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0200722\Documents\TLE_DIVERS\"/>
    </mc:Choice>
  </mc:AlternateContent>
  <bookViews>
    <workbookView xWindow="0" yWindow="0" windowWidth="20730" windowHeight="11700"/>
  </bookViews>
  <sheets>
    <sheet name="Feuil1" sheetId="1" r:id="rId1"/>
    <sheet name="Feuil2" sheetId="2" r:id="rId2"/>
    <sheet name="Feuil3" sheetId="3" r:id="rId3"/>
  </sheets>
  <calcPr calcId="162913"/>
</workbook>
</file>

<file path=xl/calcChain.xml><?xml version="1.0" encoding="utf-8"?>
<calcChain xmlns="http://schemas.openxmlformats.org/spreadsheetml/2006/main">
  <c r="V48" i="1" l="1"/>
  <c r="U48" i="1"/>
  <c r="T48" i="1"/>
  <c r="S48" i="1"/>
  <c r="R48" i="1"/>
  <c r="Q48" i="1"/>
  <c r="P48" i="1"/>
  <c r="M48" i="1" s="1"/>
  <c r="O48" i="1"/>
  <c r="V47" i="1"/>
  <c r="U47" i="1"/>
  <c r="T47" i="1"/>
  <c r="S47" i="1"/>
  <c r="R47" i="1"/>
  <c r="Q47" i="1"/>
  <c r="P47" i="1"/>
  <c r="M47" i="1" s="1"/>
  <c r="O47" i="1"/>
  <c r="V46" i="1"/>
  <c r="U46" i="1"/>
  <c r="T46" i="1"/>
  <c r="S46" i="1"/>
  <c r="R46" i="1"/>
  <c r="Q46" i="1"/>
  <c r="P46" i="1"/>
  <c r="O46" i="1"/>
  <c r="V45" i="1"/>
  <c r="U45" i="1"/>
  <c r="T45" i="1"/>
  <c r="S45" i="1"/>
  <c r="R45" i="1"/>
  <c r="Q45" i="1"/>
  <c r="P45" i="1"/>
  <c r="M45" i="1" s="1"/>
  <c r="O45" i="1"/>
  <c r="V44" i="1"/>
  <c r="U44" i="1"/>
  <c r="T44" i="1"/>
  <c r="S44" i="1"/>
  <c r="R44" i="1"/>
  <c r="Q44" i="1"/>
  <c r="P44" i="1"/>
  <c r="M44" i="1" s="1"/>
  <c r="O44" i="1"/>
  <c r="V43" i="1"/>
  <c r="U43" i="1"/>
  <c r="T43" i="1"/>
  <c r="S43" i="1"/>
  <c r="R43" i="1"/>
  <c r="Q43" i="1"/>
  <c r="P43" i="1"/>
  <c r="M43" i="1" s="1"/>
  <c r="O43" i="1"/>
  <c r="V40" i="1"/>
  <c r="U40" i="1"/>
  <c r="T40" i="1"/>
  <c r="S40" i="1"/>
  <c r="R40" i="1"/>
  <c r="Q40" i="1"/>
  <c r="P40" i="1"/>
  <c r="O40" i="1"/>
  <c r="M40" i="1" s="1"/>
  <c r="V39" i="1"/>
  <c r="U39" i="1"/>
  <c r="T39" i="1"/>
  <c r="S39" i="1"/>
  <c r="R39" i="1"/>
  <c r="Q39" i="1"/>
  <c r="P39" i="1"/>
  <c r="O39" i="1"/>
  <c r="V38" i="1"/>
  <c r="U38" i="1"/>
  <c r="T38" i="1"/>
  <c r="S38" i="1"/>
  <c r="R38" i="1"/>
  <c r="Q38" i="1"/>
  <c r="P38" i="1"/>
  <c r="O38" i="1"/>
  <c r="M38" i="1" s="1"/>
  <c r="V37" i="1"/>
  <c r="U37" i="1"/>
  <c r="T37" i="1"/>
  <c r="S37" i="1"/>
  <c r="R37" i="1"/>
  <c r="Q37" i="1"/>
  <c r="P37" i="1"/>
  <c r="O37" i="1"/>
  <c r="M37" i="1" s="1"/>
  <c r="V36" i="1"/>
  <c r="U36" i="1"/>
  <c r="T36" i="1"/>
  <c r="S36" i="1"/>
  <c r="R36" i="1"/>
  <c r="Q36" i="1"/>
  <c r="P36" i="1"/>
  <c r="O36" i="1"/>
  <c r="M36" i="1" s="1"/>
  <c r="V35" i="1"/>
  <c r="U35" i="1"/>
  <c r="T35" i="1"/>
  <c r="S35" i="1"/>
  <c r="R35" i="1"/>
  <c r="Q35" i="1"/>
  <c r="P35" i="1"/>
  <c r="O35" i="1"/>
  <c r="M35" i="1" s="1"/>
  <c r="V32" i="1"/>
  <c r="U32" i="1"/>
  <c r="T32" i="1"/>
  <c r="S32" i="1"/>
  <c r="R32" i="1"/>
  <c r="Q32" i="1"/>
  <c r="P32" i="1"/>
  <c r="M32" i="1" s="1"/>
  <c r="O32" i="1"/>
  <c r="V31" i="1"/>
  <c r="U31" i="1"/>
  <c r="T31" i="1"/>
  <c r="S31" i="1"/>
  <c r="R31" i="1"/>
  <c r="M31" i="1" s="1"/>
  <c r="Q31" i="1"/>
  <c r="P31" i="1"/>
  <c r="O31" i="1"/>
  <c r="V30" i="1"/>
  <c r="U30" i="1"/>
  <c r="T30" i="1"/>
  <c r="S30" i="1"/>
  <c r="R30" i="1"/>
  <c r="Q30" i="1"/>
  <c r="P30" i="1"/>
  <c r="M30" i="1" s="1"/>
  <c r="O30" i="1"/>
  <c r="V29" i="1"/>
  <c r="U29" i="1"/>
  <c r="T29" i="1"/>
  <c r="S29" i="1"/>
  <c r="R29" i="1"/>
  <c r="Q29" i="1"/>
  <c r="P29" i="1"/>
  <c r="O29" i="1"/>
  <c r="V28" i="1"/>
  <c r="U28" i="1"/>
  <c r="T28" i="1"/>
  <c r="S28" i="1"/>
  <c r="R28" i="1"/>
  <c r="M28" i="1" s="1"/>
  <c r="Q28" i="1"/>
  <c r="P28" i="1"/>
  <c r="O28" i="1"/>
  <c r="V27" i="1"/>
  <c r="U27" i="1"/>
  <c r="T27" i="1"/>
  <c r="S27" i="1"/>
  <c r="R27" i="1"/>
  <c r="Q27" i="1"/>
  <c r="P27" i="1"/>
  <c r="M27" i="1" s="1"/>
  <c r="O27" i="1"/>
  <c r="V24" i="1"/>
  <c r="U24" i="1"/>
  <c r="T24" i="1"/>
  <c r="S24" i="1"/>
  <c r="R24" i="1"/>
  <c r="Q24" i="1"/>
  <c r="P24" i="1"/>
  <c r="O24" i="1"/>
  <c r="V23" i="1"/>
  <c r="U23" i="1"/>
  <c r="T23" i="1"/>
  <c r="S23" i="1"/>
  <c r="R23" i="1"/>
  <c r="Q23" i="1"/>
  <c r="P23" i="1"/>
  <c r="M23" i="1" s="1"/>
  <c r="O23" i="1"/>
  <c r="V22" i="1"/>
  <c r="U22" i="1"/>
  <c r="T22" i="1"/>
  <c r="S22" i="1"/>
  <c r="R22" i="1"/>
  <c r="Q22" i="1"/>
  <c r="P22" i="1"/>
  <c r="M22" i="1" s="1"/>
  <c r="O22" i="1"/>
  <c r="V21" i="1"/>
  <c r="U21" i="1"/>
  <c r="T21" i="1"/>
  <c r="S21" i="1"/>
  <c r="R21" i="1"/>
  <c r="Q21" i="1"/>
  <c r="P21" i="1"/>
  <c r="M21" i="1" s="1"/>
  <c r="O21" i="1"/>
  <c r="V20" i="1"/>
  <c r="U20" i="1"/>
  <c r="T20" i="1"/>
  <c r="S20" i="1"/>
  <c r="R20" i="1"/>
  <c r="Q20" i="1"/>
  <c r="P20" i="1"/>
  <c r="M20" i="1" s="1"/>
  <c r="O20" i="1"/>
  <c r="V19" i="1"/>
  <c r="U19" i="1"/>
  <c r="T19" i="1"/>
  <c r="S19" i="1"/>
  <c r="R19" i="1"/>
  <c r="Q19" i="1"/>
  <c r="P19" i="1"/>
  <c r="M19" i="1" s="1"/>
  <c r="O19" i="1"/>
  <c r="V16" i="1"/>
  <c r="U16" i="1"/>
  <c r="T16" i="1"/>
  <c r="S16" i="1"/>
  <c r="R16" i="1"/>
  <c r="Q16" i="1"/>
  <c r="P16" i="1"/>
  <c r="O16" i="1"/>
  <c r="M16" i="1" s="1"/>
  <c r="V15" i="1"/>
  <c r="U15" i="1"/>
  <c r="T15" i="1"/>
  <c r="S15" i="1"/>
  <c r="R15" i="1"/>
  <c r="Q15" i="1"/>
  <c r="P15" i="1"/>
  <c r="O15" i="1"/>
  <c r="M15" i="1" s="1"/>
  <c r="V14" i="1"/>
  <c r="U14" i="1"/>
  <c r="T14" i="1"/>
  <c r="S14" i="1"/>
  <c r="R14" i="1"/>
  <c r="Q14" i="1"/>
  <c r="P14" i="1"/>
  <c r="O14" i="1"/>
  <c r="M14" i="1" s="1"/>
  <c r="V13" i="1"/>
  <c r="U13" i="1"/>
  <c r="T13" i="1"/>
  <c r="S13" i="1"/>
  <c r="R13" i="1"/>
  <c r="Q13" i="1"/>
  <c r="P13" i="1"/>
  <c r="O13" i="1"/>
  <c r="M13" i="1" s="1"/>
  <c r="V12" i="1"/>
  <c r="U12" i="1"/>
  <c r="T12" i="1"/>
  <c r="S12" i="1"/>
  <c r="R12" i="1"/>
  <c r="Q12" i="1"/>
  <c r="P12" i="1"/>
  <c r="O12" i="1"/>
  <c r="V11" i="1"/>
  <c r="U11" i="1"/>
  <c r="M11" i="1" s="1"/>
  <c r="T11" i="1"/>
  <c r="S11" i="1"/>
  <c r="R11" i="1"/>
  <c r="Q11" i="1"/>
  <c r="P11" i="1"/>
  <c r="O11" i="1"/>
  <c r="V8" i="1"/>
  <c r="U8" i="1"/>
  <c r="T8" i="1"/>
  <c r="S8" i="1"/>
  <c r="R8" i="1"/>
  <c r="Q8" i="1"/>
  <c r="P8" i="1"/>
  <c r="M8" i="1" s="1"/>
  <c r="O8" i="1"/>
  <c r="V7" i="1"/>
  <c r="U7" i="1"/>
  <c r="T7" i="1"/>
  <c r="S7" i="1"/>
  <c r="R7" i="1"/>
  <c r="Q7" i="1"/>
  <c r="P7" i="1"/>
  <c r="M7" i="1" s="1"/>
  <c r="O7" i="1"/>
  <c r="V6" i="1"/>
  <c r="U6" i="1"/>
  <c r="T6" i="1"/>
  <c r="S6" i="1"/>
  <c r="R6" i="1"/>
  <c r="Q6" i="1"/>
  <c r="P6" i="1"/>
  <c r="M6" i="1" s="1"/>
  <c r="O6" i="1"/>
  <c r="V5" i="1"/>
  <c r="U5" i="1"/>
  <c r="T5" i="1"/>
  <c r="S5" i="1"/>
  <c r="R5" i="1"/>
  <c r="Q5" i="1"/>
  <c r="P5" i="1"/>
  <c r="M5" i="1" s="1"/>
  <c r="O5" i="1"/>
  <c r="V4" i="1"/>
  <c r="U4" i="1"/>
  <c r="T4" i="1"/>
  <c r="S4" i="1"/>
  <c r="R4" i="1"/>
  <c r="Q4" i="1"/>
  <c r="P4" i="1"/>
  <c r="O4" i="1"/>
  <c r="M4" i="1" s="1"/>
  <c r="V3" i="1"/>
  <c r="U3" i="1"/>
  <c r="T3" i="1"/>
  <c r="S3" i="1"/>
  <c r="R3" i="1"/>
  <c r="Q3" i="1"/>
  <c r="P3" i="1"/>
  <c r="O3" i="1"/>
  <c r="M3" i="1" s="1"/>
  <c r="M12" i="1"/>
  <c r="M24" i="1"/>
  <c r="M29" i="1"/>
  <c r="M39" i="1"/>
  <c r="M46" i="1"/>
  <c r="M51" i="1"/>
  <c r="M52" i="1"/>
  <c r="M53" i="1"/>
  <c r="M54" i="1"/>
  <c r="M55" i="1"/>
  <c r="M56" i="1"/>
  <c r="M60" i="1"/>
  <c r="M61" i="1"/>
  <c r="M62" i="1"/>
  <c r="M63" i="1"/>
  <c r="M64" i="1"/>
  <c r="M65" i="1"/>
  <c r="V56" i="1"/>
  <c r="U56" i="1"/>
  <c r="T56" i="1"/>
  <c r="S56" i="1"/>
  <c r="R56" i="1"/>
  <c r="Q56" i="1"/>
  <c r="P56" i="1"/>
  <c r="O56" i="1"/>
  <c r="V55" i="1"/>
  <c r="U55" i="1"/>
  <c r="T55" i="1"/>
  <c r="S55" i="1"/>
  <c r="R55" i="1"/>
  <c r="Q55" i="1"/>
  <c r="P55" i="1"/>
  <c r="O55" i="1"/>
  <c r="V54" i="1"/>
  <c r="U54" i="1"/>
  <c r="T54" i="1"/>
  <c r="S54" i="1"/>
  <c r="R54" i="1"/>
  <c r="Q54" i="1"/>
  <c r="P54" i="1"/>
  <c r="O54" i="1"/>
  <c r="V53" i="1"/>
  <c r="U53" i="1"/>
  <c r="T53" i="1"/>
  <c r="S53" i="1"/>
  <c r="R53" i="1"/>
  <c r="Q53" i="1"/>
  <c r="P53" i="1"/>
  <c r="O53" i="1"/>
  <c r="V52" i="1"/>
  <c r="U52" i="1"/>
  <c r="T52" i="1"/>
  <c r="S52" i="1"/>
  <c r="R52" i="1"/>
  <c r="Q52" i="1"/>
  <c r="P52" i="1"/>
  <c r="O52" i="1"/>
  <c r="V51" i="1"/>
  <c r="U51" i="1"/>
  <c r="T51" i="1"/>
  <c r="S51" i="1"/>
  <c r="R51" i="1"/>
  <c r="Q51" i="1"/>
  <c r="P51" i="1"/>
  <c r="O51" i="1"/>
  <c r="U65" i="1"/>
  <c r="U64" i="1"/>
  <c r="U63" i="1"/>
  <c r="U62" i="1"/>
  <c r="U61" i="1"/>
  <c r="U60" i="1"/>
  <c r="A52" i="1" l="1"/>
  <c r="A53" i="1"/>
  <c r="A54" i="1"/>
  <c r="A55" i="1"/>
  <c r="A56" i="1"/>
  <c r="C52" i="1"/>
  <c r="C53" i="1"/>
  <c r="C54" i="1"/>
  <c r="C55" i="1"/>
  <c r="C56" i="1"/>
  <c r="B56" i="1"/>
  <c r="B55" i="1"/>
  <c r="B54" i="1"/>
  <c r="B53" i="1"/>
  <c r="B52" i="1"/>
  <c r="B51" i="1"/>
  <c r="C51" i="1"/>
  <c r="A51" i="1"/>
  <c r="D51" i="1" l="1"/>
  <c r="D53" i="1"/>
  <c r="D54" i="1"/>
  <c r="D55" i="1"/>
  <c r="D56" i="1"/>
  <c r="D52" i="1"/>
  <c r="I52" i="1" l="1"/>
  <c r="I53" i="1"/>
  <c r="I54" i="1"/>
  <c r="I55" i="1"/>
  <c r="I56" i="1"/>
  <c r="I60" i="1"/>
  <c r="I61" i="1"/>
  <c r="I62" i="1"/>
  <c r="I63" i="1"/>
  <c r="I64" i="1"/>
  <c r="I65" i="1"/>
  <c r="C65" i="1" l="1"/>
  <c r="B65" i="1"/>
  <c r="A65" i="1"/>
  <c r="D65" i="1" s="1"/>
  <c r="L65" i="1" s="1"/>
  <c r="C64" i="1"/>
  <c r="B64" i="1"/>
  <c r="A64" i="1"/>
  <c r="C63" i="1"/>
  <c r="B63" i="1"/>
  <c r="A63" i="1"/>
  <c r="C62" i="1"/>
  <c r="A62" i="1"/>
  <c r="D62" i="1" s="1"/>
  <c r="L62" i="1" s="1"/>
  <c r="C61" i="1"/>
  <c r="B61" i="1"/>
  <c r="A61" i="1"/>
  <c r="C60" i="1"/>
  <c r="B60" i="1"/>
  <c r="A60" i="1"/>
  <c r="D61" i="1" l="1"/>
  <c r="L61" i="1" s="1"/>
  <c r="D63" i="1"/>
  <c r="L63" i="1" s="1"/>
  <c r="V61" i="1"/>
  <c r="V62" i="1"/>
  <c r="V65" i="1"/>
  <c r="V63" i="1"/>
  <c r="D64" i="1"/>
  <c r="L64" i="1" s="1"/>
  <c r="D60" i="1"/>
  <c r="L60" i="1" s="1"/>
  <c r="L56" i="1"/>
  <c r="L55" i="1"/>
  <c r="L54" i="1"/>
  <c r="L53" i="1"/>
  <c r="L52" i="1"/>
  <c r="I51" i="1"/>
  <c r="L51" i="1"/>
  <c r="V60" i="1" l="1"/>
  <c r="V64" i="1"/>
  <c r="I43" i="1"/>
  <c r="I44" i="1"/>
  <c r="I45" i="1"/>
  <c r="I46" i="1"/>
  <c r="I47" i="1"/>
  <c r="I48" i="1"/>
  <c r="C44" i="1"/>
  <c r="C45" i="1"/>
  <c r="C46" i="1"/>
  <c r="C47" i="1"/>
  <c r="C48" i="1"/>
  <c r="A44" i="1"/>
  <c r="A45" i="1"/>
  <c r="A46" i="1"/>
  <c r="A47" i="1"/>
  <c r="D47" i="1" s="1"/>
  <c r="L47" i="1" s="1"/>
  <c r="A48" i="1"/>
  <c r="D48" i="1" s="1"/>
  <c r="B48" i="1"/>
  <c r="B47" i="1"/>
  <c r="B46" i="1"/>
  <c r="B45" i="1"/>
  <c r="B44" i="1"/>
  <c r="B43" i="1"/>
  <c r="C43" i="1"/>
  <c r="D43" i="1" s="1"/>
  <c r="L43" i="1" s="1"/>
  <c r="A43" i="1"/>
  <c r="I35" i="1"/>
  <c r="I36" i="1"/>
  <c r="I37" i="1"/>
  <c r="I38" i="1"/>
  <c r="I39" i="1"/>
  <c r="I40" i="1"/>
  <c r="D36" i="1"/>
  <c r="A36" i="1"/>
  <c r="C36" i="1"/>
  <c r="A37" i="1"/>
  <c r="C37" i="1"/>
  <c r="D37" i="1" s="1"/>
  <c r="L37" i="1" s="1"/>
  <c r="A38" i="1"/>
  <c r="C38" i="1"/>
  <c r="A39" i="1"/>
  <c r="C39" i="1"/>
  <c r="A40" i="1"/>
  <c r="C40" i="1"/>
  <c r="C35" i="1"/>
  <c r="A35" i="1"/>
  <c r="D35" i="1" s="1"/>
  <c r="L35" i="1" s="1"/>
  <c r="D39" i="1" l="1"/>
  <c r="D38" i="1"/>
  <c r="D44" i="1"/>
  <c r="L44" i="1" s="1"/>
  <c r="D46" i="1"/>
  <c r="L46" i="1" s="1"/>
  <c r="D40" i="1"/>
  <c r="L40" i="1" s="1"/>
  <c r="D45" i="1"/>
  <c r="L45" i="1" s="1"/>
  <c r="L48" i="1"/>
  <c r="T65" i="1" s="1"/>
  <c r="T60" i="1"/>
  <c r="T63" i="1"/>
  <c r="T64" i="1"/>
  <c r="T61" i="1"/>
  <c r="S60" i="1"/>
  <c r="S62" i="1"/>
  <c r="L36" i="1"/>
  <c r="L39" i="1"/>
  <c r="L38" i="1"/>
  <c r="B12" i="1"/>
  <c r="T62" i="1" l="1"/>
  <c r="S64" i="1"/>
  <c r="S65" i="1"/>
  <c r="S61" i="1"/>
  <c r="S63" i="1"/>
  <c r="I28" i="1"/>
  <c r="I29" i="1"/>
  <c r="I30" i="1"/>
  <c r="I31" i="1"/>
  <c r="I32" i="1"/>
  <c r="I3" i="1"/>
  <c r="I4" i="1"/>
  <c r="I5" i="1"/>
  <c r="I6" i="1"/>
  <c r="I7" i="1"/>
  <c r="I8" i="1"/>
  <c r="I11" i="1"/>
  <c r="I12" i="1"/>
  <c r="I13" i="1"/>
  <c r="I14" i="1"/>
  <c r="I15" i="1"/>
  <c r="I16" i="1"/>
  <c r="I20" i="1"/>
  <c r="I21" i="1"/>
  <c r="I22" i="1"/>
  <c r="I23" i="1"/>
  <c r="I24" i="1"/>
  <c r="I27" i="1"/>
  <c r="I19" i="1"/>
  <c r="B32" i="1" l="1"/>
  <c r="B31" i="1"/>
  <c r="B30" i="1"/>
  <c r="C28" i="1"/>
  <c r="C29" i="1"/>
  <c r="C30" i="1"/>
  <c r="D30" i="1" s="1"/>
  <c r="L30" i="1" s="1"/>
  <c r="C31" i="1"/>
  <c r="C32" i="1"/>
  <c r="C27" i="1"/>
  <c r="B28" i="1"/>
  <c r="B29" i="1"/>
  <c r="B27" i="1"/>
  <c r="D27" i="1" s="1"/>
  <c r="L27" i="1" s="1"/>
  <c r="A20" i="1"/>
  <c r="A21" i="1"/>
  <c r="A22" i="1"/>
  <c r="A23" i="1"/>
  <c r="A24" i="1"/>
  <c r="C20" i="1"/>
  <c r="C21" i="1"/>
  <c r="C22" i="1"/>
  <c r="C23" i="1"/>
  <c r="C24" i="1"/>
  <c r="C19" i="1"/>
  <c r="B24" i="1"/>
  <c r="B23" i="1"/>
  <c r="B22" i="1"/>
  <c r="B21" i="1"/>
  <c r="B20" i="1"/>
  <c r="B19" i="1"/>
  <c r="A19" i="1"/>
  <c r="C3" i="1"/>
  <c r="D3" i="1" s="1"/>
  <c r="L3" i="1" s="1"/>
  <c r="C4" i="1"/>
  <c r="D4" i="1" s="1"/>
  <c r="L4" i="1" s="1"/>
  <c r="C12" i="1"/>
  <c r="D12" i="1" s="1"/>
  <c r="L12" i="1" s="1"/>
  <c r="C13" i="1"/>
  <c r="D13" i="1" s="1"/>
  <c r="L13" i="1" s="1"/>
  <c r="C14" i="1"/>
  <c r="D14" i="1" s="1"/>
  <c r="L14" i="1" s="1"/>
  <c r="C15" i="1"/>
  <c r="D15" i="1" s="1"/>
  <c r="L15" i="1" s="1"/>
  <c r="C16" i="1"/>
  <c r="D16" i="1" s="1"/>
  <c r="L16" i="1" s="1"/>
  <c r="C11" i="1"/>
  <c r="D11" i="1" s="1"/>
  <c r="L11" i="1" s="1"/>
  <c r="D5" i="1"/>
  <c r="L5" i="1" s="1"/>
  <c r="D6" i="1"/>
  <c r="L6" i="1" s="1"/>
  <c r="D7" i="1"/>
  <c r="L7" i="1" s="1"/>
  <c r="D8" i="1"/>
  <c r="L8" i="1" s="1"/>
  <c r="O61" i="1" l="1"/>
  <c r="R63" i="1"/>
  <c r="R60" i="1"/>
  <c r="O60" i="1"/>
  <c r="P65" i="1"/>
  <c r="P63" i="1"/>
  <c r="O63" i="1"/>
  <c r="O62" i="1"/>
  <c r="P60" i="1"/>
  <c r="O65" i="1"/>
  <c r="P62" i="1"/>
  <c r="O64" i="1"/>
  <c r="P61" i="1"/>
  <c r="D32" i="1"/>
  <c r="L32" i="1" s="1"/>
  <c r="P64" i="1"/>
  <c r="D19" i="1"/>
  <c r="L19" i="1" s="1"/>
  <c r="D21" i="1"/>
  <c r="L21" i="1" s="1"/>
  <c r="D20" i="1"/>
  <c r="L20" i="1" s="1"/>
  <c r="D31" i="1"/>
  <c r="L31" i="1" s="1"/>
  <c r="D29" i="1"/>
  <c r="L29" i="1" s="1"/>
  <c r="D24" i="1"/>
  <c r="L24" i="1" s="1"/>
  <c r="D23" i="1"/>
  <c r="L23" i="1" s="1"/>
  <c r="D28" i="1"/>
  <c r="L28" i="1" s="1"/>
  <c r="D22" i="1"/>
  <c r="L22" i="1" s="1"/>
  <c r="Q60" i="1" l="1"/>
  <c r="R61" i="1"/>
  <c r="Q64" i="1"/>
  <c r="R62" i="1"/>
  <c r="R64" i="1"/>
  <c r="R65" i="1"/>
  <c r="Q63" i="1"/>
  <c r="Q65" i="1"/>
  <c r="Q61" i="1"/>
  <c r="Q62" i="1"/>
</calcChain>
</file>

<file path=xl/sharedStrings.xml><?xml version="1.0" encoding="utf-8"?>
<sst xmlns="http://schemas.openxmlformats.org/spreadsheetml/2006/main" count="26" uniqueCount="26">
  <si>
    <t>TRP</t>
  </si>
  <si>
    <t>RD</t>
  </si>
  <si>
    <t>TRS</t>
  </si>
  <si>
    <t>TOTAL</t>
  </si>
  <si>
    <t>NINJA 1000 SX</t>
  </si>
  <si>
    <t>TRACER 900 GT</t>
  </si>
  <si>
    <t xml:space="preserve">SV 650 </t>
  </si>
  <si>
    <t>HORNET 900 F</t>
  </si>
  <si>
    <t>Large</t>
  </si>
  <si>
    <t>Ratio</t>
  </si>
  <si>
    <t>Jantes</t>
  </si>
  <si>
    <t>Diam Roue</t>
  </si>
  <si>
    <t>RPM</t>
  </si>
  <si>
    <t>Vitesse (km/h)</t>
  </si>
  <si>
    <t>FZ 8</t>
  </si>
  <si>
    <t>CBR600F / HORNET 600</t>
  </si>
  <si>
    <t>CB500</t>
  </si>
  <si>
    <t xml:space="preserve">VFR 800 FI </t>
  </si>
  <si>
    <t>vs tracer</t>
  </si>
  <si>
    <t>vs ninja</t>
  </si>
  <si>
    <t>vs sv</t>
  </si>
  <si>
    <t>vs hornet</t>
  </si>
  <si>
    <t>vs fz</t>
  </si>
  <si>
    <t>vs cbr</t>
  </si>
  <si>
    <t>vs vfr</t>
  </si>
  <si>
    <t>vs 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</si>
</sst>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" x14ac:knownFonts="1">
    <font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9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tabSelected="1" workbookViewId="0">
      <selection activeCell="C3" sqref="C3"/>
    </sheetView>
  </sheetViews>
  <sheetFormatPr baseColWidth="10" defaultRowHeight="14.25" x14ac:dyDescent="0.2"/>
  <cols>
    <col min="1" max="1" width="20" customWidth="1"/>
    <col min="2" max="2" width="16.5" customWidth="1"/>
    <col min="3" max="3" width="16.75" customWidth="1"/>
    <col min="12" max="12" width="11" style="2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F1" t="s">
        <v>8</v>
      </c>
      <c r="G1" t="s">
        <v>9</v>
      </c>
      <c r="H1" t="s">
        <v>10</v>
      </c>
      <c r="I1" t="s">
        <v>11</v>
      </c>
      <c r="K1" t="s">
        <v>12</v>
      </c>
      <c r="L1" s="2" t="s">
        <v>13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25</v>
      </c>
      <c r="V1" t="s">
        <v>24</v>
      </c>
    </row>
    <row r="2" spans="1:22" x14ac:dyDescent="0.2">
      <c r="A2" s="5" t="s">
        <v>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22" x14ac:dyDescent="0.2">
      <c r="A3" s="1">
        <v>1.681</v>
      </c>
      <c r="B3" s="1">
        <v>2.6669999999999998</v>
      </c>
      <c r="C3" s="1">
        <f>45/16</f>
        <v>2.8125</v>
      </c>
      <c r="D3" s="1">
        <f>A3*B3*C3</f>
        <v>12.609075937499998</v>
      </c>
      <c r="F3">
        <v>190</v>
      </c>
      <c r="G3">
        <v>55</v>
      </c>
      <c r="H3">
        <v>17</v>
      </c>
      <c r="I3">
        <f t="shared" ref="I3:I16" si="0">(H3*25.4+(2*F3*G3/100))/1000</f>
        <v>0.64079999999999993</v>
      </c>
      <c r="K3">
        <v>4000</v>
      </c>
      <c r="L3" s="2">
        <f>(K3/D3)*I3*PI()*60/1000</f>
        <v>38.317781554789804</v>
      </c>
      <c r="M3">
        <f t="shared" ref="M3:M40" si="1">9-SUM(O3:V3)</f>
        <v>5</v>
      </c>
      <c r="O3">
        <f>IF($L3&gt;$L$3,0,1)</f>
        <v>1</v>
      </c>
      <c r="P3">
        <f>IF($L3&gt;$L$11,0,1)</f>
        <v>1</v>
      </c>
      <c r="Q3">
        <f>IF($L3&gt;$L$19,0,1)</f>
        <v>0</v>
      </c>
      <c r="R3">
        <f>IF($L3&gt;$L$27,0,1)</f>
        <v>1</v>
      </c>
      <c r="S3">
        <f>IF($L3&gt;$L$35,0,1)</f>
        <v>1</v>
      </c>
      <c r="T3">
        <f>IF($L3&gt;$L$43,0,1)</f>
        <v>0</v>
      </c>
      <c r="U3">
        <f>IF($L3&gt;$L$51,0,1)</f>
        <v>0</v>
      </c>
      <c r="V3">
        <f>IF($L3&gt;$L$60,0,1)</f>
        <v>0</v>
      </c>
    </row>
    <row r="4" spans="1:22" x14ac:dyDescent="0.2">
      <c r="A4" s="1">
        <v>1.681</v>
      </c>
      <c r="B4" s="1">
        <v>2</v>
      </c>
      <c r="C4" s="1">
        <f>45/16</f>
        <v>2.8125</v>
      </c>
      <c r="D4" s="1">
        <f t="shared" ref="D4:D8" si="2">A4*B4*C4</f>
        <v>9.4556249999999995</v>
      </c>
      <c r="F4">
        <v>190</v>
      </c>
      <c r="G4">
        <v>55</v>
      </c>
      <c r="H4">
        <v>17</v>
      </c>
      <c r="I4">
        <f t="shared" si="0"/>
        <v>0.64079999999999993</v>
      </c>
      <c r="K4">
        <v>4000</v>
      </c>
      <c r="L4" s="2">
        <f t="shared" ref="L4:L27" si="3">(K4/D4)*I4*PI()*60/1000</f>
        <v>51.096761703312211</v>
      </c>
      <c r="M4">
        <f t="shared" si="1"/>
        <v>5</v>
      </c>
      <c r="O4">
        <f>IF($L4&gt;$L$4,0,1)</f>
        <v>1</v>
      </c>
      <c r="P4">
        <f>IF($L4&gt;$L$12,0,1)</f>
        <v>1</v>
      </c>
      <c r="Q4">
        <f>IF($L4&gt;$L$20,0,1)</f>
        <v>0</v>
      </c>
      <c r="R4">
        <f>IF($L4&gt;$L$28,0,1)</f>
        <v>1</v>
      </c>
      <c r="S4">
        <f>IF($L4&gt;$L$36,0,1)</f>
        <v>1</v>
      </c>
      <c r="T4">
        <f>IF($L4&gt;$L$44,0,1)</f>
        <v>0</v>
      </c>
      <c r="U4">
        <f>IF($L4&gt;$L$52,0,1)</f>
        <v>0</v>
      </c>
      <c r="V4">
        <f>IF($L4&gt;$L$61,0,1)</f>
        <v>0</v>
      </c>
    </row>
    <row r="5" spans="1:22" x14ac:dyDescent="0.2">
      <c r="A5" s="1">
        <v>1.681</v>
      </c>
      <c r="B5" s="1">
        <v>1.619</v>
      </c>
      <c r="C5" s="1">
        <v>2.8130000000000002</v>
      </c>
      <c r="D5" s="1">
        <f t="shared" si="2"/>
        <v>7.655689207</v>
      </c>
      <c r="F5">
        <v>190</v>
      </c>
      <c r="G5">
        <v>55</v>
      </c>
      <c r="H5">
        <v>17</v>
      </c>
      <c r="I5">
        <f t="shared" si="0"/>
        <v>0.64079999999999993</v>
      </c>
      <c r="K5">
        <v>4000</v>
      </c>
      <c r="L5" s="2">
        <f t="shared" si="3"/>
        <v>63.110166089175905</v>
      </c>
      <c r="M5">
        <f t="shared" si="1"/>
        <v>6</v>
      </c>
      <c r="O5">
        <f>IF($L5&gt;$L$5,0,1)</f>
        <v>1</v>
      </c>
      <c r="P5">
        <f>IF($L5&gt;$L$13,0,1)</f>
        <v>1</v>
      </c>
      <c r="Q5">
        <f>IF($L5&gt;$L$21,0,1)</f>
        <v>0</v>
      </c>
      <c r="R5">
        <f>IF($L5&gt;$L$29,0,1)</f>
        <v>1</v>
      </c>
      <c r="S5">
        <f>IF($L5&gt;$L$37,0,1)</f>
        <v>0</v>
      </c>
      <c r="T5">
        <f>IF($L5&gt;$L$45,0,1)</f>
        <v>0</v>
      </c>
      <c r="U5">
        <f>IF($L5&gt;$L$53,0,1)</f>
        <v>0</v>
      </c>
      <c r="V5">
        <f>IF($L5&gt;$L$62,0,1)</f>
        <v>0</v>
      </c>
    </row>
    <row r="6" spans="1:22" x14ac:dyDescent="0.2">
      <c r="A6" s="1">
        <v>1.681</v>
      </c>
      <c r="B6" s="1">
        <v>1.381</v>
      </c>
      <c r="C6" s="1">
        <v>2.8130000000000002</v>
      </c>
      <c r="D6" s="1">
        <f t="shared" si="2"/>
        <v>6.5302697930000013</v>
      </c>
      <c r="F6">
        <v>190</v>
      </c>
      <c r="G6">
        <v>55</v>
      </c>
      <c r="H6">
        <v>17</v>
      </c>
      <c r="I6">
        <f t="shared" si="0"/>
        <v>0.64079999999999993</v>
      </c>
      <c r="K6">
        <v>4000</v>
      </c>
      <c r="L6" s="2">
        <f t="shared" si="3"/>
        <v>73.98650173669499</v>
      </c>
      <c r="M6">
        <f t="shared" si="1"/>
        <v>6</v>
      </c>
      <c r="O6">
        <f>IF($L6&gt;$L$6,0,1)</f>
        <v>1</v>
      </c>
      <c r="P6">
        <f>IF($L6&gt;$L$14,0,1)</f>
        <v>1</v>
      </c>
      <c r="Q6">
        <f>IF($L6&gt;$L$22,0,1)</f>
        <v>0</v>
      </c>
      <c r="R6">
        <f>IF($L6&gt;$L$30,0,1)</f>
        <v>1</v>
      </c>
      <c r="S6">
        <f>IF($L6&gt;$L$38,0,1)</f>
        <v>0</v>
      </c>
      <c r="T6">
        <f>IF($L6&gt;$L$46,0,1)</f>
        <v>0</v>
      </c>
      <c r="U6">
        <f>IF($L6&gt;$L$54,0,1)</f>
        <v>0</v>
      </c>
      <c r="V6">
        <f>IF($L6&gt;$L$63,0,1)</f>
        <v>0</v>
      </c>
    </row>
    <row r="7" spans="1:22" x14ac:dyDescent="0.2">
      <c r="A7" s="1">
        <v>1.681</v>
      </c>
      <c r="B7" s="1">
        <v>1.19</v>
      </c>
      <c r="C7" s="1">
        <v>2.8130000000000002</v>
      </c>
      <c r="D7" s="1">
        <f t="shared" si="2"/>
        <v>5.6270970699999996</v>
      </c>
      <c r="F7">
        <v>190</v>
      </c>
      <c r="G7">
        <v>55</v>
      </c>
      <c r="H7">
        <v>17</v>
      </c>
      <c r="I7">
        <f t="shared" si="0"/>
        <v>0.64079999999999993</v>
      </c>
      <c r="K7">
        <v>4000</v>
      </c>
      <c r="L7" s="2">
        <f t="shared" si="3"/>
        <v>85.861646133088911</v>
      </c>
      <c r="M7">
        <f t="shared" si="1"/>
        <v>6</v>
      </c>
      <c r="O7">
        <f>IF($L7&gt;$L$7,0,1)</f>
        <v>1</v>
      </c>
      <c r="P7">
        <f>IF($L7&gt;$L$15,0,1)</f>
        <v>1</v>
      </c>
      <c r="Q7">
        <f>IF($L7&gt;$L$23,0,1)</f>
        <v>0</v>
      </c>
      <c r="R7">
        <f>IF($L7&gt;$L$31,0,1)</f>
        <v>1</v>
      </c>
      <c r="S7">
        <f>IF($L7&gt;$L$39,0,1)</f>
        <v>0</v>
      </c>
      <c r="T7">
        <f>IF($L7&gt;$L$47,0,1)</f>
        <v>0</v>
      </c>
      <c r="U7">
        <f>IF($L7&gt;$L$55,0,1)</f>
        <v>0</v>
      </c>
      <c r="V7">
        <f>IF($L7&gt;$L$64,0,1)</f>
        <v>0</v>
      </c>
    </row>
    <row r="8" spans="1:22" x14ac:dyDescent="0.2">
      <c r="A8" s="1">
        <v>1.681</v>
      </c>
      <c r="B8" s="1">
        <v>1.0369999999999999</v>
      </c>
      <c r="C8" s="1">
        <v>2.8130000000000002</v>
      </c>
      <c r="D8" s="1">
        <f t="shared" si="2"/>
        <v>4.903613161</v>
      </c>
      <c r="F8">
        <v>190</v>
      </c>
      <c r="G8">
        <v>55</v>
      </c>
      <c r="H8">
        <v>17</v>
      </c>
      <c r="I8">
        <f t="shared" si="0"/>
        <v>0.64079999999999993</v>
      </c>
      <c r="K8">
        <v>4000</v>
      </c>
      <c r="L8" s="2">
        <f t="shared" si="3"/>
        <v>98.529757857642991</v>
      </c>
      <c r="M8">
        <f t="shared" si="1"/>
        <v>7</v>
      </c>
      <c r="O8">
        <f>IF($L8&gt;$L$8,0,1)</f>
        <v>1</v>
      </c>
      <c r="P8">
        <f>IF($L8&gt;$L$16,0,1)</f>
        <v>0</v>
      </c>
      <c r="Q8">
        <f>IF($L8&gt;$L$24,0,1)</f>
        <v>0</v>
      </c>
      <c r="R8">
        <f>IF($L8&gt;$L$32,0,1)</f>
        <v>1</v>
      </c>
      <c r="S8">
        <f>IF($L8&gt;$L$40,0,1)</f>
        <v>0</v>
      </c>
      <c r="T8">
        <f>IF($L8&gt;$L$48,0,1)</f>
        <v>0</v>
      </c>
      <c r="U8">
        <f>IF($L8&gt;$L$56,0,1)</f>
        <v>0</v>
      </c>
      <c r="V8">
        <f>IF($L8&gt;$L$65,0,1)</f>
        <v>0</v>
      </c>
    </row>
    <row r="9" spans="1:22" x14ac:dyDescent="0.2">
      <c r="A9" s="1"/>
      <c r="B9" s="1"/>
      <c r="C9" s="1"/>
      <c r="D9" s="1"/>
    </row>
    <row r="10" spans="1:22" x14ac:dyDescent="0.2">
      <c r="A10" s="4" t="s">
        <v>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22" x14ac:dyDescent="0.2">
      <c r="A11" s="1">
        <v>1.627</v>
      </c>
      <c r="B11" s="1">
        <v>2.6</v>
      </c>
      <c r="C11" s="1">
        <f>41/15</f>
        <v>2.7333333333333334</v>
      </c>
      <c r="D11" s="1">
        <f>A11*B11*C11</f>
        <v>11.562546666666666</v>
      </c>
      <c r="F11">
        <v>190</v>
      </c>
      <c r="G11">
        <v>55</v>
      </c>
      <c r="H11">
        <v>17</v>
      </c>
      <c r="I11">
        <f t="shared" si="0"/>
        <v>0.64079999999999993</v>
      </c>
      <c r="K11">
        <v>4000</v>
      </c>
      <c r="L11" s="2">
        <f t="shared" si="3"/>
        <v>41.785934475295647</v>
      </c>
      <c r="M11">
        <f t="shared" si="1"/>
        <v>7</v>
      </c>
      <c r="O11">
        <f>IF($L11&gt;$L$3,0,1)</f>
        <v>0</v>
      </c>
      <c r="P11">
        <f>IF($L11&gt;$L$11,0,1)</f>
        <v>1</v>
      </c>
      <c r="Q11">
        <f>IF($L11&gt;$L$19,0,1)</f>
        <v>0</v>
      </c>
      <c r="R11">
        <f>IF($L11&gt;$L$27,0,1)</f>
        <v>1</v>
      </c>
      <c r="S11">
        <f>IF($L11&gt;$L$35,0,1)</f>
        <v>0</v>
      </c>
      <c r="T11">
        <f>IF($L11&gt;$L$43,0,1)</f>
        <v>0</v>
      </c>
      <c r="U11">
        <f>IF($L11&gt;$L$51,0,1)</f>
        <v>0</v>
      </c>
      <c r="V11">
        <f>IF($L11&gt;$L$60,0,1)</f>
        <v>0</v>
      </c>
    </row>
    <row r="12" spans="1:22" x14ac:dyDescent="0.2">
      <c r="A12" s="1">
        <v>1.627</v>
      </c>
      <c r="B12" s="1">
        <f>39/20</f>
        <v>1.95</v>
      </c>
      <c r="C12" s="1">
        <f t="shared" ref="C12:C16" si="4">41/15</f>
        <v>2.7333333333333334</v>
      </c>
      <c r="D12" s="1">
        <f t="shared" ref="D12:D16" si="5">A12*B12*C12</f>
        <v>8.6719100000000005</v>
      </c>
      <c r="F12">
        <v>190</v>
      </c>
      <c r="G12">
        <v>55</v>
      </c>
      <c r="H12">
        <v>17</v>
      </c>
      <c r="I12">
        <f t="shared" si="0"/>
        <v>0.64079999999999993</v>
      </c>
      <c r="K12">
        <v>4000</v>
      </c>
      <c r="L12" s="2">
        <f t="shared" si="3"/>
        <v>55.714579300394192</v>
      </c>
      <c r="M12">
        <f t="shared" si="1"/>
        <v>7</v>
      </c>
      <c r="O12">
        <f>IF($L12&gt;$L$4,0,1)</f>
        <v>0</v>
      </c>
      <c r="P12">
        <f>IF($L12&gt;$L$12,0,1)</f>
        <v>1</v>
      </c>
      <c r="Q12">
        <f>IF($L12&gt;$L$20,0,1)</f>
        <v>0</v>
      </c>
      <c r="R12">
        <f>IF($L12&gt;$L$28,0,1)</f>
        <v>1</v>
      </c>
      <c r="S12">
        <f>IF($L12&gt;$L$36,0,1)</f>
        <v>0</v>
      </c>
      <c r="T12">
        <f>IF($L12&gt;$L$44,0,1)</f>
        <v>0</v>
      </c>
      <c r="U12">
        <f>IF($L12&gt;$L$52,0,1)</f>
        <v>0</v>
      </c>
      <c r="V12">
        <f>IF($L12&gt;$L$61,0,1)</f>
        <v>0</v>
      </c>
    </row>
    <row r="13" spans="1:22" x14ac:dyDescent="0.2">
      <c r="A13" s="1">
        <v>1.627</v>
      </c>
      <c r="B13" s="1">
        <v>1.6</v>
      </c>
      <c r="C13" s="1">
        <f t="shared" si="4"/>
        <v>2.7333333333333334</v>
      </c>
      <c r="D13" s="1">
        <f t="shared" si="5"/>
        <v>7.1154133333333336</v>
      </c>
      <c r="F13">
        <v>190</v>
      </c>
      <c r="G13">
        <v>55</v>
      </c>
      <c r="H13">
        <v>17</v>
      </c>
      <c r="I13">
        <f t="shared" si="0"/>
        <v>0.64079999999999993</v>
      </c>
      <c r="K13">
        <v>4000</v>
      </c>
      <c r="L13" s="2">
        <f t="shared" si="3"/>
        <v>67.902143522355416</v>
      </c>
      <c r="M13">
        <f t="shared" si="1"/>
        <v>7</v>
      </c>
      <c r="O13">
        <f>IF($L13&gt;$L$5,0,1)</f>
        <v>0</v>
      </c>
      <c r="P13">
        <f>IF($L13&gt;$L$13,0,1)</f>
        <v>1</v>
      </c>
      <c r="Q13">
        <f>IF($L13&gt;$L$21,0,1)</f>
        <v>0</v>
      </c>
      <c r="R13">
        <f>IF($L13&gt;$L$29,0,1)</f>
        <v>1</v>
      </c>
      <c r="S13">
        <f>IF($L13&gt;$L$37,0,1)</f>
        <v>0</v>
      </c>
      <c r="T13">
        <f>IF($L13&gt;$L$45,0,1)</f>
        <v>0</v>
      </c>
      <c r="U13">
        <f>IF($L13&gt;$L$53,0,1)</f>
        <v>0</v>
      </c>
      <c r="V13">
        <f>IF($L13&gt;$L$62,0,1)</f>
        <v>0</v>
      </c>
    </row>
    <row r="14" spans="1:22" x14ac:dyDescent="0.2">
      <c r="A14" s="1">
        <v>1.627</v>
      </c>
      <c r="B14" s="1">
        <v>1.389</v>
      </c>
      <c r="C14" s="1">
        <f t="shared" si="4"/>
        <v>2.7333333333333334</v>
      </c>
      <c r="D14" s="1">
        <f t="shared" si="5"/>
        <v>6.1770681999999999</v>
      </c>
      <c r="F14">
        <v>190</v>
      </c>
      <c r="G14">
        <v>55</v>
      </c>
      <c r="H14">
        <v>17</v>
      </c>
      <c r="I14">
        <f t="shared" si="0"/>
        <v>0.64079999999999993</v>
      </c>
      <c r="K14">
        <v>4000</v>
      </c>
      <c r="L14" s="2">
        <f t="shared" si="3"/>
        <v>78.217011976795305</v>
      </c>
      <c r="M14">
        <f t="shared" si="1"/>
        <v>7</v>
      </c>
      <c r="O14">
        <f>IF($L14&gt;$L$6,0,1)</f>
        <v>0</v>
      </c>
      <c r="P14">
        <f>IF($L14&gt;$L$14,0,1)</f>
        <v>1</v>
      </c>
      <c r="Q14">
        <f>IF($L14&gt;$L$22,0,1)</f>
        <v>0</v>
      </c>
      <c r="R14">
        <f>IF($L14&gt;$L$30,0,1)</f>
        <v>1</v>
      </c>
      <c r="S14">
        <f>IF($L14&gt;$L$38,0,1)</f>
        <v>0</v>
      </c>
      <c r="T14">
        <f>IF($L14&gt;$L$46,0,1)</f>
        <v>0</v>
      </c>
      <c r="U14">
        <f>IF($L14&gt;$L$54,0,1)</f>
        <v>0</v>
      </c>
      <c r="V14">
        <f>IF($L14&gt;$L$63,0,1)</f>
        <v>0</v>
      </c>
    </row>
    <row r="15" spans="1:22" x14ac:dyDescent="0.2">
      <c r="A15" s="1">
        <v>1.627</v>
      </c>
      <c r="B15" s="1">
        <v>1.238</v>
      </c>
      <c r="C15" s="1">
        <f t="shared" si="4"/>
        <v>2.7333333333333334</v>
      </c>
      <c r="D15" s="1">
        <f t="shared" si="5"/>
        <v>5.5055510666666665</v>
      </c>
      <c r="F15">
        <v>190</v>
      </c>
      <c r="G15">
        <v>55</v>
      </c>
      <c r="H15">
        <v>17</v>
      </c>
      <c r="I15">
        <f t="shared" si="0"/>
        <v>0.64079999999999993</v>
      </c>
      <c r="K15">
        <v>4000</v>
      </c>
      <c r="L15" s="2">
        <f t="shared" si="3"/>
        <v>87.7572129529634</v>
      </c>
      <c r="M15">
        <f t="shared" si="1"/>
        <v>7</v>
      </c>
      <c r="O15">
        <f>IF($L15&gt;$L$7,0,1)</f>
        <v>0</v>
      </c>
      <c r="P15">
        <f>IF($L15&gt;$L$15,0,1)</f>
        <v>1</v>
      </c>
      <c r="Q15">
        <f>IF($L15&gt;$L$23,0,1)</f>
        <v>0</v>
      </c>
      <c r="R15">
        <f>IF($L15&gt;$L$31,0,1)</f>
        <v>1</v>
      </c>
      <c r="S15">
        <f>IF($L15&gt;$L$39,0,1)</f>
        <v>0</v>
      </c>
      <c r="T15">
        <f>IF($L15&gt;$L$47,0,1)</f>
        <v>0</v>
      </c>
      <c r="U15">
        <f>IF($L15&gt;$L$55,0,1)</f>
        <v>0</v>
      </c>
      <c r="V15">
        <f>IF($L15&gt;$L$64,0,1)</f>
        <v>0</v>
      </c>
    </row>
    <row r="16" spans="1:22" x14ac:dyDescent="0.2">
      <c r="A16" s="1">
        <v>1.627</v>
      </c>
      <c r="B16" s="1">
        <v>1.107</v>
      </c>
      <c r="C16" s="1">
        <f t="shared" si="4"/>
        <v>2.7333333333333334</v>
      </c>
      <c r="D16" s="1">
        <f t="shared" si="5"/>
        <v>4.9229766000000001</v>
      </c>
      <c r="F16">
        <v>190</v>
      </c>
      <c r="G16">
        <v>55</v>
      </c>
      <c r="H16">
        <v>17</v>
      </c>
      <c r="I16">
        <f t="shared" si="0"/>
        <v>0.64079999999999993</v>
      </c>
      <c r="K16">
        <v>4000</v>
      </c>
      <c r="L16" s="2">
        <f t="shared" si="3"/>
        <v>98.142212859772954</v>
      </c>
      <c r="M16">
        <f t="shared" si="1"/>
        <v>6</v>
      </c>
      <c r="O16">
        <f>IF($L16&gt;$L$8,0,1)</f>
        <v>1</v>
      </c>
      <c r="P16">
        <f>IF($L16&gt;$L$16,0,1)</f>
        <v>1</v>
      </c>
      <c r="Q16">
        <f>IF($L16&gt;$L$24,0,1)</f>
        <v>0</v>
      </c>
      <c r="R16">
        <f>IF($L16&gt;$L$32,0,1)</f>
        <v>1</v>
      </c>
      <c r="S16">
        <f>IF($L16&gt;$L$40,0,1)</f>
        <v>0</v>
      </c>
      <c r="T16">
        <f>IF($L16&gt;$L$48,0,1)</f>
        <v>0</v>
      </c>
      <c r="U16">
        <f>IF($L16&gt;$L$56,0,1)</f>
        <v>0</v>
      </c>
      <c r="V16">
        <f>IF($L16&gt;$L$65,0,1)</f>
        <v>0</v>
      </c>
    </row>
    <row r="18" spans="1:22" x14ac:dyDescent="0.2">
      <c r="A18" s="10" t="s">
        <v>6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</row>
    <row r="19" spans="1:22" x14ac:dyDescent="0.2">
      <c r="A19" s="1">
        <f>71/34</f>
        <v>2.0882352941176472</v>
      </c>
      <c r="B19" s="1">
        <f>32/13</f>
        <v>2.4615384615384617</v>
      </c>
      <c r="C19" s="1">
        <f>45/15</f>
        <v>3</v>
      </c>
      <c r="D19" s="1">
        <f>A19*B19*C19</f>
        <v>15.420814479638011</v>
      </c>
      <c r="F19">
        <v>160</v>
      </c>
      <c r="G19">
        <v>55</v>
      </c>
      <c r="H19">
        <v>17</v>
      </c>
      <c r="I19">
        <f>(H19*25.4+(2*F19*G19/100))/1000</f>
        <v>0.60780000000000001</v>
      </c>
      <c r="K19">
        <v>4000</v>
      </c>
      <c r="L19" s="2">
        <f t="shared" si="3"/>
        <v>29.717652343821456</v>
      </c>
      <c r="M19">
        <f t="shared" si="1"/>
        <v>2</v>
      </c>
      <c r="O19">
        <f>IF($L19&gt;$L$3,0,1)</f>
        <v>1</v>
      </c>
      <c r="P19">
        <f>IF($L19&gt;$L$11,0,1)</f>
        <v>1</v>
      </c>
      <c r="Q19">
        <f>IF($L19&gt;$L$19,0,1)</f>
        <v>1</v>
      </c>
      <c r="R19">
        <f>IF($L19&gt;$L$27,0,1)</f>
        <v>1</v>
      </c>
      <c r="S19">
        <f>IF($L19&gt;$L$35,0,1)</f>
        <v>1</v>
      </c>
      <c r="T19">
        <f>IF($L19&gt;$L$43,0,1)</f>
        <v>1</v>
      </c>
      <c r="U19">
        <f>IF($L19&gt;$L$51,0,1)</f>
        <v>0</v>
      </c>
      <c r="V19">
        <f>IF($L19&gt;$L$60,0,1)</f>
        <v>1</v>
      </c>
    </row>
    <row r="20" spans="1:22" x14ac:dyDescent="0.2">
      <c r="A20" s="1">
        <f t="shared" ref="A20:A24" si="6">71/34</f>
        <v>2.0882352941176472</v>
      </c>
      <c r="B20" s="1">
        <f>32/18</f>
        <v>1.7777777777777777</v>
      </c>
      <c r="C20" s="1">
        <f t="shared" ref="C20:C24" si="7">45/15</f>
        <v>3</v>
      </c>
      <c r="D20" s="1">
        <f t="shared" ref="D20:D24" si="8">A20*B20*C20</f>
        <v>11.137254901960784</v>
      </c>
      <c r="F20">
        <v>160</v>
      </c>
      <c r="G20">
        <v>55</v>
      </c>
      <c r="H20">
        <v>17</v>
      </c>
      <c r="I20">
        <f t="shared" ref="I20:I27" si="9">(H20*25.4+(2*F20*G20/100))/1000</f>
        <v>0.60780000000000001</v>
      </c>
      <c r="K20">
        <v>4000</v>
      </c>
      <c r="L20" s="2">
        <f t="shared" si="3"/>
        <v>41.147518629906635</v>
      </c>
      <c r="M20">
        <f t="shared" si="1"/>
        <v>1</v>
      </c>
      <c r="O20">
        <f>IF($L20&gt;$L$4,0,1)</f>
        <v>1</v>
      </c>
      <c r="P20">
        <f>IF($L20&gt;$L$12,0,1)</f>
        <v>1</v>
      </c>
      <c r="Q20">
        <f>IF($L20&gt;$L$20,0,1)</f>
        <v>1</v>
      </c>
      <c r="R20">
        <f>IF($L20&gt;$L$28,0,1)</f>
        <v>1</v>
      </c>
      <c r="S20">
        <f>IF($L20&gt;$L$36,0,1)</f>
        <v>1</v>
      </c>
      <c r="T20">
        <f>IF($L20&gt;$L$44,0,1)</f>
        <v>1</v>
      </c>
      <c r="U20">
        <f>IF($L20&gt;$L$52,0,1)</f>
        <v>1</v>
      </c>
      <c r="V20">
        <f>IF($L20&gt;$L$61,0,1)</f>
        <v>1</v>
      </c>
    </row>
    <row r="21" spans="1:22" x14ac:dyDescent="0.2">
      <c r="A21" s="1">
        <f t="shared" si="6"/>
        <v>2.0882352941176472</v>
      </c>
      <c r="B21" s="1">
        <f>29/21</f>
        <v>1.3809523809523809</v>
      </c>
      <c r="C21" s="1">
        <f t="shared" si="7"/>
        <v>3</v>
      </c>
      <c r="D21" s="1">
        <f t="shared" si="8"/>
        <v>8.6512605042016801</v>
      </c>
      <c r="F21">
        <v>160</v>
      </c>
      <c r="G21">
        <v>55</v>
      </c>
      <c r="H21">
        <v>17</v>
      </c>
      <c r="I21">
        <f t="shared" si="9"/>
        <v>0.60780000000000001</v>
      </c>
      <c r="K21">
        <v>4000</v>
      </c>
      <c r="L21" s="2">
        <f t="shared" si="3"/>
        <v>52.971518236201646</v>
      </c>
      <c r="M21">
        <f t="shared" si="1"/>
        <v>1</v>
      </c>
      <c r="O21">
        <f>IF($L21&gt;$L$5,0,1)</f>
        <v>1</v>
      </c>
      <c r="P21">
        <f>IF($L21&gt;$L$13,0,1)</f>
        <v>1</v>
      </c>
      <c r="Q21">
        <f>IF($L21&gt;$L$21,0,1)</f>
        <v>1</v>
      </c>
      <c r="R21">
        <f>IF($L21&gt;$L$29,0,1)</f>
        <v>1</v>
      </c>
      <c r="S21">
        <f>IF($L21&gt;$L$37,0,1)</f>
        <v>1</v>
      </c>
      <c r="T21">
        <f>IF($L21&gt;$L$45,0,1)</f>
        <v>1</v>
      </c>
      <c r="U21">
        <f>IF($L21&gt;$L$53,0,1)</f>
        <v>1</v>
      </c>
      <c r="V21">
        <f>IF($L21&gt;$L$62,0,1)</f>
        <v>1</v>
      </c>
    </row>
    <row r="22" spans="1:22" x14ac:dyDescent="0.2">
      <c r="A22" s="1">
        <f t="shared" si="6"/>
        <v>2.0882352941176472</v>
      </c>
      <c r="B22" s="1">
        <f>27/24</f>
        <v>1.125</v>
      </c>
      <c r="C22" s="1">
        <f t="shared" si="7"/>
        <v>3</v>
      </c>
      <c r="D22" s="1">
        <f t="shared" si="8"/>
        <v>7.0477941176470598</v>
      </c>
      <c r="F22">
        <v>160</v>
      </c>
      <c r="G22">
        <v>55</v>
      </c>
      <c r="H22">
        <v>17</v>
      </c>
      <c r="I22">
        <f t="shared" si="9"/>
        <v>0.60780000000000001</v>
      </c>
      <c r="K22">
        <v>4000</v>
      </c>
      <c r="L22" s="2">
        <f t="shared" si="3"/>
        <v>65.02323931639566</v>
      </c>
      <c r="M22">
        <f t="shared" si="1"/>
        <v>3</v>
      </c>
      <c r="O22">
        <f>IF($L22&gt;$L$6,0,1)</f>
        <v>1</v>
      </c>
      <c r="P22">
        <f>IF($L22&gt;$L$14,0,1)</f>
        <v>1</v>
      </c>
      <c r="Q22">
        <f>IF($L22&gt;$L$22,0,1)</f>
        <v>1</v>
      </c>
      <c r="R22">
        <f>IF($L22&gt;$L$30,0,1)</f>
        <v>1</v>
      </c>
      <c r="S22">
        <f>IF($L22&gt;$L$38,0,1)</f>
        <v>1</v>
      </c>
      <c r="T22">
        <f>IF($L22&gt;$L$46,0,1)</f>
        <v>0</v>
      </c>
      <c r="U22">
        <f>IF($L22&gt;$L$54,0,1)</f>
        <v>0</v>
      </c>
      <c r="V22">
        <f>IF($L22&gt;$L$63,0,1)</f>
        <v>1</v>
      </c>
    </row>
    <row r="23" spans="1:22" x14ac:dyDescent="0.2">
      <c r="A23" s="1">
        <f t="shared" si="6"/>
        <v>2.0882352941176472</v>
      </c>
      <c r="B23" s="1">
        <f>25/26</f>
        <v>0.96153846153846156</v>
      </c>
      <c r="C23" s="1">
        <f t="shared" si="7"/>
        <v>3</v>
      </c>
      <c r="D23" s="1">
        <f t="shared" si="8"/>
        <v>6.0237556561085972</v>
      </c>
      <c r="F23">
        <v>160</v>
      </c>
      <c r="G23">
        <v>55</v>
      </c>
      <c r="H23">
        <v>17</v>
      </c>
      <c r="I23">
        <f t="shared" si="9"/>
        <v>0.60780000000000001</v>
      </c>
      <c r="K23">
        <v>4000</v>
      </c>
      <c r="L23" s="2">
        <f t="shared" si="3"/>
        <v>76.077190000182924</v>
      </c>
      <c r="M23">
        <f t="shared" si="1"/>
        <v>3</v>
      </c>
      <c r="O23">
        <f>IF($L23&gt;$L$7,0,1)</f>
        <v>1</v>
      </c>
      <c r="P23">
        <f>IF($L23&gt;$L$15,0,1)</f>
        <v>1</v>
      </c>
      <c r="Q23">
        <f>IF($L23&gt;$L$23,0,1)</f>
        <v>1</v>
      </c>
      <c r="R23">
        <f>IF($L23&gt;$L$31,0,1)</f>
        <v>1</v>
      </c>
      <c r="S23">
        <f>IF($L23&gt;$L$39,0,1)</f>
        <v>1</v>
      </c>
      <c r="T23">
        <f>IF($L23&gt;$L$47,0,1)</f>
        <v>0</v>
      </c>
      <c r="U23">
        <f>IF($L23&gt;$L$55,0,1)</f>
        <v>0</v>
      </c>
      <c r="V23">
        <f>IF($L23&gt;$L$64,0,1)</f>
        <v>1</v>
      </c>
    </row>
    <row r="24" spans="1:22" x14ac:dyDescent="0.2">
      <c r="A24" s="1">
        <f t="shared" si="6"/>
        <v>2.0882352941176472</v>
      </c>
      <c r="B24" s="1">
        <f>23/27</f>
        <v>0.85185185185185186</v>
      </c>
      <c r="C24" s="1">
        <f t="shared" si="7"/>
        <v>3</v>
      </c>
      <c r="D24" s="1">
        <f t="shared" si="8"/>
        <v>5.3366013071895431</v>
      </c>
      <c r="F24">
        <v>160</v>
      </c>
      <c r="G24">
        <v>55</v>
      </c>
      <c r="H24">
        <v>17</v>
      </c>
      <c r="I24">
        <f t="shared" si="9"/>
        <v>0.60780000000000001</v>
      </c>
      <c r="K24">
        <v>4000</v>
      </c>
      <c r="L24" s="2">
        <f t="shared" si="3"/>
        <v>85.873082358065986</v>
      </c>
      <c r="M24">
        <f t="shared" si="1"/>
        <v>3</v>
      </c>
      <c r="O24">
        <f>IF($L24&gt;$L$8,0,1)</f>
        <v>1</v>
      </c>
      <c r="P24">
        <f>IF($L24&gt;$L$16,0,1)</f>
        <v>1</v>
      </c>
      <c r="Q24">
        <f>IF($L24&gt;$L$24,0,1)</f>
        <v>1</v>
      </c>
      <c r="R24">
        <f>IF($L24&gt;$L$32,0,1)</f>
        <v>1</v>
      </c>
      <c r="S24">
        <f>IF($L24&gt;$L$40,0,1)</f>
        <v>1</v>
      </c>
      <c r="T24">
        <f>IF($L24&gt;$L$48,0,1)</f>
        <v>0</v>
      </c>
      <c r="U24">
        <f>IF($L24&gt;$L$56,0,1)</f>
        <v>0</v>
      </c>
      <c r="V24">
        <f>IF($L24&gt;$L$65,0,1)</f>
        <v>1</v>
      </c>
    </row>
    <row r="26" spans="1:22" x14ac:dyDescent="0.2">
      <c r="A26" s="9" t="s">
        <v>7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</row>
    <row r="27" spans="1:22" x14ac:dyDescent="0.2">
      <c r="A27" s="1">
        <v>1.52</v>
      </c>
      <c r="B27" s="1">
        <f>36/13</f>
        <v>2.7692307692307692</v>
      </c>
      <c r="C27" s="1">
        <f>43/16</f>
        <v>2.6875</v>
      </c>
      <c r="D27" s="1">
        <f>A27*B27*C27</f>
        <v>11.312307692307693</v>
      </c>
      <c r="F27">
        <v>190</v>
      </c>
      <c r="G27">
        <v>55</v>
      </c>
      <c r="H27">
        <v>17</v>
      </c>
      <c r="I27">
        <f t="shared" si="9"/>
        <v>0.64079999999999993</v>
      </c>
      <c r="K27">
        <v>4000</v>
      </c>
      <c r="L27" s="2">
        <f t="shared" si="3"/>
        <v>42.710278974238122</v>
      </c>
      <c r="M27">
        <f t="shared" si="1"/>
        <v>8</v>
      </c>
      <c r="O27">
        <f>IF($L27&gt;$L$3,0,1)</f>
        <v>0</v>
      </c>
      <c r="P27">
        <f>IF($L27&gt;$L$11,0,1)</f>
        <v>0</v>
      </c>
      <c r="Q27">
        <f>IF($L27&gt;$L$19,0,1)</f>
        <v>0</v>
      </c>
      <c r="R27">
        <f>IF($L27&gt;$L$27,0,1)</f>
        <v>1</v>
      </c>
      <c r="S27">
        <f>IF($L27&gt;$L$35,0,1)</f>
        <v>0</v>
      </c>
      <c r="T27">
        <f>IF($L27&gt;$L$43,0,1)</f>
        <v>0</v>
      </c>
      <c r="U27">
        <f>IF($L27&gt;$L$51,0,1)</f>
        <v>0</v>
      </c>
      <c r="V27">
        <f>IF($L27&gt;$L$60,0,1)</f>
        <v>0</v>
      </c>
    </row>
    <row r="28" spans="1:22" x14ac:dyDescent="0.2">
      <c r="A28" s="1">
        <v>1.52</v>
      </c>
      <c r="B28" s="1">
        <f>26/13</f>
        <v>2</v>
      </c>
      <c r="C28" s="1">
        <f t="shared" ref="C28:C32" si="10">43/16</f>
        <v>2.6875</v>
      </c>
      <c r="D28" s="1">
        <f t="shared" ref="D28:D32" si="11">A28*B28*C28</f>
        <v>8.17</v>
      </c>
      <c r="F28">
        <v>190</v>
      </c>
      <c r="G28">
        <v>55</v>
      </c>
      <c r="H28">
        <v>17</v>
      </c>
      <c r="I28">
        <f t="shared" ref="I28:I32" si="12">(H28*25.4+(2*F28*G28/100))/1000</f>
        <v>0.64079999999999993</v>
      </c>
      <c r="K28">
        <v>4000</v>
      </c>
      <c r="L28" s="2">
        <f t="shared" ref="L28:L32" si="13">(K28/D28)*I28*PI()*60/1000</f>
        <v>59.137309348945088</v>
      </c>
      <c r="M28">
        <f t="shared" si="1"/>
        <v>8</v>
      </c>
      <c r="O28">
        <f>IF($L28&gt;$L$4,0,1)</f>
        <v>0</v>
      </c>
      <c r="P28">
        <f>IF($L28&gt;$L$12,0,1)</f>
        <v>0</v>
      </c>
      <c r="Q28">
        <f>IF($L28&gt;$L$20,0,1)</f>
        <v>0</v>
      </c>
      <c r="R28">
        <f>IF($L28&gt;$L$28,0,1)</f>
        <v>1</v>
      </c>
      <c r="S28">
        <f>IF($L28&gt;$L$36,0,1)</f>
        <v>0</v>
      </c>
      <c r="T28">
        <f>IF($L28&gt;$L$44,0,1)</f>
        <v>0</v>
      </c>
      <c r="U28">
        <f>IF($L28&gt;$L$52,0,1)</f>
        <v>0</v>
      </c>
      <c r="V28">
        <f>IF($L28&gt;$L$61,0,1)</f>
        <v>0</v>
      </c>
    </row>
    <row r="29" spans="1:22" x14ac:dyDescent="0.2">
      <c r="A29" s="1">
        <v>1.52</v>
      </c>
      <c r="B29" s="1">
        <f>24/15</f>
        <v>1.6</v>
      </c>
      <c r="C29" s="1">
        <f t="shared" si="10"/>
        <v>2.6875</v>
      </c>
      <c r="D29" s="1">
        <f t="shared" si="11"/>
        <v>6.5360000000000014</v>
      </c>
      <c r="F29">
        <v>190</v>
      </c>
      <c r="G29">
        <v>55</v>
      </c>
      <c r="H29">
        <v>17</v>
      </c>
      <c r="I29">
        <f t="shared" si="12"/>
        <v>0.64079999999999993</v>
      </c>
      <c r="K29">
        <v>4000</v>
      </c>
      <c r="L29" s="2">
        <f t="shared" si="13"/>
        <v>73.921636686181358</v>
      </c>
      <c r="M29">
        <f t="shared" si="1"/>
        <v>8</v>
      </c>
      <c r="O29">
        <f>IF($L29&gt;$L$5,0,1)</f>
        <v>0</v>
      </c>
      <c r="P29">
        <f>IF($L29&gt;$L$13,0,1)</f>
        <v>0</v>
      </c>
      <c r="Q29">
        <f>IF($L29&gt;$L$21,0,1)</f>
        <v>0</v>
      </c>
      <c r="R29">
        <f>IF($L29&gt;$L$29,0,1)</f>
        <v>1</v>
      </c>
      <c r="S29">
        <f>IF($L29&gt;$L$37,0,1)</f>
        <v>0</v>
      </c>
      <c r="T29">
        <f>IF($L29&gt;$L$45,0,1)</f>
        <v>0</v>
      </c>
      <c r="U29">
        <f>IF($L29&gt;$L$53,0,1)</f>
        <v>0</v>
      </c>
      <c r="V29">
        <f>IF($L29&gt;$L$62,0,1)</f>
        <v>0</v>
      </c>
    </row>
    <row r="30" spans="1:22" x14ac:dyDescent="0.2">
      <c r="A30" s="1">
        <v>1.52</v>
      </c>
      <c r="B30" s="1">
        <f>26/19</f>
        <v>1.368421052631579</v>
      </c>
      <c r="C30" s="1">
        <f t="shared" si="10"/>
        <v>2.6875</v>
      </c>
      <c r="D30" s="1">
        <f t="shared" si="11"/>
        <v>5.59</v>
      </c>
      <c r="F30">
        <v>190</v>
      </c>
      <c r="G30">
        <v>55</v>
      </c>
      <c r="H30">
        <v>17</v>
      </c>
      <c r="I30">
        <f t="shared" si="12"/>
        <v>0.64079999999999993</v>
      </c>
      <c r="K30">
        <v>4000</v>
      </c>
      <c r="L30" s="2">
        <f t="shared" si="13"/>
        <v>86.431452125381284</v>
      </c>
      <c r="M30">
        <f t="shared" si="1"/>
        <v>8</v>
      </c>
      <c r="O30">
        <f>IF($L30&gt;$L$6,0,1)</f>
        <v>0</v>
      </c>
      <c r="P30">
        <f>IF($L30&gt;$L$14,0,1)</f>
        <v>0</v>
      </c>
      <c r="Q30">
        <f>IF($L30&gt;$L$22,0,1)</f>
        <v>0</v>
      </c>
      <c r="R30">
        <f>IF($L30&gt;$L$30,0,1)</f>
        <v>1</v>
      </c>
      <c r="S30">
        <f>IF($L30&gt;$L$38,0,1)</f>
        <v>0</v>
      </c>
      <c r="T30">
        <f>IF($L30&gt;$L$46,0,1)</f>
        <v>0</v>
      </c>
      <c r="U30">
        <f>IF($L30&gt;$L$54,0,1)</f>
        <v>0</v>
      </c>
      <c r="V30">
        <f>IF($L30&gt;$L$63,0,1)</f>
        <v>0</v>
      </c>
    </row>
    <row r="31" spans="1:22" x14ac:dyDescent="0.2">
      <c r="A31" s="1">
        <v>1.52</v>
      </c>
      <c r="B31" s="1">
        <f>27/22</f>
        <v>1.2272727272727273</v>
      </c>
      <c r="C31" s="1">
        <f t="shared" si="10"/>
        <v>2.6875</v>
      </c>
      <c r="D31" s="1">
        <f t="shared" si="11"/>
        <v>5.0134090909090911</v>
      </c>
      <c r="F31">
        <v>190</v>
      </c>
      <c r="G31">
        <v>55</v>
      </c>
      <c r="H31">
        <v>17</v>
      </c>
      <c r="I31">
        <f t="shared" si="12"/>
        <v>0.64079999999999993</v>
      </c>
      <c r="K31">
        <v>4000</v>
      </c>
      <c r="L31" s="2">
        <f t="shared" si="13"/>
        <v>96.371911531614217</v>
      </c>
      <c r="M31">
        <f t="shared" si="1"/>
        <v>8</v>
      </c>
      <c r="O31">
        <f>IF($L31&gt;$L$7,0,1)</f>
        <v>0</v>
      </c>
      <c r="P31">
        <f>IF($L31&gt;$L$15,0,1)</f>
        <v>0</v>
      </c>
      <c r="Q31">
        <f>IF($L31&gt;$L$23,0,1)</f>
        <v>0</v>
      </c>
      <c r="R31">
        <f>IF($L31&gt;$L$31,0,1)</f>
        <v>1</v>
      </c>
      <c r="S31">
        <f>IF($L31&gt;$L$39,0,1)</f>
        <v>0</v>
      </c>
      <c r="T31">
        <f>IF($L31&gt;$L$47,0,1)</f>
        <v>0</v>
      </c>
      <c r="U31">
        <f>IF($L31&gt;$L$55,0,1)</f>
        <v>0</v>
      </c>
      <c r="V31">
        <f>IF($L31&gt;$L$64,0,1)</f>
        <v>0</v>
      </c>
    </row>
    <row r="32" spans="1:22" x14ac:dyDescent="0.2">
      <c r="A32" s="1">
        <v>1.52</v>
      </c>
      <c r="B32" s="1">
        <f>26/23</f>
        <v>1.1304347826086956</v>
      </c>
      <c r="C32" s="1">
        <f t="shared" si="10"/>
        <v>2.6875</v>
      </c>
      <c r="D32" s="1">
        <f t="shared" si="11"/>
        <v>4.6178260869565211</v>
      </c>
      <c r="F32">
        <v>190</v>
      </c>
      <c r="G32">
        <v>55</v>
      </c>
      <c r="H32">
        <v>17</v>
      </c>
      <c r="I32">
        <f t="shared" si="12"/>
        <v>0.64079999999999993</v>
      </c>
      <c r="K32">
        <v>4000</v>
      </c>
      <c r="L32" s="2">
        <f t="shared" si="13"/>
        <v>104.62754730967211</v>
      </c>
      <c r="M32">
        <f t="shared" si="1"/>
        <v>8</v>
      </c>
      <c r="O32">
        <f>IF($L32&gt;$L$8,0,1)</f>
        <v>0</v>
      </c>
      <c r="P32">
        <f>IF($L32&gt;$L$16,0,1)</f>
        <v>0</v>
      </c>
      <c r="Q32">
        <f>IF($L32&gt;$L$24,0,1)</f>
        <v>0</v>
      </c>
      <c r="R32">
        <f>IF($L32&gt;$L$32,0,1)</f>
        <v>1</v>
      </c>
      <c r="S32">
        <f>IF($L32&gt;$L$40,0,1)</f>
        <v>0</v>
      </c>
      <c r="T32">
        <f>IF($L32&gt;$L$48,0,1)</f>
        <v>0</v>
      </c>
      <c r="U32">
        <f>IF($L32&gt;$L$56,0,1)</f>
        <v>0</v>
      </c>
      <c r="V32">
        <f>IF($L32&gt;$L$65,0,1)</f>
        <v>0</v>
      </c>
    </row>
    <row r="34" spans="1:22" x14ac:dyDescent="0.2">
      <c r="A34" s="8" t="s">
        <v>14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</row>
    <row r="35" spans="1:22" x14ac:dyDescent="0.2">
      <c r="A35" s="1">
        <f>65/43</f>
        <v>1.5116279069767442</v>
      </c>
      <c r="B35" s="1">
        <v>2.6920000000000002</v>
      </c>
      <c r="C35" s="1">
        <f>46/16</f>
        <v>2.875</v>
      </c>
      <c r="D35" s="1">
        <f>A35*B35*C35</f>
        <v>11.699244186046514</v>
      </c>
      <c r="F35">
        <v>180</v>
      </c>
      <c r="G35">
        <v>55</v>
      </c>
      <c r="H35">
        <v>17</v>
      </c>
      <c r="I35">
        <f t="shared" ref="I35:I40" si="14">(H35*25.4+(2*F35*G35/100))/1000</f>
        <v>0.62979999999999992</v>
      </c>
      <c r="K35">
        <v>4000</v>
      </c>
      <c r="L35" s="2">
        <f t="shared" ref="L35:L40" si="15">(K35/D35)*I35*PI()*60/1000</f>
        <v>40.588776952083734</v>
      </c>
      <c r="M35">
        <f t="shared" si="1"/>
        <v>6</v>
      </c>
      <c r="O35">
        <f>IF($L35&gt;$L$3,0,1)</f>
        <v>0</v>
      </c>
      <c r="P35">
        <f>IF($L35&gt;$L$11,0,1)</f>
        <v>1</v>
      </c>
      <c r="Q35">
        <f>IF($L35&gt;$L$19,0,1)</f>
        <v>0</v>
      </c>
      <c r="R35">
        <f>IF($L35&gt;$L$27,0,1)</f>
        <v>1</v>
      </c>
      <c r="S35">
        <f>IF($L35&gt;$L$35,0,1)</f>
        <v>1</v>
      </c>
      <c r="T35">
        <f>IF($L35&gt;$L$43,0,1)</f>
        <v>0</v>
      </c>
      <c r="U35">
        <f>IF($L35&gt;$L$51,0,1)</f>
        <v>0</v>
      </c>
      <c r="V35">
        <f>IF($L35&gt;$L$60,0,1)</f>
        <v>0</v>
      </c>
    </row>
    <row r="36" spans="1:22" x14ac:dyDescent="0.2">
      <c r="A36" s="1">
        <f t="shared" ref="A36:A40" si="16">65/43</f>
        <v>1.5116279069767442</v>
      </c>
      <c r="B36" s="1">
        <v>2.0630000000000002</v>
      </c>
      <c r="C36" s="1">
        <f t="shared" ref="C36:C40" si="17">46/16</f>
        <v>2.875</v>
      </c>
      <c r="D36" s="1">
        <f t="shared" ref="D36:D40" si="18">A36*B36*C36</f>
        <v>8.9656540697674423</v>
      </c>
      <c r="F36">
        <v>180</v>
      </c>
      <c r="G36">
        <v>55</v>
      </c>
      <c r="H36">
        <v>17</v>
      </c>
      <c r="I36">
        <f t="shared" si="14"/>
        <v>0.62979999999999992</v>
      </c>
      <c r="K36">
        <v>4000</v>
      </c>
      <c r="L36" s="2">
        <f t="shared" si="15"/>
        <v>52.964123875428704</v>
      </c>
      <c r="M36">
        <f t="shared" si="1"/>
        <v>6</v>
      </c>
      <c r="O36">
        <f>IF($L36&gt;$L$4,0,1)</f>
        <v>0</v>
      </c>
      <c r="P36">
        <f>IF($L36&gt;$L$12,0,1)</f>
        <v>1</v>
      </c>
      <c r="Q36">
        <f>IF($L36&gt;$L$20,0,1)</f>
        <v>0</v>
      </c>
      <c r="R36">
        <f>IF($L36&gt;$L$28,0,1)</f>
        <v>1</v>
      </c>
      <c r="S36">
        <f>IF($L36&gt;$L$36,0,1)</f>
        <v>1</v>
      </c>
      <c r="T36">
        <f>IF($L36&gt;$L$44,0,1)</f>
        <v>0</v>
      </c>
      <c r="U36">
        <f>IF($L36&gt;$L$52,0,1)</f>
        <v>0</v>
      </c>
      <c r="V36">
        <f>IF($L36&gt;$L$61,0,1)</f>
        <v>0</v>
      </c>
    </row>
    <row r="37" spans="1:22" x14ac:dyDescent="0.2">
      <c r="A37" s="1">
        <f t="shared" si="16"/>
        <v>1.5116279069767442</v>
      </c>
      <c r="B37" s="1">
        <v>1.762</v>
      </c>
      <c r="C37" s="1">
        <f t="shared" si="17"/>
        <v>2.875</v>
      </c>
      <c r="D37" s="1">
        <f t="shared" si="18"/>
        <v>7.6575290697674419</v>
      </c>
      <c r="F37">
        <v>180</v>
      </c>
      <c r="G37">
        <v>55</v>
      </c>
      <c r="H37">
        <v>17</v>
      </c>
      <c r="I37">
        <f t="shared" si="14"/>
        <v>0.62979999999999992</v>
      </c>
      <c r="K37">
        <v>4000</v>
      </c>
      <c r="L37" s="2">
        <f t="shared" si="15"/>
        <v>62.011911211696606</v>
      </c>
      <c r="M37">
        <f t="shared" si="1"/>
        <v>5</v>
      </c>
      <c r="O37">
        <f>IF($L37&gt;$L$5,0,1)</f>
        <v>1</v>
      </c>
      <c r="P37">
        <f>IF($L37&gt;$L$13,0,1)</f>
        <v>1</v>
      </c>
      <c r="Q37">
        <f>IF($L37&gt;$L$21,0,1)</f>
        <v>0</v>
      </c>
      <c r="R37">
        <f>IF($L37&gt;$L$29,0,1)</f>
        <v>1</v>
      </c>
      <c r="S37">
        <f>IF($L37&gt;$L$37,0,1)</f>
        <v>1</v>
      </c>
      <c r="T37">
        <f>IF($L37&gt;$L$45,0,1)</f>
        <v>0</v>
      </c>
      <c r="U37">
        <f>IF($L37&gt;$L$53,0,1)</f>
        <v>0</v>
      </c>
      <c r="V37">
        <f>IF($L37&gt;$L$62,0,1)</f>
        <v>0</v>
      </c>
    </row>
    <row r="38" spans="1:22" x14ac:dyDescent="0.2">
      <c r="A38" s="1">
        <f t="shared" si="16"/>
        <v>1.5116279069767442</v>
      </c>
      <c r="B38" s="1">
        <v>1.522</v>
      </c>
      <c r="C38" s="1">
        <f t="shared" si="17"/>
        <v>2.875</v>
      </c>
      <c r="D38" s="1">
        <f t="shared" si="18"/>
        <v>6.614505813953488</v>
      </c>
      <c r="F38">
        <v>180</v>
      </c>
      <c r="G38">
        <v>55</v>
      </c>
      <c r="H38">
        <v>17</v>
      </c>
      <c r="I38">
        <f t="shared" si="14"/>
        <v>0.62979999999999992</v>
      </c>
      <c r="K38">
        <v>4000</v>
      </c>
      <c r="L38" s="2">
        <f t="shared" si="15"/>
        <v>71.790399182003569</v>
      </c>
      <c r="M38">
        <f t="shared" si="1"/>
        <v>4</v>
      </c>
      <c r="O38">
        <f>IF($L38&gt;$L$6,0,1)</f>
        <v>1</v>
      </c>
      <c r="P38">
        <f>IF($L38&gt;$L$14,0,1)</f>
        <v>1</v>
      </c>
      <c r="Q38">
        <f>IF($L38&gt;$L$22,0,1)</f>
        <v>0</v>
      </c>
      <c r="R38">
        <f>IF($L38&gt;$L$30,0,1)</f>
        <v>1</v>
      </c>
      <c r="S38">
        <f>IF($L38&gt;$L$38,0,1)</f>
        <v>1</v>
      </c>
      <c r="T38">
        <f>IF($L38&gt;$L$46,0,1)</f>
        <v>0</v>
      </c>
      <c r="U38">
        <f>IF($L38&gt;$L$54,0,1)</f>
        <v>0</v>
      </c>
      <c r="V38">
        <f>IF($L38&gt;$L$63,0,1)</f>
        <v>1</v>
      </c>
    </row>
    <row r="39" spans="1:22" x14ac:dyDescent="0.2">
      <c r="A39" s="1">
        <f t="shared" si="16"/>
        <v>1.5116279069767442</v>
      </c>
      <c r="B39" s="1">
        <v>1.35</v>
      </c>
      <c r="C39" s="1">
        <f t="shared" si="17"/>
        <v>2.875</v>
      </c>
      <c r="D39" s="1">
        <f t="shared" si="18"/>
        <v>5.8670058139534884</v>
      </c>
      <c r="F39">
        <v>180</v>
      </c>
      <c r="G39">
        <v>55</v>
      </c>
      <c r="H39">
        <v>17</v>
      </c>
      <c r="I39">
        <f t="shared" si="14"/>
        <v>0.62979999999999992</v>
      </c>
      <c r="K39">
        <v>4000</v>
      </c>
      <c r="L39" s="2">
        <f t="shared" si="15"/>
        <v>80.937027818525507</v>
      </c>
      <c r="M39">
        <f t="shared" si="1"/>
        <v>4</v>
      </c>
      <c r="O39">
        <f>IF($L39&gt;$L$7,0,1)</f>
        <v>1</v>
      </c>
      <c r="P39">
        <f>IF($L39&gt;$L$15,0,1)</f>
        <v>1</v>
      </c>
      <c r="Q39">
        <f>IF($L39&gt;$L$23,0,1)</f>
        <v>0</v>
      </c>
      <c r="R39">
        <f>IF($L39&gt;$L$31,0,1)</f>
        <v>1</v>
      </c>
      <c r="S39">
        <f>IF($L39&gt;$L$39,0,1)</f>
        <v>1</v>
      </c>
      <c r="T39">
        <f>IF($L39&gt;$L$47,0,1)</f>
        <v>0</v>
      </c>
      <c r="U39">
        <f>IF($L39&gt;$L$55,0,1)</f>
        <v>0</v>
      </c>
      <c r="V39">
        <f>IF($L39&gt;$L$64,0,1)</f>
        <v>1</v>
      </c>
    </row>
    <row r="40" spans="1:22" x14ac:dyDescent="0.2">
      <c r="A40" s="1">
        <f t="shared" si="16"/>
        <v>1.5116279069767442</v>
      </c>
      <c r="B40" s="1">
        <v>1.208</v>
      </c>
      <c r="C40" s="1">
        <f t="shared" si="17"/>
        <v>2.875</v>
      </c>
      <c r="D40" s="1">
        <f t="shared" si="18"/>
        <v>5.2498837209302325</v>
      </c>
      <c r="F40">
        <v>180</v>
      </c>
      <c r="G40">
        <v>55</v>
      </c>
      <c r="H40">
        <v>17</v>
      </c>
      <c r="I40">
        <f t="shared" si="14"/>
        <v>0.62979999999999992</v>
      </c>
      <c r="K40">
        <v>4000</v>
      </c>
      <c r="L40" s="2">
        <f t="shared" si="15"/>
        <v>90.451148638252846</v>
      </c>
      <c r="M40">
        <f t="shared" si="1"/>
        <v>4</v>
      </c>
      <c r="O40">
        <f>IF($L40&gt;$L$8,0,1)</f>
        <v>1</v>
      </c>
      <c r="P40">
        <f>IF($L40&gt;$L$16,0,1)</f>
        <v>1</v>
      </c>
      <c r="Q40">
        <f>IF($L40&gt;$L$24,0,1)</f>
        <v>0</v>
      </c>
      <c r="R40">
        <f>IF($L40&gt;$L$32,0,1)</f>
        <v>1</v>
      </c>
      <c r="S40">
        <f>IF($L40&gt;$L$40,0,1)</f>
        <v>1</v>
      </c>
      <c r="T40">
        <f>IF($L40&gt;$L$48,0,1)</f>
        <v>0</v>
      </c>
      <c r="U40">
        <f>IF($L40&gt;$L$56,0,1)</f>
        <v>0</v>
      </c>
      <c r="V40">
        <f>IF($L40&gt;$L$65,0,1)</f>
        <v>1</v>
      </c>
    </row>
    <row r="42" spans="1:22" x14ac:dyDescent="0.2">
      <c r="A42" s="7" t="s">
        <v>15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</row>
    <row r="43" spans="1:22" x14ac:dyDescent="0.2">
      <c r="A43" s="1">
        <f>76/36</f>
        <v>2.1111111111111112</v>
      </c>
      <c r="B43" s="1">
        <f>33/12</f>
        <v>2.75</v>
      </c>
      <c r="C43" s="1">
        <f>43/16</f>
        <v>2.6875</v>
      </c>
      <c r="D43" s="1">
        <f t="shared" ref="D43:D48" si="19">A43*B43*C43</f>
        <v>15.602430555555555</v>
      </c>
      <c r="F43">
        <v>180</v>
      </c>
      <c r="G43">
        <v>55</v>
      </c>
      <c r="H43">
        <v>17</v>
      </c>
      <c r="I43">
        <f t="shared" ref="I43:I48" si="20">(H43*25.4+(2*F43*G43/100))/1000</f>
        <v>0.62979999999999992</v>
      </c>
      <c r="K43">
        <v>4000</v>
      </c>
      <c r="L43" s="2">
        <f t="shared" ref="L43:L48" si="21">(K43/D43)*I43*PI()*60/1000</f>
        <v>30.434874302729824</v>
      </c>
      <c r="M43">
        <f>9-SUM(O43:V43)</f>
        <v>3</v>
      </c>
      <c r="O43">
        <f>IF($L43&gt;$L$3,0,1)</f>
        <v>1</v>
      </c>
      <c r="P43">
        <f>IF($L43&gt;$L$11,0,1)</f>
        <v>1</v>
      </c>
      <c r="Q43">
        <f>IF($L43&gt;$L$19,0,1)</f>
        <v>0</v>
      </c>
      <c r="R43">
        <f>IF($L43&gt;$L$27,0,1)</f>
        <v>1</v>
      </c>
      <c r="S43">
        <f>IF($L43&gt;$L$35,0,1)</f>
        <v>1</v>
      </c>
      <c r="T43">
        <f>IF($L43&gt;$L$43,0,1)</f>
        <v>1</v>
      </c>
      <c r="U43">
        <f>IF($L43&gt;$L$51,0,1)</f>
        <v>0</v>
      </c>
      <c r="V43">
        <f>IF($L43&gt;$L$60,0,1)</f>
        <v>1</v>
      </c>
    </row>
    <row r="44" spans="1:22" x14ac:dyDescent="0.2">
      <c r="A44" s="1">
        <f t="shared" ref="A44:A48" si="22">76/36</f>
        <v>2.1111111111111112</v>
      </c>
      <c r="B44" s="1">
        <f>31/16</f>
        <v>1.9375</v>
      </c>
      <c r="C44" s="1">
        <f t="shared" ref="C44:C48" si="23">43/16</f>
        <v>2.6875</v>
      </c>
      <c r="D44" s="1">
        <f t="shared" si="19"/>
        <v>10.992621527777777</v>
      </c>
      <c r="F44">
        <v>180</v>
      </c>
      <c r="G44">
        <v>55</v>
      </c>
      <c r="H44">
        <v>17</v>
      </c>
      <c r="I44">
        <f t="shared" si="20"/>
        <v>0.62979999999999992</v>
      </c>
      <c r="K44">
        <v>4000</v>
      </c>
      <c r="L44" s="2">
        <f t="shared" si="21"/>
        <v>43.197886107100402</v>
      </c>
      <c r="M44">
        <f t="shared" ref="M44:M65" si="24">9-SUM(O44:V44)</f>
        <v>3</v>
      </c>
      <c r="O44">
        <f>IF($L44&gt;$L$4,0,1)</f>
        <v>1</v>
      </c>
      <c r="P44">
        <f>IF($L44&gt;$L$12,0,1)</f>
        <v>1</v>
      </c>
      <c r="Q44">
        <f>IF($L44&gt;$L$20,0,1)</f>
        <v>0</v>
      </c>
      <c r="R44">
        <f>IF($L44&gt;$L$28,0,1)</f>
        <v>1</v>
      </c>
      <c r="S44">
        <f>IF($L44&gt;$L$36,0,1)</f>
        <v>1</v>
      </c>
      <c r="T44">
        <f>IF($L44&gt;$L$44,0,1)</f>
        <v>1</v>
      </c>
      <c r="U44">
        <f>IF($L44&gt;$L$52,0,1)</f>
        <v>0</v>
      </c>
      <c r="V44">
        <f>IF($L44&gt;$L$61,0,1)</f>
        <v>1</v>
      </c>
    </row>
    <row r="45" spans="1:22" x14ac:dyDescent="0.2">
      <c r="A45" s="1">
        <f t="shared" si="22"/>
        <v>2.1111111111111112</v>
      </c>
      <c r="B45" s="1">
        <f>28/18</f>
        <v>1.5555555555555556</v>
      </c>
      <c r="C45" s="1">
        <f t="shared" si="23"/>
        <v>2.6875</v>
      </c>
      <c r="D45" s="1">
        <f t="shared" si="19"/>
        <v>8.8256172839506171</v>
      </c>
      <c r="F45">
        <v>180</v>
      </c>
      <c r="G45">
        <v>55</v>
      </c>
      <c r="H45">
        <v>17</v>
      </c>
      <c r="I45">
        <f t="shared" si="20"/>
        <v>0.62979999999999992</v>
      </c>
      <c r="K45">
        <v>4000</v>
      </c>
      <c r="L45" s="2">
        <f t="shared" si="21"/>
        <v>53.804509928040218</v>
      </c>
      <c r="M45">
        <f t="shared" si="24"/>
        <v>3</v>
      </c>
      <c r="O45">
        <f>IF($L45&gt;$L$5,0,1)</f>
        <v>1</v>
      </c>
      <c r="P45">
        <f>IF($L45&gt;$L$13,0,1)</f>
        <v>1</v>
      </c>
      <c r="Q45">
        <f>IF($L45&gt;$L$21,0,1)</f>
        <v>0</v>
      </c>
      <c r="R45">
        <f>IF($L45&gt;$L$29,0,1)</f>
        <v>1</v>
      </c>
      <c r="S45">
        <f>IF($L45&gt;$L$37,0,1)</f>
        <v>1</v>
      </c>
      <c r="T45">
        <f>IF($L45&gt;$L$45,0,1)</f>
        <v>1</v>
      </c>
      <c r="U45">
        <f>IF($L45&gt;$L$53,0,1)</f>
        <v>0</v>
      </c>
      <c r="V45">
        <f>IF($L45&gt;$L$62,0,1)</f>
        <v>1</v>
      </c>
    </row>
    <row r="46" spans="1:22" x14ac:dyDescent="0.2">
      <c r="A46" s="1">
        <f t="shared" si="22"/>
        <v>2.1111111111111112</v>
      </c>
      <c r="B46" s="1">
        <f>31/23</f>
        <v>1.3478260869565217</v>
      </c>
      <c r="C46" s="1">
        <f t="shared" si="23"/>
        <v>2.6875</v>
      </c>
      <c r="D46" s="1">
        <f t="shared" si="19"/>
        <v>7.6470410628019332</v>
      </c>
      <c r="F46">
        <v>180</v>
      </c>
      <c r="G46">
        <v>55</v>
      </c>
      <c r="H46">
        <v>17</v>
      </c>
      <c r="I46">
        <f t="shared" si="20"/>
        <v>0.62979999999999992</v>
      </c>
      <c r="K46">
        <v>4000</v>
      </c>
      <c r="L46" s="2">
        <f t="shared" si="21"/>
        <v>62.096961278956812</v>
      </c>
      <c r="M46">
        <f t="shared" si="24"/>
        <v>1</v>
      </c>
      <c r="O46">
        <f>IF($L46&gt;$L$6,0,1)</f>
        <v>1</v>
      </c>
      <c r="P46">
        <f>IF($L46&gt;$L$14,0,1)</f>
        <v>1</v>
      </c>
      <c r="Q46">
        <f>IF($L46&gt;$L$22,0,1)</f>
        <v>1</v>
      </c>
      <c r="R46">
        <f>IF($L46&gt;$L$30,0,1)</f>
        <v>1</v>
      </c>
      <c r="S46">
        <f>IF($L46&gt;$L$38,0,1)</f>
        <v>1</v>
      </c>
      <c r="T46">
        <f>IF($L46&gt;$L$46,0,1)</f>
        <v>1</v>
      </c>
      <c r="U46">
        <f>IF($L46&gt;$L$54,0,1)</f>
        <v>1</v>
      </c>
      <c r="V46">
        <f>IF($L46&gt;$L$63,0,1)</f>
        <v>1</v>
      </c>
    </row>
    <row r="47" spans="1:22" x14ac:dyDescent="0.2">
      <c r="A47" s="1">
        <f t="shared" si="22"/>
        <v>2.1111111111111112</v>
      </c>
      <c r="B47" s="1">
        <f>29/24</f>
        <v>1.2083333333333333</v>
      </c>
      <c r="C47" s="1">
        <f t="shared" si="23"/>
        <v>2.6875</v>
      </c>
      <c r="D47" s="1">
        <f t="shared" si="19"/>
        <v>6.8556134259259265</v>
      </c>
      <c r="F47">
        <v>180</v>
      </c>
      <c r="G47">
        <v>55</v>
      </c>
      <c r="H47">
        <v>17</v>
      </c>
      <c r="I47">
        <f t="shared" si="20"/>
        <v>0.62979999999999992</v>
      </c>
      <c r="K47">
        <v>4000</v>
      </c>
      <c r="L47" s="2">
        <f t="shared" si="21"/>
        <v>69.265575999316155</v>
      </c>
      <c r="M47">
        <f t="shared" si="24"/>
        <v>1</v>
      </c>
      <c r="O47">
        <f>IF($L47&gt;$L$7,0,1)</f>
        <v>1</v>
      </c>
      <c r="P47">
        <f>IF($L47&gt;$L$15,0,1)</f>
        <v>1</v>
      </c>
      <c r="Q47">
        <f>IF($L47&gt;$L$23,0,1)</f>
        <v>1</v>
      </c>
      <c r="R47">
        <f>IF($L47&gt;$L$31,0,1)</f>
        <v>1</v>
      </c>
      <c r="S47">
        <f>IF($L47&gt;$L$39,0,1)</f>
        <v>1</v>
      </c>
      <c r="T47">
        <f>IF($L47&gt;$L$47,0,1)</f>
        <v>1</v>
      </c>
      <c r="U47">
        <f>IF($L47&gt;$L$55,0,1)</f>
        <v>1</v>
      </c>
      <c r="V47">
        <f>IF($L47&gt;$L$64,0,1)</f>
        <v>1</v>
      </c>
    </row>
    <row r="48" spans="1:22" x14ac:dyDescent="0.2">
      <c r="A48" s="1">
        <f t="shared" si="22"/>
        <v>2.1111111111111112</v>
      </c>
      <c r="B48" s="1">
        <f>23/21</f>
        <v>1.0952380952380953</v>
      </c>
      <c r="C48" s="1">
        <f t="shared" si="23"/>
        <v>2.6875</v>
      </c>
      <c r="D48" s="1">
        <f t="shared" si="19"/>
        <v>6.2139550264550278</v>
      </c>
      <c r="F48">
        <v>180</v>
      </c>
      <c r="G48">
        <v>55</v>
      </c>
      <c r="H48">
        <v>17</v>
      </c>
      <c r="I48">
        <f t="shared" si="20"/>
        <v>0.62979999999999992</v>
      </c>
      <c r="K48">
        <v>4000</v>
      </c>
      <c r="L48" s="2">
        <f t="shared" si="21"/>
        <v>76.417999607941169</v>
      </c>
      <c r="M48">
        <f t="shared" si="24"/>
        <v>1</v>
      </c>
      <c r="O48">
        <f>IF($L48&gt;$L$8,0,1)</f>
        <v>1</v>
      </c>
      <c r="P48">
        <f>IF($L48&gt;$L$16,0,1)</f>
        <v>1</v>
      </c>
      <c r="Q48">
        <f>IF($L48&gt;$L$24,0,1)</f>
        <v>1</v>
      </c>
      <c r="R48">
        <f>IF($L48&gt;$L$32,0,1)</f>
        <v>1</v>
      </c>
      <c r="S48">
        <f>IF($L48&gt;$L$40,0,1)</f>
        <v>1</v>
      </c>
      <c r="T48">
        <f>IF($L48&gt;$L$48,0,1)</f>
        <v>1</v>
      </c>
      <c r="U48">
        <f>IF($L48&gt;$L$56,0,1)</f>
        <v>1</v>
      </c>
      <c r="V48">
        <f>IF($L48&gt;$L$65,0,1)</f>
        <v>1</v>
      </c>
    </row>
    <row r="50" spans="1:22" x14ac:dyDescent="0.2">
      <c r="A50" s="6" t="s">
        <v>16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</row>
    <row r="51" spans="1:22" x14ac:dyDescent="0.2">
      <c r="A51" s="1">
        <f>74/38</f>
        <v>1.9473684210526316</v>
      </c>
      <c r="B51" s="1">
        <f>45/13</f>
        <v>3.4615384615384617</v>
      </c>
      <c r="C51" s="1">
        <f>40/15</f>
        <v>2.6666666666666665</v>
      </c>
      <c r="D51" s="1">
        <f>A51*B51*C51</f>
        <v>17.97570850202429</v>
      </c>
      <c r="F51">
        <v>130</v>
      </c>
      <c r="G51">
        <v>80</v>
      </c>
      <c r="H51">
        <v>17</v>
      </c>
      <c r="I51">
        <f t="shared" ref="I51" si="25">(H51*25.4+(2*F51*G51/100))/1000</f>
        <v>0.63979999999999992</v>
      </c>
      <c r="K51">
        <v>4000</v>
      </c>
      <c r="L51" s="2">
        <f t="shared" ref="L51" si="26">(K51/D51)*I51*PI()*60/1000</f>
        <v>26.836095783912818</v>
      </c>
      <c r="M51">
        <f t="shared" si="24"/>
        <v>1</v>
      </c>
      <c r="O51">
        <f>IF($L51&gt;$L$3,0,1)</f>
        <v>1</v>
      </c>
      <c r="P51">
        <f>IF($L51&gt;$L$11,0,1)</f>
        <v>1</v>
      </c>
      <c r="Q51">
        <f>IF($L51&gt;$L$19,0,1)</f>
        <v>1</v>
      </c>
      <c r="R51">
        <f>IF($L51&gt;$L$27,0,1)</f>
        <v>1</v>
      </c>
      <c r="S51">
        <f>IF($L51&gt;$L$35,0,1)</f>
        <v>1</v>
      </c>
      <c r="T51">
        <f>IF($L51&gt;$L$43,0,1)</f>
        <v>1</v>
      </c>
      <c r="U51">
        <f>IF($L51&gt;$L$51,0,1)</f>
        <v>1</v>
      </c>
      <c r="V51">
        <f>IF($L51&gt;$L$60,0,1)</f>
        <v>1</v>
      </c>
    </row>
    <row r="52" spans="1:22" x14ac:dyDescent="0.2">
      <c r="A52" s="1">
        <f t="shared" ref="A52:A56" si="27">74/38</f>
        <v>1.9473684210526316</v>
      </c>
      <c r="B52" s="1">
        <f>38/17</f>
        <v>2.2352941176470589</v>
      </c>
      <c r="C52" s="1">
        <f t="shared" ref="C52:C56" si="28">40/15</f>
        <v>2.6666666666666665</v>
      </c>
      <c r="D52" s="1">
        <f t="shared" ref="D52:D56" si="29">A52*B52*C52</f>
        <v>11.607843137254903</v>
      </c>
      <c r="F52">
        <v>130</v>
      </c>
      <c r="G52">
        <v>80</v>
      </c>
      <c r="H52">
        <v>17</v>
      </c>
      <c r="I52">
        <f t="shared" ref="I52:I65" si="30">(H52*25.4+(2*F52*G52/100))/1000</f>
        <v>0.63979999999999992</v>
      </c>
      <c r="K52">
        <v>4000</v>
      </c>
      <c r="L52" s="2">
        <f t="shared" ref="L52:L65" si="31">(K52/D52)*I52*PI()*60/1000</f>
        <v>41.55792160869089</v>
      </c>
      <c r="M52">
        <f t="shared" si="24"/>
        <v>2</v>
      </c>
      <c r="O52">
        <f>IF($L52&gt;$L$4,0,1)</f>
        <v>1</v>
      </c>
      <c r="P52">
        <f>IF($L52&gt;$L$12,0,1)</f>
        <v>1</v>
      </c>
      <c r="Q52">
        <f>IF($L52&gt;$L$20,0,1)</f>
        <v>0</v>
      </c>
      <c r="R52">
        <f>IF($L52&gt;$L$28,0,1)</f>
        <v>1</v>
      </c>
      <c r="S52">
        <f>IF($L52&gt;$L$36,0,1)</f>
        <v>1</v>
      </c>
      <c r="T52">
        <f>IF($L52&gt;$L$44,0,1)</f>
        <v>1</v>
      </c>
      <c r="U52">
        <f>IF($L52&gt;$L$52,0,1)</f>
        <v>1</v>
      </c>
      <c r="V52">
        <f>IF($L52&gt;$L$61,0,1)</f>
        <v>1</v>
      </c>
    </row>
    <row r="53" spans="1:22" x14ac:dyDescent="0.2">
      <c r="A53" s="1">
        <f t="shared" si="27"/>
        <v>1.9473684210526316</v>
      </c>
      <c r="B53" s="1">
        <f>35/20</f>
        <v>1.75</v>
      </c>
      <c r="C53" s="1">
        <f t="shared" si="28"/>
        <v>2.6666666666666665</v>
      </c>
      <c r="D53" s="1">
        <f t="shared" si="29"/>
        <v>9.087719298245613</v>
      </c>
      <c r="F53">
        <v>130</v>
      </c>
      <c r="G53">
        <v>80</v>
      </c>
      <c r="H53">
        <v>17</v>
      </c>
      <c r="I53">
        <f t="shared" si="30"/>
        <v>0.63979999999999992</v>
      </c>
      <c r="K53">
        <v>4000</v>
      </c>
      <c r="L53" s="2">
        <f t="shared" si="31"/>
        <v>53.082387264882492</v>
      </c>
      <c r="M53">
        <f t="shared" si="24"/>
        <v>2</v>
      </c>
      <c r="O53">
        <f>IF($L53&gt;$L$5,0,1)</f>
        <v>1</v>
      </c>
      <c r="P53">
        <f>IF($L53&gt;$L$13,0,1)</f>
        <v>1</v>
      </c>
      <c r="Q53">
        <f>IF($L53&gt;$L$21,0,1)</f>
        <v>0</v>
      </c>
      <c r="R53">
        <f>IF($L53&gt;$L$29,0,1)</f>
        <v>1</v>
      </c>
      <c r="S53">
        <f>IF($L53&gt;$L$37,0,1)</f>
        <v>1</v>
      </c>
      <c r="T53">
        <f>IF($L53&gt;$L$45,0,1)</f>
        <v>1</v>
      </c>
      <c r="U53">
        <f>IF($L53&gt;$L$53,0,1)</f>
        <v>1</v>
      </c>
      <c r="V53">
        <f>IF($L53&gt;$L$62,0,1)</f>
        <v>1</v>
      </c>
    </row>
    <row r="54" spans="1:22" x14ac:dyDescent="0.2">
      <c r="A54" s="1">
        <f t="shared" si="27"/>
        <v>1.9473684210526316</v>
      </c>
      <c r="B54" s="1">
        <f>34/23</f>
        <v>1.4782608695652173</v>
      </c>
      <c r="C54" s="1">
        <f t="shared" si="28"/>
        <v>2.6666666666666665</v>
      </c>
      <c r="D54" s="1">
        <f t="shared" si="29"/>
        <v>7.6765827612509527</v>
      </c>
      <c r="F54">
        <v>130</v>
      </c>
      <c r="G54">
        <v>80</v>
      </c>
      <c r="H54">
        <v>17</v>
      </c>
      <c r="I54">
        <f t="shared" si="30"/>
        <v>0.63979999999999992</v>
      </c>
      <c r="K54">
        <v>4000</v>
      </c>
      <c r="L54" s="2">
        <f t="shared" si="31"/>
        <v>62.840179041515306</v>
      </c>
      <c r="M54">
        <f t="shared" si="24"/>
        <v>2</v>
      </c>
      <c r="O54">
        <f>IF($L54&gt;$L$6,0,1)</f>
        <v>1</v>
      </c>
      <c r="P54">
        <f>IF($L54&gt;$L$14,0,1)</f>
        <v>1</v>
      </c>
      <c r="Q54">
        <f>IF($L54&gt;$L$22,0,1)</f>
        <v>1</v>
      </c>
      <c r="R54">
        <f>IF($L54&gt;$L$30,0,1)</f>
        <v>1</v>
      </c>
      <c r="S54">
        <f>IF($L54&gt;$L$38,0,1)</f>
        <v>1</v>
      </c>
      <c r="T54">
        <f>IF($L54&gt;$L$46,0,1)</f>
        <v>0</v>
      </c>
      <c r="U54">
        <f>IF($L54&gt;$L$54,0,1)</f>
        <v>1</v>
      </c>
      <c r="V54">
        <f>IF($L54&gt;$L$63,0,1)</f>
        <v>1</v>
      </c>
    </row>
    <row r="55" spans="1:22" x14ac:dyDescent="0.2">
      <c r="A55" s="1">
        <f t="shared" si="27"/>
        <v>1.9473684210526316</v>
      </c>
      <c r="B55" s="1">
        <f>32/25</f>
        <v>1.28</v>
      </c>
      <c r="C55" s="1">
        <f t="shared" si="28"/>
        <v>2.6666666666666665</v>
      </c>
      <c r="D55" s="1">
        <f t="shared" si="29"/>
        <v>6.6470175438596488</v>
      </c>
      <c r="F55">
        <v>130</v>
      </c>
      <c r="G55">
        <v>80</v>
      </c>
      <c r="H55">
        <v>17</v>
      </c>
      <c r="I55">
        <f t="shared" si="30"/>
        <v>0.63979999999999992</v>
      </c>
      <c r="K55">
        <v>4000</v>
      </c>
      <c r="L55" s="2">
        <f t="shared" si="31"/>
        <v>72.57357633870653</v>
      </c>
      <c r="M55">
        <f t="shared" si="24"/>
        <v>2</v>
      </c>
      <c r="O55">
        <f>IF($L55&gt;$L$7,0,1)</f>
        <v>1</v>
      </c>
      <c r="P55">
        <f>IF($L55&gt;$L$15,0,1)</f>
        <v>1</v>
      </c>
      <c r="Q55">
        <f>IF($L55&gt;$L$23,0,1)</f>
        <v>1</v>
      </c>
      <c r="R55">
        <f>IF($L55&gt;$L$31,0,1)</f>
        <v>1</v>
      </c>
      <c r="S55">
        <f>IF($L55&gt;$L$39,0,1)</f>
        <v>1</v>
      </c>
      <c r="T55">
        <f>IF($L55&gt;$L$47,0,1)</f>
        <v>0</v>
      </c>
      <c r="U55">
        <f>IF($L55&gt;$L$55,0,1)</f>
        <v>1</v>
      </c>
      <c r="V55">
        <f>IF($L55&gt;$L$64,0,1)</f>
        <v>1</v>
      </c>
    </row>
    <row r="56" spans="1:22" x14ac:dyDescent="0.2">
      <c r="A56" s="1">
        <f t="shared" si="27"/>
        <v>1.9473684210526316</v>
      </c>
      <c r="B56" s="1">
        <f>26/23</f>
        <v>1.1304347826086956</v>
      </c>
      <c r="C56" s="1">
        <f t="shared" si="28"/>
        <v>2.6666666666666665</v>
      </c>
      <c r="D56" s="1">
        <f t="shared" si="29"/>
        <v>5.8703279938977868</v>
      </c>
      <c r="F56">
        <v>130</v>
      </c>
      <c r="G56">
        <v>80</v>
      </c>
      <c r="H56">
        <v>17</v>
      </c>
      <c r="I56">
        <f t="shared" si="30"/>
        <v>0.63979999999999992</v>
      </c>
      <c r="K56">
        <v>4000</v>
      </c>
      <c r="L56" s="2">
        <f t="shared" si="31"/>
        <v>82.175618746596953</v>
      </c>
      <c r="M56">
        <f t="shared" si="24"/>
        <v>2</v>
      </c>
      <c r="O56">
        <f>IF($L56&gt;$L$8,0,1)</f>
        <v>1</v>
      </c>
      <c r="P56">
        <f>IF($L56&gt;$L$16,0,1)</f>
        <v>1</v>
      </c>
      <c r="Q56">
        <f>IF($L56&gt;$L$24,0,1)</f>
        <v>1</v>
      </c>
      <c r="R56">
        <f>IF($L56&gt;$L$32,0,1)</f>
        <v>1</v>
      </c>
      <c r="S56">
        <f>IF($L56&gt;$L$40,0,1)</f>
        <v>1</v>
      </c>
      <c r="T56">
        <f>IF($L56&gt;$L$48,0,1)</f>
        <v>0</v>
      </c>
      <c r="U56">
        <f>IF($L56&gt;$L$56,0,1)</f>
        <v>1</v>
      </c>
      <c r="V56">
        <f>IF($L56&gt;$L$65,0,1)</f>
        <v>1</v>
      </c>
    </row>
    <row r="57" spans="1:22" x14ac:dyDescent="0.2">
      <c r="A57" s="1"/>
      <c r="C57" s="1"/>
      <c r="D57" s="1"/>
    </row>
    <row r="59" spans="1:22" x14ac:dyDescent="0.2">
      <c r="A59" s="3" t="s">
        <v>17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1:22" x14ac:dyDescent="0.2">
      <c r="A60" s="1">
        <f>64/33</f>
        <v>1.9393939393939394</v>
      </c>
      <c r="B60" s="1">
        <f>37/13</f>
        <v>2.8461538461538463</v>
      </c>
      <c r="C60" s="1">
        <f>43/17</f>
        <v>2.5294117647058822</v>
      </c>
      <c r="D60" s="1">
        <f>A60*B60*C60</f>
        <v>13.961881255998904</v>
      </c>
      <c r="F60">
        <v>180</v>
      </c>
      <c r="G60">
        <v>55</v>
      </c>
      <c r="H60">
        <v>17</v>
      </c>
      <c r="I60">
        <f t="shared" si="30"/>
        <v>0.62979999999999992</v>
      </c>
      <c r="K60">
        <v>4000</v>
      </c>
      <c r="L60" s="2">
        <f t="shared" si="31"/>
        <v>34.011033618508634</v>
      </c>
      <c r="M60">
        <f t="shared" si="24"/>
        <v>4</v>
      </c>
      <c r="O60">
        <f>IF($L60&gt;$L$3,0,1)</f>
        <v>1</v>
      </c>
      <c r="P60">
        <f>IF($L60&gt;$L$11,0,1)</f>
        <v>1</v>
      </c>
      <c r="Q60">
        <f>IF($L60&gt;$L$19,0,1)</f>
        <v>0</v>
      </c>
      <c r="R60">
        <f>IF($L60&gt;$L$27,0,1)</f>
        <v>1</v>
      </c>
      <c r="S60">
        <f>IF($L60&gt;$L$35,0,1)</f>
        <v>1</v>
      </c>
      <c r="T60">
        <f>IF($L60&gt;$L$43,0,1)</f>
        <v>0</v>
      </c>
      <c r="U60">
        <f>IF($L60&gt;$L$51,0,1)</f>
        <v>0</v>
      </c>
      <c r="V60">
        <f>IF($L60&gt;$L$60,0,1)</f>
        <v>1</v>
      </c>
    </row>
    <row r="61" spans="1:22" x14ac:dyDescent="0.2">
      <c r="A61" s="1">
        <f t="shared" ref="A61:A65" si="32">64/33</f>
        <v>1.9393939393939394</v>
      </c>
      <c r="B61" s="1">
        <f>33/16</f>
        <v>2.0625</v>
      </c>
      <c r="C61" s="1">
        <f t="shared" ref="C61:C65" si="33">43/17</f>
        <v>2.5294117647058822</v>
      </c>
      <c r="D61" s="1">
        <f t="shared" ref="D61:D65" si="34">A61*B61*C61</f>
        <v>10.117647058823529</v>
      </c>
      <c r="F61">
        <v>180</v>
      </c>
      <c r="G61">
        <v>55</v>
      </c>
      <c r="H61">
        <v>17</v>
      </c>
      <c r="I61">
        <f t="shared" si="30"/>
        <v>0.62979999999999992</v>
      </c>
      <c r="K61">
        <v>4000</v>
      </c>
      <c r="L61" s="2">
        <f t="shared" si="31"/>
        <v>46.933640797569041</v>
      </c>
      <c r="M61">
        <f t="shared" si="24"/>
        <v>4</v>
      </c>
      <c r="O61">
        <f>IF($L61&gt;$L$4,0,1)</f>
        <v>1</v>
      </c>
      <c r="P61">
        <f>IF($L61&gt;$L$12,0,1)</f>
        <v>1</v>
      </c>
      <c r="Q61">
        <f>IF($L61&gt;$L$20,0,1)</f>
        <v>0</v>
      </c>
      <c r="R61">
        <f>IF($L61&gt;$L$28,0,1)</f>
        <v>1</v>
      </c>
      <c r="S61">
        <f>IF($L61&gt;$L$36,0,1)</f>
        <v>1</v>
      </c>
      <c r="T61">
        <f>IF($L61&gt;$L$44,0,1)</f>
        <v>0</v>
      </c>
      <c r="U61">
        <f>IF($L61&gt;$L$52,0,1)</f>
        <v>0</v>
      </c>
      <c r="V61">
        <f>IF($L61&gt;$L$61,0,1)</f>
        <v>1</v>
      </c>
    </row>
    <row r="62" spans="1:22" x14ac:dyDescent="0.2">
      <c r="A62" s="1">
        <f t="shared" si="32"/>
        <v>1.9393939393939394</v>
      </c>
      <c r="B62" s="1">
        <v>1.631</v>
      </c>
      <c r="C62" s="1">
        <f t="shared" si="33"/>
        <v>2.5294117647058822</v>
      </c>
      <c r="D62" s="1">
        <f t="shared" si="34"/>
        <v>8.0009126559714794</v>
      </c>
      <c r="F62">
        <v>180</v>
      </c>
      <c r="G62">
        <v>55</v>
      </c>
      <c r="H62">
        <v>17</v>
      </c>
      <c r="I62">
        <f t="shared" si="30"/>
        <v>0.62979999999999992</v>
      </c>
      <c r="K62">
        <v>4000</v>
      </c>
      <c r="L62" s="2">
        <f t="shared" si="31"/>
        <v>59.350480775589297</v>
      </c>
      <c r="M62">
        <f t="shared" si="24"/>
        <v>4</v>
      </c>
      <c r="O62">
        <f>IF($L62&gt;$L$5,0,1)</f>
        <v>1</v>
      </c>
      <c r="P62">
        <f>IF($L62&gt;$L$13,0,1)</f>
        <v>1</v>
      </c>
      <c r="Q62">
        <f>IF($L62&gt;$L$21,0,1)</f>
        <v>0</v>
      </c>
      <c r="R62">
        <f>IF($L62&gt;$L$29,0,1)</f>
        <v>1</v>
      </c>
      <c r="S62">
        <f>IF($L62&gt;$L$37,0,1)</f>
        <v>1</v>
      </c>
      <c r="T62">
        <f>IF($L62&gt;$L$45,0,1)</f>
        <v>0</v>
      </c>
      <c r="U62">
        <f>IF($L62&gt;$L$53,0,1)</f>
        <v>0</v>
      </c>
      <c r="V62">
        <f>IF($L62&gt;$L$62,0,1)</f>
        <v>1</v>
      </c>
    </row>
    <row r="63" spans="1:22" x14ac:dyDescent="0.2">
      <c r="A63" s="1">
        <f t="shared" si="32"/>
        <v>1.9393939393939394</v>
      </c>
      <c r="B63" s="1">
        <f>28/21</f>
        <v>1.3333333333333333</v>
      </c>
      <c r="C63" s="1">
        <f t="shared" si="33"/>
        <v>2.5294117647058822</v>
      </c>
      <c r="D63" s="1">
        <f t="shared" si="34"/>
        <v>6.5407011289364219</v>
      </c>
      <c r="F63">
        <v>180</v>
      </c>
      <c r="G63">
        <v>55</v>
      </c>
      <c r="H63">
        <v>17</v>
      </c>
      <c r="I63">
        <f t="shared" si="30"/>
        <v>0.62979999999999992</v>
      </c>
      <c r="K63">
        <v>4000</v>
      </c>
      <c r="L63" s="2">
        <f t="shared" si="31"/>
        <v>72.600475608739615</v>
      </c>
      <c r="M63">
        <f t="shared" si="24"/>
        <v>5</v>
      </c>
      <c r="O63">
        <f>IF($L63&gt;$L$6,0,1)</f>
        <v>1</v>
      </c>
      <c r="P63">
        <f>IF($L63&gt;$L$14,0,1)</f>
        <v>1</v>
      </c>
      <c r="Q63">
        <f>IF($L63&gt;$L$22,0,1)</f>
        <v>0</v>
      </c>
      <c r="R63">
        <f>IF($L63&gt;$L$30,0,1)</f>
        <v>1</v>
      </c>
      <c r="S63">
        <f>IF($L63&gt;$L$38,0,1)</f>
        <v>0</v>
      </c>
      <c r="T63">
        <f>IF($L63&gt;$L$46,0,1)</f>
        <v>0</v>
      </c>
      <c r="U63">
        <f>IF($L63&gt;$L$54,0,1)</f>
        <v>0</v>
      </c>
      <c r="V63">
        <f>IF($L63&gt;$L$63,0,1)</f>
        <v>1</v>
      </c>
    </row>
    <row r="64" spans="1:22" x14ac:dyDescent="0.2">
      <c r="A64" s="1">
        <f t="shared" si="32"/>
        <v>1.9393939393939394</v>
      </c>
      <c r="B64" s="1">
        <f>30/26</f>
        <v>1.1538461538461537</v>
      </c>
      <c r="C64" s="1">
        <f t="shared" si="33"/>
        <v>2.5294117647058822</v>
      </c>
      <c r="D64" s="1">
        <f t="shared" si="34"/>
        <v>5.6602221308103653</v>
      </c>
      <c r="F64">
        <v>180</v>
      </c>
      <c r="G64">
        <v>55</v>
      </c>
      <c r="H64">
        <v>17</v>
      </c>
      <c r="I64">
        <f t="shared" si="30"/>
        <v>0.62979999999999992</v>
      </c>
      <c r="K64">
        <v>4000</v>
      </c>
      <c r="L64" s="2">
        <f t="shared" si="31"/>
        <v>83.893882925654665</v>
      </c>
      <c r="M64">
        <f t="shared" si="24"/>
        <v>5</v>
      </c>
      <c r="O64">
        <f>IF($L64&gt;$L$7,0,1)</f>
        <v>1</v>
      </c>
      <c r="P64">
        <f>IF($L64&gt;$L$15,0,1)</f>
        <v>1</v>
      </c>
      <c r="Q64">
        <f>IF($L64&gt;$L$23,0,1)</f>
        <v>0</v>
      </c>
      <c r="R64">
        <f>IF($L64&gt;$L$31,0,1)</f>
        <v>1</v>
      </c>
      <c r="S64">
        <f>IF($L64&gt;$L$39,0,1)</f>
        <v>0</v>
      </c>
      <c r="T64">
        <f>IF($L64&gt;$L$47,0,1)</f>
        <v>0</v>
      </c>
      <c r="U64">
        <f>IF($L64&gt;$L$55,0,1)</f>
        <v>0</v>
      </c>
      <c r="V64">
        <f>IF($L64&gt;$L$64,0,1)</f>
        <v>1</v>
      </c>
    </row>
    <row r="65" spans="1:22" x14ac:dyDescent="0.2">
      <c r="A65" s="1">
        <f t="shared" si="32"/>
        <v>1.9393939393939394</v>
      </c>
      <c r="B65" s="1">
        <f>29/28</f>
        <v>1.0357142857142858</v>
      </c>
      <c r="C65" s="1">
        <f t="shared" si="33"/>
        <v>2.5294117647058822</v>
      </c>
      <c r="D65" s="1">
        <f t="shared" si="34"/>
        <v>5.0807231983702579</v>
      </c>
      <c r="F65">
        <v>180</v>
      </c>
      <c r="G65">
        <v>55</v>
      </c>
      <c r="H65">
        <v>17</v>
      </c>
      <c r="I65">
        <f t="shared" si="30"/>
        <v>0.62979999999999992</v>
      </c>
      <c r="K65">
        <v>4000</v>
      </c>
      <c r="L65" s="2">
        <f t="shared" si="31"/>
        <v>93.462681243434886</v>
      </c>
      <c r="M65">
        <f t="shared" si="24"/>
        <v>5</v>
      </c>
      <c r="O65">
        <f>IF($L65&gt;$L$8,0,1)</f>
        <v>1</v>
      </c>
      <c r="P65">
        <f>IF($L65&gt;$L$16,0,1)</f>
        <v>1</v>
      </c>
      <c r="Q65">
        <f>IF($L65&gt;$L$24,0,1)</f>
        <v>0</v>
      </c>
      <c r="R65">
        <f>IF($L65&gt;$L$32,0,1)</f>
        <v>1</v>
      </c>
      <c r="S65">
        <f>IF($L65&gt;$L$40,0,1)</f>
        <v>0</v>
      </c>
      <c r="T65">
        <f>IF($L65&gt;$L$48,0,1)</f>
        <v>0</v>
      </c>
      <c r="U65">
        <f>IF($L65&gt;$L$56,0,1)</f>
        <v>0</v>
      </c>
      <c r="V65">
        <f>IF($L65&gt;$L$65,0,1)</f>
        <v>1</v>
      </c>
    </row>
  </sheetData>
  <mergeCells count="8">
    <mergeCell ref="A59:L59"/>
    <mergeCell ref="A10:L10"/>
    <mergeCell ref="A2:L2"/>
    <mergeCell ref="A50:L50"/>
    <mergeCell ref="A42:L42"/>
    <mergeCell ref="A34:L34"/>
    <mergeCell ref="A26:L26"/>
    <mergeCell ref="A18:L18"/>
  </mergeCells>
  <conditionalFormatting sqref="M1:M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Thales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SEJALON, Arnaud</dc:creator>
  <cp:lastModifiedBy>Thomas LEFEUVRE</cp:lastModifiedBy>
  <dcterms:created xsi:type="dcterms:W3CDTF">2020-06-02T07:24:46Z</dcterms:created>
  <dcterms:modified xsi:type="dcterms:W3CDTF">2020-07-12T20:18:43Z</dcterms:modified>
</cp:coreProperties>
</file>