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2"/>
  </bookViews>
  <sheets>
    <sheet name="Design &amp; Construction" sheetId="2" r:id="rId1"/>
    <sheet name="Operation" sheetId="3" r:id="rId2"/>
    <sheet name="Cash Flow Diagram" sheetId="1" r:id="rId3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<sst xmlns="http://schemas.openxmlformats.org/spreadsheetml/2006/main" count="119" uniqueCount="64">
  <si>
    <t>Cost</t>
  </si>
  <si>
    <t>Description</t>
  </si>
  <si>
    <t>Quantity</t>
  </si>
  <si>
    <t>Unit</t>
  </si>
  <si>
    <t>Price (Billion RMB)</t>
  </si>
  <si>
    <t>Sum (Billion RMB)</t>
  </si>
  <si>
    <t>Total (Billion RMB)</t>
  </si>
  <si>
    <t>Phase</t>
  </si>
  <si>
    <t>Design</t>
  </si>
  <si>
    <t>overall</t>
  </si>
  <si>
    <t>fee of design</t>
  </si>
  <si>
    <t>\</t>
  </si>
  <si>
    <t>residential</t>
  </si>
  <si>
    <t>m²</t>
  </si>
  <si>
    <t>agricultural</t>
  </si>
  <si>
    <t>space port</t>
  </si>
  <si>
    <t>Construction</t>
  </si>
  <si>
    <t>material</t>
  </si>
  <si>
    <t>TA1</t>
  </si>
  <si>
    <t>ton</t>
  </si>
  <si>
    <t>aluminium alloy</t>
  </si>
  <si>
    <t>polymer material (elastic)</t>
  </si>
  <si>
    <t>transportation</t>
  </si>
  <si>
    <t>residents &amp; visitors</t>
  </si>
  <si>
    <t>person</t>
  </si>
  <si>
    <t>Space City</t>
  </si>
  <si>
    <t>infrastructure</t>
  </si>
  <si>
    <t>solar panel</t>
  </si>
  <si>
    <t>auxiliary facilities</t>
  </si>
  <si>
    <t>assembling</t>
  </si>
  <si>
    <t>agriculture</t>
  </si>
  <si>
    <t>agriculture equipment</t>
  </si>
  <si>
    <t>life support system</t>
  </si>
  <si>
    <t>atomsphere management subsystem</t>
  </si>
  <si>
    <t>waste management subsystem</t>
  </si>
  <si>
    <t>water management subsystem</t>
  </si>
  <si>
    <t>renovation</t>
  </si>
  <si>
    <t>residential area</t>
  </si>
  <si>
    <t>agricultural area</t>
  </si>
  <si>
    <t>m³</t>
  </si>
  <si>
    <t>battery</t>
  </si>
  <si>
    <t>fee of purchase</t>
  </si>
  <si>
    <t>automation devices</t>
  </si>
  <si>
    <t>materials &amp; assembling</t>
  </si>
  <si>
    <t>automation system</t>
  </si>
  <si>
    <t>Space City construction system</t>
  </si>
  <si>
    <t>Port automation</t>
  </si>
  <si>
    <t>water collection aircraft</t>
  </si>
  <si>
    <t>labour</t>
  </si>
  <si>
    <t>fee of salary</t>
  </si>
  <si>
    <t>Total Cost of Design and Construction</t>
  </si>
  <si>
    <t>Unit Income 
(Billion RMB)</t>
  </si>
  <si>
    <r>
      <rPr>
        <b/>
        <sz val="10"/>
        <color rgb="FF000000"/>
        <rFont val="Century Gothic"/>
        <charset val="134"/>
      </rPr>
      <t>gas (N</t>
    </r>
    <r>
      <rPr>
        <b/>
        <sz val="10"/>
        <color rgb="FF000000"/>
        <rFont val="Times New Roman"/>
        <charset val="134"/>
      </rPr>
      <t>₂</t>
    </r>
    <r>
      <rPr>
        <b/>
        <sz val="10"/>
        <color rgb="FF000000"/>
        <rFont val="Century Gothic"/>
        <charset val="134"/>
      </rPr>
      <t xml:space="preserve"> &amp; CO</t>
    </r>
    <r>
      <rPr>
        <b/>
        <sz val="10"/>
        <color rgb="FF000000"/>
        <rFont val="Times New Roman"/>
        <charset val="134"/>
      </rPr>
      <t>₂</t>
    </r>
    <r>
      <rPr>
        <b/>
        <sz val="10"/>
        <color rgb="FF000000"/>
        <rFont val="Century Gothic"/>
        <charset val="134"/>
      </rPr>
      <t>)</t>
    </r>
  </si>
  <si>
    <t>agricultural production</t>
  </si>
  <si>
    <t>resident living fee</t>
  </si>
  <si>
    <t>tourism</t>
  </si>
  <si>
    <t>scientific research</t>
  </si>
  <si>
    <t>tariff</t>
  </si>
  <si>
    <t>Total of Revenue Per Year\Billion RMB (approximate)</t>
  </si>
  <si>
    <t>Time</t>
  </si>
  <si>
    <t>project expenditure (l)</t>
  </si>
  <si>
    <t>operational costs (l)</t>
  </si>
  <si>
    <t>revenue (l)</t>
  </si>
  <si>
    <t>total profits (r)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</si>
</sst>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 * #,##0.000000000_ ;_ * \-#,##0.000000000_ ;_ * &quot;-&quot;?????????_ ;_ @_ "/>
    <numFmt numFmtId="181" formatCode="0.0000"/>
  </numFmts>
  <fonts count="28">
    <font>
      <sz val="11"/>
      <color theme="1"/>
      <name val="宋体"/>
      <charset val="134"/>
      <scheme val="minor"/>
    </font>
    <font>
      <sz val="10"/>
      <color rgb="FF000000"/>
      <name val="Century Gothic"/>
      <charset val="134"/>
    </font>
    <font>
      <b/>
      <sz val="10"/>
      <color rgb="FF000000"/>
      <name val="Century Gothic"/>
      <charset val="134"/>
    </font>
    <font>
      <b/>
      <sz val="16"/>
      <color rgb="FF000000"/>
      <name val="Century Gothic"/>
      <charset val="134"/>
    </font>
    <font>
      <sz val="14"/>
      <color rgb="FF000000"/>
      <name val="Microsoft JhengHei"/>
      <charset val="134"/>
    </font>
    <font>
      <b/>
      <sz val="14"/>
      <color rgb="FF000000"/>
      <name val="Century Gothic"/>
      <charset val="134"/>
    </font>
    <font>
      <sz val="14"/>
      <color rgb="FF000000"/>
      <name val="Century Gothic"/>
      <charset val="134"/>
    </font>
    <font>
      <b/>
      <sz val="18"/>
      <color rgb="FF000000"/>
      <name val="Century Gothic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 diagonalDown="1">
      <left style="medium">
        <color rgb="FF000000"/>
      </left>
      <right/>
      <top style="medium">
        <color rgb="FF000000"/>
      </top>
      <bottom/>
      <diagonal style="thin">
        <color rgb="FF000000"/>
      </diagonal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 diagonalDown="1"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34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8" fillId="10" borderId="34" applyNumberFormat="0" applyAlignment="0" applyProtection="0">
      <alignment vertical="center"/>
    </xf>
    <xf numFmtId="0" fontId="19" fillId="11" borderId="36" applyNumberFormat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4" borderId="18" xfId="0" applyFont="1" applyFill="1" applyBorder="1">
      <alignment vertical="center"/>
    </xf>
    <xf numFmtId="0" fontId="5" fillId="4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  <xf numFmtId="180" fontId="6" fillId="0" borderId="6" xfId="0" applyNumberFormat="1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80" fontId="6" fillId="0" borderId="9" xfId="0" applyNumberFormat="1" applyFont="1" applyBorder="1" applyAlignment="1">
      <alignment horizontal="center" vertical="center"/>
    </xf>
    <xf numFmtId="180" fontId="6" fillId="0" borderId="9" xfId="0" applyNumberFormat="1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180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181" fontId="6" fillId="0" borderId="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180" fontId="6" fillId="0" borderId="9" xfId="0" applyNumberFormat="1" applyFont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80" fontId="6" fillId="0" borderId="12" xfId="0" applyNumberFormat="1" applyFont="1" applyBorder="1">
      <alignment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75" zoomScaleNormal="75" topLeftCell="B1" workbookViewId="0">
      <selection activeCell="J6" sqref="J6"/>
    </sheetView>
  </sheetViews>
  <sheetFormatPr defaultColWidth="9" defaultRowHeight="14" outlineLevelCol="7"/>
  <cols>
    <col min="1" max="2" width="20.6363636363636" customWidth="1"/>
    <col min="3" max="3" width="48.0181818181818" customWidth="1"/>
    <col min="4" max="4" width="19.8181818181818" customWidth="1"/>
    <col min="5" max="5" width="15.6363636363636" customWidth="1"/>
    <col min="6" max="6" width="20" customWidth="1"/>
    <col min="7" max="7" width="23.9636363636364" customWidth="1"/>
    <col min="8" max="8" width="23.2636363636364" customWidth="1"/>
  </cols>
  <sheetData>
    <row r="1" ht="17" customHeight="1" spans="1:8">
      <c r="A1" s="21"/>
      <c r="B1" s="22" t="s">
        <v>0</v>
      </c>
      <c r="C1" s="23" t="s">
        <v>1</v>
      </c>
      <c r="D1" s="24" t="s">
        <v>2</v>
      </c>
      <c r="E1" s="24" t="s">
        <v>3</v>
      </c>
      <c r="F1" s="25" t="s">
        <v>4</v>
      </c>
      <c r="G1" s="25" t="s">
        <v>5</v>
      </c>
      <c r="H1" s="26" t="s">
        <v>6</v>
      </c>
    </row>
    <row r="2" ht="17" customHeight="1" spans="1:8">
      <c r="A2" s="27" t="s">
        <v>7</v>
      </c>
      <c r="B2" s="28"/>
      <c r="C2" s="29"/>
      <c r="D2" s="30"/>
      <c r="E2" s="30"/>
      <c r="F2" s="31"/>
      <c r="G2" s="31"/>
      <c r="H2" s="32"/>
    </row>
    <row r="3" ht="18" customHeight="1" spans="1:8">
      <c r="A3" s="33" t="s">
        <v>8</v>
      </c>
      <c r="B3" s="34" t="s">
        <v>9</v>
      </c>
      <c r="C3" s="34" t="s">
        <v>10</v>
      </c>
      <c r="D3" s="34" t="s">
        <v>11</v>
      </c>
      <c r="E3" s="34" t="s">
        <v>11</v>
      </c>
      <c r="F3" s="35" t="s">
        <v>11</v>
      </c>
      <c r="G3" s="36">
        <v>0.01</v>
      </c>
      <c r="H3" s="37">
        <f>SUM(G3:G6)</f>
        <v>2.25</v>
      </c>
    </row>
    <row r="4" ht="18" spans="1:8">
      <c r="A4" s="33"/>
      <c r="B4" s="38" t="s">
        <v>12</v>
      </c>
      <c r="C4" s="38" t="s">
        <v>10</v>
      </c>
      <c r="D4" s="38">
        <v>84000</v>
      </c>
      <c r="E4" s="38" t="s">
        <v>13</v>
      </c>
      <c r="F4" s="39">
        <v>5e-6</v>
      </c>
      <c r="G4" s="40">
        <f>D4*F4</f>
        <v>0.42</v>
      </c>
      <c r="H4" s="37"/>
    </row>
    <row r="5" ht="18" spans="1:8">
      <c r="A5" s="33"/>
      <c r="B5" s="38" t="s">
        <v>14</v>
      </c>
      <c r="C5" s="38" t="s">
        <v>10</v>
      </c>
      <c r="D5" s="38">
        <v>56000</v>
      </c>
      <c r="E5" s="38" t="s">
        <v>13</v>
      </c>
      <c r="F5" s="39">
        <v>7.5e-6</v>
      </c>
      <c r="G5" s="40">
        <f t="shared" ref="G5:G13" si="0">D5*F5</f>
        <v>0.42</v>
      </c>
      <c r="H5" s="37"/>
    </row>
    <row r="6" ht="18" spans="1:8">
      <c r="A6" s="33"/>
      <c r="B6" s="41" t="s">
        <v>15</v>
      </c>
      <c r="C6" s="41" t="s">
        <v>10</v>
      </c>
      <c r="D6" s="41">
        <v>28000</v>
      </c>
      <c r="E6" s="38" t="s">
        <v>13</v>
      </c>
      <c r="F6" s="42">
        <v>5e-5</v>
      </c>
      <c r="G6" s="40">
        <f t="shared" si="0"/>
        <v>1.4</v>
      </c>
      <c r="H6" s="43"/>
    </row>
    <row r="7" ht="18" customHeight="1" spans="1:8">
      <c r="A7" s="44" t="s">
        <v>16</v>
      </c>
      <c r="B7" s="45" t="s">
        <v>17</v>
      </c>
      <c r="C7" s="34" t="s">
        <v>18</v>
      </c>
      <c r="D7" s="34">
        <v>298.8495</v>
      </c>
      <c r="E7" s="34" t="s">
        <v>19</v>
      </c>
      <c r="F7" s="35">
        <v>6e-5</v>
      </c>
      <c r="G7" s="36">
        <f t="shared" si="0"/>
        <v>0.01793097</v>
      </c>
      <c r="H7" s="46">
        <f>SUM(G7:G26)</f>
        <v>922.95676138244</v>
      </c>
    </row>
    <row r="8" ht="18" spans="1:8">
      <c r="A8" s="47"/>
      <c r="B8" s="45"/>
      <c r="C8" s="48" t="s">
        <v>20</v>
      </c>
      <c r="D8" s="38">
        <v>9882224.20709247</v>
      </c>
      <c r="E8" s="38" t="s">
        <v>19</v>
      </c>
      <c r="F8" s="39">
        <v>1.5e-5</v>
      </c>
      <c r="G8" s="40">
        <f t="shared" si="0"/>
        <v>148.233363106387</v>
      </c>
      <c r="H8" s="37"/>
    </row>
    <row r="9" ht="18" spans="1:8">
      <c r="A9" s="47"/>
      <c r="B9" s="45"/>
      <c r="C9" s="48" t="s">
        <v>21</v>
      </c>
      <c r="D9" s="49">
        <v>33493.3413256572</v>
      </c>
      <c r="E9" s="38" t="s">
        <v>19</v>
      </c>
      <c r="F9" s="39">
        <v>8e-5</v>
      </c>
      <c r="G9" s="40">
        <f t="shared" si="0"/>
        <v>2.67946730605258</v>
      </c>
      <c r="H9" s="37"/>
    </row>
    <row r="10" ht="18" customHeight="1" spans="1:8">
      <c r="A10" s="47"/>
      <c r="B10" s="50" t="s">
        <v>22</v>
      </c>
      <c r="C10" s="38" t="s">
        <v>23</v>
      </c>
      <c r="D10" s="38">
        <v>3500</v>
      </c>
      <c r="E10" s="38" t="s">
        <v>24</v>
      </c>
      <c r="F10" s="39">
        <v>0.01</v>
      </c>
      <c r="G10" s="40">
        <f t="shared" si="0"/>
        <v>35</v>
      </c>
      <c r="H10" s="37"/>
    </row>
    <row r="11" ht="18" spans="1:8">
      <c r="A11" s="47"/>
      <c r="B11" s="50"/>
      <c r="C11" s="38" t="s">
        <v>25</v>
      </c>
      <c r="D11" s="38">
        <v>1500000</v>
      </c>
      <c r="E11" s="38" t="s">
        <v>19</v>
      </c>
      <c r="F11" s="39">
        <v>5e-5</v>
      </c>
      <c r="G11" s="40">
        <f t="shared" si="0"/>
        <v>75</v>
      </c>
      <c r="H11" s="37"/>
    </row>
    <row r="12" ht="18" customHeight="1" spans="1:8">
      <c r="A12" s="47"/>
      <c r="B12" s="50" t="s">
        <v>26</v>
      </c>
      <c r="C12" s="38" t="s">
        <v>27</v>
      </c>
      <c r="D12" s="38">
        <v>210000</v>
      </c>
      <c r="E12" s="38" t="s">
        <v>13</v>
      </c>
      <c r="F12" s="39">
        <v>6e-7</v>
      </c>
      <c r="G12" s="40">
        <f t="shared" si="0"/>
        <v>0.126</v>
      </c>
      <c r="H12" s="37"/>
    </row>
    <row r="13" ht="18" spans="1:8">
      <c r="A13" s="47"/>
      <c r="B13" s="50"/>
      <c r="C13" s="38" t="s">
        <v>28</v>
      </c>
      <c r="D13" s="38">
        <v>4</v>
      </c>
      <c r="E13" s="38" t="s">
        <v>11</v>
      </c>
      <c r="F13" s="39">
        <v>20</v>
      </c>
      <c r="G13" s="40">
        <f t="shared" si="0"/>
        <v>80</v>
      </c>
      <c r="H13" s="37"/>
    </row>
    <row r="14" ht="18" spans="1:8">
      <c r="A14" s="47"/>
      <c r="B14" s="50"/>
      <c r="C14" s="38" t="s">
        <v>29</v>
      </c>
      <c r="D14" s="38" t="s">
        <v>11</v>
      </c>
      <c r="E14" s="38" t="s">
        <v>11</v>
      </c>
      <c r="F14" s="39" t="s">
        <v>11</v>
      </c>
      <c r="G14" s="40">
        <v>20</v>
      </c>
      <c r="H14" s="37"/>
    </row>
    <row r="15" ht="18" spans="1:8">
      <c r="A15" s="47"/>
      <c r="B15" s="50" t="s">
        <v>30</v>
      </c>
      <c r="C15" s="38" t="s">
        <v>31</v>
      </c>
      <c r="D15" s="38" t="s">
        <v>11</v>
      </c>
      <c r="E15" s="38" t="s">
        <v>11</v>
      </c>
      <c r="F15" s="39" t="s">
        <v>11</v>
      </c>
      <c r="G15" s="40">
        <v>135</v>
      </c>
      <c r="H15" s="37"/>
    </row>
    <row r="16" ht="21" customHeight="1" spans="1:8">
      <c r="A16" s="47"/>
      <c r="B16" s="51" t="s">
        <v>32</v>
      </c>
      <c r="C16" s="38" t="s">
        <v>33</v>
      </c>
      <c r="D16" s="38" t="s">
        <v>11</v>
      </c>
      <c r="E16" s="38" t="s">
        <v>11</v>
      </c>
      <c r="F16" s="39" t="s">
        <v>11</v>
      </c>
      <c r="G16" s="40">
        <v>10</v>
      </c>
      <c r="H16" s="37"/>
    </row>
    <row r="17" ht="18" spans="1:8">
      <c r="A17" s="47"/>
      <c r="B17" s="51"/>
      <c r="C17" s="38" t="s">
        <v>34</v>
      </c>
      <c r="D17" s="38" t="s">
        <v>11</v>
      </c>
      <c r="E17" s="38" t="s">
        <v>11</v>
      </c>
      <c r="F17" s="39" t="s">
        <v>11</v>
      </c>
      <c r="G17" s="40">
        <v>15</v>
      </c>
      <c r="H17" s="37"/>
    </row>
    <row r="18" ht="18" spans="1:8">
      <c r="A18" s="47"/>
      <c r="B18" s="51"/>
      <c r="C18" s="38" t="s">
        <v>35</v>
      </c>
      <c r="D18" s="38" t="s">
        <v>11</v>
      </c>
      <c r="E18" s="38" t="s">
        <v>11</v>
      </c>
      <c r="F18" s="39" t="s">
        <v>11</v>
      </c>
      <c r="G18" s="40">
        <v>15</v>
      </c>
      <c r="H18" s="37"/>
    </row>
    <row r="19" ht="18" customHeight="1" spans="1:8">
      <c r="A19" s="47"/>
      <c r="B19" s="50" t="s">
        <v>36</v>
      </c>
      <c r="C19" s="38" t="s">
        <v>37</v>
      </c>
      <c r="D19" s="38">
        <v>84000</v>
      </c>
      <c r="E19" s="38" t="s">
        <v>13</v>
      </c>
      <c r="F19" s="39">
        <v>0.0006</v>
      </c>
      <c r="G19" s="40">
        <f t="shared" ref="G19:G22" si="1">D19*F19</f>
        <v>50.4</v>
      </c>
      <c r="H19" s="37"/>
    </row>
    <row r="20" ht="18" spans="1:8">
      <c r="A20" s="47"/>
      <c r="B20" s="50"/>
      <c r="C20" s="38" t="s">
        <v>38</v>
      </c>
      <c r="D20" s="38">
        <v>56000</v>
      </c>
      <c r="E20" s="38" t="s">
        <v>39</v>
      </c>
      <c r="F20" s="39">
        <v>0.0015</v>
      </c>
      <c r="G20" s="40">
        <f t="shared" si="1"/>
        <v>84</v>
      </c>
      <c r="H20" s="37"/>
    </row>
    <row r="21" ht="18" spans="1:8">
      <c r="A21" s="47"/>
      <c r="B21" s="50" t="s">
        <v>40</v>
      </c>
      <c r="C21" s="38" t="s">
        <v>41</v>
      </c>
      <c r="D21" s="38">
        <v>75000</v>
      </c>
      <c r="E21" s="38" t="s">
        <v>39</v>
      </c>
      <c r="F21" s="39">
        <v>0.0015</v>
      </c>
      <c r="G21" s="40">
        <f t="shared" si="1"/>
        <v>112.5</v>
      </c>
      <c r="H21" s="37"/>
    </row>
    <row r="22" ht="36" spans="1:8">
      <c r="A22" s="47"/>
      <c r="B22" s="51" t="s">
        <v>42</v>
      </c>
      <c r="C22" s="38" t="s">
        <v>43</v>
      </c>
      <c r="D22" s="38">
        <v>400</v>
      </c>
      <c r="E22" s="38" t="s">
        <v>11</v>
      </c>
      <c r="F22" s="39">
        <v>0.01</v>
      </c>
      <c r="G22" s="40">
        <f t="shared" si="1"/>
        <v>4</v>
      </c>
      <c r="H22" s="37"/>
    </row>
    <row r="23" ht="54" customHeight="1" spans="1:8">
      <c r="A23" s="47"/>
      <c r="B23" s="51" t="s">
        <v>44</v>
      </c>
      <c r="C23" s="38" t="s">
        <v>45</v>
      </c>
      <c r="D23" s="38" t="s">
        <v>11</v>
      </c>
      <c r="E23" s="38" t="s">
        <v>11</v>
      </c>
      <c r="F23" s="39" t="s">
        <v>11</v>
      </c>
      <c r="G23" s="40">
        <v>40</v>
      </c>
      <c r="H23" s="37"/>
    </row>
    <row r="24" ht="18" spans="1:8">
      <c r="A24" s="47"/>
      <c r="B24" s="51"/>
      <c r="C24" s="38" t="s">
        <v>46</v>
      </c>
      <c r="D24" s="38" t="s">
        <v>11</v>
      </c>
      <c r="E24" s="38" t="s">
        <v>11</v>
      </c>
      <c r="F24" s="39" t="s">
        <v>11</v>
      </c>
      <c r="G24" s="52">
        <v>20</v>
      </c>
      <c r="H24" s="37"/>
    </row>
    <row r="25" ht="18" spans="1:8">
      <c r="A25" s="47"/>
      <c r="B25" s="51"/>
      <c r="C25" s="38" t="s">
        <v>47</v>
      </c>
      <c r="D25" s="38">
        <v>2</v>
      </c>
      <c r="E25" s="38" t="s">
        <v>11</v>
      </c>
      <c r="F25" s="39">
        <v>15</v>
      </c>
      <c r="G25" s="40">
        <f>D25*F25</f>
        <v>30</v>
      </c>
      <c r="H25" s="37"/>
    </row>
    <row r="26" ht="18" spans="1:8">
      <c r="A26" s="53"/>
      <c r="B26" s="54" t="s">
        <v>48</v>
      </c>
      <c r="C26" s="41" t="s">
        <v>49</v>
      </c>
      <c r="D26" s="41" t="s">
        <v>11</v>
      </c>
      <c r="E26" s="41" t="s">
        <v>11</v>
      </c>
      <c r="F26" s="42" t="s">
        <v>11</v>
      </c>
      <c r="G26" s="55">
        <v>46</v>
      </c>
      <c r="H26" s="43"/>
    </row>
    <row r="27" ht="23.5" customHeight="1" spans="1:8">
      <c r="A27" s="56" t="s">
        <v>50</v>
      </c>
      <c r="B27" s="57"/>
      <c r="C27" s="57"/>
      <c r="D27" s="57"/>
      <c r="E27" s="57"/>
      <c r="F27" s="57"/>
      <c r="G27" s="57"/>
      <c r="H27" s="58">
        <f>SUM(H3:H26)</f>
        <v>925.20676138244</v>
      </c>
    </row>
    <row r="32" ht="18" spans="2:7">
      <c r="B32" s="59"/>
      <c r="C32" s="59"/>
      <c r="D32" s="59"/>
      <c r="E32" s="59"/>
      <c r="F32" s="60"/>
      <c r="G32" s="61"/>
    </row>
    <row r="33" ht="18" spans="2:7">
      <c r="B33" s="62"/>
      <c r="C33" s="59"/>
      <c r="D33" s="59"/>
      <c r="E33" s="59"/>
      <c r="F33" s="60"/>
      <c r="G33" s="61"/>
    </row>
  </sheetData>
  <mergeCells count="17">
    <mergeCell ref="A27:G27"/>
    <mergeCell ref="A3:A6"/>
    <mergeCell ref="A7:A26"/>
    <mergeCell ref="B7:B9"/>
    <mergeCell ref="B10:B11"/>
    <mergeCell ref="B12:B14"/>
    <mergeCell ref="B16:B18"/>
    <mergeCell ref="B19:B20"/>
    <mergeCell ref="B23:B25"/>
    <mergeCell ref="C1:C2"/>
    <mergeCell ref="D1:D2"/>
    <mergeCell ref="E1:E2"/>
    <mergeCell ref="F1:F2"/>
    <mergeCell ref="G1:G2"/>
    <mergeCell ref="H1:H2"/>
    <mergeCell ref="H3:H6"/>
    <mergeCell ref="H7:H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G3" sqref="G3"/>
    </sheetView>
  </sheetViews>
  <sheetFormatPr defaultColWidth="9" defaultRowHeight="14" outlineLevelCol="4"/>
  <cols>
    <col min="1" max="5" width="20.6363636363636" customWidth="1"/>
  </cols>
  <sheetData>
    <row r="1" ht="25" customHeight="1" spans="1:5">
      <c r="A1" s="1"/>
      <c r="B1" s="2" t="s">
        <v>2</v>
      </c>
      <c r="C1" s="3" t="s">
        <v>3</v>
      </c>
      <c r="D1" s="4" t="s">
        <v>51</v>
      </c>
      <c r="E1" s="5" t="s">
        <v>5</v>
      </c>
    </row>
    <row r="2" spans="1:5">
      <c r="A2" s="6" t="s">
        <v>52</v>
      </c>
      <c r="B2" s="7">
        <v>1000000</v>
      </c>
      <c r="C2" s="7" t="s">
        <v>19</v>
      </c>
      <c r="D2" s="7">
        <v>7e-5</v>
      </c>
      <c r="E2" s="8">
        <f>B2*D2</f>
        <v>70</v>
      </c>
    </row>
    <row r="3" spans="1:5">
      <c r="A3" s="9" t="s">
        <v>53</v>
      </c>
      <c r="B3" s="10">
        <v>161334</v>
      </c>
      <c r="C3" s="10" t="s">
        <v>19</v>
      </c>
      <c r="D3" s="10">
        <v>0.0001</v>
      </c>
      <c r="E3" s="11">
        <f>B3*D3</f>
        <v>16.1334</v>
      </c>
    </row>
    <row r="4" spans="1:5">
      <c r="A4" s="9" t="s">
        <v>54</v>
      </c>
      <c r="B4" s="10">
        <v>3500</v>
      </c>
      <c r="C4" s="10" t="s">
        <v>24</v>
      </c>
      <c r="D4" s="10">
        <v>0.001</v>
      </c>
      <c r="E4" s="12">
        <f>B4*D4</f>
        <v>3.5</v>
      </c>
    </row>
    <row r="5" spans="1:5">
      <c r="A5" s="9" t="s">
        <v>55</v>
      </c>
      <c r="B5" s="10" t="s">
        <v>11</v>
      </c>
      <c r="C5" s="10" t="s">
        <v>11</v>
      </c>
      <c r="D5" s="10" t="s">
        <v>11</v>
      </c>
      <c r="E5" s="12">
        <v>10</v>
      </c>
    </row>
    <row r="6" spans="1:5">
      <c r="A6" s="9" t="s">
        <v>56</v>
      </c>
      <c r="B6" s="10" t="s">
        <v>11</v>
      </c>
      <c r="C6" s="10" t="s">
        <v>11</v>
      </c>
      <c r="D6" s="10" t="s">
        <v>11</v>
      </c>
      <c r="E6" s="12">
        <v>15</v>
      </c>
    </row>
    <row r="7" spans="1:5">
      <c r="A7" s="13" t="s">
        <v>57</v>
      </c>
      <c r="B7" s="14" t="s">
        <v>11</v>
      </c>
      <c r="C7" s="14" t="s">
        <v>11</v>
      </c>
      <c r="D7" s="14" t="s">
        <v>11</v>
      </c>
      <c r="E7" s="15">
        <v>44</v>
      </c>
    </row>
    <row r="8" ht="23.5" customHeight="1" spans="1:5">
      <c r="A8" s="16" t="s">
        <v>58</v>
      </c>
      <c r="B8" s="17"/>
      <c r="C8" s="17"/>
      <c r="D8" s="18"/>
      <c r="E8" s="19">
        <f>SUM(E2:E7)</f>
        <v>158.6334</v>
      </c>
    </row>
    <row r="11" ht="18" spans="4:4">
      <c r="D11" s="20"/>
    </row>
    <row r="12" ht="18" spans="4:4">
      <c r="D12" s="20"/>
    </row>
    <row r="13" ht="18" spans="4:4">
      <c r="D13" s="20"/>
    </row>
    <row r="14" ht="18" spans="4:4">
      <c r="D14" s="20"/>
    </row>
    <row r="15" ht="18" spans="4:4">
      <c r="D15" s="20"/>
    </row>
    <row r="16" ht="18" spans="4:4">
      <c r="D16" s="20"/>
    </row>
    <row r="17" ht="18" spans="4:4">
      <c r="D17" s="20"/>
    </row>
  </sheetData>
  <mergeCells count="1">
    <mergeCell ref="A8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zoomScale="115" zoomScaleNormal="115" workbookViewId="0">
      <selection activeCell="D11" sqref="D11"/>
    </sheetView>
  </sheetViews>
  <sheetFormatPr defaultColWidth="9" defaultRowHeight="14" outlineLevelCol="4"/>
  <cols>
    <col min="2" max="2" width="20.7090909090909" customWidth="1"/>
    <col min="3" max="3" width="22.6909090909091" customWidth="1"/>
    <col min="4" max="4" width="12.2545454545455" customWidth="1"/>
    <col min="5" max="5" width="18.3363636363636" customWidth="1"/>
  </cols>
  <sheetData>
    <row r="1" spans="1:5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>
      <c r="A2">
        <v>2065</v>
      </c>
      <c r="B2">
        <v>-90</v>
      </c>
      <c r="C2">
        <v>0</v>
      </c>
      <c r="D2">
        <v>0</v>
      </c>
      <c r="E2">
        <f>SUM(B2:D2)</f>
        <v>-90</v>
      </c>
    </row>
    <row r="3" spans="1:5">
      <c r="A3">
        <v>2066</v>
      </c>
      <c r="B3">
        <v>-213</v>
      </c>
      <c r="C3">
        <v>0</v>
      </c>
      <c r="D3">
        <v>0</v>
      </c>
      <c r="E3">
        <f t="shared" ref="E3:E12" si="0">E2+SUM(B3:D3)</f>
        <v>-303</v>
      </c>
    </row>
    <row r="4" spans="1:5">
      <c r="A4">
        <v>2067</v>
      </c>
      <c r="B4">
        <v>-380</v>
      </c>
      <c r="C4">
        <v>0</v>
      </c>
      <c r="D4">
        <v>0</v>
      </c>
      <c r="E4">
        <f t="shared" si="0"/>
        <v>-683</v>
      </c>
    </row>
    <row r="5" spans="1:5">
      <c r="A5">
        <v>2068</v>
      </c>
      <c r="B5">
        <v>-235</v>
      </c>
      <c r="C5">
        <f>-D5*8.4%</f>
        <v>-4.7590368</v>
      </c>
      <c r="D5">
        <v>56.6552</v>
      </c>
      <c r="E5">
        <f t="shared" si="0"/>
        <v>-866.1038368</v>
      </c>
    </row>
    <row r="6" spans="1:5">
      <c r="A6">
        <v>2069</v>
      </c>
      <c r="B6">
        <f>-'Design &amp; Construction'!H27-SUM(B2:B5)</f>
        <v>-7.20676138243959</v>
      </c>
      <c r="C6">
        <f>-D6*8.4%</f>
        <v>-7.4792256</v>
      </c>
      <c r="D6">
        <v>89.0384</v>
      </c>
      <c r="E6">
        <f t="shared" si="0"/>
        <v>-791.75142378244</v>
      </c>
    </row>
    <row r="7" spans="1:5">
      <c r="A7">
        <v>2070</v>
      </c>
      <c r="B7">
        <v>0</v>
      </c>
      <c r="C7">
        <f>-D7*8.4%</f>
        <v>-8.6048676</v>
      </c>
      <c r="D7">
        <v>102.4389</v>
      </c>
      <c r="E7">
        <f t="shared" si="0"/>
        <v>-697.91739138244</v>
      </c>
    </row>
    <row r="8" spans="1:5">
      <c r="A8">
        <v>2071</v>
      </c>
      <c r="B8">
        <v>0</v>
      </c>
      <c r="C8">
        <f>-D8*8.4%</f>
        <v>-10.86729</v>
      </c>
      <c r="D8">
        <v>129.3725</v>
      </c>
      <c r="E8">
        <f t="shared" si="0"/>
        <v>-579.41218138244</v>
      </c>
    </row>
    <row r="9" spans="1:5">
      <c r="A9">
        <v>2072</v>
      </c>
      <c r="B9">
        <v>0</v>
      </c>
      <c r="C9">
        <f>-D9*8.4%</f>
        <v>-13.3252056</v>
      </c>
      <c r="D9">
        <f>Operation!E8</f>
        <v>158.6334</v>
      </c>
      <c r="E9">
        <f t="shared" si="0"/>
        <v>-434.10398698244</v>
      </c>
    </row>
    <row r="10" spans="1:5">
      <c r="A10">
        <v>2073</v>
      </c>
      <c r="B10">
        <v>0</v>
      </c>
      <c r="C10">
        <f>-D10*8.5%</f>
        <v>-13.483839</v>
      </c>
      <c r="D10">
        <f>Operation!E8</f>
        <v>158.6334</v>
      </c>
      <c r="E10">
        <f t="shared" si="0"/>
        <v>-288.95442598244</v>
      </c>
    </row>
    <row r="11" spans="1:5">
      <c r="A11">
        <v>2074</v>
      </c>
      <c r="B11">
        <v>0</v>
      </c>
      <c r="C11">
        <v>-13.49</v>
      </c>
      <c r="D11">
        <f>Operation!E8</f>
        <v>158.6334</v>
      </c>
      <c r="E11">
        <f t="shared" si="0"/>
        <v>-143.81102598244</v>
      </c>
    </row>
    <row r="12" spans="1:5">
      <c r="A12">
        <v>2075</v>
      </c>
      <c r="B12">
        <v>0</v>
      </c>
      <c r="C12">
        <v>-13.5</v>
      </c>
      <c r="D12">
        <f>Operation!E8</f>
        <v>158.6334</v>
      </c>
      <c r="E12">
        <f t="shared" si="0"/>
        <v>1.32237401756038</v>
      </c>
    </row>
    <row r="13" spans="1:5">
      <c r="A13">
        <v>2118</v>
      </c>
      <c r="B13">
        <v>0</v>
      </c>
      <c r="C13">
        <f>-D13*8.6%</f>
        <v>-13.6424724</v>
      </c>
      <c r="D13">
        <f>Operation!E8</f>
        <v>158.6334</v>
      </c>
      <c r="E13">
        <f>E10+SUM(B13:D13)*(A13-A10)</f>
        <v>6235.63731601756</v>
      </c>
    </row>
    <row r="14" spans="1:5">
      <c r="A14">
        <v>2119</v>
      </c>
      <c r="B14">
        <v>0</v>
      </c>
      <c r="C14">
        <f>-D14*15%</f>
        <v>-23.79501</v>
      </c>
      <c r="D14">
        <f>Operation!E8</f>
        <v>158.6334</v>
      </c>
      <c r="E14">
        <f>E13+SUM(B14:D14)</f>
        <v>6370.47570601756</v>
      </c>
    </row>
    <row r="15" spans="1:5">
      <c r="A15">
        <v>2120</v>
      </c>
      <c r="B15">
        <v>0</v>
      </c>
      <c r="C15">
        <f>-D15*20%</f>
        <v>-31.72668</v>
      </c>
      <c r="D15">
        <f>Operation!E8</f>
        <v>158.6334</v>
      </c>
      <c r="E15">
        <f>E14+SUM(B15:D15)</f>
        <v>6497.38242601756</v>
      </c>
    </row>
  </sheetData>
  <pageMargins left="0.7" right="0.7" top="0.75" bottom="0.75" header="0.3" footer="0.3"/>
  <pageSetup paperSize="9" orientation="portrait"/>
  <headerFooter/>
  <ignoredErrors>
    <ignoredError sqref="E13" formula="1"/>
    <ignoredError sqref="E2: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Design &amp; Construction</vt:lpstr>
      <vt:lpstr>Operation</vt:lpstr>
      <vt:lpstr>Cash Flow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YZH</dc:creator>
  <cp:lastModifiedBy>微信用户</cp:lastModifiedBy>
  <dcterms:created xsi:type="dcterms:W3CDTF">2023-05-12T11:15:00Z</dcterms:created>
  <dcterms:modified xsi:type="dcterms:W3CDTF">2025-01-29T15:06:32Z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FEB7CD7FC0DE40C9B2DE8656B516FF64_12</vt:lpwstr>
  </property>
</Properties>
</file>