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lgat\Desktop\"/>
    </mc:Choice>
  </mc:AlternateContent>
  <xr:revisionPtr revIDLastSave="0" documentId="13_ncr:1_{C7EBDBC6-0873-4266-9D1D-79FE139D0CD7}" xr6:coauthVersionLast="47" xr6:coauthVersionMax="47" xr10:uidLastSave="{00000000-0000-0000-0000-000000000000}"/>
  <bookViews>
    <workbookView xWindow="-110" yWindow="-110" windowWidth="19420" windowHeight="10420" xr2:uid="{B3189A03-80BF-4AF2-A9F7-ECEE4C6391CF}"/>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 l="1"/>
  <c r="C7" i="1"/>
  <c r="C6" i="1"/>
  <c r="L87" i="1"/>
  <c r="K87" i="1"/>
  <c r="J87" i="1"/>
  <c r="I87" i="1"/>
  <c r="H87" i="1"/>
  <c r="G87" i="1"/>
  <c r="F87" i="1"/>
  <c r="E87" i="1"/>
  <c r="D87" i="1"/>
  <c r="C87" i="1"/>
  <c r="L86" i="1"/>
  <c r="L89" i="1" s="1"/>
  <c r="K86" i="1"/>
  <c r="J86" i="1"/>
  <c r="I86" i="1"/>
  <c r="I89" i="1" s="1"/>
  <c r="H86" i="1"/>
  <c r="H89" i="1" s="1"/>
  <c r="G86" i="1"/>
  <c r="F86" i="1"/>
  <c r="F89" i="1" s="1"/>
  <c r="E86" i="1"/>
  <c r="E89" i="1" s="1"/>
  <c r="E92" i="1" s="1"/>
  <c r="E97" i="1" s="1"/>
  <c r="D86" i="1"/>
  <c r="D89" i="1" s="1"/>
  <c r="D92" i="1" s="1"/>
  <c r="D97" i="1" s="1"/>
  <c r="C86" i="1"/>
  <c r="E75" i="1"/>
  <c r="H75" i="1" s="1"/>
  <c r="D76" i="1"/>
  <c r="D75" i="1"/>
  <c r="F76" i="1"/>
  <c r="F75" i="1"/>
  <c r="E76" i="1"/>
  <c r="H76" i="1" s="1"/>
  <c r="C76" i="1"/>
  <c r="G76" i="1" s="1"/>
  <c r="C75" i="1"/>
  <c r="G75" i="1" s="1"/>
  <c r="F65" i="1"/>
  <c r="F66" i="1"/>
  <c r="F67" i="1"/>
  <c r="B59" i="1"/>
  <c r="B60" i="1"/>
  <c r="D58" i="1"/>
  <c r="E58" i="1"/>
  <c r="F58" i="1"/>
  <c r="G58" i="1"/>
  <c r="C58" i="1"/>
  <c r="B53" i="1"/>
  <c r="B52" i="1"/>
  <c r="B49" i="1"/>
  <c r="B48" i="1"/>
  <c r="B42" i="1"/>
  <c r="B40" i="1"/>
  <c r="B33" i="1"/>
  <c r="B32" i="1"/>
  <c r="B34" i="1" s="1"/>
  <c r="B21" i="1"/>
  <c r="B19" i="1"/>
  <c r="C18" i="1"/>
  <c r="C19" i="1" s="1"/>
  <c r="B11" i="1"/>
  <c r="B10" i="1"/>
  <c r="C8" i="1"/>
  <c r="D8" i="1" s="1"/>
  <c r="E8" i="1" s="1"/>
  <c r="F8" i="1" s="1"/>
  <c r="B7" i="1"/>
  <c r="D6" i="1"/>
  <c r="D7" i="1" s="1"/>
  <c r="E6" i="1"/>
  <c r="E7" i="1" s="1"/>
  <c r="F6" i="1"/>
  <c r="F7" i="1" s="1"/>
  <c r="J89" i="1" l="1"/>
  <c r="C89" i="1"/>
  <c r="C92" i="1" s="1"/>
  <c r="C97" i="1" s="1"/>
  <c r="G89" i="1"/>
  <c r="G90" i="1" s="1"/>
  <c r="G92" i="1" s="1"/>
  <c r="G97" i="1" s="1"/>
  <c r="K89" i="1"/>
  <c r="K90" i="1" s="1"/>
  <c r="L90" i="1"/>
  <c r="L92" i="1" s="1"/>
  <c r="L97" i="1" s="1"/>
  <c r="I90" i="1"/>
  <c r="I92" i="1" s="1"/>
  <c r="I97" i="1" s="1"/>
  <c r="H90" i="1"/>
  <c r="H92" i="1" s="1"/>
  <c r="H97" i="1" s="1"/>
  <c r="J90" i="1"/>
  <c r="J92" i="1" s="1"/>
  <c r="J97" i="1" s="1"/>
  <c r="F90" i="1"/>
  <c r="F92" i="1" s="1"/>
  <c r="F97" i="1" s="1"/>
  <c r="D18" i="1"/>
  <c r="D19" i="1" s="1"/>
  <c r="K92" i="1" l="1"/>
  <c r="K97" i="1" s="1"/>
  <c r="E18" i="1"/>
  <c r="E19" i="1" s="1"/>
  <c r="F18" i="1"/>
  <c r="F19" i="1" l="1"/>
  <c r="G18" i="1"/>
  <c r="G19" i="1" l="1"/>
  <c r="H18" i="1"/>
  <c r="H19" i="1" l="1"/>
  <c r="I18" i="1"/>
  <c r="I19" i="1" l="1"/>
  <c r="J18" i="1"/>
  <c r="J19" i="1" s="1"/>
  <c r="B20" i="1" s="1"/>
</calcChain>
</file>

<file path=xl/sharedStrings.xml><?xml version="1.0" encoding="utf-8"?>
<sst xmlns="http://schemas.openxmlformats.org/spreadsheetml/2006/main" count="95" uniqueCount="57">
  <si>
    <t>Есть инвестиционный проект с денежными потоками по годам, указанным ниже. Определить чистую приведенную стоимость (NPV) этого проекта без применения встроенных функций Excel, если стоимость денег для инвестора равна 12%. Также применить расчеты на основе дисконтирующих множетелей</t>
  </si>
  <si>
    <t>год</t>
  </si>
  <si>
    <t>денежный поток</t>
  </si>
  <si>
    <t>ставка</t>
  </si>
  <si>
    <t>дисконтирующие множители</t>
  </si>
  <si>
    <t>NPV</t>
  </si>
  <si>
    <t>дисконтирующие потоки</t>
  </si>
  <si>
    <t>ВНД</t>
  </si>
  <si>
    <t>Есть инвестиционный проект со следующими денежными потоками по годам, определить NPV, если первые 4 года ставка дисконтирования равна 15%, а последующие 4 года становится 10%.</t>
  </si>
  <si>
    <t>денежные потоки</t>
  </si>
  <si>
    <t>дисконтирующий множитель</t>
  </si>
  <si>
    <t>дисконтирующий поток</t>
  </si>
  <si>
    <t>ВСД</t>
  </si>
  <si>
    <t>Инвестору предлагают два проекта на выбор. Аналитик определил, что проект А имеет NPV=115 млн.руб. и IRR = 25%. Проект Б имеет следующие денежные потоки: Если стоимость денег для инвестора равна 10% годовых, то какой проект следует выбрать и почему?</t>
  </si>
  <si>
    <t>1 проект:</t>
  </si>
  <si>
    <t xml:space="preserve">IRR </t>
  </si>
  <si>
    <t>2 проект:</t>
  </si>
  <si>
    <t>Есть инвестиционный проект со следующими денежными потоками по кварталам.
Определить чистую приведенную стоимость (NPV) этого проекта без применения встроенных функций Excel (то есть непосредственно по формуле NPV), если стоимость денег для инвестора равна 12%.</t>
  </si>
  <si>
    <t>индекс доходности:</t>
  </si>
  <si>
    <t>квартал</t>
  </si>
  <si>
    <t>Определить внутреннюю норму доходности проекта</t>
  </si>
  <si>
    <t>Есть инвестиционный проект с денежными потоками по годам: Необходимо принять решение, инвестируем в проект или нет, если ставка дисконтирования 15% годовых. Проверить, если денежные потоки по кварталам.</t>
  </si>
  <si>
    <t>IRR</t>
  </si>
  <si>
    <t>поток</t>
  </si>
  <si>
    <t>Инвестор рассматривает инвестиционный проект со следующими параметрами: инвестиция в размере 50 млн руб. приносит затем ежеквартальную финансовую ренту в размере 3 млн руб/квартал в течение 5 лет. Если стоимость денег для инвестора оценивается в 9% годовых, то следует ли ему принять этот инвестиционный проект?</t>
  </si>
  <si>
    <t>Есть три инвестиционных проекта со следующими параметрами. Если нужно выбрать только один проект, то какой является наиболее предпочтительным с точки зрения роста благосостояния инвестора?</t>
  </si>
  <si>
    <t>Инвестиции, млн руб.</t>
  </si>
  <si>
    <t>Срок, лет</t>
  </si>
  <si>
    <t>Проект А</t>
  </si>
  <si>
    <t>Проект Б</t>
  </si>
  <si>
    <t>Проект В</t>
  </si>
  <si>
    <t>Есть два инвестиционных проекта со следующими денежными потоками. Для какого инвестора выгодней проект А, проект Б? Для первого инвестора стоимость денег равна 10% годовых, а для второго инвестора 18% годовых</t>
  </si>
  <si>
    <t>проект А</t>
  </si>
  <si>
    <t>проект Б</t>
  </si>
  <si>
    <t>Инвестор 1</t>
  </si>
  <si>
    <t>Инвестор 2</t>
  </si>
  <si>
    <t>IRR 1 проекта</t>
  </si>
  <si>
    <t>IRR 2 проекта</t>
  </si>
  <si>
    <t>Доходность</t>
  </si>
  <si>
    <t>NPV 1 проекта</t>
  </si>
  <si>
    <t>NPV 2 проекта</t>
  </si>
  <si>
    <t>Доходность 1 проекта</t>
  </si>
  <si>
    <t>Доходность второго проекта</t>
  </si>
  <si>
    <t>Согласно бизнес-плану строительства завода по производству тракторов общие инвестиции в 0 году составят 500 млн руб., и еще 250 млн руб. в 1 году. График производства продукции указан ниже. Цена единицы продукции в бизнес-плане принята за 5 млн руб. Затраты на производство единицы продукции (себестоимость) составляют 2,7 млн руб/ед. Кроме того, каждый год после запуска производства тратится еще 70 млн руб. на содержание завода и офиса управляющей компании. Налог в размере 20% годовых платится каждый год с прибыли завода, если она положительна (прибыль = выручка от продажи продукции минус себестоимость минус постоянные расходы на содержание завода и офиса). В конце срока (в конце 9 года) предполагается продать завод по остаточной стоимости оборудования за 90 млн руб. Инвестор построил денежные потоки по проекту и оказалось, что для него NPV = 0. Какова стоимость денег у инвестора?</t>
  </si>
  <si>
    <t>Год</t>
  </si>
  <si>
    <t>Цена</t>
  </si>
  <si>
    <t>млн/ед</t>
  </si>
  <si>
    <t>себестоимость</t>
  </si>
  <si>
    <t>объем</t>
  </si>
  <si>
    <t>ед</t>
  </si>
  <si>
    <t>выручка</t>
  </si>
  <si>
    <t>млн руб</t>
  </si>
  <si>
    <t>постоянные расходы</t>
  </si>
  <si>
    <t>Прибыль</t>
  </si>
  <si>
    <t>Налог на прибыль</t>
  </si>
  <si>
    <t>инвестиции</t>
  </si>
  <si>
    <t>продажа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</si>
</sst>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 #,##0.00\ [$₽-419]_-;\-* #,##0.00\ [$₽-419]_-;_-* &quot;-&quot;??\ [$₽-419]_-;_-@_-"/>
  </numFmts>
  <fonts count="2" x14ac:knownFonts="1">
    <font>
      <sz val="11"/>
      <color theme="1"/>
      <name val="Calibri"/>
      <family val="2"/>
      <charset val="204"/>
      <scheme val="minor"/>
    </font>
    <font>
      <sz val="11"/>
      <color theme="1"/>
      <name val="Calibri"/>
      <family val="2"/>
      <charset val="204"/>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2" borderId="0" xfId="0" applyFill="1" applyAlignment="1">
      <alignment horizontal="left" vertical="center" wrapText="1"/>
    </xf>
    <xf numFmtId="0" fontId="0" fillId="0" borderId="0" xfId="0" applyAlignment="1">
      <alignment wrapText="1"/>
    </xf>
    <xf numFmtId="9" fontId="0" fillId="0" borderId="0" xfId="0" applyNumberFormat="1"/>
    <xf numFmtId="0" fontId="0" fillId="4" borderId="1" xfId="0" applyFill="1" applyBorder="1" applyAlignment="1">
      <alignment wrapText="1"/>
    </xf>
    <xf numFmtId="0" fontId="0" fillId="4" borderId="1" xfId="0" applyFill="1" applyBorder="1"/>
    <xf numFmtId="9" fontId="0" fillId="5" borderId="1" xfId="0" applyNumberFormat="1" applyFill="1" applyBorder="1"/>
    <xf numFmtId="0" fontId="0" fillId="5" borderId="1" xfId="0" applyFill="1" applyBorder="1"/>
    <xf numFmtId="0" fontId="0" fillId="7" borderId="1" xfId="0" applyFill="1" applyBorder="1" applyAlignment="1">
      <alignment wrapText="1"/>
    </xf>
    <xf numFmtId="2" fontId="0" fillId="5" borderId="1" xfId="0" applyNumberFormat="1" applyFill="1" applyBorder="1"/>
    <xf numFmtId="2" fontId="0" fillId="5" borderId="0" xfId="0" applyNumberFormat="1" applyFill="1" applyBorder="1"/>
    <xf numFmtId="2" fontId="0" fillId="6" borderId="1" xfId="0" applyNumberFormat="1" applyFill="1" applyBorder="1"/>
    <xf numFmtId="169" fontId="0" fillId="3" borderId="1" xfId="0" applyNumberFormat="1" applyFill="1" applyBorder="1"/>
    <xf numFmtId="9" fontId="0" fillId="6" borderId="1" xfId="1" applyFont="1" applyFill="1" applyBorder="1"/>
    <xf numFmtId="9" fontId="0" fillId="5" borderId="1" xfId="1" applyFont="1" applyFill="1" applyBorder="1"/>
    <xf numFmtId="0" fontId="0" fillId="8" borderId="0" xfId="0" applyFill="1" applyBorder="1" applyAlignment="1">
      <alignment wrapText="1"/>
    </xf>
    <xf numFmtId="9" fontId="0" fillId="8" borderId="0" xfId="1" applyFont="1" applyFill="1" applyBorder="1"/>
    <xf numFmtId="0" fontId="0" fillId="8" borderId="0" xfId="0" applyFill="1"/>
    <xf numFmtId="0" fontId="0" fillId="4" borderId="1" xfId="0" applyFill="1" applyBorder="1" applyAlignment="1">
      <alignment horizontal="center" vertical="center" wrapText="1"/>
    </xf>
    <xf numFmtId="0" fontId="0" fillId="7" borderId="2" xfId="0" applyFill="1" applyBorder="1" applyAlignment="1">
      <alignment wrapText="1"/>
    </xf>
    <xf numFmtId="169" fontId="0" fillId="5" borderId="1" xfId="0" applyNumberFormat="1" applyFill="1" applyBorder="1"/>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7709-181C-4978-962F-D985C2E520A8}">
  <dimension ref="A1:R97"/>
  <sheetViews>
    <sheetView tabSelected="1" topLeftCell="A88" workbookViewId="0">
      <selection activeCell="H9" sqref="H9"/>
    </sheetView>
  </sheetViews>
  <sheetFormatPr defaultRowHeight="14.5" x14ac:dyDescent="0.35"/>
  <cols>
    <col min="1" max="1" width="16.1796875" style="2" customWidth="1"/>
    <col min="2" max="2" width="12.08984375" customWidth="1"/>
    <col min="3" max="6" width="9.26953125" bestFit="1" customWidth="1"/>
  </cols>
  <sheetData>
    <row r="1" spans="1:18" ht="30.5" customHeight="1" x14ac:dyDescent="0.35">
      <c r="A1" s="1" t="s">
        <v>0</v>
      </c>
      <c r="B1" s="1"/>
      <c r="C1" s="1"/>
      <c r="D1" s="1"/>
      <c r="E1" s="1"/>
      <c r="F1" s="1"/>
      <c r="G1" s="1"/>
      <c r="H1" s="1"/>
      <c r="I1" s="1"/>
      <c r="J1" s="1"/>
      <c r="K1" s="1"/>
      <c r="L1" s="1"/>
      <c r="M1" s="1"/>
      <c r="N1" s="1"/>
      <c r="O1" s="1"/>
      <c r="P1" s="1"/>
      <c r="Q1" s="1"/>
      <c r="R1" s="1"/>
    </row>
    <row r="3" spans="1:18" x14ac:dyDescent="0.35">
      <c r="A3" s="4" t="s">
        <v>1</v>
      </c>
      <c r="B3" s="5">
        <v>0</v>
      </c>
      <c r="C3" s="5">
        <v>1</v>
      </c>
      <c r="D3" s="5">
        <v>2</v>
      </c>
      <c r="E3" s="5">
        <v>3</v>
      </c>
      <c r="F3" s="5">
        <v>4</v>
      </c>
    </row>
    <row r="4" spans="1:18" ht="29" x14ac:dyDescent="0.35">
      <c r="A4" s="4" t="s">
        <v>2</v>
      </c>
      <c r="B4" s="12">
        <v>-100</v>
      </c>
      <c r="C4" s="12">
        <v>20</v>
      </c>
      <c r="D4" s="12">
        <v>50</v>
      </c>
      <c r="E4" s="12">
        <v>90</v>
      </c>
      <c r="F4" s="12">
        <v>150</v>
      </c>
    </row>
    <row r="5" spans="1:18" x14ac:dyDescent="0.35">
      <c r="A5" s="4" t="s">
        <v>3</v>
      </c>
      <c r="B5" s="6"/>
      <c r="C5" s="6">
        <v>0.12</v>
      </c>
      <c r="D5" s="6">
        <v>0.12</v>
      </c>
      <c r="E5" s="6">
        <v>0.12</v>
      </c>
      <c r="F5" s="6">
        <v>0.12</v>
      </c>
    </row>
    <row r="6" spans="1:18" ht="29" customHeight="1" x14ac:dyDescent="0.35">
      <c r="A6" s="4" t="s">
        <v>4</v>
      </c>
      <c r="B6" s="9">
        <v>1</v>
      </c>
      <c r="C6" s="9">
        <f>1/(1+C5)^C3</f>
        <v>0.89285714285714279</v>
      </c>
      <c r="D6" s="9">
        <f t="shared" ref="D6:F6" si="0">1/(1+D5)^D3</f>
        <v>0.79719387755102034</v>
      </c>
      <c r="E6" s="9">
        <f t="shared" si="0"/>
        <v>0.71178024781341087</v>
      </c>
      <c r="F6" s="9">
        <f t="shared" si="0"/>
        <v>0.63551807840483121</v>
      </c>
    </row>
    <row r="7" spans="1:18" ht="29" customHeight="1" x14ac:dyDescent="0.35">
      <c r="A7" s="4" t="s">
        <v>6</v>
      </c>
      <c r="B7" s="7">
        <f>B4*B6</f>
        <v>-100</v>
      </c>
      <c r="C7" s="20">
        <f>C4*C6</f>
        <v>17.857142857142854</v>
      </c>
      <c r="D7" s="7">
        <f t="shared" ref="C7:F7" si="1">D4*D6</f>
        <v>39.859693877551017</v>
      </c>
      <c r="E7" s="7">
        <f t="shared" si="1"/>
        <v>64.060222303206984</v>
      </c>
      <c r="F7" s="7">
        <f t="shared" si="1"/>
        <v>95.327711760724682</v>
      </c>
    </row>
    <row r="8" spans="1:18" ht="29" customHeight="1" x14ac:dyDescent="0.35">
      <c r="A8" s="4"/>
      <c r="B8" s="7">
        <v>1</v>
      </c>
      <c r="C8" s="10">
        <f>B8/(1+C5)</f>
        <v>0.89285714285714279</v>
      </c>
      <c r="D8" s="10">
        <f t="shared" ref="D8:F8" si="2">C8/(1+D5)</f>
        <v>0.79719387755102022</v>
      </c>
      <c r="E8" s="10">
        <f t="shared" si="2"/>
        <v>0.71178024781341087</v>
      </c>
      <c r="F8" s="10">
        <f t="shared" si="2"/>
        <v>0.6355180784048311</v>
      </c>
    </row>
    <row r="9" spans="1:18" x14ac:dyDescent="0.35">
      <c r="A9" s="8" t="s">
        <v>5</v>
      </c>
      <c r="B9" s="11">
        <f>SUM(B7:F7)</f>
        <v>117.10477079862554</v>
      </c>
    </row>
    <row r="10" spans="1:18" x14ac:dyDescent="0.35">
      <c r="B10" s="11">
        <f>B4+NPV(C5,C4:F4)</f>
        <v>117.10477079862551</v>
      </c>
    </row>
    <row r="11" spans="1:18" x14ac:dyDescent="0.35">
      <c r="A11" s="8" t="s">
        <v>7</v>
      </c>
      <c r="B11" s="13">
        <f>IRR(B4:F4)</f>
        <v>0.45526117585263171</v>
      </c>
    </row>
    <row r="13" spans="1:18" ht="19.5" customHeight="1" x14ac:dyDescent="0.35">
      <c r="A13" s="1" t="s">
        <v>8</v>
      </c>
      <c r="B13" s="1"/>
      <c r="C13" s="1"/>
      <c r="D13" s="1"/>
      <c r="E13" s="1"/>
      <c r="F13" s="1"/>
      <c r="G13" s="1"/>
      <c r="H13" s="1"/>
      <c r="I13" s="1"/>
      <c r="J13" s="1"/>
      <c r="K13" s="1"/>
      <c r="L13" s="1"/>
      <c r="M13" s="1"/>
      <c r="N13" s="1"/>
      <c r="O13" s="1"/>
      <c r="P13" s="1"/>
      <c r="Q13" s="1"/>
      <c r="R13" s="1"/>
    </row>
    <row r="15" spans="1:18" x14ac:dyDescent="0.35">
      <c r="A15" s="4" t="s">
        <v>1</v>
      </c>
      <c r="B15" s="4">
        <v>0</v>
      </c>
      <c r="C15" s="4">
        <v>1</v>
      </c>
      <c r="D15" s="4">
        <v>2</v>
      </c>
      <c r="E15" s="4">
        <v>3</v>
      </c>
      <c r="F15" s="4">
        <v>4</v>
      </c>
      <c r="G15" s="4">
        <v>5</v>
      </c>
      <c r="H15" s="4">
        <v>6</v>
      </c>
      <c r="I15" s="4">
        <v>7</v>
      </c>
      <c r="J15" s="4">
        <v>8</v>
      </c>
    </row>
    <row r="16" spans="1:18" ht="29" x14ac:dyDescent="0.35">
      <c r="A16" s="4" t="s">
        <v>9</v>
      </c>
      <c r="B16" s="9">
        <v>-100</v>
      </c>
      <c r="C16" s="9">
        <v>0</v>
      </c>
      <c r="D16" s="9">
        <v>0</v>
      </c>
      <c r="E16" s="9">
        <v>25</v>
      </c>
      <c r="F16" s="9">
        <v>25</v>
      </c>
      <c r="G16" s="9">
        <v>50</v>
      </c>
      <c r="H16" s="9">
        <v>50</v>
      </c>
      <c r="I16" s="9">
        <v>0</v>
      </c>
      <c r="J16" s="9">
        <v>200</v>
      </c>
    </row>
    <row r="17" spans="1:18" x14ac:dyDescent="0.35">
      <c r="A17" s="4" t="s">
        <v>3</v>
      </c>
      <c r="B17" s="14"/>
      <c r="C17" s="14">
        <v>0.15</v>
      </c>
      <c r="D17" s="14">
        <v>0.15</v>
      </c>
      <c r="E17" s="14">
        <v>0.15</v>
      </c>
      <c r="F17" s="14">
        <v>0.15</v>
      </c>
      <c r="G17" s="14">
        <v>0.1</v>
      </c>
      <c r="H17" s="14">
        <v>0.1</v>
      </c>
      <c r="I17" s="14">
        <v>0.1</v>
      </c>
      <c r="J17" s="14">
        <v>0.1</v>
      </c>
    </row>
    <row r="18" spans="1:18" ht="29" x14ac:dyDescent="0.35">
      <c r="A18" s="4" t="s">
        <v>10</v>
      </c>
      <c r="B18" s="9">
        <v>1</v>
      </c>
      <c r="C18" s="9">
        <f>1/(1+C17)</f>
        <v>0.86956521739130443</v>
      </c>
      <c r="D18" s="9">
        <f>C18/(1+D17)</f>
        <v>0.7561436672967865</v>
      </c>
      <c r="E18" s="9">
        <f t="shared" ref="E18:J18" si="3">D18/(1+E17)</f>
        <v>0.65751623243198831</v>
      </c>
      <c r="F18" s="9">
        <f t="shared" si="3"/>
        <v>0.57175324559303331</v>
      </c>
      <c r="G18" s="9">
        <f t="shared" si="3"/>
        <v>0.51977567781184841</v>
      </c>
      <c r="H18" s="9">
        <f t="shared" si="3"/>
        <v>0.47252334346531671</v>
      </c>
      <c r="I18" s="9">
        <f t="shared" si="3"/>
        <v>0.42956667587756059</v>
      </c>
      <c r="J18" s="9">
        <f t="shared" si="3"/>
        <v>0.3905151598886914</v>
      </c>
    </row>
    <row r="19" spans="1:18" ht="29" x14ac:dyDescent="0.35">
      <c r="A19" s="4" t="s">
        <v>11</v>
      </c>
      <c r="B19" s="9">
        <f>B16*B18</f>
        <v>-100</v>
      </c>
      <c r="C19" s="9">
        <f t="shared" ref="C19:J19" si="4">C16*C18</f>
        <v>0</v>
      </c>
      <c r="D19" s="9">
        <f t="shared" si="4"/>
        <v>0</v>
      </c>
      <c r="E19" s="9">
        <f t="shared" si="4"/>
        <v>16.437905810799709</v>
      </c>
      <c r="F19" s="9">
        <f t="shared" si="4"/>
        <v>14.293831139825834</v>
      </c>
      <c r="G19" s="9">
        <f t="shared" si="4"/>
        <v>25.988783890592419</v>
      </c>
      <c r="H19" s="9">
        <f t="shared" si="4"/>
        <v>23.626167173265834</v>
      </c>
      <c r="I19" s="9">
        <f t="shared" si="4"/>
        <v>0</v>
      </c>
      <c r="J19" s="9">
        <f t="shared" si="4"/>
        <v>78.103031977738283</v>
      </c>
    </row>
    <row r="20" spans="1:18" x14ac:dyDescent="0.35">
      <c r="A20" s="8" t="s">
        <v>5</v>
      </c>
      <c r="B20" s="11">
        <f>SUM(B19:J19)</f>
        <v>58.449719992222064</v>
      </c>
    </row>
    <row r="21" spans="1:18" x14ac:dyDescent="0.35">
      <c r="A21" s="8" t="s">
        <v>12</v>
      </c>
      <c r="B21" s="13">
        <f>IRR(B16:J16)</f>
        <v>0.21891608492717252</v>
      </c>
    </row>
    <row r="23" spans="1:18" ht="30" customHeight="1" x14ac:dyDescent="0.35">
      <c r="A23" s="1" t="s">
        <v>13</v>
      </c>
      <c r="B23" s="1"/>
      <c r="C23" s="1"/>
      <c r="D23" s="1"/>
      <c r="E23" s="1"/>
      <c r="F23" s="1"/>
      <c r="G23" s="1"/>
      <c r="H23" s="1"/>
      <c r="I23" s="1"/>
      <c r="J23" s="1"/>
      <c r="K23" s="1"/>
      <c r="L23" s="1"/>
      <c r="M23" s="1"/>
      <c r="N23" s="1"/>
      <c r="O23" s="1"/>
      <c r="P23" s="1"/>
      <c r="Q23" s="1"/>
      <c r="R23" s="1"/>
    </row>
    <row r="25" spans="1:18" x14ac:dyDescent="0.35">
      <c r="A25" s="2" t="s">
        <v>14</v>
      </c>
    </row>
    <row r="26" spans="1:18" x14ac:dyDescent="0.35">
      <c r="A26" s="2" t="s">
        <v>5</v>
      </c>
      <c r="B26">
        <v>115</v>
      </c>
    </row>
    <row r="27" spans="1:18" x14ac:dyDescent="0.35">
      <c r="A27" s="2" t="s">
        <v>15</v>
      </c>
      <c r="B27" s="3">
        <v>0.25</v>
      </c>
    </row>
    <row r="28" spans="1:18" x14ac:dyDescent="0.35">
      <c r="A28" s="2" t="s">
        <v>16</v>
      </c>
    </row>
    <row r="29" spans="1:18" x14ac:dyDescent="0.35">
      <c r="A29" s="4" t="s">
        <v>1</v>
      </c>
      <c r="B29" s="4">
        <v>0</v>
      </c>
      <c r="C29" s="4">
        <v>1</v>
      </c>
      <c r="D29" s="4">
        <v>2</v>
      </c>
      <c r="E29" s="4">
        <v>3</v>
      </c>
    </row>
    <row r="30" spans="1:18" ht="29" x14ac:dyDescent="0.35">
      <c r="A30" s="4" t="s">
        <v>9</v>
      </c>
      <c r="B30" s="9">
        <v>-150</v>
      </c>
      <c r="C30" s="9">
        <v>50</v>
      </c>
      <c r="D30" s="9">
        <v>125</v>
      </c>
      <c r="E30" s="9">
        <v>150</v>
      </c>
    </row>
    <row r="31" spans="1:18" x14ac:dyDescent="0.35">
      <c r="A31" s="4" t="s">
        <v>3</v>
      </c>
      <c r="B31" s="14"/>
      <c r="C31" s="14">
        <v>0.1</v>
      </c>
      <c r="D31" s="14">
        <v>0.1</v>
      </c>
      <c r="E31" s="14">
        <v>0.1</v>
      </c>
    </row>
    <row r="32" spans="1:18" x14ac:dyDescent="0.35">
      <c r="A32" s="8" t="s">
        <v>5</v>
      </c>
      <c r="B32" s="11">
        <f>B30+NPV(C31,C30:E30)</f>
        <v>111.45755071374901</v>
      </c>
    </row>
    <row r="33" spans="1:18" x14ac:dyDescent="0.35">
      <c r="A33" s="8" t="s">
        <v>15</v>
      </c>
      <c r="B33" s="13">
        <f>IRR(B30:E30)</f>
        <v>0.41816486670940711</v>
      </c>
    </row>
    <row r="34" spans="1:18" ht="29" x14ac:dyDescent="0.35">
      <c r="A34" s="8" t="s">
        <v>18</v>
      </c>
      <c r="B34" s="11">
        <f>1+B32/-B30</f>
        <v>1.7430503380916602</v>
      </c>
    </row>
    <row r="36" spans="1:18" ht="46.5" customHeight="1" x14ac:dyDescent="0.35">
      <c r="A36" s="1" t="s">
        <v>17</v>
      </c>
      <c r="B36" s="1"/>
      <c r="C36" s="1"/>
      <c r="D36" s="1"/>
      <c r="E36" s="1"/>
      <c r="F36" s="1"/>
      <c r="G36" s="1"/>
      <c r="H36" s="1"/>
      <c r="I36" s="1"/>
      <c r="J36" s="1"/>
      <c r="K36" s="1"/>
      <c r="L36" s="1"/>
      <c r="M36" s="1"/>
      <c r="N36" s="1"/>
      <c r="O36" s="1"/>
      <c r="P36" s="1"/>
      <c r="Q36" s="1"/>
      <c r="R36" s="1"/>
    </row>
    <row r="38" spans="1:18" x14ac:dyDescent="0.35">
      <c r="A38" s="4" t="s">
        <v>19</v>
      </c>
      <c r="B38" s="4">
        <v>0</v>
      </c>
      <c r="C38" s="4">
        <v>1</v>
      </c>
      <c r="D38" s="4">
        <v>2</v>
      </c>
      <c r="E38" s="4">
        <v>3</v>
      </c>
      <c r="F38" s="4">
        <v>4</v>
      </c>
      <c r="G38" s="4">
        <v>5</v>
      </c>
      <c r="H38" s="4">
        <v>6</v>
      </c>
      <c r="I38" s="4">
        <v>7</v>
      </c>
      <c r="J38" s="4">
        <v>8</v>
      </c>
    </row>
    <row r="39" spans="1:18" x14ac:dyDescent="0.35">
      <c r="A39" s="4" t="s">
        <v>2</v>
      </c>
      <c r="B39" s="9">
        <v>-100</v>
      </c>
      <c r="C39" s="9">
        <v>10</v>
      </c>
      <c r="D39" s="9">
        <v>10</v>
      </c>
      <c r="E39" s="9">
        <v>15</v>
      </c>
      <c r="F39" s="9">
        <v>15</v>
      </c>
      <c r="G39" s="9">
        <v>25</v>
      </c>
      <c r="H39" s="9">
        <v>25</v>
      </c>
      <c r="I39" s="9">
        <v>50</v>
      </c>
      <c r="J39" s="9">
        <v>50</v>
      </c>
    </row>
    <row r="40" spans="1:18" x14ac:dyDescent="0.35">
      <c r="A40" s="8" t="s">
        <v>5</v>
      </c>
      <c r="B40" s="11">
        <f>B39+NPV(12%/4,C39:J39)</f>
        <v>68.816490874007854</v>
      </c>
    </row>
    <row r="41" spans="1:18" x14ac:dyDescent="0.35">
      <c r="A41" s="1" t="s">
        <v>20</v>
      </c>
      <c r="B41" s="1"/>
      <c r="C41" s="1"/>
      <c r="D41" s="1"/>
      <c r="E41" s="1"/>
      <c r="F41" s="1"/>
      <c r="G41" s="1"/>
      <c r="H41" s="1"/>
      <c r="I41" s="1"/>
      <c r="J41" s="1"/>
      <c r="K41" s="1"/>
      <c r="L41" s="1"/>
      <c r="M41" s="1"/>
      <c r="N41" s="1"/>
      <c r="O41" s="1"/>
      <c r="P41" s="1"/>
      <c r="Q41" s="1"/>
      <c r="R41" s="1"/>
    </row>
    <row r="42" spans="1:18" x14ac:dyDescent="0.35">
      <c r="A42" s="8" t="s">
        <v>22</v>
      </c>
      <c r="B42" s="13">
        <f>IRR(B39:J39)*4</f>
        <v>0.53649230871072273</v>
      </c>
    </row>
    <row r="43" spans="1:18" s="17" customFormat="1" x14ac:dyDescent="0.35">
      <c r="A43" s="15"/>
      <c r="B43" s="16"/>
    </row>
    <row r="44" spans="1:18" ht="29.5" customHeight="1" x14ac:dyDescent="0.35">
      <c r="A44" s="1" t="s">
        <v>21</v>
      </c>
      <c r="B44" s="1"/>
      <c r="C44" s="1"/>
      <c r="D44" s="1"/>
      <c r="E44" s="1"/>
      <c r="F44" s="1"/>
      <c r="G44" s="1"/>
      <c r="H44" s="1"/>
      <c r="I44" s="1"/>
      <c r="J44" s="1"/>
      <c r="K44" s="1"/>
      <c r="L44" s="1"/>
      <c r="M44" s="1"/>
      <c r="N44" s="1"/>
      <c r="O44" s="1"/>
      <c r="P44" s="1"/>
      <c r="Q44" s="1"/>
      <c r="R44" s="1"/>
    </row>
    <row r="46" spans="1:18" x14ac:dyDescent="0.35">
      <c r="A46" s="4" t="s">
        <v>1</v>
      </c>
      <c r="B46" s="4">
        <v>0</v>
      </c>
      <c r="C46" s="4">
        <v>1</v>
      </c>
      <c r="D46" s="4">
        <v>2</v>
      </c>
      <c r="E46" s="4">
        <v>3</v>
      </c>
      <c r="F46" s="4">
        <v>4</v>
      </c>
      <c r="G46" s="4">
        <v>5</v>
      </c>
    </row>
    <row r="47" spans="1:18" x14ac:dyDescent="0.35">
      <c r="A47" s="4" t="s">
        <v>23</v>
      </c>
      <c r="B47" s="9">
        <v>-1200</v>
      </c>
      <c r="C47" s="9">
        <v>0</v>
      </c>
      <c r="D47" s="9">
        <v>300</v>
      </c>
      <c r="E47" s="9">
        <v>500</v>
      </c>
      <c r="F47" s="9">
        <v>150</v>
      </c>
      <c r="G47" s="9">
        <v>750</v>
      </c>
    </row>
    <row r="48" spans="1:18" x14ac:dyDescent="0.35">
      <c r="A48" s="8" t="s">
        <v>5</v>
      </c>
      <c r="B48" s="11">
        <f>B47+NPV(15%,C47:G47)</f>
        <v>-185.75324528229737</v>
      </c>
    </row>
    <row r="49" spans="1:18" x14ac:dyDescent="0.35">
      <c r="A49" s="8" t="s">
        <v>22</v>
      </c>
      <c r="B49" s="13">
        <f>IRR(B47:G47)</f>
        <v>9.7925061522616152E-2</v>
      </c>
    </row>
    <row r="50" spans="1:18" x14ac:dyDescent="0.35">
      <c r="A50" s="4" t="s">
        <v>19</v>
      </c>
      <c r="B50" s="4">
        <v>0</v>
      </c>
      <c r="C50" s="4">
        <v>1</v>
      </c>
      <c r="D50" s="4">
        <v>2</v>
      </c>
      <c r="E50" s="4">
        <v>3</v>
      </c>
      <c r="F50" s="4">
        <v>4</v>
      </c>
      <c r="G50" s="4">
        <v>5</v>
      </c>
    </row>
    <row r="51" spans="1:18" x14ac:dyDescent="0.35">
      <c r="A51" s="4" t="s">
        <v>23</v>
      </c>
      <c r="B51" s="9">
        <v>-1200</v>
      </c>
      <c r="C51" s="9">
        <v>0</v>
      </c>
      <c r="D51" s="9">
        <v>300</v>
      </c>
      <c r="E51" s="9">
        <v>500</v>
      </c>
      <c r="F51" s="9">
        <v>150</v>
      </c>
      <c r="G51" s="9">
        <v>750</v>
      </c>
    </row>
    <row r="52" spans="1:18" x14ac:dyDescent="0.35">
      <c r="A52" s="8" t="s">
        <v>5</v>
      </c>
      <c r="B52" s="11">
        <f>B51+NPV(15%/4,C51:G51)</f>
        <v>279.79357622484895</v>
      </c>
    </row>
    <row r="53" spans="1:18" x14ac:dyDescent="0.35">
      <c r="A53" s="8" t="s">
        <v>22</v>
      </c>
      <c r="B53" s="13">
        <f>IRR(B51:G51)*4</f>
        <v>0.39170024609046461</v>
      </c>
    </row>
    <row r="55" spans="1:18" ht="28.5" customHeight="1" x14ac:dyDescent="0.35">
      <c r="A55" s="1" t="s">
        <v>24</v>
      </c>
      <c r="B55" s="1"/>
      <c r="C55" s="1"/>
      <c r="D55" s="1"/>
      <c r="E55" s="1"/>
      <c r="F55" s="1"/>
      <c r="G55" s="1"/>
      <c r="H55" s="1"/>
      <c r="I55" s="1"/>
      <c r="J55" s="1"/>
      <c r="K55" s="1"/>
      <c r="L55" s="1"/>
      <c r="M55" s="1"/>
      <c r="N55" s="1"/>
      <c r="O55" s="1"/>
      <c r="P55" s="1"/>
      <c r="Q55" s="1"/>
      <c r="R55" s="1"/>
    </row>
    <row r="57" spans="1:18" x14ac:dyDescent="0.35">
      <c r="A57" s="4" t="s">
        <v>1</v>
      </c>
      <c r="B57" s="4">
        <v>0</v>
      </c>
      <c r="C57" s="4">
        <v>1</v>
      </c>
      <c r="D57" s="4">
        <v>2</v>
      </c>
      <c r="E57" s="4">
        <v>3</v>
      </c>
      <c r="F57" s="4">
        <v>4</v>
      </c>
      <c r="G57" s="4">
        <v>5</v>
      </c>
    </row>
    <row r="58" spans="1:18" x14ac:dyDescent="0.35">
      <c r="A58" s="4" t="s">
        <v>2</v>
      </c>
      <c r="B58" s="9">
        <v>-50</v>
      </c>
      <c r="C58" s="9">
        <f>3*4</f>
        <v>12</v>
      </c>
      <c r="D58" s="9">
        <f t="shared" ref="D58:G58" si="5">3*4</f>
        <v>12</v>
      </c>
      <c r="E58" s="9">
        <f t="shared" si="5"/>
        <v>12</v>
      </c>
      <c r="F58" s="9">
        <f t="shared" si="5"/>
        <v>12</v>
      </c>
      <c r="G58" s="9">
        <f t="shared" si="5"/>
        <v>12</v>
      </c>
    </row>
    <row r="59" spans="1:18" x14ac:dyDescent="0.35">
      <c r="A59" s="8" t="s">
        <v>5</v>
      </c>
      <c r="B59" s="11">
        <f>B58+NPV(9%,C58:G58)</f>
        <v>-3.3241848397793987</v>
      </c>
    </row>
    <row r="60" spans="1:18" x14ac:dyDescent="0.35">
      <c r="A60" s="8" t="s">
        <v>22</v>
      </c>
      <c r="B60" s="13">
        <f>IRR(B58:G58)</f>
        <v>6.4022407643100854E-2</v>
      </c>
    </row>
    <row r="62" spans="1:18" ht="29" customHeight="1" x14ac:dyDescent="0.35">
      <c r="A62" s="1" t="s">
        <v>25</v>
      </c>
      <c r="B62" s="1"/>
      <c r="C62" s="1"/>
      <c r="D62" s="1"/>
      <c r="E62" s="1"/>
      <c r="F62" s="1"/>
      <c r="G62" s="1"/>
      <c r="H62" s="1"/>
      <c r="I62" s="1"/>
      <c r="J62" s="1"/>
      <c r="K62" s="1"/>
      <c r="L62" s="1"/>
      <c r="M62" s="1"/>
      <c r="N62" s="1"/>
      <c r="O62" s="1"/>
      <c r="P62" s="1"/>
      <c r="Q62" s="1"/>
      <c r="R62" s="1"/>
    </row>
    <row r="64" spans="1:18" ht="29" x14ac:dyDescent="0.35">
      <c r="A64" s="4"/>
      <c r="B64" s="18" t="s">
        <v>26</v>
      </c>
      <c r="C64" s="18" t="s">
        <v>27</v>
      </c>
      <c r="D64" s="18" t="s">
        <v>5</v>
      </c>
      <c r="E64" s="18" t="s">
        <v>22</v>
      </c>
      <c r="F64" s="8" t="s">
        <v>38</v>
      </c>
    </row>
    <row r="65" spans="1:18" x14ac:dyDescent="0.35">
      <c r="A65" s="4" t="s">
        <v>28</v>
      </c>
      <c r="B65" s="9">
        <v>35</v>
      </c>
      <c r="C65" s="9">
        <v>4</v>
      </c>
      <c r="D65" s="9">
        <v>50</v>
      </c>
      <c r="E65" s="14">
        <v>0.25</v>
      </c>
      <c r="F65" s="11">
        <f>1+D65/B65</f>
        <v>2.4285714285714288</v>
      </c>
    </row>
    <row r="66" spans="1:18" x14ac:dyDescent="0.35">
      <c r="A66" s="4" t="s">
        <v>29</v>
      </c>
      <c r="B66" s="9">
        <v>70</v>
      </c>
      <c r="C66" s="9">
        <v>3</v>
      </c>
      <c r="D66" s="9">
        <v>100</v>
      </c>
      <c r="E66" s="14">
        <v>0.2</v>
      </c>
      <c r="F66" s="11">
        <f t="shared" ref="F66:F67" si="6">1+D66/B66</f>
        <v>2.4285714285714288</v>
      </c>
    </row>
    <row r="67" spans="1:18" x14ac:dyDescent="0.35">
      <c r="A67" s="4" t="s">
        <v>30</v>
      </c>
      <c r="B67" s="9">
        <v>250</v>
      </c>
      <c r="C67" s="9">
        <v>10</v>
      </c>
      <c r="D67" s="9">
        <v>200</v>
      </c>
      <c r="E67" s="14">
        <v>0.15</v>
      </c>
      <c r="F67" s="11">
        <f t="shared" si="6"/>
        <v>1.8</v>
      </c>
    </row>
    <row r="69" spans="1:18" ht="28.5" customHeight="1" x14ac:dyDescent="0.35">
      <c r="A69" s="1" t="s">
        <v>31</v>
      </c>
      <c r="B69" s="1"/>
      <c r="C69" s="1"/>
      <c r="D69" s="1"/>
      <c r="E69" s="1"/>
      <c r="F69" s="1"/>
      <c r="G69" s="1"/>
      <c r="H69" s="1"/>
      <c r="I69" s="1"/>
      <c r="J69" s="1"/>
      <c r="K69" s="1"/>
      <c r="L69" s="1"/>
      <c r="M69" s="1"/>
      <c r="N69" s="1"/>
      <c r="O69" s="1"/>
      <c r="P69" s="1"/>
      <c r="Q69" s="1"/>
      <c r="R69" s="1"/>
    </row>
    <row r="71" spans="1:18" x14ac:dyDescent="0.35">
      <c r="A71" s="4" t="s">
        <v>19</v>
      </c>
      <c r="B71" s="4">
        <v>0</v>
      </c>
      <c r="C71" s="4">
        <v>1</v>
      </c>
      <c r="D71" s="4">
        <v>2</v>
      </c>
      <c r="E71" s="4">
        <v>3</v>
      </c>
      <c r="F71" s="4">
        <v>4</v>
      </c>
      <c r="G71" s="4">
        <v>5</v>
      </c>
      <c r="H71" s="4">
        <v>6</v>
      </c>
      <c r="I71" s="4">
        <v>7</v>
      </c>
    </row>
    <row r="72" spans="1:18" x14ac:dyDescent="0.35">
      <c r="A72" s="4" t="s">
        <v>32</v>
      </c>
      <c r="B72" s="9">
        <v>-125</v>
      </c>
      <c r="C72" s="9">
        <v>30</v>
      </c>
      <c r="D72" s="9">
        <v>40</v>
      </c>
      <c r="E72" s="9">
        <v>50</v>
      </c>
      <c r="F72" s="9">
        <v>40</v>
      </c>
      <c r="G72" s="9">
        <v>30</v>
      </c>
      <c r="H72" s="9">
        <v>20</v>
      </c>
      <c r="I72" s="9">
        <v>10</v>
      </c>
    </row>
    <row r="73" spans="1:18" x14ac:dyDescent="0.35">
      <c r="A73" s="4" t="s">
        <v>33</v>
      </c>
      <c r="B73" s="9">
        <v>-150</v>
      </c>
      <c r="C73" s="9">
        <v>0</v>
      </c>
      <c r="D73" s="9">
        <v>10</v>
      </c>
      <c r="E73" s="9">
        <v>20</v>
      </c>
      <c r="F73" s="9">
        <v>30</v>
      </c>
      <c r="G73" s="9">
        <v>40</v>
      </c>
      <c r="H73" s="9">
        <v>50</v>
      </c>
      <c r="I73" s="9">
        <v>120</v>
      </c>
    </row>
    <row r="74" spans="1:18" ht="58" x14ac:dyDescent="0.35">
      <c r="A74" s="8"/>
      <c r="B74" s="8" t="s">
        <v>3</v>
      </c>
      <c r="C74" s="8" t="s">
        <v>39</v>
      </c>
      <c r="D74" s="8" t="s">
        <v>36</v>
      </c>
      <c r="E74" s="8" t="s">
        <v>40</v>
      </c>
      <c r="F74" s="8" t="s">
        <v>37</v>
      </c>
      <c r="G74" s="19" t="s">
        <v>41</v>
      </c>
      <c r="H74" s="19" t="s">
        <v>42</v>
      </c>
    </row>
    <row r="75" spans="1:18" x14ac:dyDescent="0.35">
      <c r="A75" s="8" t="s">
        <v>34</v>
      </c>
      <c r="B75" s="13">
        <v>0.1</v>
      </c>
      <c r="C75" s="11">
        <f>B72+NPV(B75/4,C72:I72)</f>
        <v>77.183083166943987</v>
      </c>
      <c r="D75" s="13">
        <f>IRR(B72:I72)*4</f>
        <v>0.76822683091908406</v>
      </c>
      <c r="E75" s="11">
        <f>B73+NPV(B75/4,C73:I73)</f>
        <v>84.689494536731274</v>
      </c>
      <c r="F75" s="13">
        <f>IRR(B73:I73)*4</f>
        <v>0.44417433701008413</v>
      </c>
      <c r="G75">
        <f>1+C75/B72</f>
        <v>0.38253533466444811</v>
      </c>
      <c r="H75">
        <f>1+E75/B73</f>
        <v>0.43540336975512484</v>
      </c>
    </row>
    <row r="76" spans="1:18" x14ac:dyDescent="0.35">
      <c r="A76" s="8" t="s">
        <v>35</v>
      </c>
      <c r="B76" s="13">
        <v>0.18</v>
      </c>
      <c r="C76" s="11">
        <f>B72+NPV(B76/4,C72:I72)</f>
        <v>64.474346704669557</v>
      </c>
      <c r="D76" s="13">
        <f>IRR(B72:I72)*4</f>
        <v>0.76822683091908406</v>
      </c>
      <c r="E76" s="11">
        <f>B73+NPV(B76/4,C73:I73)</f>
        <v>60.512315597098848</v>
      </c>
      <c r="F76" s="13">
        <f>IRR(B73:I73)*4</f>
        <v>0.44417433701008413</v>
      </c>
      <c r="G76">
        <f>1+C76/B72</f>
        <v>0.48420522636264351</v>
      </c>
      <c r="H76">
        <f>1+E76/B73</f>
        <v>0.59658456268600768</v>
      </c>
    </row>
    <row r="78" spans="1:18" ht="89" customHeight="1" x14ac:dyDescent="0.35">
      <c r="A78" s="1" t="s">
        <v>43</v>
      </c>
      <c r="B78" s="1"/>
      <c r="C78" s="1"/>
      <c r="D78" s="1"/>
      <c r="E78" s="1"/>
      <c r="F78" s="1"/>
      <c r="G78" s="1"/>
      <c r="H78" s="1"/>
      <c r="I78" s="1"/>
      <c r="J78" s="1"/>
      <c r="K78" s="1"/>
      <c r="L78" s="1"/>
      <c r="M78" s="1"/>
      <c r="N78" s="1"/>
      <c r="O78" s="1"/>
      <c r="P78" s="1"/>
      <c r="Q78" s="1"/>
      <c r="R78" s="1"/>
    </row>
    <row r="80" spans="1:18" x14ac:dyDescent="0.35">
      <c r="A80" s="4" t="s">
        <v>44</v>
      </c>
      <c r="B80" s="4"/>
      <c r="C80" s="4">
        <v>0</v>
      </c>
      <c r="D80" s="4">
        <v>1</v>
      </c>
      <c r="E80" s="4">
        <v>2</v>
      </c>
      <c r="F80" s="4">
        <v>3</v>
      </c>
      <c r="G80" s="4">
        <v>4</v>
      </c>
      <c r="H80" s="4">
        <v>5</v>
      </c>
      <c r="I80" s="4">
        <v>6</v>
      </c>
      <c r="J80" s="4">
        <v>7</v>
      </c>
      <c r="K80" s="4">
        <v>8</v>
      </c>
      <c r="L80" s="4">
        <v>9</v>
      </c>
    </row>
    <row r="81" spans="1:12" x14ac:dyDescent="0.35">
      <c r="A81" s="4"/>
      <c r="B81" s="4"/>
    </row>
    <row r="82" spans="1:12" x14ac:dyDescent="0.35">
      <c r="A82" s="4" t="s">
        <v>45</v>
      </c>
      <c r="B82" s="4" t="s">
        <v>46</v>
      </c>
      <c r="C82" s="9">
        <v>5</v>
      </c>
      <c r="D82" s="9">
        <v>5</v>
      </c>
      <c r="E82" s="9">
        <v>5</v>
      </c>
      <c r="F82" s="9">
        <v>5</v>
      </c>
      <c r="G82" s="9">
        <v>5</v>
      </c>
      <c r="H82" s="9">
        <v>5</v>
      </c>
      <c r="I82" s="9">
        <v>5</v>
      </c>
      <c r="J82" s="9">
        <v>5</v>
      </c>
      <c r="K82" s="9">
        <v>5</v>
      </c>
      <c r="L82" s="9">
        <v>5</v>
      </c>
    </row>
    <row r="83" spans="1:12" x14ac:dyDescent="0.35">
      <c r="A83" s="4" t="s">
        <v>47</v>
      </c>
      <c r="B83" s="4" t="s">
        <v>46</v>
      </c>
      <c r="C83" s="9">
        <v>2.7</v>
      </c>
      <c r="D83" s="9">
        <v>2.7</v>
      </c>
      <c r="E83" s="9">
        <v>2.7</v>
      </c>
      <c r="F83" s="9">
        <v>2.7</v>
      </c>
      <c r="G83" s="9">
        <v>2.7</v>
      </c>
      <c r="H83" s="9">
        <v>2.7</v>
      </c>
      <c r="I83" s="9">
        <v>2.7</v>
      </c>
      <c r="J83" s="9">
        <v>2.7</v>
      </c>
      <c r="K83" s="9">
        <v>2.7</v>
      </c>
      <c r="L83" s="9">
        <v>2.7</v>
      </c>
    </row>
    <row r="84" spans="1:12" x14ac:dyDescent="0.35">
      <c r="A84" s="4" t="s">
        <v>48</v>
      </c>
      <c r="B84" s="4" t="s">
        <v>49</v>
      </c>
      <c r="C84" s="9">
        <v>0</v>
      </c>
      <c r="D84" s="9">
        <v>0</v>
      </c>
      <c r="E84" s="9">
        <v>10</v>
      </c>
      <c r="F84" s="9">
        <v>50</v>
      </c>
      <c r="G84" s="9">
        <v>100</v>
      </c>
      <c r="H84" s="9">
        <v>150</v>
      </c>
      <c r="I84" s="9">
        <v>200</v>
      </c>
      <c r="J84" s="9">
        <v>200</v>
      </c>
      <c r="K84" s="9">
        <v>200</v>
      </c>
      <c r="L84" s="9">
        <v>200</v>
      </c>
    </row>
    <row r="85" spans="1:12" x14ac:dyDescent="0.35">
      <c r="A85" s="4"/>
      <c r="B85" s="4"/>
      <c r="C85" s="9"/>
      <c r="D85" s="9"/>
      <c r="E85" s="9"/>
      <c r="F85" s="9"/>
      <c r="G85" s="9"/>
      <c r="H85" s="9"/>
      <c r="I85" s="9"/>
      <c r="J85" s="9"/>
      <c r="K85" s="9"/>
      <c r="L85" s="9"/>
    </row>
    <row r="86" spans="1:12" x14ac:dyDescent="0.35">
      <c r="A86" s="4" t="s">
        <v>50</v>
      </c>
      <c r="B86" s="4" t="s">
        <v>51</v>
      </c>
      <c r="C86" s="9">
        <f>C82*C84</f>
        <v>0</v>
      </c>
      <c r="D86" s="9">
        <f t="shared" ref="D86:L86" si="7">D82*D84</f>
        <v>0</v>
      </c>
      <c r="E86" s="9">
        <f t="shared" si="7"/>
        <v>50</v>
      </c>
      <c r="F86" s="9">
        <f t="shared" si="7"/>
        <v>250</v>
      </c>
      <c r="G86" s="9">
        <f t="shared" si="7"/>
        <v>500</v>
      </c>
      <c r="H86" s="9">
        <f t="shared" si="7"/>
        <v>750</v>
      </c>
      <c r="I86" s="9">
        <f t="shared" si="7"/>
        <v>1000</v>
      </c>
      <c r="J86" s="9">
        <f t="shared" si="7"/>
        <v>1000</v>
      </c>
      <c r="K86" s="9">
        <f t="shared" si="7"/>
        <v>1000</v>
      </c>
      <c r="L86" s="9">
        <f t="shared" si="7"/>
        <v>1000</v>
      </c>
    </row>
    <row r="87" spans="1:12" x14ac:dyDescent="0.35">
      <c r="A87" s="4" t="s">
        <v>47</v>
      </c>
      <c r="B87" s="4" t="s">
        <v>51</v>
      </c>
      <c r="C87" s="9">
        <f>C83*C84</f>
        <v>0</v>
      </c>
      <c r="D87" s="9">
        <f t="shared" ref="D87" si="8">D83*D84</f>
        <v>0</v>
      </c>
      <c r="E87" s="9">
        <f>-E83*E84</f>
        <v>-27</v>
      </c>
      <c r="F87" s="9">
        <f t="shared" ref="F87:L87" si="9">-F83*F84</f>
        <v>-135</v>
      </c>
      <c r="G87" s="9">
        <f t="shared" si="9"/>
        <v>-270</v>
      </c>
      <c r="H87" s="9">
        <f t="shared" si="9"/>
        <v>-405</v>
      </c>
      <c r="I87" s="9">
        <f t="shared" si="9"/>
        <v>-540</v>
      </c>
      <c r="J87" s="9">
        <f t="shared" si="9"/>
        <v>-540</v>
      </c>
      <c r="K87" s="9">
        <f t="shared" si="9"/>
        <v>-540</v>
      </c>
      <c r="L87" s="9">
        <f t="shared" si="9"/>
        <v>-540</v>
      </c>
    </row>
    <row r="88" spans="1:12" ht="29" x14ac:dyDescent="0.35">
      <c r="A88" s="4" t="s">
        <v>52</v>
      </c>
      <c r="B88" s="4" t="s">
        <v>51</v>
      </c>
      <c r="C88" s="9">
        <v>0</v>
      </c>
      <c r="D88" s="9">
        <v>0</v>
      </c>
      <c r="E88" s="9">
        <v>-70</v>
      </c>
      <c r="F88" s="9">
        <v>-70</v>
      </c>
      <c r="G88" s="9">
        <v>-70</v>
      </c>
      <c r="H88" s="9">
        <v>-70</v>
      </c>
      <c r="I88" s="9">
        <v>-70</v>
      </c>
      <c r="J88" s="9">
        <v>-70</v>
      </c>
      <c r="K88" s="9">
        <v>-70</v>
      </c>
      <c r="L88" s="9">
        <v>-70</v>
      </c>
    </row>
    <row r="89" spans="1:12" x14ac:dyDescent="0.35">
      <c r="A89" s="4" t="s">
        <v>53</v>
      </c>
      <c r="B89" s="4" t="s">
        <v>51</v>
      </c>
      <c r="C89" s="9">
        <f>SUM(C86:C88)</f>
        <v>0</v>
      </c>
      <c r="D89" s="9">
        <f t="shared" ref="D89:L89" si="10">SUM(D86:D88)</f>
        <v>0</v>
      </c>
      <c r="E89" s="9">
        <f t="shared" si="10"/>
        <v>-47</v>
      </c>
      <c r="F89" s="9">
        <f t="shared" si="10"/>
        <v>45</v>
      </c>
      <c r="G89" s="9">
        <f t="shared" si="10"/>
        <v>160</v>
      </c>
      <c r="H89" s="9">
        <f t="shared" si="10"/>
        <v>275</v>
      </c>
      <c r="I89" s="9">
        <f t="shared" si="10"/>
        <v>390</v>
      </c>
      <c r="J89" s="9">
        <f t="shared" si="10"/>
        <v>390</v>
      </c>
      <c r="K89" s="9">
        <f t="shared" si="10"/>
        <v>390</v>
      </c>
      <c r="L89" s="9">
        <f t="shared" si="10"/>
        <v>390</v>
      </c>
    </row>
    <row r="90" spans="1:12" ht="29" x14ac:dyDescent="0.35">
      <c r="A90" s="4" t="s">
        <v>54</v>
      </c>
      <c r="B90" s="4" t="s">
        <v>51</v>
      </c>
      <c r="C90" s="9">
        <v>0</v>
      </c>
      <c r="D90" s="9">
        <v>0</v>
      </c>
      <c r="E90" s="9">
        <v>0</v>
      </c>
      <c r="F90" s="9">
        <f>-0.2*F89</f>
        <v>-9</v>
      </c>
      <c r="G90" s="9">
        <f t="shared" ref="G90:L90" si="11">-0.2*G89</f>
        <v>-32</v>
      </c>
      <c r="H90" s="9">
        <f t="shared" si="11"/>
        <v>-55</v>
      </c>
      <c r="I90" s="9">
        <f t="shared" si="11"/>
        <v>-78</v>
      </c>
      <c r="J90" s="9">
        <f t="shared" si="11"/>
        <v>-78</v>
      </c>
      <c r="K90" s="9">
        <f t="shared" si="11"/>
        <v>-78</v>
      </c>
      <c r="L90" s="9">
        <f t="shared" si="11"/>
        <v>-78</v>
      </c>
    </row>
    <row r="91" spans="1:12" x14ac:dyDescent="0.35">
      <c r="A91" s="4"/>
      <c r="B91" s="4"/>
      <c r="C91" s="9"/>
      <c r="D91" s="9"/>
      <c r="E91" s="9"/>
      <c r="F91" s="9"/>
      <c r="G91" s="9"/>
      <c r="H91" s="9"/>
      <c r="I91" s="9"/>
      <c r="J91" s="9"/>
      <c r="K91" s="9"/>
      <c r="L91" s="9"/>
    </row>
    <row r="92" spans="1:12" x14ac:dyDescent="0.35">
      <c r="A92" s="4" t="s">
        <v>2</v>
      </c>
      <c r="B92" s="4" t="s">
        <v>51</v>
      </c>
      <c r="C92" s="9">
        <f>SUM(C89:C90)</f>
        <v>0</v>
      </c>
      <c r="D92" s="9">
        <f t="shared" ref="D92:L92" si="12">SUM(D89:D90)</f>
        <v>0</v>
      </c>
      <c r="E92" s="9">
        <f t="shared" si="12"/>
        <v>-47</v>
      </c>
      <c r="F92" s="9">
        <f t="shared" si="12"/>
        <v>36</v>
      </c>
      <c r="G92" s="9">
        <f t="shared" si="12"/>
        <v>128</v>
      </c>
      <c r="H92" s="9">
        <f t="shared" si="12"/>
        <v>220</v>
      </c>
      <c r="I92" s="9">
        <f t="shared" si="12"/>
        <v>312</v>
      </c>
      <c r="J92" s="9">
        <f t="shared" si="12"/>
        <v>312</v>
      </c>
      <c r="K92" s="9">
        <f t="shared" si="12"/>
        <v>312</v>
      </c>
      <c r="L92" s="9">
        <f t="shared" si="12"/>
        <v>312</v>
      </c>
    </row>
    <row r="93" spans="1:12" x14ac:dyDescent="0.35">
      <c r="A93" s="4" t="s">
        <v>55</v>
      </c>
      <c r="B93" s="4" t="s">
        <v>51</v>
      </c>
      <c r="C93" s="9">
        <v>-500</v>
      </c>
      <c r="D93" s="9">
        <v>-250</v>
      </c>
      <c r="E93" s="9">
        <v>0</v>
      </c>
      <c r="F93" s="9">
        <v>0</v>
      </c>
      <c r="G93" s="9">
        <v>0</v>
      </c>
      <c r="H93" s="9">
        <v>0</v>
      </c>
      <c r="I93" s="9">
        <v>0</v>
      </c>
      <c r="J93" s="9">
        <v>0</v>
      </c>
      <c r="K93" s="9">
        <v>0</v>
      </c>
      <c r="L93" s="9">
        <v>0</v>
      </c>
    </row>
    <row r="94" spans="1:12" x14ac:dyDescent="0.35">
      <c r="A94" s="4" t="s">
        <v>56</v>
      </c>
      <c r="B94" s="4" t="s">
        <v>51</v>
      </c>
      <c r="C94" s="9">
        <v>0</v>
      </c>
      <c r="D94" s="9">
        <v>0</v>
      </c>
      <c r="E94" s="9">
        <v>0</v>
      </c>
      <c r="F94" s="9">
        <v>0</v>
      </c>
      <c r="G94" s="9">
        <v>0</v>
      </c>
      <c r="H94" s="9">
        <v>0</v>
      </c>
      <c r="I94" s="9">
        <v>0</v>
      </c>
      <c r="J94" s="9">
        <v>0</v>
      </c>
      <c r="K94" s="9">
        <v>0</v>
      </c>
      <c r="L94" s="9">
        <v>90</v>
      </c>
    </row>
    <row r="95" spans="1:12" x14ac:dyDescent="0.35">
      <c r="A95" s="4"/>
      <c r="B95" s="4"/>
      <c r="C95" s="9"/>
      <c r="D95" s="9"/>
      <c r="E95" s="9"/>
      <c r="F95" s="9"/>
      <c r="G95" s="9"/>
      <c r="H95" s="9"/>
      <c r="I95" s="9"/>
      <c r="J95" s="9"/>
      <c r="K95" s="9"/>
      <c r="L95" s="9"/>
    </row>
    <row r="96" spans="1:12" x14ac:dyDescent="0.35">
      <c r="A96" s="4"/>
      <c r="B96" s="4"/>
      <c r="C96" s="9"/>
      <c r="D96" s="9"/>
      <c r="E96" s="9"/>
      <c r="F96" s="9"/>
      <c r="G96" s="9"/>
      <c r="H96" s="9"/>
      <c r="I96" s="9"/>
      <c r="J96" s="9"/>
      <c r="K96" s="9"/>
      <c r="L96" s="9"/>
    </row>
    <row r="97" spans="1:12" x14ac:dyDescent="0.35">
      <c r="A97" s="4" t="s">
        <v>2</v>
      </c>
      <c r="B97" s="4" t="s">
        <v>51</v>
      </c>
      <c r="C97" s="9">
        <f>SUM(C92:C94)</f>
        <v>-500</v>
      </c>
      <c r="D97" s="9">
        <f t="shared" ref="D97:L97" si="13">SUM(D92:D94)</f>
        <v>-250</v>
      </c>
      <c r="E97" s="9">
        <f t="shared" si="13"/>
        <v>-47</v>
      </c>
      <c r="F97" s="9">
        <f t="shared" si="13"/>
        <v>36</v>
      </c>
      <c r="G97" s="9">
        <f t="shared" si="13"/>
        <v>128</v>
      </c>
      <c r="H97" s="9">
        <f t="shared" si="13"/>
        <v>220</v>
      </c>
      <c r="I97" s="9">
        <f t="shared" si="13"/>
        <v>312</v>
      </c>
      <c r="J97" s="9">
        <f t="shared" si="13"/>
        <v>312</v>
      </c>
      <c r="K97" s="9">
        <f t="shared" si="13"/>
        <v>312</v>
      </c>
      <c r="L97" s="9">
        <f t="shared" si="13"/>
        <v>402</v>
      </c>
    </row>
  </sheetData>
  <mergeCells count="10">
    <mergeCell ref="A55:R55"/>
    <mergeCell ref="A62:R62"/>
    <mergeCell ref="A69:R69"/>
    <mergeCell ref="A78:R78"/>
    <mergeCell ref="A1:R1"/>
    <mergeCell ref="A13:R13"/>
    <mergeCell ref="A23:R23"/>
    <mergeCell ref="A36:R36"/>
    <mergeCell ref="A41:R41"/>
    <mergeCell ref="A44:R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olgat</dc:creator>
  <cp:lastModifiedBy>olgat</cp:lastModifiedBy>
  <dcterms:created xsi:type="dcterms:W3CDTF">2023-10-29T05:48:45Z</dcterms:created>
  <dcterms:modified xsi:type="dcterms:W3CDTF">2023-10-29T07:51:28Z</dcterms:modified>
</cp:coreProperties>
</file>