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BED55FC-9C0C-5348-9844-6CEC3EC58176}" xr6:coauthVersionLast="47" xr6:coauthVersionMax="47" xr10:uidLastSave="{00000000-0000-0000-0000-000000000000}"/>
  <bookViews>
    <workbookView xWindow="31920" yWindow="7520" windowWidth="61460" windowHeight="206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22" r:id="rId5"/>
    <sheet name="Etape_2" sheetId="6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21" l="1"/>
  <c r="U2" i="21"/>
  <c r="AB2" i="21"/>
  <c r="U3" i="21"/>
  <c r="AB3" i="21"/>
  <c r="U4" i="21"/>
  <c r="AB4" i="21"/>
  <c r="U5" i="21"/>
  <c r="AB5" i="21"/>
  <c r="U6" i="21"/>
  <c r="AB6" i="21"/>
  <c r="U7" i="21"/>
  <c r="AB7" i="21"/>
  <c r="J8" i="21"/>
  <c r="U8" i="21"/>
  <c r="AB8" i="21"/>
  <c r="AL4" i="21"/>
  <c r="AM4" i="21"/>
  <c r="B2" i="23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<sst xmlns="http://schemas.openxmlformats.org/spreadsheetml/2006/main" count="572" uniqueCount="278">
  <si>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</si>
  <si>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</si>
  <si>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</si>
  <si>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</si>
  <si>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</si>
  <si>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</si>
  <si>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</si>
  <si>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</si>
  <si>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</si>
  <si>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</si>
  <si>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</si>
  <si>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</si>
  <si>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</si>
  <si>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</si>
  <si>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</si>
  <si>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</si>
  <si>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</si>
  <si>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</si>
  <si>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</si>
  <si>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</si>
  <si>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</si>
  <si>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</si>
  <si>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</si>
  <si>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</si>
  <si>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</si>
  <si>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</si>
  <si>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</si>
  <si>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</si>
  <si>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</si>
  <si>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</si>
  <si>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</si>
  <si>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</si>
  <si>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</si>
  <si>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</si>
  <si>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</si>
  <si>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</si>
  <si>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</si>
  <si>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</si>
  <si>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</si>
  <si>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</si>
  <si>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</si>
  <si>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</si>
  <si>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</si>
  <si>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</si>
  <si>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</si>
  <si>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</si>
  <si>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</si>
  <si>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</si>
  <si>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</si>
  <si>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</si>
  <si>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</si>
  <si>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</si>
  <si>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</si>
  <si>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</si>
  <si>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</si>
  <si>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</si>
  <si>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</si>
  <si>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</si>
  <si>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</si>
  <si>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</si>
  <si>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</si>
  <si>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</si>
  <si>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</si>
  <si>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</si>
  <si>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</si>
  <si>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</si>
  <si>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</si>
  <si>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</si>
  <si>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</si>
  <si>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</si>
  <si>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</si>
  <si>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</si>
  <si>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</si>
  <si>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</si>
  <si>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</si>
  <si>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</si>
  <si>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</si>
  <si>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</si>
  <si>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</si>
  <si>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</si>
  <si>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</si>
  <si>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</si>
  <si>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</si>
  <si>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</si>
  <si>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</si>
  <si>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</si>
  <si>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</si>
  <si>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</si>
  <si>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</si>
  <si>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</si>
  <si>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</si>
  <si>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</si>
  <si>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</si>
  <si>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</si>
  <si>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</si>
  <si>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</si>
  <si>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</si>
  <si>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</si>
  <si>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</si>
  <si>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</si>
  <si>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</si>
  <si>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</si>
  <si>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</si>
  <si>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</si>
  <si>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</si>
  <si>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</si>
  <si>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</si>
  <si>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</si>
  <si>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</si>
  <si>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</si>
  <si>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</si>
  <si>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</si>
  <si>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</si>
  <si>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</si>
  <si>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</si>
  <si>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</si>
  <si>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</si>
  <si>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</si>
  <si>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</si>
  <si>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</si>
  <si>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</si>
  <si>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</si>
  <si>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</si>
  <si>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</si>
  <si>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</si>
  <si>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</si>
  <si>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</si>
  <si>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</si>
  <si>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</si>
  <si>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</si>
  <si>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</si>
  <si>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</si>
  <si>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</si>
  <si>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</si>
  <si>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</si>
  <si>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</si>
  <si>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</si>
  <si>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</si>
  <si>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</si>
  <si>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</si>
  <si>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</si>
  <si>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</si>
  <si>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</si>
  <si>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</si>
  <si>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</si>
  <si>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</si>
  <si>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</si>
  <si>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</si>
  <si>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</si>
  <si>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</si>
  <si>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</si>
  <si>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</si>
  <si>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</si>
  <si>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</si>
  <si>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</si>
  <si>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</si>
  <si>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</si>
  <si>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</si>
  <si>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</si>
  <si>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</si>
  <si>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</si>
  <si>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</si>
  <si>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</si>
  <si>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</si>
  <si>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</si>
  <si>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</si>
  <si>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</si>
  <si>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</si>
  <si>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</si>
  <si>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</si>
  <si>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</si>
  <si>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</si>
  <si>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</si>
  <si>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</si>
  <si>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</si>
  <si>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</si>
  <si>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</si>
  <si>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</si>
  <si>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</si>
  <si>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</si>
  <si>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</si>
  <si>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</si>
  <si>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</si>
  <si>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</si>
  <si>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</si>
  <si>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</si>
  <si>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</si>
  <si>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</si>
  <si>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</si>
  <si>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</si>
  <si>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</si>
  <si>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</si>
  <si>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</si>
  <si>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</si>
  <si>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</si>
  <si>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</si>
  <si>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</si>
  <si>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</si>
  <si>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</si>
  <si>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</si>
  <si>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</si>
  <si>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</si>
  <si>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</si>
  <si>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</si>
  <si>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</si>
  <si>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</si>
  <si>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</si>
  <si>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</si>
  <si>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</si>
  <si>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</si>
  <si>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</si>
  <si>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</si>
  <si>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</si>
  <si>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</si>
  <si>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</si>
  <si>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</si>
  <si>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</si>
  <si>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</si>
  <si>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</si>
  <si>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</si>
  <si>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</si>
  <si>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</si>
  <si>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</si>
  <si>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</si>
  <si>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</si>
  <si>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</si>
  <si>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</si>
  <si>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</si>
  <si>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</si>
  <si>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</si>
  <si>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</si>
  <si>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</si>
  <si>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</si>
  <si>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</si>
  <si>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</si>
  <si>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</si>
  <si>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</si>
  <si>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</si>
  <si>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</si>
  <si>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</si>
  <si>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</si>
  <si>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</si>
  <si>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</si>
  <si>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Aiguebelle)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</si>
  <si>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</si>
  <si>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</si>
  <si>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</si>
  <si>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</si>
  <si>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</si>
  <si>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</si>
  <si>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</si>
  <si>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</si>
  <si>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</si>
  <si>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98,6 km + ( 5 x 5.4 km) = 125.6 km</t>
  </si>
  <si>
    <t>(via Palmarolle)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</si>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</sst>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4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8"/>
    <tableColumn id="2" xr3:uid="{B450C706-68CE-4E8A-AFDB-4B447D80EDA8}" name="Heure_dep"/>
    <tableColumn id="3" xr3:uid="{9E140560-130D-4628-86EE-1A55F160D78B}" name="min_dep" dataDxfId="37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6"/>
    <tableColumn id="16" xr3:uid="{0F6AA147-5F2C-7844-AA70-39BA69D17822}" name="KM_par_tours" dataDxfId="35"/>
    <tableColumn id="9" xr3:uid="{D427D8CB-CD24-494C-8C89-5C11E9AD38F5}" name="Distance_Route" dataDxfId="34">
      <calculatedColumnFormula>P2-O2</calculatedColumnFormula>
    </tableColumn>
    <tableColumn id="17" xr3:uid="{017DA8AC-0426-3748-9B31-2FBF5A4A71CC}" name="Distance_en_circuit" dataDxfId="33">
      <calculatedColumnFormula>Tableau2[[#This Row],[KM_par_tours]]*Tableau2[[#This Row],[Nb_tours]]</calculatedColumnFormula>
    </tableColumn>
    <tableColumn id="15" xr3:uid="{45950B2C-FA23-0C41-BD9A-2B87B2F2A583}" name="Distance_totale" dataDxfId="32">
      <calculatedColumnFormula>Tableau2[[#This Row],[KM_Total]]-Tableau2[[#This Row],[KM_Neutres]]</calculatedColumnFormula>
    </tableColumn>
    <tableColumn id="4" xr3:uid="{B6A83BA6-1D6C-4B6F-AEB9-C659AC6292AB}" name="Vit_rapide" dataDxfId="31">
      <calculatedColumnFormula>IF(R2&gt;0,R2+3,"")</calculatedColumnFormula>
    </tableColumn>
    <tableColumn id="5" xr3:uid="{7644F403-E43B-41CD-AA3D-80D9B7BE282A}" name="Vit_moy" dataDxfId="30"/>
    <tableColumn id="6" xr3:uid="{D6AC70F3-4051-4632-820E-D8AF8DE14301}" name="Vit_lent" dataDxfId="29">
      <calculatedColumnFormula>IF(R2&gt;0,R2-2,"")</calculatedColumnFormula>
    </tableColumn>
    <tableColumn id="10" xr3:uid="{94F4814B-ACC3-42BB-BE44-22DD4EEFAAC9}" name="Liens" dataDxfId="28" dataCellStyle="Lien hypertexte"/>
    <tableColumn id="21" xr3:uid="{F2204A86-7E8B-4F1F-89A0-9523DD2193D9}" name="Depart" dataDxfId="27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6"/>
    <tableColumn id="25" xr3:uid="{F7C0E5F3-60BA-4A5C-949D-A330E373C447}" name="Delai Preparation" dataDxfId="25"/>
    <tableColumn id="23" xr3:uid="{B5478C0D-EFC2-4CDA-831C-0997C386A960}" name="Delai Signature" dataDxfId="24"/>
    <tableColumn id="24" xr3:uid="{A09046F5-0413-4C19-909F-C542FD5D89A5}" name="Heure_Navette" dataDxfId="23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2">
      <calculatedColumnFormula>Tableau2[[#This Row],[Depart]]-Tableau2[[#This Row],[Delai Signature]]</calculatedColumnFormula>
    </tableColumn>
    <tableColumn id="28" xr3:uid="{87DB48BA-40E9-2842-81A9-7C28757A794A}" name="HeureEntreeVille" dataDxfId="21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20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9"/>
    <tableColumn id="31" xr3:uid="{61A48D43-59DF-1742-BF95-701B35EFFC5E}" name="VilleArr" dataDxfId="18"/>
    <tableColumn id="35" xr3:uid="{FD0EAC1B-5177-134B-962E-7B34C06B11D4}" name="Via" dataDxfId="17"/>
    <tableColumn id="30" xr3:uid="{85765C9D-3E63-A446-9E4D-6F43565FE723}" name="LieuDepFR" dataDxfId="16"/>
    <tableColumn id="32" xr3:uid="{6F69E33C-23AD-0742-9451-C7620F744115}" name="LieuArrFR" dataDxfId="15"/>
    <tableColumn id="33" xr3:uid="{3B628602-BF9E-5047-A829-1312DF11D0D1}" name="LieuDepEN" dataDxfId="14">
      <calculatedColumnFormula>Tableau2[[#This Row],[LieuDepFR]]</calculatedColumnFormula>
    </tableColumn>
    <tableColumn id="34" xr3:uid="{B0E21DC6-6191-EC41-B466-9EC0D03723A1}" name="LieuArrEN" dataDxfId="13"/>
    <tableColumn id="39" xr3:uid="{5A66E4EC-1F67-9D41-BAB2-97579B33260B}" name="Nom_Courts_FR" dataDxfId="12"/>
    <tableColumn id="38" xr3:uid="{28AFF566-5CAF-CE4B-BC1C-EB69DC8F2BED}" name="Nom_Courts_EN" dataDxfId="11"/>
    <tableColumn id="36" xr3:uid="{FB7B8EE4-54EA-5141-899B-A705EB625FEF}" name="DerDep" dataDxfId="10"/>
    <tableColumn id="37" xr3:uid="{F766DED6-C846-5F49-BB42-B60596160DD0}" name="DerArr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3964173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83</v>
      </c>
      <c r="B1" s="11" t="s">
        <v>245</v>
      </c>
      <c r="C1" s="11" t="s">
        <v>248</v>
      </c>
    </row>
    <row r="2" spans="1:3" x14ac:dyDescent="0.15">
      <c r="A2" s="16" t="s">
        <v>84</v>
      </c>
      <c r="B2">
        <f>20*6</f>
        <v>120</v>
      </c>
      <c r="C2" s="35">
        <v>6.9444444444444447E-4</v>
      </c>
    </row>
    <row r="3" spans="1:3" x14ac:dyDescent="0.15">
      <c r="A3" t="s">
        <v>115</v>
      </c>
    </row>
    <row r="4" spans="1:3" x14ac:dyDescent="0.15">
      <c r="A4" s="24" t="s">
        <v>213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143</v>
      </c>
      <c r="C2" s="4" t="s">
        <v>126</v>
      </c>
      <c r="D2" s="17" t="s">
        <v>127</v>
      </c>
      <c r="F2" s="22"/>
    </row>
    <row r="3" spans="1:6" ht="13" x14ac:dyDescent="0.15">
      <c r="A3" s="3">
        <v>111.2</v>
      </c>
      <c r="B3" s="7" t="s">
        <v>140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144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93</v>
      </c>
      <c r="C5" s="4" t="s">
        <v>119</v>
      </c>
      <c r="D5" s="17" t="s">
        <v>120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143</v>
      </c>
      <c r="C2" s="4" t="s">
        <v>126</v>
      </c>
      <c r="D2" s="17" t="s">
        <v>127</v>
      </c>
      <c r="F2" s="22"/>
    </row>
    <row r="3" spans="1:6" ht="13" x14ac:dyDescent="0.15">
      <c r="A3" s="3">
        <v>111.2</v>
      </c>
      <c r="B3" s="7" t="s">
        <v>140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144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93</v>
      </c>
      <c r="C5" s="4" t="s">
        <v>119</v>
      </c>
      <c r="D5" s="17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A17" sqref="A1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87</v>
      </c>
      <c r="D1" s="11" t="s">
        <v>88</v>
      </c>
    </row>
    <row r="2" spans="1:4" x14ac:dyDescent="0.15">
      <c r="A2" t="s">
        <v>127</v>
      </c>
      <c r="B2" t="s">
        <v>116</v>
      </c>
      <c r="C2" s="16" t="s">
        <v>89</v>
      </c>
      <c r="D2" s="16" t="s">
        <v>90</v>
      </c>
    </row>
    <row r="3" spans="1:4" x14ac:dyDescent="0.15">
      <c r="A3" t="s">
        <v>143</v>
      </c>
      <c r="B3" t="s">
        <v>111</v>
      </c>
      <c r="C3" s="16" t="s">
        <v>20</v>
      </c>
      <c r="D3" s="16" t="s">
        <v>91</v>
      </c>
    </row>
    <row r="4" spans="1:4" x14ac:dyDescent="0.15">
      <c r="A4" t="s">
        <v>144</v>
      </c>
      <c r="B4" t="s">
        <v>112</v>
      </c>
      <c r="C4" s="16" t="s">
        <v>45</v>
      </c>
      <c r="D4" s="16" t="s">
        <v>92</v>
      </c>
    </row>
    <row r="5" spans="1:4" x14ac:dyDescent="0.15">
      <c r="A5" t="s">
        <v>93</v>
      </c>
      <c r="B5" t="s">
        <v>109</v>
      </c>
      <c r="C5" s="16" t="s">
        <v>21</v>
      </c>
      <c r="D5" s="16" t="s">
        <v>93</v>
      </c>
    </row>
    <row r="6" spans="1:4" x14ac:dyDescent="0.15">
      <c r="A6" t="s">
        <v>62</v>
      </c>
      <c r="B6" t="s">
        <v>110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133</v>
      </c>
      <c r="C7" t="s">
        <v>19</v>
      </c>
      <c r="D7" t="s">
        <v>19</v>
      </c>
    </row>
    <row r="8" spans="1:4" x14ac:dyDescent="0.15">
      <c r="A8" t="s">
        <v>134</v>
      </c>
      <c r="B8" t="s">
        <v>114</v>
      </c>
      <c r="C8" s="16" t="s">
        <v>22</v>
      </c>
      <c r="D8" s="16" t="s">
        <v>94</v>
      </c>
    </row>
    <row r="9" spans="1:4" x14ac:dyDescent="0.15">
      <c r="A9" t="s">
        <v>135</v>
      </c>
      <c r="B9" t="s">
        <v>113</v>
      </c>
      <c r="C9" s="16" t="s">
        <v>0</v>
      </c>
      <c r="D9" s="16" t="s">
        <v>95</v>
      </c>
    </row>
    <row r="10" spans="1:4" x14ac:dyDescent="0.15">
      <c r="A10" t="s">
        <v>145</v>
      </c>
      <c r="B10" t="s">
        <v>108</v>
      </c>
      <c r="C10" s="16" t="s">
        <v>23</v>
      </c>
      <c r="D10" s="16" t="s">
        <v>96</v>
      </c>
    </row>
    <row r="11" spans="1:4" ht="14" x14ac:dyDescent="0.15">
      <c r="A11" t="s">
        <v>140</v>
      </c>
      <c r="B11" s="23" t="s">
        <v>130</v>
      </c>
      <c r="C11" s="16" t="s">
        <v>35</v>
      </c>
      <c r="D11" s="16" t="s">
        <v>97</v>
      </c>
    </row>
    <row r="12" spans="1:4" ht="14" x14ac:dyDescent="0.15">
      <c r="A12" t="s">
        <v>137</v>
      </c>
      <c r="B12" s="23" t="s">
        <v>129</v>
      </c>
      <c r="C12" s="16" t="s">
        <v>105</v>
      </c>
      <c r="D12" s="16" t="s">
        <v>98</v>
      </c>
    </row>
    <row r="13" spans="1:4" ht="14" x14ac:dyDescent="0.15">
      <c r="A13" t="s">
        <v>136</v>
      </c>
      <c r="B13" s="23" t="s">
        <v>128</v>
      </c>
      <c r="C13" s="16" t="s">
        <v>106</v>
      </c>
      <c r="D13" s="16" t="s">
        <v>99</v>
      </c>
    </row>
    <row r="14" spans="1:4" ht="14" x14ac:dyDescent="0.15">
      <c r="A14" t="s">
        <v>138</v>
      </c>
      <c r="B14" s="23" t="s">
        <v>131</v>
      </c>
      <c r="C14" s="16" t="s">
        <v>36</v>
      </c>
      <c r="D14" s="16" t="s">
        <v>100</v>
      </c>
    </row>
    <row r="15" spans="1:4" ht="14" x14ac:dyDescent="0.15">
      <c r="A15" t="s">
        <v>139</v>
      </c>
      <c r="B15" s="23" t="s">
        <v>132</v>
      </c>
      <c r="C15" s="16" t="s">
        <v>37</v>
      </c>
      <c r="D15" s="16" t="s">
        <v>101</v>
      </c>
    </row>
    <row r="16" spans="1:4" x14ac:dyDescent="0.15">
      <c r="A16" t="s">
        <v>146</v>
      </c>
      <c r="B16" t="s">
        <v>107</v>
      </c>
      <c r="C16" s="16" t="s">
        <v>60</v>
      </c>
      <c r="D16" s="16" t="s">
        <v>102</v>
      </c>
    </row>
    <row r="17" spans="1:4" x14ac:dyDescent="0.15">
      <c r="A17" t="s">
        <v>141</v>
      </c>
      <c r="B17" t="s">
        <v>107</v>
      </c>
      <c r="C17" s="16" t="s">
        <v>61</v>
      </c>
      <c r="D17" s="16" t="s">
        <v>103</v>
      </c>
    </row>
    <row r="18" spans="1:4" x14ac:dyDescent="0.15">
      <c r="A18" t="s">
        <v>142</v>
      </c>
      <c r="B18" t="s">
        <v>149</v>
      </c>
      <c r="C18" t="s">
        <v>147</v>
      </c>
      <c r="D18" t="s">
        <v>148</v>
      </c>
    </row>
    <row r="19" spans="1:4" x14ac:dyDescent="0.15">
      <c r="A19" t="s">
        <v>199</v>
      </c>
      <c r="B19" t="s">
        <v>203</v>
      </c>
      <c r="C19" t="s">
        <v>201</v>
      </c>
      <c r="D19" t="s">
        <v>202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P1" zoomScale="130" zoomScaleNormal="130" workbookViewId="0">
      <selection activeCell="AC1" sqref="AC1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7" width="26.83203125" bestFit="1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2.33203125" bestFit="1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30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63</v>
      </c>
      <c r="B1" t="s">
        <v>163</v>
      </c>
      <c r="C1" t="s">
        <v>171</v>
      </c>
      <c r="D1" t="s">
        <v>179</v>
      </c>
      <c r="E1" t="s">
        <v>150</v>
      </c>
      <c r="F1" t="s">
        <v>70</v>
      </c>
      <c r="G1" s="25" t="s">
        <v>71</v>
      </c>
      <c r="H1" t="s">
        <v>12</v>
      </c>
      <c r="I1" s="25" t="s">
        <v>64</v>
      </c>
      <c r="J1" t="s">
        <v>157</v>
      </c>
      <c r="K1" t="s">
        <v>158</v>
      </c>
      <c r="L1" t="s">
        <v>82</v>
      </c>
      <c r="M1" t="s">
        <v>160</v>
      </c>
      <c r="N1" t="s">
        <v>185</v>
      </c>
      <c r="O1" t="s">
        <v>161</v>
      </c>
      <c r="P1" s="25" t="s">
        <v>162</v>
      </c>
      <c r="Q1" t="s">
        <v>65</v>
      </c>
      <c r="R1" t="s">
        <v>66</v>
      </c>
      <c r="S1" s="25" t="s">
        <v>67</v>
      </c>
      <c r="T1" s="30" t="s">
        <v>80</v>
      </c>
      <c r="U1" s="16" t="s">
        <v>241</v>
      </c>
      <c r="V1" t="s">
        <v>211</v>
      </c>
      <c r="W1" t="s">
        <v>210</v>
      </c>
      <c r="X1" t="s">
        <v>208</v>
      </c>
      <c r="Y1" t="s">
        <v>209</v>
      </c>
      <c r="Z1" t="s">
        <v>212</v>
      </c>
      <c r="AA1" s="16" t="s">
        <v>216</v>
      </c>
      <c r="AB1" s="16" t="s">
        <v>240</v>
      </c>
      <c r="AC1" s="16" t="s">
        <v>217</v>
      </c>
      <c r="AD1" s="16" t="s">
        <v>218</v>
      </c>
      <c r="AE1" s="16" t="s">
        <v>242</v>
      </c>
      <c r="AF1" s="16" t="s">
        <v>221</v>
      </c>
      <c r="AG1" s="16" t="s">
        <v>222</v>
      </c>
      <c r="AH1" s="33" t="s">
        <v>224</v>
      </c>
      <c r="AI1" s="33" t="s">
        <v>225</v>
      </c>
      <c r="AJ1" t="s">
        <v>258</v>
      </c>
      <c r="AK1" t="s">
        <v>259</v>
      </c>
      <c r="AL1" s="16" t="s">
        <v>247</v>
      </c>
      <c r="AM1" s="16" t="s">
        <v>246</v>
      </c>
    </row>
    <row r="2" spans="1:39" x14ac:dyDescent="0.15">
      <c r="A2">
        <v>1</v>
      </c>
      <c r="B2" t="s">
        <v>164</v>
      </c>
      <c r="C2" t="s">
        <v>172</v>
      </c>
      <c r="D2" s="27">
        <v>43656</v>
      </c>
      <c r="E2" t="s">
        <v>151</v>
      </c>
      <c r="F2" t="s">
        <v>192</v>
      </c>
      <c r="G2" s="25" t="s">
        <v>75</v>
      </c>
      <c r="H2">
        <v>16</v>
      </c>
      <c r="I2" s="25">
        <v>45</v>
      </c>
      <c r="J2">
        <v>119.9</v>
      </c>
      <c r="K2">
        <v>3</v>
      </c>
      <c r="L2">
        <v>4</v>
      </c>
      <c r="M2">
        <v>5.4</v>
      </c>
      <c r="N2" s="28">
        <f t="shared" ref="N2:N7" si="0">P2-O2</f>
        <v>95.300000000000011</v>
      </c>
      <c r="O2" s="28">
        <f>Tableau2[[#This Row],[KM_par_tours]]*Tableau2[[#This Row],[Nb_tours]]</f>
        <v>21.6</v>
      </c>
      <c r="P2" s="29">
        <f>Tableau2[[#This Row],[KM_Total]]-Tableau2[[#This Row],[KM_Neutres]]</f>
        <v>116.9</v>
      </c>
      <c r="Q2">
        <v>46</v>
      </c>
      <c r="R2">
        <v>44</v>
      </c>
      <c r="S2" s="25">
        <f>IF(R2&gt;0,R2-2,"")</f>
        <v>42</v>
      </c>
      <c r="T2" s="31" t="s">
        <v>275</v>
      </c>
      <c r="U2" t="str">
        <f>TEXT(_xlfn.CONCAT(Tableau2[[#This Row],[Heure_dep]],":",Tableau2[[#This Row],[min_dep]]), "HH:MM")</f>
        <v>16:45</v>
      </c>
      <c r="V2" s="32">
        <v>5.2083333333333336E-2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0.59374999999999989</v>
      </c>
      <c r="Z2" s="32">
        <f>Tableau2[[#This Row],[Depart]]-Tableau2[[#This Row],[Delai Signature]]</f>
        <v>0.66666666666666663</v>
      </c>
      <c r="AA2" s="32" t="str">
        <f>TEXT((Tableau2[[#This Row],[KM_Total]]-Tableau2[[#This Row],[Distance_en_circuit]])/Tableau2[[#This Row],[Vit_moy]]/24+Tableau2[[#This Row],[Depart]],"HH:MM")</f>
        <v>18:59</v>
      </c>
      <c r="AB2" s="32">
        <f>Tableau2[[#This Row],[KM_Total]]/Tableau2[[#This Row],[Vit_moy]]/24+Tableau2[[#This Row],[Depart]]</f>
        <v>0.81145833333333328</v>
      </c>
      <c r="AC2" s="33" t="s">
        <v>228</v>
      </c>
      <c r="AD2" s="33" t="s">
        <v>220</v>
      </c>
      <c r="AE2" s="33" t="s">
        <v>244</v>
      </c>
      <c r="AF2" s="33" t="s">
        <v>229</v>
      </c>
      <c r="AG2" s="33" t="s">
        <v>223</v>
      </c>
      <c r="AH2" s="33" t="str">
        <f>Tableau2[[#This Row],[LieuDepFR]]</f>
        <v>Place Agnico-Eagle</v>
      </c>
      <c r="AI2" s="33" t="s">
        <v>227</v>
      </c>
      <c r="AJ2" t="s">
        <v>256</v>
      </c>
      <c r="AK2" t="s">
        <v>265</v>
      </c>
      <c r="AL2" s="32"/>
      <c r="AM2" s="32"/>
    </row>
    <row r="3" spans="1:39" x14ac:dyDescent="0.15">
      <c r="A3">
        <v>2</v>
      </c>
      <c r="B3" t="s">
        <v>165</v>
      </c>
      <c r="C3" t="s">
        <v>173</v>
      </c>
      <c r="D3" s="27">
        <v>43657</v>
      </c>
      <c r="E3" t="s">
        <v>182</v>
      </c>
      <c r="F3" t="s">
        <v>72</v>
      </c>
      <c r="G3" s="25" t="s">
        <v>186</v>
      </c>
      <c r="H3">
        <v>16</v>
      </c>
      <c r="I3" s="25">
        <v>15</v>
      </c>
      <c r="J3">
        <v>136.69999999999999</v>
      </c>
      <c r="K3">
        <v>5</v>
      </c>
      <c r="L3" s="21">
        <v>0</v>
      </c>
      <c r="M3" s="21">
        <v>0</v>
      </c>
      <c r="N3" s="28">
        <f t="shared" si="0"/>
        <v>131.69999999999999</v>
      </c>
      <c r="O3" s="28">
        <f>Tableau2[[#This Row],[KM_par_tours]]*Tableau2[[#This Row],[Nb_tours]]</f>
        <v>0</v>
      </c>
      <c r="P3" s="29">
        <f>Tableau2[[#This Row],[KM_Total]]-Tableau2[[#This Row],[KM_Neutres]]</f>
        <v>131.69999999999999</v>
      </c>
      <c r="Q3">
        <v>46</v>
      </c>
      <c r="R3">
        <v>44</v>
      </c>
      <c r="S3" s="25">
        <f>IF(R3&gt;0,R3-2,"")</f>
        <v>42</v>
      </c>
      <c r="T3" s="31" t="s">
        <v>81</v>
      </c>
      <c r="U3" t="str">
        <f>TEXT(_xlfn.CONCAT(Tableau2[[#This Row],[Heure_dep]],":",Tableau2[[#This Row],[min_dep]]), "HH:MM")</f>
        <v>16:15</v>
      </c>
      <c r="V3" s="32">
        <v>7.2916666666666671E-2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0.55208333333333337</v>
      </c>
      <c r="Z3" s="32">
        <f>Tableau2[[#This Row],[Depart]]-Tableau2[[#This Row],[Delai Signature]]</f>
        <v>0.64583333333333337</v>
      </c>
      <c r="AA3" s="32" t="str">
        <f>TEXT((Tableau2[[#This Row],[KM_Total]]-Tableau2[[#This Row],[Distance_en_circuit]])/Tableau2[[#This Row],[Vit_moy]]/24+Tableau2[[#This Row],[Depart]],"HH:MM")</f>
        <v>19:21</v>
      </c>
      <c r="AB3" s="32">
        <f>Tableau2[[#This Row],[KM_Total]]/Tableau2[[#This Row],[Vit_moy]]/24+Tableau2[[#This Row],[Depart]]</f>
        <v>0.80653409090909089</v>
      </c>
      <c r="AC3" s="33" t="s">
        <v>219</v>
      </c>
      <c r="AD3" s="33" t="s">
        <v>220</v>
      </c>
      <c r="AE3" s="33" t="s">
        <v>243</v>
      </c>
      <c r="AF3" s="33" t="s">
        <v>226</v>
      </c>
      <c r="AG3" s="33" t="s">
        <v>223</v>
      </c>
      <c r="AH3" s="33" t="str">
        <f>Tableau2[[#This Row],[LieuDepFR]]</f>
        <v>CEGEP</v>
      </c>
      <c r="AI3" s="33" t="s">
        <v>227</v>
      </c>
      <c r="AJ3" t="s">
        <v>257</v>
      </c>
      <c r="AK3" t="s">
        <v>266</v>
      </c>
      <c r="AL3" s="32"/>
      <c r="AM3" s="32"/>
    </row>
    <row r="4" spans="1:39" x14ac:dyDescent="0.15">
      <c r="A4">
        <v>3</v>
      </c>
      <c r="B4" t="s">
        <v>166</v>
      </c>
      <c r="C4" t="s">
        <v>174</v>
      </c>
      <c r="D4" s="27">
        <v>43658</v>
      </c>
      <c r="E4" t="s">
        <v>152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272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>
        <f>Tableau2[[#This Row],[KM_Total]]/Tableau2[[#This Row],[Vit_moy]]/24+Tableau2[[#This Row],[Depart]]</f>
        <v>0.40509259259259256</v>
      </c>
      <c r="AC4" s="33" t="s">
        <v>220</v>
      </c>
      <c r="AD4" s="33" t="s">
        <v>220</v>
      </c>
      <c r="AE4" s="33" t="s">
        <v>249</v>
      </c>
      <c r="AF4" s="33" t="s">
        <v>223</v>
      </c>
      <c r="AG4" s="33" t="s">
        <v>223</v>
      </c>
      <c r="AH4" s="33" t="s">
        <v>227</v>
      </c>
      <c r="AI4" s="33" t="s">
        <v>227</v>
      </c>
      <c r="AJ4" t="s">
        <v>260</v>
      </c>
      <c r="AK4" t="s">
        <v>270</v>
      </c>
      <c r="AL4" s="32" t="str">
        <f>TEXT(Tableau2[[#This Row],[Depart]]+(Notes!$B$2+10)*Notes!$C$2,"HH:MM")</f>
        <v>11:40</v>
      </c>
      <c r="AM4" s="32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167</v>
      </c>
      <c r="C5" t="s">
        <v>175</v>
      </c>
      <c r="D5" s="27">
        <v>43658</v>
      </c>
      <c r="E5" t="s">
        <v>153</v>
      </c>
      <c r="F5" t="s">
        <v>76</v>
      </c>
      <c r="G5" s="25" t="s">
        <v>187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274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>
        <f>Tableau2[[#This Row],[KM_Total]]/Tableau2[[#This Row],[Vit_moy]]/24+Tableau2[[#This Row],[Depart]]</f>
        <v>0.81422101449275353</v>
      </c>
      <c r="AC5" s="33" t="s">
        <v>233</v>
      </c>
      <c r="AD5" s="33" t="s">
        <v>233</v>
      </c>
      <c r="AE5" s="33" t="s">
        <v>250</v>
      </c>
      <c r="AF5" s="34" t="s">
        <v>234</v>
      </c>
      <c r="AG5" s="33" t="str">
        <f>Tableau2[[#This Row],[LieuDepFR]]</f>
        <v>École secondaire le Tremplin</v>
      </c>
      <c r="AH5" s="33" t="s">
        <v>235</v>
      </c>
      <c r="AI5" s="32" t="str">
        <f>Tableau2[[#This Row],[LieuDepEN]]</f>
        <v>Le Tremplin High School</v>
      </c>
      <c r="AJ5" t="s">
        <v>261</v>
      </c>
      <c r="AK5" t="s">
        <v>267</v>
      </c>
      <c r="AL5" s="32"/>
      <c r="AM5" s="32"/>
    </row>
    <row r="6" spans="1:39" x14ac:dyDescent="0.15">
      <c r="A6">
        <v>5</v>
      </c>
      <c r="B6" t="s">
        <v>168</v>
      </c>
      <c r="C6" t="s">
        <v>176</v>
      </c>
      <c r="D6" s="27">
        <v>43659</v>
      </c>
      <c r="E6" t="s">
        <v>154</v>
      </c>
      <c r="F6" t="s">
        <v>78</v>
      </c>
      <c r="G6" s="25" t="s">
        <v>188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276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>
        <f>Tableau2[[#This Row],[KM_Total]]/Tableau2[[#This Row],[Vit_moy]]/24+Tableau2[[#This Row],[Depart]]</f>
        <v>0.72383720930232565</v>
      </c>
      <c r="AC6" s="33" t="s">
        <v>236</v>
      </c>
      <c r="AD6" s="32" t="str">
        <f>Tableau2[[#This Row],[VilleDep]]</f>
        <v>Senneterre</v>
      </c>
      <c r="AE6" s="33" t="s">
        <v>252</v>
      </c>
      <c r="AF6" s="33" t="s">
        <v>237</v>
      </c>
      <c r="AG6" s="33" t="s">
        <v>238</v>
      </c>
      <c r="AH6" s="33" t="s">
        <v>239</v>
      </c>
      <c r="AI6" s="33" t="s">
        <v>238</v>
      </c>
      <c r="AJ6" t="s">
        <v>262</v>
      </c>
      <c r="AK6" t="s">
        <v>268</v>
      </c>
      <c r="AL6" s="32"/>
      <c r="AM6" s="32"/>
    </row>
    <row r="7" spans="1:39" x14ac:dyDescent="0.15">
      <c r="A7">
        <v>6</v>
      </c>
      <c r="B7" t="s">
        <v>169</v>
      </c>
      <c r="C7" t="s">
        <v>177</v>
      </c>
      <c r="D7" s="27">
        <v>43660</v>
      </c>
      <c r="E7" t="s">
        <v>155</v>
      </c>
      <c r="F7" t="s">
        <v>77</v>
      </c>
      <c r="G7" s="25" t="s">
        <v>189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273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>
        <f>Tableau2[[#This Row],[KM_Total]]/Tableau2[[#This Row],[Vit_moy]]/24+Tableau2[[#This Row],[Depart]]</f>
        <v>0.80271317829457367</v>
      </c>
      <c r="AC7" s="33" t="s">
        <v>220</v>
      </c>
      <c r="AD7" s="33" t="s">
        <v>220</v>
      </c>
      <c r="AE7" s="33" t="s">
        <v>251</v>
      </c>
      <c r="AF7" s="33" t="s">
        <v>223</v>
      </c>
      <c r="AG7" s="33" t="s">
        <v>223</v>
      </c>
      <c r="AH7" s="33" t="s">
        <v>227</v>
      </c>
      <c r="AI7" s="33" t="s">
        <v>227</v>
      </c>
      <c r="AJ7" t="s">
        <v>263</v>
      </c>
      <c r="AK7" t="s">
        <v>271</v>
      </c>
      <c r="AL7" s="32"/>
      <c r="AM7" s="32"/>
    </row>
    <row r="8" spans="1:39" x14ac:dyDescent="0.15">
      <c r="A8">
        <v>7</v>
      </c>
      <c r="B8" t="s">
        <v>170</v>
      </c>
      <c r="C8" t="s">
        <v>178</v>
      </c>
      <c r="D8" s="27">
        <v>43661</v>
      </c>
      <c r="E8" t="s">
        <v>156</v>
      </c>
      <c r="F8" t="s">
        <v>214</v>
      </c>
      <c r="G8" s="25" t="s">
        <v>253</v>
      </c>
      <c r="H8">
        <v>14</v>
      </c>
      <c r="I8" s="25">
        <v>0</v>
      </c>
      <c r="J8">
        <f>101.6+Tableau2[[#This Row],[Nb_tours]]*Tableau2[[#This Row],[KM_par_tours]]</f>
        <v>128.6</v>
      </c>
      <c r="K8">
        <v>3</v>
      </c>
      <c r="L8" s="21">
        <v>5</v>
      </c>
      <c r="M8" s="21">
        <v>5.4</v>
      </c>
      <c r="N8" s="28">
        <f t="shared" ref="N8" si="2">P8-O8</f>
        <v>98.6</v>
      </c>
      <c r="O8" s="28">
        <f>Tableau2[[#This Row],[KM_par_tours]]*Tableau2[[#This Row],[Nb_tours]]</f>
        <v>27</v>
      </c>
      <c r="P8" s="29">
        <f>Tableau2[[#This Row],[KM_Total]]-Tableau2[[#This Row],[KM_Neutres]]</f>
        <v>125.6</v>
      </c>
      <c r="Q8">
        <v>45</v>
      </c>
      <c r="R8">
        <v>43</v>
      </c>
      <c r="S8" s="25">
        <f t="shared" si="1"/>
        <v>41</v>
      </c>
      <c r="T8" s="31" t="s">
        <v>277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16:21</v>
      </c>
      <c r="AB8" s="32">
        <f>Tableau2[[#This Row],[KM_Total]]/Tableau2[[#This Row],[Vit_moy]]/24+Tableau2[[#This Row],[Depart]]</f>
        <v>0.70794573643410852</v>
      </c>
      <c r="AC8" s="33" t="s">
        <v>230</v>
      </c>
      <c r="AD8" s="33" t="s">
        <v>220</v>
      </c>
      <c r="AE8" s="33" t="s">
        <v>254</v>
      </c>
      <c r="AF8" s="33" t="s">
        <v>231</v>
      </c>
      <c r="AG8" s="33" t="s">
        <v>223</v>
      </c>
      <c r="AH8" s="33" t="s">
        <v>232</v>
      </c>
      <c r="AI8" s="33" t="s">
        <v>227</v>
      </c>
      <c r="AJ8" t="s">
        <v>264</v>
      </c>
      <c r="AK8" t="s">
        <v>269</v>
      </c>
      <c r="AL8" s="32"/>
      <c r="AM8" s="32"/>
    </row>
    <row r="14" spans="1:39" x14ac:dyDescent="0.15">
      <c r="AA14" s="16"/>
    </row>
  </sheetData>
  <hyperlinks>
    <hyperlink ref="T3" r:id="rId1" xr:uid="{9DB439FE-3F18-9946-8B24-CE9C2E8957D4}"/>
  </hyperlinks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163</v>
      </c>
      <c r="C1" t="s">
        <v>171</v>
      </c>
      <c r="D1" t="s">
        <v>179</v>
      </c>
      <c r="E1" t="s">
        <v>150</v>
      </c>
      <c r="F1" t="s">
        <v>70</v>
      </c>
      <c r="G1" s="25" t="s">
        <v>71</v>
      </c>
      <c r="H1" t="s">
        <v>12</v>
      </c>
      <c r="I1" s="25" t="s">
        <v>64</v>
      </c>
      <c r="J1" t="s">
        <v>157</v>
      </c>
      <c r="K1" t="s">
        <v>158</v>
      </c>
      <c r="L1" t="s">
        <v>159</v>
      </c>
      <c r="M1" t="s">
        <v>82</v>
      </c>
      <c r="N1" t="s">
        <v>160</v>
      </c>
      <c r="O1" t="s">
        <v>161</v>
      </c>
      <c r="P1" s="25" t="s">
        <v>162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169</v>
      </c>
      <c r="C2" t="s">
        <v>177</v>
      </c>
      <c r="D2" s="27">
        <v>43660</v>
      </c>
      <c r="E2" t="s">
        <v>156</v>
      </c>
      <c r="F2" t="s">
        <v>79</v>
      </c>
      <c r="G2" s="25" t="s">
        <v>184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183</v>
      </c>
    </row>
    <row r="3" spans="1:20" x14ac:dyDescent="0.15">
      <c r="A3">
        <v>9</v>
      </c>
      <c r="B3" t="s">
        <v>170</v>
      </c>
      <c r="D3" s="27">
        <v>43661</v>
      </c>
      <c r="E3" t="s">
        <v>156</v>
      </c>
      <c r="F3" t="s">
        <v>215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F36" sqref="F3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127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140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143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142</v>
      </c>
      <c r="C8" s="5" t="s">
        <v>180</v>
      </c>
      <c r="D8" s="15" t="s">
        <v>181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135</v>
      </c>
      <c r="C10" s="10" t="s">
        <v>118</v>
      </c>
      <c r="D10" s="19" t="s">
        <v>125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134</v>
      </c>
      <c r="C12" s="4" t="s">
        <v>123</v>
      </c>
      <c r="D12" s="17" t="s">
        <v>124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136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137</v>
      </c>
      <c r="C16" s="8" t="s">
        <v>190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135</v>
      </c>
      <c r="C18" s="4" t="s">
        <v>197</v>
      </c>
      <c r="D18" s="17" t="s">
        <v>198</v>
      </c>
    </row>
    <row r="19" spans="1:4" ht="13" x14ac:dyDescent="0.15">
      <c r="A19" s="3">
        <v>74.400000000000006</v>
      </c>
      <c r="B19" s="7" t="s">
        <v>140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146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134</v>
      </c>
      <c r="C22" s="4" t="s">
        <v>122</v>
      </c>
      <c r="D22" s="17" t="s">
        <v>121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145</v>
      </c>
      <c r="C24" s="4" t="s">
        <v>85</v>
      </c>
      <c r="D24" s="17" t="s">
        <v>86</v>
      </c>
    </row>
    <row r="25" spans="1:4" ht="13" x14ac:dyDescent="0.15">
      <c r="A25" s="3">
        <v>101.2</v>
      </c>
      <c r="B25" s="7" t="s">
        <v>141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146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140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136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138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140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140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140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140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140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140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145</v>
      </c>
      <c r="C38" s="5" t="s">
        <v>204</v>
      </c>
      <c r="D38" s="15" t="s">
        <v>205</v>
      </c>
    </row>
    <row r="39" spans="1:4" ht="13" x14ac:dyDescent="0.15">
      <c r="A39" s="3">
        <v>114.4</v>
      </c>
      <c r="B39" s="7" t="s">
        <v>144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199</v>
      </c>
      <c r="C40" s="5" t="s">
        <v>206</v>
      </c>
      <c r="D40" s="15" t="s">
        <v>200</v>
      </c>
    </row>
    <row r="41" spans="1:4" ht="13" x14ac:dyDescent="0.15">
      <c r="A41" s="3">
        <v>119.9</v>
      </c>
      <c r="B41" s="13" t="s">
        <v>93</v>
      </c>
      <c r="C41" s="4" t="s">
        <v>119</v>
      </c>
      <c r="D41" s="17" t="s">
        <v>120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="150" zoomScaleNormal="150" workbookViewId="0">
      <selection activeCell="E14" sqref="E1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127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140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143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135</v>
      </c>
      <c r="C9" s="10" t="s">
        <v>194</v>
      </c>
      <c r="D9" s="10" t="s">
        <v>194</v>
      </c>
      <c r="F9" s="22"/>
    </row>
    <row r="10" spans="1:6" ht="13" x14ac:dyDescent="0.15">
      <c r="A10" s="3">
        <v>34.700000000000003</v>
      </c>
      <c r="B10" s="7" t="s">
        <v>135</v>
      </c>
      <c r="C10" s="10" t="s">
        <v>193</v>
      </c>
      <c r="D10" s="10" t="s">
        <v>193</v>
      </c>
      <c r="F10" s="22"/>
    </row>
    <row r="11" spans="1:6" ht="26" x14ac:dyDescent="0.15">
      <c r="A11" s="3">
        <v>45.5</v>
      </c>
      <c r="B11" s="7" t="s">
        <v>134</v>
      </c>
      <c r="C11" s="4" t="s">
        <v>123</v>
      </c>
      <c r="D11" s="4" t="s">
        <v>123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145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136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137</v>
      </c>
      <c r="C16" s="8" t="s">
        <v>190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207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140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146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145</v>
      </c>
      <c r="C22" s="4" t="s">
        <v>85</v>
      </c>
      <c r="D22" s="17" t="s">
        <v>86</v>
      </c>
      <c r="F22" s="22"/>
    </row>
    <row r="23" spans="1:6" ht="13" x14ac:dyDescent="0.15">
      <c r="A23" s="3">
        <v>101.2</v>
      </c>
      <c r="B23" s="7" t="s">
        <v>141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146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134</v>
      </c>
      <c r="C26" s="4" t="s">
        <v>195</v>
      </c>
      <c r="D26" s="4" t="s">
        <v>196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140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140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136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138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140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140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140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140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140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140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140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144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93</v>
      </c>
      <c r="C40" s="4" t="s">
        <v>191</v>
      </c>
      <c r="D40" s="17" t="s">
        <v>104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143</v>
      </c>
      <c r="C2" s="4" t="s">
        <v>68</v>
      </c>
      <c r="D2" s="17" t="s">
        <v>69</v>
      </c>
    </row>
    <row r="3" spans="1:4" ht="13" x14ac:dyDescent="0.15">
      <c r="A3" s="3">
        <v>5</v>
      </c>
      <c r="B3" s="7" t="s">
        <v>141</v>
      </c>
      <c r="C3" s="4" t="s">
        <v>255</v>
      </c>
      <c r="D3" s="17" t="s">
        <v>141</v>
      </c>
    </row>
    <row r="4" spans="1:4" ht="26" x14ac:dyDescent="0.15">
      <c r="A4" s="3">
        <v>10</v>
      </c>
      <c r="B4" s="13" t="s">
        <v>93</v>
      </c>
      <c r="C4" s="4" t="s">
        <v>119</v>
      </c>
      <c r="D4" s="17" t="s"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143</v>
      </c>
      <c r="C2" s="4" t="s">
        <v>126</v>
      </c>
      <c r="D2" s="17" t="s">
        <v>127</v>
      </c>
      <c r="F2" s="22"/>
    </row>
    <row r="3" spans="1:6" ht="13" x14ac:dyDescent="0.15">
      <c r="A3" s="3">
        <v>111.2</v>
      </c>
      <c r="B3" s="7" t="s">
        <v>140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146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93</v>
      </c>
      <c r="C5" s="4" t="s">
        <v>119</v>
      </c>
      <c r="D5" s="17" t="s">
        <v>120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143</v>
      </c>
      <c r="C2" s="4" t="s">
        <v>126</v>
      </c>
      <c r="D2" s="17" t="s">
        <v>127</v>
      </c>
    </row>
    <row r="3" spans="1:4" ht="13" x14ac:dyDescent="0.15">
      <c r="A3" s="3">
        <v>111.2</v>
      </c>
      <c r="B3" s="7" t="s">
        <v>140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144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93</v>
      </c>
      <c r="C5" s="4" t="s">
        <v>119</v>
      </c>
      <c r="D5" s="17" t="s">
        <v>120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2023-03-26T15:10:31Z</dcterms:modified>
</cp:coreProperties>
</file>