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B4F878D9-F38D-DE4B-95C1-46C0F893ABDE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1" l="1"/>
  <c r="AB3" i="21"/>
  <c r="AB4" i="21"/>
  <c r="AB5" i="21"/>
  <c r="AB6" i="21"/>
  <c r="AB7" i="21"/>
  <c r="AB8" i="21"/>
  <c r="J8" i="21"/>
  <c r="AJ4" i="21"/>
  <c r="AK4" i="21"/>
  <c r="B2" i="23"/>
  <c r="U2" i="21"/>
  <c r="U3" i="21"/>
  <c r="U4" i="21"/>
  <c r="U5" i="21"/>
  <c r="U6" i="21"/>
  <c r="U7" i="21"/>
  <c r="U8" i="21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<sst xmlns="http://schemas.openxmlformats.org/spreadsheetml/2006/main" count="560" uniqueCount="262">
  <si>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</si>
  <si>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</si>
  <si>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</si>
  <si>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</si>
  <si>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</si>
  <si>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</si>
  <si>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</si>
  <si>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</si>
  <si>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</si>
  <si>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</si>
  <si>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</si>
  <si>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</si>
  <si>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</si>
  <si>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</si>
  <si>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</si>
  <si>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</si>
  <si>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</si>
  <si>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</si>
  <si>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</si>
  <si>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</si>
  <si>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</si>
  <si>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</si>
  <si>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</si>
  <si>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</si>
  <si>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</si>
  <si>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</si>
  <si>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</si>
  <si>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</si>
  <si>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</si>
  <si>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</si>
  <si>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</si>
  <si>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</si>
  <si>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</si>
  <si>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</si>
  <si>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</si>
  <si>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</si>
  <si>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</si>
  <si>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</si>
  <si>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</si>
  <si>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</si>
  <si>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</si>
  <si>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</si>
  <si>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</si>
  <si>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</si>
  <si>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</si>
  <si>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</si>
  <si>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</si>
  <si>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</si>
  <si>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</si>
  <si>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</si>
  <si>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</si>
  <si>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</si>
  <si>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</si>
  <si>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</si>
  <si>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</si>
  <si>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</si>
  <si>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</si>
  <si>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</si>
  <si>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</si>
  <si>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</si>
  <si>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</si>
  <si>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</si>
  <si>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</si>
  <si>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</si>
  <si>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</si>
  <si>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</si>
  <si>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</si>
  <si>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</si>
  <si>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</si>
  <si>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</si>
  <si>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</si>
  <si>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</si>
  <si>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</si>
  <si>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</si>
  <si>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</si>
  <si>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</si>
  <si>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</si>
  <si>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</si>
  <si>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</si>
  <si>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</si>
  <si>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</si>
  <si>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</si>
  <si>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</si>
  <si>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</si>
  <si>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</si>
  <si>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</si>
  <si>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</si>
  <si>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</si>
  <si>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</si>
  <si>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</si>
  <si>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</si>
  <si>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</si>
  <si>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</si>
  <si>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</si>
  <si>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</si>
  <si>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</si>
  <si>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</si>
  <si>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</si>
  <si>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</si>
  <si>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</si>
  <si>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</si>
  <si>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</si>
  <si>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</si>
  <si>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</si>
  <si>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</si>
  <si>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</si>
  <si>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</si>
  <si>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</si>
  <si>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</si>
  <si>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</si>
  <si>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</si>
  <si>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</si>
  <si>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</si>
  <si>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</si>
  <si>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</si>
  <si>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</si>
  <si>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</si>
  <si>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</si>
  <si>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</si>
  <si>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</si>
  <si>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</si>
  <si>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</si>
  <si>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</si>
  <si>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</si>
  <si>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</si>
  <si>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</si>
  <si>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</si>
  <si>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</si>
  <si>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</si>
  <si>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</si>
  <si>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</si>
  <si>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</si>
  <si>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</si>
  <si>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</si>
  <si>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</si>
  <si>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</si>
  <si>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</si>
  <si>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</si>
  <si>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</si>
  <si>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</si>
  <si>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</si>
  <si>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</si>
  <si>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</si>
  <si>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</si>
  <si>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</si>
  <si>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</si>
  <si>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</si>
  <si>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</si>
  <si>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</si>
  <si>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</si>
  <si>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</si>
  <si>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</si>
  <si>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</si>
  <si>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</si>
  <si>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</si>
  <si>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</si>
  <si>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</si>
  <si>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</si>
  <si>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</si>
  <si>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</si>
  <si>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</si>
  <si>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</si>
  <si>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</si>
  <si>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</si>
  <si>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</si>
  <si>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</si>
  <si>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</si>
  <si>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</si>
  <si>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</si>
  <si>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</si>
  <si>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</si>
  <si>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</si>
  <si>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</si>
  <si>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</si>
  <si>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</si>
  <si>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</si>
  <si>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</si>
  <si>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</si>
  <si>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</si>
  <si>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</si>
  <si>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</si>
  <si>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</si>
  <si>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</si>
  <si>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</si>
  <si>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</si>
  <si>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</si>
  <si>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</si>
  <si>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</si>
  <si>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</si>
  <si>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</si>
  <si>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</si>
  <si>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</si>
  <si>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</si>
  <si>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</si>
  <si>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</si>
  <si>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</si>
  <si>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</si>
  <si>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</si>
  <si>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</si>
  <si>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</si>
  <si>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</si>
  <si>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</si>
  <si>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</si>
  <si>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</si>
  <si>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</si>
  <si>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</si>
  <si>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</si>
  <si>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</si>
  <si>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</si>
  <si>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</si>
  <si>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</si>
  <si>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</si>
  <si>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</si>
  <si>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</si>
  <si>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</si>
  <si>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</si>
  <si>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</si>
  <si>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</si>
  <si>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</si>
  <si>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</si>
  <si>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https://ridewithgps.com/routes/41972181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</si>
  <si>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</si>
  <si>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</si>
  <si>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</si>
  <si>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</si>
  <si>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</si>
  <si>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</si>
  <si>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</si>
  <si>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</si>
  <si>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</si>
  <si>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</si>
  <si>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</si>
  <si>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</si>
  <si>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</si>
  <si>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</si>
  <si>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</si>
  <si>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</si>
  <si>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</si>
  <si>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</si>
  <si>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</si>
  <si>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</si>
  <si>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</si>
  <si>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</si>
  <si>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</si>
  <si>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</si>
  <si>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Agnico-Eagle Public Market</t>
  </si>
  <si>
    <t>City Hall</t>
  </si>
  <si>
    <t>HeureArrivee</t>
  </si>
  <si>
    <t>Depart</t>
  </si>
  <si>
    <t>Via</t>
  </si>
  <si>
    <t>(via Aiguebelle)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</si>
  <si>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</si>
  <si>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</si>
  <si>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</si>
  <si>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</si>
  <si>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</si>
  <si>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</si>
  <si>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</si>
  <si>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</si>
  <si>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</si>
  <si>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</si>
  <si>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(via Palmarolle)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</si>
</sst>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38">
    <dxf>
      <numFmt numFmtId="165" formatCode="[$-F400]h:mm:ss\ AM/PM"/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K8" totalsRowShown="0">
  <autoFilter ref="A1:AK8" xr:uid="{8DFF6054-52E9-474A-8B81-4940D285ED76}"/>
  <tableColumns count="3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6"/>
    <tableColumn id="2" xr3:uid="{B450C706-68CE-4E8A-AFDB-4B447D80EDA8}" name="Heure_dep"/>
    <tableColumn id="3" xr3:uid="{9E140560-130D-4628-86EE-1A55F160D78B}" name="min_dep" dataDxfId="3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4"/>
    <tableColumn id="16" xr3:uid="{0F6AA147-5F2C-7844-AA70-39BA69D17822}" name="KM_par_tours" dataDxfId="33"/>
    <tableColumn id="9" xr3:uid="{D427D8CB-CD24-494C-8C89-5C11E9AD38F5}" name="Distance_Route" dataDxfId="32">
      <calculatedColumnFormula>P2-O2</calculatedColumnFormula>
    </tableColumn>
    <tableColumn id="17" xr3:uid="{017DA8AC-0426-3748-9B31-2FBF5A4A71CC}" name="Distance_en_circuit" dataDxfId="31">
      <calculatedColumnFormula>Tableau2[[#This Row],[KM_par_tours]]*Tableau2[[#This Row],[Nb_tours]]</calculatedColumnFormula>
    </tableColumn>
    <tableColumn id="15" xr3:uid="{45950B2C-FA23-0C41-BD9A-2B87B2F2A583}" name="Distance_totale" dataDxfId="30">
      <calculatedColumnFormula>Tableau2[[#This Row],[KM_Total]]-Tableau2[[#This Row],[KM_Neutres]]</calculatedColumnFormula>
    </tableColumn>
    <tableColumn id="4" xr3:uid="{B6A83BA6-1D6C-4B6F-AEB9-C659AC6292AB}" name="Vit_rapide" dataDxfId="29">
      <calculatedColumnFormula>IF(R2&gt;0,R2+3,"")</calculatedColumnFormula>
    </tableColumn>
    <tableColumn id="5" xr3:uid="{7644F403-E43B-41CD-AA3D-80D9B7BE282A}" name="Vit_moy" dataDxfId="28"/>
    <tableColumn id="6" xr3:uid="{D6AC70F3-4051-4632-820E-D8AF8DE14301}" name="Vit_lent" dataDxfId="27">
      <calculatedColumnFormula>IF(R2&gt;0,R2-2,"")</calculatedColumnFormula>
    </tableColumn>
    <tableColumn id="10" xr3:uid="{94F4814B-ACC3-42BB-BE44-22DD4EEFAAC9}" name="Liens" dataDxfId="26" dataCellStyle="Lien hypertexte"/>
    <tableColumn id="21" xr3:uid="{F2204A86-7E8B-4F1F-89A0-9523DD2193D9}" name="Depart" dataDxfId="25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4"/>
    <tableColumn id="25" xr3:uid="{F7C0E5F3-60BA-4A5C-949D-A330E373C447}" name="Delai Preparation" dataDxfId="23"/>
    <tableColumn id="23" xr3:uid="{B5478C0D-EFC2-4CDA-831C-0997C386A960}" name="Delai Signature" dataDxfId="22"/>
    <tableColumn id="24" xr3:uid="{A09046F5-0413-4C19-909F-C542FD5D89A5}" name="Heure_Navette" dataDxfId="21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0">
      <calculatedColumnFormula>Tableau2[[#This Row],[Depart]]-Tableau2[[#This Row],[Delai Signature]]</calculatedColumnFormula>
    </tableColumn>
    <tableColumn id="28" xr3:uid="{87DB48BA-40E9-2842-81A9-7C28757A794A}" name="HeureEntreeVille" dataDxfId="19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0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8"/>
    <tableColumn id="31" xr3:uid="{61A48D43-59DF-1742-BF95-701B35EFFC5E}" name="VilleArr" dataDxfId="17"/>
    <tableColumn id="35" xr3:uid="{FD0EAC1B-5177-134B-962E-7B34C06B11D4}" name="Via" dataDxfId="16"/>
    <tableColumn id="30" xr3:uid="{85765C9D-3E63-A446-9E4D-6F43565FE723}" name="LieuDepFR" dataDxfId="15"/>
    <tableColumn id="32" xr3:uid="{6F69E33C-23AD-0742-9451-C7620F744115}" name="LieuArrFR" dataDxfId="14"/>
    <tableColumn id="33" xr3:uid="{3B628602-BF9E-5047-A829-1312DF11D0D1}" name="LieuDepEN" dataDxfId="13">
      <calculatedColumnFormula>Tableau2[[#This Row],[LieuDepFR]]</calculatedColumnFormula>
    </tableColumn>
    <tableColumn id="34" xr3:uid="{B0E21DC6-6191-EC41-B466-9EC0D03723A1}" name="LieuArrEN" dataDxfId="12"/>
    <tableColumn id="36" xr3:uid="{FB7B8EE4-54EA-5141-899B-A705EB625FEF}" name="DerDep" dataDxfId="11"/>
    <tableColumn id="37" xr3:uid="{F766DED6-C846-5F49-BB42-B60596160DD0}" name="DerArr" dataDxfId="1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9"/>
    <tableColumn id="2" xr3:uid="{A56A105E-865C-F045-8CFB-93786B5EED14}" name="Heure_dep"/>
    <tableColumn id="3" xr3:uid="{9665B96E-65A0-D74C-9BAC-B6FD984A5691}" name="min_dep" dataDxfId="8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7"/>
    <tableColumn id="16" xr3:uid="{8BAF726B-764B-E048-82B7-CF9CE3069F74}" name="KM_par_tours" dataDxfId="6"/>
    <tableColumn id="17" xr3:uid="{F5504376-D823-E946-953E-C2E8F4207299}" name="Distance_en_circuit" dataDxfId="5">
      <calculatedColumnFormula>Tableau24[[#This Row],[KM_par_tours]]*Tableau24[[#This Row],[Nb_tours]]</calculatedColumnFormula>
    </tableColumn>
    <tableColumn id="15" xr3:uid="{33978460-C816-DB4B-943C-68325B247B09}" name="Distance_totale" dataDxfId="4">
      <calculatedColumnFormula>Tableau24[[#This Row],[KM_Route]]</calculatedColumnFormula>
    </tableColumn>
    <tableColumn id="4" xr3:uid="{E93341FB-DCFA-9C47-87D6-6EABB73E10CC}" name="Vit_rapide" dataDxfId="3">
      <calculatedColumnFormula>IF(R2&gt;0,R2+3,"")</calculatedColumnFormula>
    </tableColumn>
    <tableColumn id="5" xr3:uid="{E0F24E83-4567-2B4F-B51F-F7467CB5F4BE}" name="Vit_moy" dataDxfId="2"/>
    <tableColumn id="6" xr3:uid="{7C611F16-7217-524F-8C1C-D79CEB38C02D}" name="Vit_lent" dataDxfId="1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41972181" TargetMode="Externa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88</v>
      </c>
      <c r="B1" s="11" t="s">
        <v>252</v>
      </c>
      <c r="C1" s="11" t="s">
        <v>255</v>
      </c>
    </row>
    <row r="2" spans="1:3" x14ac:dyDescent="0.15">
      <c r="A2" s="16" t="s">
        <v>89</v>
      </c>
      <c r="B2">
        <f>20*6</f>
        <v>120</v>
      </c>
      <c r="C2" s="35">
        <v>6.9444444444444447E-4</v>
      </c>
    </row>
    <row r="3" spans="1:3" x14ac:dyDescent="0.15">
      <c r="A3" t="s">
        <v>120</v>
      </c>
    </row>
    <row r="4" spans="1:3" x14ac:dyDescent="0.15">
      <c r="A4" s="24" t="s">
        <v>218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K14"/>
  <sheetViews>
    <sheetView tabSelected="1" topLeftCell="W1" zoomScale="130" zoomScaleNormal="130" workbookViewId="0">
      <selection activeCell="AC32" sqref="AC3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  <col min="27" max="27" width="17.83203125" customWidth="1"/>
    <col min="28" max="28" width="16.6640625" bestFit="1" customWidth="1"/>
    <col min="29" max="29" width="14.1640625" bestFit="1" customWidth="1"/>
    <col min="30" max="30" width="10.6640625" bestFit="1" customWidth="1"/>
    <col min="31" max="31" width="10.6640625" customWidth="1"/>
    <col min="32" max="32" width="17.1640625" bestFit="1" customWidth="1"/>
    <col min="33" max="33" width="13" bestFit="1" customWidth="1"/>
    <col min="34" max="34" width="17.1640625" bestFit="1" customWidth="1"/>
    <col min="35" max="35" width="22.1640625" bestFit="1" customWidth="1"/>
  </cols>
  <sheetData>
    <row r="1" spans="1:3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248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s="16" t="s">
        <v>222</v>
      </c>
      <c r="AB1" s="16" t="s">
        <v>247</v>
      </c>
      <c r="AC1" s="16" t="s">
        <v>223</v>
      </c>
      <c r="AD1" s="16" t="s">
        <v>224</v>
      </c>
      <c r="AE1" s="16" t="s">
        <v>249</v>
      </c>
      <c r="AF1" s="16" t="s">
        <v>227</v>
      </c>
      <c r="AG1" s="16" t="s">
        <v>228</v>
      </c>
      <c r="AH1" s="33" t="s">
        <v>230</v>
      </c>
      <c r="AI1" s="33" t="s">
        <v>231</v>
      </c>
      <c r="AJ1" s="16" t="s">
        <v>254</v>
      </c>
      <c r="AK1" s="16" t="s">
        <v>253</v>
      </c>
    </row>
    <row r="2" spans="1:3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7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TEXT(_xlfn.CONCAT(Tableau2[[#This Row],[Heure_dep]],":",Tableau2[[#This Row],[min_dep]]), "HH:MM")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0.55208333333333337</v>
      </c>
      <c r="Z2" s="32">
        <f>Tableau2[[#This Row],[Depart]]-Tableau2[[#This Row],[Delai Signature]]</f>
        <v>0.64583333333333337</v>
      </c>
      <c r="AA2" s="32" t="str">
        <f>TEXT((Tableau2[[#This Row],[KM_Total]]-Tableau2[[#This Row],[Distance_en_circuit]])/Tableau2[[#This Row],[Vit_moy]]/24+Tableau2[[#This Row],[Depart]],"HH:MM")</f>
        <v>19:21</v>
      </c>
      <c r="AB2" s="32">
        <f>Tableau2[[#This Row],[KM_Total]]/Tableau2[[#This Row],[Vit_moy]]/24+Tableau2[[#This Row],[Depart]]</f>
        <v>0.80653409090909089</v>
      </c>
      <c r="AC2" s="33" t="s">
        <v>225</v>
      </c>
      <c r="AD2" s="33" t="s">
        <v>226</v>
      </c>
      <c r="AE2" s="33" t="s">
        <v>250</v>
      </c>
      <c r="AF2" s="33" t="s">
        <v>232</v>
      </c>
      <c r="AG2" s="33" t="s">
        <v>229</v>
      </c>
      <c r="AH2" s="33" t="str">
        <f>Tableau2[[#This Row],[LieuDepFR]]</f>
        <v>CEGEP</v>
      </c>
      <c r="AI2" s="33" t="s">
        <v>233</v>
      </c>
      <c r="AJ2" s="32"/>
      <c r="AK2" s="32"/>
    </row>
    <row r="3" spans="1:3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TEXT(_xlfn.CONCAT(Tableau2[[#This Row],[Heure_dep]],":",Tableau2[[#This Row],[min_dep]]), "HH:MM")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0.59374999999999989</v>
      </c>
      <c r="Z3" s="32">
        <f>Tableau2[[#This Row],[Depart]]-Tableau2[[#This Row],[Delai Signature]]</f>
        <v>0.66666666666666663</v>
      </c>
      <c r="AA3" s="32" t="str">
        <f>TEXT((Tableau2[[#This Row],[KM_Total]]-Tableau2[[#This Row],[Distance_en_circuit]])/Tableau2[[#This Row],[Vit_moy]]/24+Tableau2[[#This Row],[Depart]],"HH:MM")</f>
        <v>18:59</v>
      </c>
      <c r="AB3" s="32">
        <f>Tableau2[[#This Row],[KM_Total]]/Tableau2[[#This Row],[Vit_moy]]/24+Tableau2[[#This Row],[Depart]]</f>
        <v>0.81145833333333328</v>
      </c>
      <c r="AC3" s="33" t="s">
        <v>234</v>
      </c>
      <c r="AD3" s="33" t="s">
        <v>226</v>
      </c>
      <c r="AE3" s="33" t="s">
        <v>251</v>
      </c>
      <c r="AF3" s="33" t="s">
        <v>235</v>
      </c>
      <c r="AG3" s="33" t="s">
        <v>229</v>
      </c>
      <c r="AH3" s="33" t="s">
        <v>245</v>
      </c>
      <c r="AI3" s="33" t="s">
        <v>233</v>
      </c>
      <c r="AJ3" s="32"/>
      <c r="AK3" s="32"/>
    </row>
    <row r="4" spans="1:3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226</v>
      </c>
      <c r="AD4" s="33" t="s">
        <v>226</v>
      </c>
      <c r="AE4" s="33" t="s">
        <v>256</v>
      </c>
      <c r="AF4" s="33" t="s">
        <v>229</v>
      </c>
      <c r="AG4" s="33" t="s">
        <v>229</v>
      </c>
      <c r="AH4" s="33" t="s">
        <v>233</v>
      </c>
      <c r="AI4" s="33" t="s">
        <v>233</v>
      </c>
      <c r="AJ4" s="32" t="str">
        <f>TEXT(Tableau2[[#This Row],[Depart]]+(Notes!$B$2+10)*Notes!$C$2,"HH:MM")</f>
        <v>11:40</v>
      </c>
      <c r="AK4" s="32" t="str">
        <f>TEXT(Tableau2[[#This Row],[KM_Total]]/Tableau2[[#This Row],[Vit_moy]]/24+Tableau2[[#This Row],[DerDep]],"HH:MM")</f>
        <v>11:53</v>
      </c>
    </row>
    <row r="5" spans="1:37" ht="14" x14ac:dyDescent="0.2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239</v>
      </c>
      <c r="AD5" s="33" t="s">
        <v>239</v>
      </c>
      <c r="AE5" s="33" t="s">
        <v>257</v>
      </c>
      <c r="AF5" s="34" t="s">
        <v>240</v>
      </c>
      <c r="AG5" s="33" t="str">
        <f>Tableau2[[#This Row],[LieuDepFR]]</f>
        <v>École secondaire le Tremplin</v>
      </c>
      <c r="AH5" s="33" t="s">
        <v>241</v>
      </c>
      <c r="AI5" s="32" t="str">
        <f>Tableau2[[#This Row],[LieuDepEN]]</f>
        <v>Le Tremplin High School</v>
      </c>
      <c r="AJ5" s="32"/>
      <c r="AK5" s="32"/>
    </row>
    <row r="6" spans="1:3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242</v>
      </c>
      <c r="AD6" s="32" t="str">
        <f>Tableau2[[#This Row],[VilleDep]]</f>
        <v>Senneterre</v>
      </c>
      <c r="AE6" s="33" t="s">
        <v>259</v>
      </c>
      <c r="AF6" s="33" t="s">
        <v>243</v>
      </c>
      <c r="AG6" s="33" t="s">
        <v>244</v>
      </c>
      <c r="AH6" s="33" t="s">
        <v>246</v>
      </c>
      <c r="AI6" s="33" t="s">
        <v>244</v>
      </c>
      <c r="AJ6" s="32"/>
      <c r="AK6" s="32"/>
    </row>
    <row r="7" spans="1:3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226</v>
      </c>
      <c r="AD7" s="33" t="s">
        <v>226</v>
      </c>
      <c r="AE7" s="33" t="s">
        <v>258</v>
      </c>
      <c r="AF7" s="33" t="s">
        <v>229</v>
      </c>
      <c r="AG7" s="33" t="s">
        <v>229</v>
      </c>
      <c r="AH7" s="33" t="s">
        <v>233</v>
      </c>
      <c r="AI7" s="33" t="s">
        <v>233</v>
      </c>
      <c r="AJ7" s="32"/>
      <c r="AK7" s="32"/>
    </row>
    <row r="8" spans="1:3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219</v>
      </c>
      <c r="G8" s="25" t="s">
        <v>260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220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236</v>
      </c>
      <c r="AD8" s="33" t="s">
        <v>226</v>
      </c>
      <c r="AE8" s="33" t="s">
        <v>261</v>
      </c>
      <c r="AF8" s="33" t="s">
        <v>237</v>
      </c>
      <c r="AG8" s="33" t="s">
        <v>229</v>
      </c>
      <c r="AH8" s="33" t="s">
        <v>238</v>
      </c>
      <c r="AI8" s="33" t="s">
        <v>233</v>
      </c>
      <c r="AJ8" s="32"/>
      <c r="AK8" s="32"/>
    </row>
    <row r="14" spans="1:37" x14ac:dyDescent="0.15">
      <c r="Z14" s="16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  <hyperlink ref="T8" r:id="rId5" xr:uid="{6ADD1D3E-718C-764E-8FDE-6A84C5E1F896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221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2023-02-12T18:37:08Z</dcterms:modified>
</cp:coreProperties>
</file>