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B9C31C58-F9E6-AB4E-9C0D-2AD8F0E1983D}" xr6:coauthVersionLast="47" xr6:coauthVersionMax="47" xr10:uidLastSave="{00000000-0000-0000-0000-000000000000}"/>
  <bookViews>
    <workbookView xWindow="1280" yWindow="2320" windowWidth="41460" windowHeight="20600" tabRatio="758" activeTab="4" xr2:uid="{00000000-000D-0000-FFFF-FFFF00000000}"/>
  </bookViews>
  <sheets>
    <sheet name="Notes" sheetId="23" r:id="rId1"/>
    <sheet name="Lexique" sheetId="20" r:id="rId2"/>
    <sheet name="Details" sheetId="21" r:id="rId3"/>
    <sheet name="Etape_1" sheetId="22" r:id="rId4"/>
    <sheet name="Etape_2" sheetId="6" r:id="rId5"/>
    <sheet name="Etape_3" sheetId="24" r:id="rId6"/>
    <sheet name="Etape_4" sheetId="25" r:id="rId7"/>
    <sheet name="Etape_5" sheetId="26" r:id="rId8"/>
    <sheet name="Etape_6" sheetId="27" r:id="rId9"/>
    <sheet name="Etape_7" sheetId="28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21" l="1"/>
  <c r="AH3" i="21"/>
  <c r="U2" i="21"/>
  <c r="AB2" i="21"/>
  <c r="U3" i="21"/>
  <c r="AB3" i="21"/>
  <c r="U4" i="21"/>
  <c r="AB4" i="21"/>
  <c r="U5" i="21"/>
  <c r="AB5" i="21"/>
  <c r="U6" i="21"/>
  <c r="AB6" i="21"/>
  <c r="U7" i="21"/>
  <c r="AB7" i="21"/>
  <c r="U8" i="21"/>
  <c r="AB8" i="21"/>
  <c r="AL4" i="21"/>
  <c r="AM4" i="21"/>
  <c r="B2" i="23"/>
  <c r="O2" i="21"/>
  <c r="AA2" i="21"/>
  <c r="O3" i="21"/>
  <c r="AA3" i="21"/>
  <c r="O4" i="21"/>
  <c r="AA4" i="21"/>
  <c r="O5" i="21"/>
  <c r="AA5" i="21"/>
  <c r="O6" i="21"/>
  <c r="AA6" i="21"/>
  <c r="O7" i="21"/>
  <c r="AA7" i="21"/>
  <c r="O8" i="21"/>
  <c r="AA8" i="21"/>
  <c r="AD6" i="21"/>
  <c r="AG5" i="21"/>
  <c r="AI5" i="21"/>
  <c r="AH2" i="21"/>
  <c r="P8" i="21"/>
  <c r="N8" i="21"/>
  <c r="P2" i="21"/>
  <c r="P3" i="21"/>
  <c r="P4" i="21"/>
  <c r="P5" i="21"/>
  <c r="P6" i="21"/>
  <c r="P7" i="21"/>
  <c r="Z2" i="21"/>
  <c r="Z3" i="21"/>
  <c r="Z4" i="21"/>
  <c r="Z5" i="21"/>
  <c r="Z6" i="21"/>
  <c r="Z7" i="21"/>
  <c r="Z8" i="21"/>
  <c r="Y2" i="21"/>
  <c r="Y3" i="21"/>
  <c r="Y4" i="21"/>
  <c r="Y5" i="21"/>
  <c r="Y6" i="21"/>
  <c r="Y7" i="21"/>
  <c r="Y8" i="21"/>
  <c r="A24" i="22"/>
  <c r="N2" i="21"/>
  <c r="N3" i="21"/>
  <c r="N4" i="21"/>
  <c r="N5" i="21"/>
  <c r="N6" i="21"/>
  <c r="N7" i="21"/>
  <c r="S7" i="21"/>
  <c r="S8" i="21"/>
  <c r="S6" i="21"/>
  <c r="S5" i="21"/>
  <c r="S3" i="21"/>
  <c r="S2" i="21"/>
</calcChain>
</file>

<file path=xl/sharedStrings.xml><?xml version="1.0" encoding="utf-8"?>
<sst xmlns="http://schemas.openxmlformats.org/spreadsheetml/2006/main" count="532" uniqueCount="313">
  <si>
    <t>GPM</t>
  </si>
  <si>
    <t>Avenue Larivière/route 117</t>
  </si>
  <si>
    <t>Route 109</t>
  </si>
  <si>
    <t>2e Avenue</t>
  </si>
  <si>
    <t>Rue Wolfe</t>
  </si>
  <si>
    <t>1ere Avenue</t>
  </si>
  <si>
    <t>1ere Rue</t>
  </si>
  <si>
    <t>Avenue Delorimier</t>
  </si>
  <si>
    <t>6e Rue</t>
  </si>
  <si>
    <t>Rue de l'Ukraine</t>
  </si>
  <si>
    <r>
      <t xml:space="preserve">Route 117 Sud / </t>
    </r>
    <r>
      <rPr>
        <i/>
        <sz val="9"/>
        <rFont val="Trebuchet MS"/>
        <family val="2"/>
      </rPr>
      <t>Highway 117 south</t>
    </r>
  </si>
  <si>
    <r>
      <t xml:space="preserve">Ville de Malartic / </t>
    </r>
    <r>
      <rPr>
        <i/>
        <sz val="9"/>
        <rFont val="Trebuchet MS"/>
        <family val="2"/>
      </rPr>
      <t>City of Malartic</t>
    </r>
  </si>
  <si>
    <t>Heure_dep</t>
  </si>
  <si>
    <t>Pont</t>
  </si>
  <si>
    <t>Bridge</t>
  </si>
  <si>
    <t>Ville de McWatters</t>
  </si>
  <si>
    <t>Rond-point (prendre 2e sortie tout droit)</t>
  </si>
  <si>
    <t>Roundabout (use 2nd exit straight ahead)</t>
  </si>
  <si>
    <t>Emoji</t>
  </si>
  <si>
    <t>Info</t>
  </si>
  <si>
    <t>Départ réel</t>
  </si>
  <si>
    <t>Arrivée finale</t>
  </si>
  <si>
    <t>Sprint bonif</t>
  </si>
  <si>
    <t>Sprint Maire $</t>
  </si>
  <si>
    <t>Départ - Cegep</t>
  </si>
  <si>
    <t>Start – Cegep</t>
  </si>
  <si>
    <t>Départ officiel</t>
  </si>
  <si>
    <t>Official start</t>
  </si>
  <si>
    <t>Voie ferrée oblique</t>
  </si>
  <si>
    <t>Oblique railroad crossing</t>
  </si>
  <si>
    <t>Ville de Cadillac</t>
  </si>
  <si>
    <t>Ville de Rivière-Héva</t>
  </si>
  <si>
    <t>City of Riviere-Héva</t>
  </si>
  <si>
    <t>Highway 109</t>
  </si>
  <si>
    <t>Tout droit</t>
  </si>
  <si>
    <t>Déviation gauche</t>
  </si>
  <si>
    <t>Déviation droite</t>
  </si>
  <si>
    <t>Details_FR</t>
  </si>
  <si>
    <t>Details_ANG</t>
  </si>
  <si>
    <t>Symbol</t>
  </si>
  <si>
    <t>Début du 2e tour</t>
  </si>
  <si>
    <t>Début du 3e tour</t>
  </si>
  <si>
    <t>Start of 2nd lap</t>
  </si>
  <si>
    <t>Start of 3rd lap</t>
  </si>
  <si>
    <t>Dernier passage</t>
  </si>
  <si>
    <t>Railroad crossing</t>
  </si>
  <si>
    <t>Voie ferrée</t>
  </si>
  <si>
    <t>Voie de contournement rte 117</t>
  </si>
  <si>
    <t>Highway 117 bypass</t>
  </si>
  <si>
    <t>Pont de bois</t>
  </si>
  <si>
    <t>Wooden bridge</t>
  </si>
  <si>
    <t>Lac Malartic street</t>
  </si>
  <si>
    <t>City of Cadillac</t>
  </si>
  <si>
    <t>City of McWatters</t>
  </si>
  <si>
    <t>Route 117 Sud / Highway 117 south</t>
  </si>
  <si>
    <t>Ville de Malartic / City of Malartic</t>
  </si>
  <si>
    <t>Rond point</t>
  </si>
  <si>
    <t>Demi-Tour</t>
  </si>
  <si>
    <t>Danger</t>
  </si>
  <si>
    <t>Etape</t>
  </si>
  <si>
    <t>min_dep</t>
  </si>
  <si>
    <t>Vit_rapide</t>
  </si>
  <si>
    <t>Vit_moy</t>
  </si>
  <si>
    <t>Vit_lent</t>
  </si>
  <si>
    <t>Départ - Val-d'OR</t>
  </si>
  <si>
    <t>Start – Val-d'Or on the beach</t>
  </si>
  <si>
    <t>Descr_Villes</t>
  </si>
  <si>
    <t>Descr_km</t>
  </si>
  <si>
    <t>Rouyn-Noranda - Amos</t>
  </si>
  <si>
    <t>Amos - CLMI</t>
  </si>
  <si>
    <t>10.0 km</t>
  </si>
  <si>
    <t>95.3 km + (4 x 5.4 km) = 116.9 km</t>
  </si>
  <si>
    <t>Malartic - Malartic</t>
  </si>
  <si>
    <t>Amos -Preissac - RH - Amos</t>
  </si>
  <si>
    <t>Senneterre - VD - Senneterre</t>
  </si>
  <si>
    <t>Liens</t>
  </si>
  <si>
    <t>Nb_tours</t>
  </si>
  <si>
    <t>Notes</t>
  </si>
  <si>
    <t>Utiliser '&lt;br/&gt;' pour indiquer un saut de ligne dans le tableau des détails</t>
  </si>
  <si>
    <t xml:space="preserve">Sprint du maire de Rouyn-Noranda - $250&lt;br/&gt;(École St-Philippe sur la traverse piétons) </t>
  </si>
  <si>
    <t xml:space="preserve">Mayor's sprint - $250&lt;br/&gt;(École St-Philippe sur la traverse piétons) </t>
  </si>
  <si>
    <t>Info_FR</t>
  </si>
  <si>
    <t>Info_ANG</t>
  </si>
  <si>
    <t>Départ neutralisé</t>
  </si>
  <si>
    <t>Neutralised start</t>
  </si>
  <si>
    <t>Start proper</t>
  </si>
  <si>
    <t>Last lap</t>
  </si>
  <si>
    <t>Finish</t>
  </si>
  <si>
    <t>Bonif sprint</t>
  </si>
  <si>
    <t>KOM</t>
  </si>
  <si>
    <t>Mayor Sprint $</t>
  </si>
  <si>
    <t>Straight ahead</t>
  </si>
  <si>
    <t>Sharp left</t>
  </si>
  <si>
    <t>Sharp right</t>
  </si>
  <si>
    <t>left-shift</t>
  </si>
  <si>
    <t>right-shift</t>
  </si>
  <si>
    <t>Round about</t>
  </si>
  <si>
    <t>U-turn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</si>
  <si>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</si>
  <si>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</si>
  <si>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</si>
  <si>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</si>
  <si>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</si>
  <si>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</si>
  <si>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</si>
  <si>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</si>
  <si>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KM_reel</t>
  </si>
  <si>
    <t>Points GPM (Chemin Bousquet)</t>
  </si>
  <si>
    <t>Arrivée Finale&lt;br/&gt;Bonification temps et points</t>
  </si>
  <si>
    <t>Final Finish&lt;br/&gt;Time and points bonus</t>
  </si>
  <si>
    <t>Bonus sprint time and points&lt;br/&gt;(km 544)</t>
  </si>
  <si>
    <t>Sprint bonification temps et points&lt;br/&gt;(km 544)</t>
  </si>
  <si>
    <t>Sprint bonification temps et points&lt;br/&gt;(Chemin Lac Normand)</t>
  </si>
  <si>
    <t>Bonus sprint time and points&lt;br/&gt;(Chemin Lac Normand)</t>
  </si>
  <si>
    <t>KOM Points (Chemin Bousquet)</t>
  </si>
  <si>
    <t>Départ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</si>
  <si>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</si>
  <si>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</si>
  <si>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</si>
  <si>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</si>
  <si>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</si>
  <si>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</si>
  <si>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</si>
  <si>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</si>
  <si>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</si>
  <si>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</si>
  <si>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</si>
  <si>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</si>
  <si>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</si>
  <si>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</si>
  <si>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</si>
  <si>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</si>
  <si>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</si>
  <si>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</si>
  <si>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</si>
  <si>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</si>
  <si>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</si>
  <si>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Feeding</t>
  </si>
  <si>
    <t>Commanditaire</t>
  </si>
  <si>
    <t>Agnico-Eagle</t>
  </si>
  <si>
    <t>Eldorado Gold</t>
  </si>
  <si>
    <t>Partenariat Canadian Malartic</t>
  </si>
  <si>
    <t>CSS Harricana</t>
  </si>
  <si>
    <t>Ville d'Amos</t>
  </si>
  <si>
    <t>KM_Total</t>
  </si>
  <si>
    <t>KM_Neutres</t>
  </si>
  <si>
    <t>KM_par_tours</t>
  </si>
  <si>
    <t>Distance_en_circuit</t>
  </si>
  <si>
    <t>Distance_totale</t>
  </si>
  <si>
    <t>Jour</t>
  </si>
  <si>
    <t>Mardi</t>
  </si>
  <si>
    <t>Mercredi</t>
  </si>
  <si>
    <t>Jeudi AM</t>
  </si>
  <si>
    <t>Jeudi PM</t>
  </si>
  <si>
    <t>Vendredi</t>
  </si>
  <si>
    <t>Samedi</t>
  </si>
  <si>
    <t>Dimanche</t>
  </si>
  <si>
    <t>Day</t>
  </si>
  <si>
    <t>Tuesday</t>
  </si>
  <si>
    <t>Wednesday</t>
  </si>
  <si>
    <t>Thursday AM</t>
  </si>
  <si>
    <t>Thursday PM</t>
  </si>
  <si>
    <t>Friday</t>
  </si>
  <si>
    <t>Saturday</t>
  </si>
  <si>
    <t>Sunday</t>
  </si>
  <si>
    <t>Date</t>
  </si>
  <si>
    <t>Début ravitaillement</t>
  </si>
  <si>
    <t>Feed opening</t>
  </si>
  <si>
    <t>Gouvernement du Québec</t>
  </si>
  <si>
    <t>Distance_Route</t>
  </si>
  <si>
    <t>57.4 km</t>
  </si>
  <si>
    <t>140 km</t>
  </si>
  <si>
    <t>115.9 km</t>
  </si>
  <si>
    <t>Rue  du Lac Malartic</t>
  </si>
  <si>
    <t>Arrivée&lt;br/&gt;Bonification en temps et points</t>
  </si>
  <si>
    <t>Val-d'Or - Amos</t>
  </si>
  <si>
    <t>Sprint bonification temps et points&lt;br/&gt;(Halte Trecesson)</t>
  </si>
  <si>
    <t>GPM - Flat de Landirenne</t>
  </si>
  <si>
    <t>KOM - Landrienne's flat</t>
  </si>
  <si>
    <t>Bypass</t>
  </si>
  <si>
    <t>Caravan bypass on the right</t>
  </si>
  <si>
    <t>Déviation Caravane</t>
  </si>
  <si>
    <t>Caravan Bypass</t>
  </si>
  <si>
    <t>&amp;#9936;</t>
  </si>
  <si>
    <t>Sprint du maire de Rouyn-Noranda - $250&lt;br/&gt;Début du 2e tour</t>
  </si>
  <si>
    <t>Mayor's sprint - $250&lt;br/&gt;Start of 2nd lap</t>
  </si>
  <si>
    <t>Déviation de la caravane sur la droite</t>
  </si>
  <si>
    <t>Delai Signature</t>
  </si>
  <si>
    <t>Heure_Navette</t>
  </si>
  <si>
    <t>Delai Preparation</t>
  </si>
  <si>
    <t>Temps Transport</t>
  </si>
  <si>
    <t>Heure Signature</t>
  </si>
  <si>
    <t>Ouverture du ravito : maintenant à 30 km, pas 50km</t>
  </si>
  <si>
    <t>La Sarre - Amos</t>
  </si>
  <si>
    <t>HeureEntreeVille</t>
  </si>
  <si>
    <t>VilleDep</t>
  </si>
  <si>
    <t>VilleArr</t>
  </si>
  <si>
    <t>Rouyn-Noranda</t>
  </si>
  <si>
    <t>Amos</t>
  </si>
  <si>
    <t>LieuDepFR</t>
  </si>
  <si>
    <t>LieuArrFR</t>
  </si>
  <si>
    <t>Cathédrale</t>
  </si>
  <si>
    <t>LieuDepEN</t>
  </si>
  <si>
    <t>LieuArrEN</t>
  </si>
  <si>
    <t>CEGEP</t>
  </si>
  <si>
    <t>Cathedral</t>
  </si>
  <si>
    <t>Val-d'Or</t>
  </si>
  <si>
    <t>Place Agnico-Eagle</t>
  </si>
  <si>
    <t>La Sarre</t>
  </si>
  <si>
    <t>Aréna Nicol Auto</t>
  </si>
  <si>
    <t>Nicol Auto Arena</t>
  </si>
  <si>
    <t>Malartic</t>
  </si>
  <si>
    <t>École secondaire le Tremplin</t>
  </si>
  <si>
    <t>Le Tremplin High School</t>
  </si>
  <si>
    <t>Senneterre</t>
  </si>
  <si>
    <t>Hôtel de Ville</t>
  </si>
  <si>
    <t>Mont Bell</t>
  </si>
  <si>
    <t>City Hall</t>
  </si>
  <si>
    <t>HeureArrivee</t>
  </si>
  <si>
    <t>Depart</t>
  </si>
  <si>
    <t>Via</t>
  </si>
  <si>
    <t>(via Barraute)</t>
  </si>
  <si>
    <t>Nb_Coureurs</t>
  </si>
  <si>
    <t>DerArr</t>
  </si>
  <si>
    <t>DerDep</t>
  </si>
  <si>
    <t>Minute</t>
  </si>
  <si>
    <t>Saint-Maurice</t>
  </si>
  <si>
    <t>Cadillac</t>
  </si>
  <si>
    <t>(via Rivière-Héva &amp; Preissac )</t>
  </si>
  <si>
    <t>(via Val-d'Or)</t>
  </si>
  <si>
    <t>Demi tour</t>
  </si>
  <si>
    <t>Étape 1 - Val-d'Or</t>
  </si>
  <si>
    <t>Étape 2 - Rouyn-Noranda</t>
  </si>
  <si>
    <t>Nom_Courts_FR</t>
  </si>
  <si>
    <t>Nom_Courts_EN</t>
  </si>
  <si>
    <t>Étape 3 - CLMI</t>
  </si>
  <si>
    <t>Étape 4 - Malartic</t>
  </si>
  <si>
    <t>Étape 5 - Senneterre</t>
  </si>
  <si>
    <t>Étape 6 - Boucle Preissac</t>
  </si>
  <si>
    <t>Étape 7 - La Sarre</t>
  </si>
  <si>
    <t>Stage 1 - Val-d'Or</t>
  </si>
  <si>
    <t>Stage 2 - Rouyn-Noranda</t>
  </si>
  <si>
    <t>Stage 4 - Malartic</t>
  </si>
  <si>
    <t>Stage 5 - Senneterre</t>
  </si>
  <si>
    <t>Stage 7 - La Sarre</t>
  </si>
  <si>
    <t>Stage 3 - ITT</t>
  </si>
  <si>
    <t>Stage 6 - Preissac Loop</t>
  </si>
  <si>
    <t>https://ridewithgps.com/routes/42268563</t>
  </si>
  <si>
    <t>https://ridewithgps.com/routes/42268538</t>
  </si>
  <si>
    <t>https://ridewithgps.com/routes/42268527</t>
  </si>
  <si>
    <t>https://ridewithgps.com/routes/42268509</t>
  </si>
  <si>
    <t>https://ridewithgps.com/routes/42268449</t>
  </si>
  <si>
    <t>https://ridewithgps.com/routes/42183412</t>
  </si>
  <si>
    <t>125.6 km</t>
  </si>
  <si>
    <t>https://ridewithgps.com/routes/42099075</t>
  </si>
  <si>
    <t>(via Poularies)</t>
  </si>
  <si>
    <t>(via Macamic)</t>
  </si>
  <si>
    <t>TBD</t>
  </si>
  <si>
    <t>Quartier D'Alembert</t>
  </si>
  <si>
    <t>Finish&lt;br/&gt;Time and points bonus&lt;br/&gt;</t>
  </si>
  <si>
    <t>Boulevard du Collège</t>
  </si>
  <si>
    <t>Rue Tardif</t>
  </si>
  <si>
    <t>Avenue Laliberté</t>
  </si>
  <si>
    <t>Rue Marie-Victorin</t>
  </si>
  <si>
    <t>Rue Perreault Est</t>
  </si>
  <si>
    <t>Rte 117 - Voie de contournement</t>
  </si>
  <si>
    <t>Roundabout (use 1st exit)</t>
  </si>
  <si>
    <t>KOM Points&lt;br/&gt;(Lac Dufault)</t>
  </si>
  <si>
    <t>Points GPM&lt;br/&gt;(Côte Lac Dufault)</t>
  </si>
  <si>
    <t>Points GPM&lt;br/&gt;(Intersection chemin forestier)</t>
  </si>
  <si>
    <t>KOM Points&lt;br/&gt;(Intersection forest road)</t>
  </si>
  <si>
    <t>Municipalité de Poularies</t>
  </si>
  <si>
    <t>Municipality of Poularies</t>
  </si>
  <si>
    <t>Sprint bonification temps et points&lt;br/&gt;(Garage Tony Mercier)</t>
  </si>
  <si>
    <t>Sprint bonification temps et points&lt;br/&gt;(Tony Mercier Garage)</t>
  </si>
  <si>
    <t>Chemin des Pionniers, route 390</t>
  </si>
  <si>
    <t>Municipalité de Taschereau</t>
  </si>
  <si>
    <t>Municipality of Taschereau</t>
  </si>
  <si>
    <t>Zone déchêts</t>
  </si>
  <si>
    <t>Trash zone</t>
  </si>
  <si>
    <t>Rue Principale</t>
  </si>
  <si>
    <t>Trash</t>
  </si>
  <si>
    <t>Route 111</t>
  </si>
  <si>
    <t>Municipalité de Launay</t>
  </si>
  <si>
    <t xml:space="preserve">Municipality of Launay </t>
  </si>
  <si>
    <t>Municipalité de Trécesson</t>
  </si>
  <si>
    <t>Municipality of Trécesson</t>
  </si>
  <si>
    <t>Feed closed</t>
  </si>
  <si>
    <t>Fin du ravitaillement</t>
  </si>
  <si>
    <t>Début du ravitaillement</t>
  </si>
  <si>
    <t>Feed open</t>
  </si>
  <si>
    <t>Sprint bonification temps et points&lt;br/&gt;(Trécesson rest stop)</t>
  </si>
  <si>
    <t>City of Amos</t>
  </si>
  <si>
    <t>Boulevard Mercier</t>
  </si>
  <si>
    <t>2e Avenue Ouest</t>
  </si>
  <si>
    <t>1re Rue Ouest</t>
  </si>
  <si>
    <t>5e Avenue Ouest</t>
  </si>
  <si>
    <t>Rue Principale Nord</t>
  </si>
  <si>
    <t>Dérivation caravane sur la droite</t>
  </si>
  <si>
    <t>Rond-point (prendre 1ère sortie)</t>
  </si>
  <si>
    <t>Rte 117 - Bypass route</t>
  </si>
  <si>
    <t>D'Alembert district</t>
  </si>
  <si>
    <t>Rouyn-Noranda Mayor's sprint&lt;br/&gt;$250 (Reneault Parc)</t>
  </si>
  <si>
    <t xml:space="preserve">Rouyn-Noranda Mayor's sprint&lt;br/&gt;$250 (Engoulevent municipal parc) </t>
  </si>
  <si>
    <t>Sprint de la mairesse de Rouyn-Noranda&lt;br/&gt;$250 (Parc Renault)</t>
  </si>
  <si>
    <t xml:space="preserve">Sprint de la mairesse de Rouyn-Noranda&lt;br/&gt;$250 (Parc municipal Engoulevent) </t>
  </si>
  <si>
    <t>&amp;#9851;</t>
  </si>
  <si>
    <t>&amp;#9873;</t>
  </si>
  <si>
    <t>&amp;#36;</t>
  </si>
  <si>
    <t>&amp;#9749;</t>
  </si>
  <si>
    <t>93.5 km + ( 5 x 5.4 km) = 120.5 km</t>
  </si>
  <si>
    <t>Départ - Stationnement Aréna Nicol Auto</t>
  </si>
  <si>
    <t>Start - Nicol Auto Arena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</si>
</sst>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20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8"/>
      <name val="Verdana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i/>
      <sz val="9"/>
      <name val="Trebuchet MS"/>
      <family val="2"/>
    </font>
    <font>
      <b/>
      <sz val="10"/>
      <name val="Verdana"/>
      <family val="2"/>
    </font>
    <font>
      <sz val="8"/>
      <name val="Trebuchet MS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0"/>
      <name val="Calibri"/>
      <family val="2"/>
    </font>
    <font>
      <sz val="10"/>
      <color rgb="FF000000"/>
      <name val="Helvetica Neue"/>
      <family val="2"/>
    </font>
    <font>
      <sz val="12"/>
      <name val="Helvetica"/>
      <family val="2"/>
    </font>
    <font>
      <b/>
      <sz val="12"/>
      <name val="Trebuchet MS"/>
      <family val="2"/>
    </font>
    <font>
      <b/>
      <i/>
      <sz val="12"/>
      <name val="Trebuchet MS"/>
      <family val="2"/>
    </font>
    <font>
      <sz val="12"/>
      <name val="Trebuchet MS"/>
      <family val="2"/>
    </font>
    <font>
      <i/>
      <sz val="12"/>
      <name val="Trebuchet MS"/>
      <family val="2"/>
    </font>
    <font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0" xfId="0" applyFill="1"/>
    <xf numFmtId="164" fontId="3" fillId="0" borderId="0" xfId="0" applyNumberFormat="1" applyFont="1"/>
    <xf numFmtId="0" fontId="1" fillId="0" borderId="0" xfId="0" applyFont="1" applyAlignment="1">
      <alignment wrapText="1"/>
    </xf>
    <xf numFmtId="0" fontId="11" fillId="0" borderId="2" xfId="0" applyFont="1" applyBorder="1"/>
    <xf numFmtId="0" fontId="0" fillId="0" borderId="3" xfId="0" applyBorder="1"/>
    <xf numFmtId="14" fontId="0" fillId="0" borderId="0" xfId="0" applyNumberFormat="1"/>
    <xf numFmtId="0" fontId="0" fillId="4" borderId="0" xfId="0" applyFill="1"/>
    <xf numFmtId="0" fontId="0" fillId="4" borderId="3" xfId="0" applyFill="1" applyBorder="1"/>
    <xf numFmtId="0" fontId="0" fillId="0" borderId="4" xfId="0" applyBorder="1"/>
    <xf numFmtId="0" fontId="10" fillId="0" borderId="4" xfId="1" applyBorder="1"/>
    <xf numFmtId="165" fontId="0" fillId="0" borderId="0" xfId="0" applyNumberFormat="1"/>
    <xf numFmtId="165" fontId="1" fillId="0" borderId="0" xfId="0" applyNumberFormat="1" applyFont="1"/>
    <xf numFmtId="0" fontId="12" fillId="0" borderId="0" xfId="0" applyFont="1"/>
    <xf numFmtId="20" fontId="0" fillId="0" borderId="0" xfId="0" applyNumberFormat="1"/>
    <xf numFmtId="0" fontId="13" fillId="0" borderId="0" xfId="0" applyFont="1"/>
    <xf numFmtId="0" fontId="14" fillId="0" borderId="0" xfId="0" applyFont="1"/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/>
    <xf numFmtId="0" fontId="19" fillId="0" borderId="0" xfId="0" applyFont="1"/>
    <xf numFmtId="0" fontId="17" fillId="0" borderId="0" xfId="0" applyFont="1"/>
    <xf numFmtId="0" fontId="15" fillId="2" borderId="5" xfId="0" applyFont="1" applyFill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164" fontId="17" fillId="0" borderId="0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31"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0" formatCode="General"/>
    </dxf>
    <dxf>
      <border diagonalUp="0" diagonalDown="0"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D24" totalsRowShown="0" headerRowDxfId="30">
  <autoFilter ref="A1:D24" xr:uid="{6D69E1BF-D563-4383-B16C-77CF4F7B3AFC}"/>
  <tableColumns count="4">
    <tableColumn id="5" xr3:uid="{F0FFBF15-FEDF-C643-982D-FCACCA7549C7}" name="Symbol"/>
    <tableColumn id="2" xr3:uid="{A1F7DBB1-855B-47BD-8E57-AFA08ED6A331}" name="Emoji"/>
    <tableColumn id="4" xr3:uid="{058306AC-A829-446D-A49F-89A6635464AB}" name="Info_FR"/>
    <tableColumn id="3" xr3:uid="{8133986C-B8E6-4347-8AAA-93A4F524E2BA}" name="Info_A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6054-52E9-474A-8B81-4940D285ED76}" name="Tableau2" displayName="Tableau2" ref="A1:AM8" totalsRowShown="0">
  <autoFilter ref="A1:AM8" xr:uid="{8DFF6054-52E9-474A-8B81-4940D285ED76}"/>
  <tableColumns count="39">
    <tableColumn id="1" xr3:uid="{F159CC0E-186F-4E03-998F-71303E6AFF37}" name="Etape"/>
    <tableColumn id="19" xr3:uid="{3543EB43-316C-0F44-B3AA-B931646E7365}" name="Jour"/>
    <tableColumn id="18" xr3:uid="{0D4EFF62-DD86-2240-BAFF-EEDA66BC4B15}" name="Day"/>
    <tableColumn id="20" xr3:uid="{E33C33BE-64A9-E544-83BB-0D75EE75CE41}" name="Date"/>
    <tableColumn id="12" xr3:uid="{ED5642DA-8113-0E4E-82A6-3C75E9265A97}" name="Commanditaire"/>
    <tableColumn id="7" xr3:uid="{F00D4F6E-C90E-46EE-A909-314DE697FD94}" name="Descr_Villes"/>
    <tableColumn id="8" xr3:uid="{8354F9C0-AD0A-4AD3-9848-4F4943024BA4}" name="Descr_km" dataDxfId="29"/>
    <tableColumn id="2" xr3:uid="{B450C706-68CE-4E8A-AFDB-4B447D80EDA8}" name="Heure_dep"/>
    <tableColumn id="3" xr3:uid="{9E140560-130D-4628-86EE-1A55F160D78B}" name="min_dep" dataDxfId="28"/>
    <tableColumn id="14" xr3:uid="{405A50AD-C717-BD44-8CF4-3A381A4A382E}" name="KM_Total"/>
    <tableColumn id="13" xr3:uid="{526CBEFC-EC9F-A544-BB03-D1A4FE46FA3B}" name="KM_Neutres"/>
    <tableColumn id="11" xr3:uid="{0DFDFB6D-3AD3-41A7-8166-655572AFBECE}" name="Nb_tours" dataDxfId="27"/>
    <tableColumn id="16" xr3:uid="{0F6AA147-5F2C-7844-AA70-39BA69D17822}" name="KM_par_tours" dataDxfId="26"/>
    <tableColumn id="9" xr3:uid="{D427D8CB-CD24-494C-8C89-5C11E9AD38F5}" name="Distance_Route" dataDxfId="25">
      <calculatedColumnFormula>P2-O2</calculatedColumnFormula>
    </tableColumn>
    <tableColumn id="17" xr3:uid="{017DA8AC-0426-3748-9B31-2FBF5A4A71CC}" name="Distance_en_circuit" dataDxfId="24">
      <calculatedColumnFormula>Tableau2[[#This Row],[KM_par_tours]]*Tableau2[[#This Row],[Nb_tours]]</calculatedColumnFormula>
    </tableColumn>
    <tableColumn id="15" xr3:uid="{45950B2C-FA23-0C41-BD9A-2B87B2F2A583}" name="Distance_totale" dataDxfId="23">
      <calculatedColumnFormula>Tableau2[[#This Row],[KM_Total]]-Tableau2[[#This Row],[KM_Neutres]]</calculatedColumnFormula>
    </tableColumn>
    <tableColumn id="4" xr3:uid="{B6A83BA6-1D6C-4B6F-AEB9-C659AC6292AB}" name="Vit_rapide" dataDxfId="22">
      <calculatedColumnFormula>IF(R2&gt;0,R2+3,"")</calculatedColumnFormula>
    </tableColumn>
    <tableColumn id="5" xr3:uid="{7644F403-E43B-41CD-AA3D-80D9B7BE282A}" name="Vit_moy" dataDxfId="21"/>
    <tableColumn id="6" xr3:uid="{D6AC70F3-4051-4632-820E-D8AF8DE14301}" name="Vit_lent" dataDxfId="20">
      <calculatedColumnFormula>IF(R2&gt;0,R2-2,"")</calculatedColumnFormula>
    </tableColumn>
    <tableColumn id="10" xr3:uid="{94F4814B-ACC3-42BB-BE44-22DD4EEFAAC9}" name="Liens" dataDxfId="19" dataCellStyle="Lien hypertexte"/>
    <tableColumn id="21" xr3:uid="{F2204A86-7E8B-4F1F-89A0-9523DD2193D9}" name="Depart" dataDxfId="18">
      <calculatedColumnFormula>TEXT(_xlfn.CONCAT(Tableau2[[#This Row],[Heure_dep]],":",Tableau2[[#This Row],[min_dep]]), "HH:MM")</calculatedColumnFormula>
    </tableColumn>
    <tableColumn id="22" xr3:uid="{2B5A63D9-26DC-4A28-8248-6E6EA5709678}" name="Temps Transport" dataDxfId="17"/>
    <tableColumn id="25" xr3:uid="{F7C0E5F3-60BA-4A5C-949D-A330E373C447}" name="Delai Preparation" dataDxfId="16"/>
    <tableColumn id="23" xr3:uid="{B5478C0D-EFC2-4CDA-831C-0997C386A960}" name="Delai Signature" dataDxfId="15"/>
    <tableColumn id="24" xr3:uid="{A09046F5-0413-4C19-909F-C542FD5D89A5}" name="Heure_Navette" dataDxfId="14">
      <calculatedColumnFormula>Tableau2[[#This Row],[Depart]]-Tableau2[[#This Row],[Temps Transport]]-Tableau2[[#This Row],[Delai Signature]]-Tableau2[[#This Row],[Delai Preparation]]</calculatedColumnFormula>
    </tableColumn>
    <tableColumn id="26" xr3:uid="{3FF438BF-A8F9-410C-9EE8-149BE535DB34}" name="Heure Signature" dataDxfId="13">
      <calculatedColumnFormula>Tableau2[[#This Row],[Depart]]-Tableau2[[#This Row],[Delai Signature]]</calculatedColumnFormula>
    </tableColumn>
    <tableColumn id="28" xr3:uid="{87DB48BA-40E9-2842-81A9-7C28757A794A}" name="HeureEntreeVille" dataDxfId="12">
      <calculatedColumnFormula>TEXT((Tableau2[[#This Row],[KM_Total]]-Tableau2[[#This Row],[Distance_en_circuit]])/Tableau2[[#This Row],[Vit_moy]]/24+Tableau2[[#This Row],[Depart]],"HH:MM")</calculatedColumnFormula>
    </tableColumn>
    <tableColumn id="27" xr3:uid="{C742E3EE-A1EA-443B-8ED2-262CF7394F0A}" name="HeureArrivee" dataDxfId="11">
      <calculatedColumnFormula>Tableau2[[#This Row],[KM_Total]]/Tableau2[[#This Row],[Vit_moy]]/24+Tableau2[[#This Row],[Depart]]</calculatedColumnFormula>
    </tableColumn>
    <tableColumn id="29" xr3:uid="{296D98CC-9B61-3A4A-982E-D4453705D813}" name="VilleDep" dataDxfId="10"/>
    <tableColumn id="31" xr3:uid="{61A48D43-59DF-1742-BF95-701B35EFFC5E}" name="VilleArr" dataDxfId="9"/>
    <tableColumn id="35" xr3:uid="{FD0EAC1B-5177-134B-962E-7B34C06B11D4}" name="Via" dataDxfId="8"/>
    <tableColumn id="30" xr3:uid="{85765C9D-3E63-A446-9E4D-6F43565FE723}" name="LieuDepFR" dataDxfId="7"/>
    <tableColumn id="32" xr3:uid="{6F69E33C-23AD-0742-9451-C7620F744115}" name="LieuArrFR" dataDxfId="6"/>
    <tableColumn id="33" xr3:uid="{3B628602-BF9E-5047-A829-1312DF11D0D1}" name="LieuDepEN" dataDxfId="5">
      <calculatedColumnFormula>Tableau2[[#This Row],[LieuDepFR]]</calculatedColumnFormula>
    </tableColumn>
    <tableColumn id="34" xr3:uid="{B0E21DC6-6191-EC41-B466-9EC0D03723A1}" name="LieuArrEN" dataDxfId="4"/>
    <tableColumn id="39" xr3:uid="{5A66E4EC-1F67-9D41-BAB2-97579B33260B}" name="Nom_Courts_FR" dataDxfId="3"/>
    <tableColumn id="38" xr3:uid="{28AFF566-5CAF-CE4B-BC1C-EB69DC8F2BED}" name="Nom_Courts_EN" dataDxfId="2"/>
    <tableColumn id="36" xr3:uid="{FB7B8EE4-54EA-5141-899B-A705EB625FEF}" name="DerDep" dataDxfId="1"/>
    <tableColumn id="37" xr3:uid="{F766DED6-C846-5F49-BB42-B60596160DD0}" name="DerAr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C5"/>
  <sheetViews>
    <sheetView workbookViewId="0">
      <selection activeCell="B16" sqref="B16"/>
    </sheetView>
  </sheetViews>
  <sheetFormatPr baseColWidth="10" defaultRowHeight="13" x14ac:dyDescent="0.15"/>
  <cols>
    <col min="1" max="1" width="61.33203125" bestFit="1" customWidth="1"/>
    <col min="2" max="2" width="13.33203125" bestFit="1" customWidth="1"/>
  </cols>
  <sheetData>
    <row r="1" spans="1:3" x14ac:dyDescent="0.15">
      <c r="A1" s="11" t="s">
        <v>77</v>
      </c>
      <c r="B1" s="11" t="s">
        <v>222</v>
      </c>
      <c r="C1" s="11" t="s">
        <v>225</v>
      </c>
    </row>
    <row r="2" spans="1:3" x14ac:dyDescent="0.15">
      <c r="A2" s="16" t="s">
        <v>78</v>
      </c>
      <c r="B2">
        <f>20*6</f>
        <v>120</v>
      </c>
      <c r="C2" s="33">
        <v>6.9444444444444447E-4</v>
      </c>
    </row>
    <row r="3" spans="1:3" x14ac:dyDescent="0.15">
      <c r="A3" t="s">
        <v>104</v>
      </c>
    </row>
    <row r="4" spans="1:3" x14ac:dyDescent="0.15">
      <c r="A4" s="23" t="s">
        <v>192</v>
      </c>
    </row>
    <row r="5" spans="1:3" x14ac:dyDescent="0.15">
      <c r="A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D20"/>
  <sheetViews>
    <sheetView workbookViewId="0">
      <selection activeCell="C50" sqref="C50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16.5" bestFit="1" customWidth="1"/>
  </cols>
  <sheetData>
    <row r="1" spans="1:4" s="11" customFormat="1" x14ac:dyDescent="0.15">
      <c r="A1" s="11" t="s">
        <v>39</v>
      </c>
      <c r="B1" s="11" t="s">
        <v>18</v>
      </c>
      <c r="C1" s="11" t="s">
        <v>81</v>
      </c>
      <c r="D1" s="11" t="s">
        <v>82</v>
      </c>
    </row>
    <row r="2" spans="1:4" x14ac:dyDescent="0.15">
      <c r="A2" t="s">
        <v>116</v>
      </c>
      <c r="B2" t="s">
        <v>105</v>
      </c>
      <c r="C2" s="16" t="s">
        <v>83</v>
      </c>
      <c r="D2" s="16" t="s">
        <v>84</v>
      </c>
    </row>
    <row r="3" spans="1:4" x14ac:dyDescent="0.15">
      <c r="A3" t="s">
        <v>132</v>
      </c>
      <c r="B3" s="16" t="s">
        <v>307</v>
      </c>
      <c r="C3" s="16" t="s">
        <v>20</v>
      </c>
      <c r="D3" s="16" t="s">
        <v>85</v>
      </c>
    </row>
    <row r="4" spans="1:4" x14ac:dyDescent="0.15">
      <c r="A4" t="s">
        <v>133</v>
      </c>
      <c r="B4" t="s">
        <v>102</v>
      </c>
      <c r="C4" s="16" t="s">
        <v>44</v>
      </c>
      <c r="D4" s="16" t="s">
        <v>86</v>
      </c>
    </row>
    <row r="5" spans="1:4" x14ac:dyDescent="0.15">
      <c r="A5" t="s">
        <v>87</v>
      </c>
      <c r="B5" s="16" t="s">
        <v>307</v>
      </c>
      <c r="C5" s="16" t="s">
        <v>21</v>
      </c>
      <c r="D5" s="16" t="s">
        <v>87</v>
      </c>
    </row>
    <row r="6" spans="1:4" x14ac:dyDescent="0.15">
      <c r="A6" t="s">
        <v>58</v>
      </c>
      <c r="B6" t="s">
        <v>101</v>
      </c>
      <c r="C6" s="16" t="s">
        <v>58</v>
      </c>
      <c r="D6" s="16" t="s">
        <v>58</v>
      </c>
    </row>
    <row r="7" spans="1:4" x14ac:dyDescent="0.15">
      <c r="A7" t="s">
        <v>19</v>
      </c>
      <c r="B7" t="s">
        <v>122</v>
      </c>
      <c r="C7" t="s">
        <v>19</v>
      </c>
      <c r="D7" t="s">
        <v>19</v>
      </c>
    </row>
    <row r="8" spans="1:4" x14ac:dyDescent="0.15">
      <c r="A8" t="s">
        <v>123</v>
      </c>
      <c r="B8" s="16" t="s">
        <v>307</v>
      </c>
      <c r="C8" s="16" t="s">
        <v>22</v>
      </c>
      <c r="D8" s="16" t="s">
        <v>88</v>
      </c>
    </row>
    <row r="9" spans="1:4" x14ac:dyDescent="0.15">
      <c r="A9" t="s">
        <v>124</v>
      </c>
      <c r="B9" t="s">
        <v>103</v>
      </c>
      <c r="C9" s="16" t="s">
        <v>0</v>
      </c>
      <c r="D9" s="16" t="s">
        <v>89</v>
      </c>
    </row>
    <row r="10" spans="1:4" x14ac:dyDescent="0.15">
      <c r="A10" t="s">
        <v>134</v>
      </c>
      <c r="B10" s="16" t="s">
        <v>308</v>
      </c>
      <c r="C10" s="16" t="s">
        <v>23</v>
      </c>
      <c r="D10" s="16" t="s">
        <v>90</v>
      </c>
    </row>
    <row r="11" spans="1:4" ht="14" x14ac:dyDescent="0.15">
      <c r="A11" t="s">
        <v>129</v>
      </c>
      <c r="B11" s="22" t="s">
        <v>119</v>
      </c>
      <c r="C11" s="16" t="s">
        <v>34</v>
      </c>
      <c r="D11" s="16" t="s">
        <v>91</v>
      </c>
    </row>
    <row r="12" spans="1:4" ht="14" x14ac:dyDescent="0.15">
      <c r="A12" t="s">
        <v>126</v>
      </c>
      <c r="B12" s="22" t="s">
        <v>118</v>
      </c>
      <c r="C12" s="16" t="s">
        <v>98</v>
      </c>
      <c r="D12" s="16" t="s">
        <v>92</v>
      </c>
    </row>
    <row r="13" spans="1:4" ht="14" x14ac:dyDescent="0.15">
      <c r="A13" t="s">
        <v>125</v>
      </c>
      <c r="B13" s="22" t="s">
        <v>117</v>
      </c>
      <c r="C13" s="16" t="s">
        <v>99</v>
      </c>
      <c r="D13" s="16" t="s">
        <v>93</v>
      </c>
    </row>
    <row r="14" spans="1:4" ht="14" x14ac:dyDescent="0.15">
      <c r="A14" t="s">
        <v>127</v>
      </c>
      <c r="B14" s="22" t="s">
        <v>120</v>
      </c>
      <c r="C14" s="16" t="s">
        <v>35</v>
      </c>
      <c r="D14" s="16" t="s">
        <v>94</v>
      </c>
    </row>
    <row r="15" spans="1:4" ht="14" x14ac:dyDescent="0.15">
      <c r="A15" t="s">
        <v>128</v>
      </c>
      <c r="B15" s="22" t="s">
        <v>121</v>
      </c>
      <c r="C15" s="16" t="s">
        <v>36</v>
      </c>
      <c r="D15" s="16" t="s">
        <v>95</v>
      </c>
    </row>
    <row r="16" spans="1:4" x14ac:dyDescent="0.15">
      <c r="A16" t="s">
        <v>135</v>
      </c>
      <c r="B16" t="s">
        <v>100</v>
      </c>
      <c r="C16" s="16" t="s">
        <v>56</v>
      </c>
      <c r="D16" s="16" t="s">
        <v>96</v>
      </c>
    </row>
    <row r="17" spans="1:4" x14ac:dyDescent="0.15">
      <c r="A17" t="s">
        <v>130</v>
      </c>
      <c r="B17" t="s">
        <v>100</v>
      </c>
      <c r="C17" s="16" t="s">
        <v>57</v>
      </c>
      <c r="D17" s="16" t="s">
        <v>97</v>
      </c>
    </row>
    <row r="18" spans="1:4" x14ac:dyDescent="0.15">
      <c r="A18" t="s">
        <v>131</v>
      </c>
      <c r="B18" s="16" t="s">
        <v>309</v>
      </c>
      <c r="C18" t="s">
        <v>136</v>
      </c>
      <c r="D18" t="s">
        <v>137</v>
      </c>
    </row>
    <row r="19" spans="1:4" x14ac:dyDescent="0.15">
      <c r="A19" s="16" t="s">
        <v>179</v>
      </c>
      <c r="B19" t="s">
        <v>183</v>
      </c>
      <c r="C19" t="s">
        <v>181</v>
      </c>
      <c r="D19" t="s">
        <v>182</v>
      </c>
    </row>
    <row r="20" spans="1:4" x14ac:dyDescent="0.15">
      <c r="A20" s="16" t="s">
        <v>281</v>
      </c>
      <c r="B20" s="16" t="s">
        <v>306</v>
      </c>
      <c r="C20" s="16" t="s">
        <v>278</v>
      </c>
      <c r="D20" s="16" t="s">
        <v>279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53E-9E00-4EDF-9978-201805372337}">
  <dimension ref="A1:AM14"/>
  <sheetViews>
    <sheetView topLeftCell="G1" zoomScale="130" zoomScaleNormal="130" workbookViewId="0">
      <selection activeCell="K8" sqref="K8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4.83203125" customWidth="1"/>
    <col min="8" max="8" width="33.1640625" bestFit="1" customWidth="1"/>
    <col min="9" max="9" width="14" bestFit="1" customWidth="1"/>
    <col min="10" max="10" width="11.83203125" bestFit="1" customWidth="1"/>
    <col min="11" max="11" width="12.5" bestFit="1" customWidth="1"/>
    <col min="12" max="12" width="15.1640625" bestFit="1" customWidth="1"/>
    <col min="14" max="14" width="15.6640625" customWidth="1"/>
    <col min="15" max="15" width="17" bestFit="1" customWidth="1"/>
    <col min="16" max="16" width="13.33203125" bestFit="1" customWidth="1"/>
    <col min="17" max="17" width="22.5" bestFit="1" customWidth="1"/>
    <col min="18" max="18" width="18.83203125" bestFit="1" customWidth="1"/>
    <col min="19" max="19" width="13.5" bestFit="1" customWidth="1"/>
    <col min="20" max="20" width="39.33203125" bestFit="1" customWidth="1"/>
    <col min="21" max="21" width="39.1640625" style="28" bestFit="1" customWidth="1"/>
    <col min="22" max="22" width="13" customWidth="1"/>
    <col min="23" max="23" width="18.5" bestFit="1" customWidth="1"/>
    <col min="24" max="24" width="18.83203125" bestFit="1" customWidth="1"/>
    <col min="25" max="25" width="16.83203125" bestFit="1" customWidth="1"/>
    <col min="26" max="26" width="17" bestFit="1" customWidth="1"/>
    <col min="27" max="27" width="17.83203125" bestFit="1" customWidth="1"/>
    <col min="28" max="28" width="17.83203125" customWidth="1"/>
    <col min="29" max="29" width="16.6640625" bestFit="1" customWidth="1"/>
    <col min="30" max="30" width="14.1640625" bestFit="1" customWidth="1"/>
    <col min="31" max="31" width="10.6640625" bestFit="1" customWidth="1"/>
    <col min="32" max="32" width="10.6640625" customWidth="1"/>
    <col min="33" max="33" width="17.1640625" bestFit="1" customWidth="1"/>
    <col min="34" max="34" width="13" bestFit="1" customWidth="1"/>
    <col min="35" max="35" width="17.1640625" bestFit="1" customWidth="1"/>
    <col min="36" max="36" width="17.1640625" customWidth="1"/>
    <col min="37" max="37" width="22.1640625" bestFit="1" customWidth="1"/>
    <col min="38" max="38" width="26.1640625" customWidth="1"/>
  </cols>
  <sheetData>
    <row r="1" spans="1:39" x14ac:dyDescent="0.15">
      <c r="A1" t="s">
        <v>59</v>
      </c>
      <c r="B1" t="s">
        <v>149</v>
      </c>
      <c r="C1" t="s">
        <v>157</v>
      </c>
      <c r="D1" t="s">
        <v>165</v>
      </c>
      <c r="E1" t="s">
        <v>138</v>
      </c>
      <c r="F1" t="s">
        <v>66</v>
      </c>
      <c r="G1" s="24" t="s">
        <v>67</v>
      </c>
      <c r="H1" t="s">
        <v>12</v>
      </c>
      <c r="I1" s="24" t="s">
        <v>60</v>
      </c>
      <c r="J1" t="s">
        <v>144</v>
      </c>
      <c r="K1" t="s">
        <v>145</v>
      </c>
      <c r="L1" t="s">
        <v>76</v>
      </c>
      <c r="M1" t="s">
        <v>146</v>
      </c>
      <c r="N1" t="s">
        <v>169</v>
      </c>
      <c r="O1" t="s">
        <v>147</v>
      </c>
      <c r="P1" s="45" t="s">
        <v>148</v>
      </c>
      <c r="Q1" t="s">
        <v>61</v>
      </c>
      <c r="R1" t="s">
        <v>62</v>
      </c>
      <c r="S1" s="24" t="s">
        <v>63</v>
      </c>
      <c r="T1" s="28" t="s">
        <v>75</v>
      </c>
      <c r="U1" s="16" t="s">
        <v>219</v>
      </c>
      <c r="V1" t="s">
        <v>190</v>
      </c>
      <c r="W1" t="s">
        <v>189</v>
      </c>
      <c r="X1" t="s">
        <v>187</v>
      </c>
      <c r="Y1" t="s">
        <v>188</v>
      </c>
      <c r="Z1" t="s">
        <v>191</v>
      </c>
      <c r="AA1" s="16" t="s">
        <v>194</v>
      </c>
      <c r="AB1" s="16" t="s">
        <v>218</v>
      </c>
      <c r="AC1" s="16" t="s">
        <v>195</v>
      </c>
      <c r="AD1" s="16" t="s">
        <v>196</v>
      </c>
      <c r="AE1" s="16" t="s">
        <v>220</v>
      </c>
      <c r="AF1" s="16" t="s">
        <v>199</v>
      </c>
      <c r="AG1" s="16" t="s">
        <v>200</v>
      </c>
      <c r="AH1" s="31" t="s">
        <v>202</v>
      </c>
      <c r="AI1" s="31" t="s">
        <v>203</v>
      </c>
      <c r="AJ1" t="s">
        <v>233</v>
      </c>
      <c r="AK1" t="s">
        <v>234</v>
      </c>
      <c r="AL1" s="16" t="s">
        <v>224</v>
      </c>
      <c r="AM1" s="16" t="s">
        <v>223</v>
      </c>
    </row>
    <row r="2" spans="1:39" x14ac:dyDescent="0.15">
      <c r="A2">
        <v>1</v>
      </c>
      <c r="B2" t="s">
        <v>150</v>
      </c>
      <c r="C2" t="s">
        <v>158</v>
      </c>
      <c r="D2" s="25">
        <v>43656</v>
      </c>
      <c r="E2" t="s">
        <v>139</v>
      </c>
      <c r="F2" t="s">
        <v>175</v>
      </c>
      <c r="G2" s="24" t="s">
        <v>71</v>
      </c>
      <c r="H2">
        <v>16</v>
      </c>
      <c r="I2" s="24">
        <v>45</v>
      </c>
      <c r="J2">
        <v>119.9</v>
      </c>
      <c r="K2">
        <v>3</v>
      </c>
      <c r="L2">
        <v>4</v>
      </c>
      <c r="M2">
        <v>5.4</v>
      </c>
      <c r="N2" s="26">
        <f t="shared" ref="N2:N7" si="0">P2-O2</f>
        <v>95.300000000000011</v>
      </c>
      <c r="O2" s="26">
        <f>Tableau2[[#This Row],[KM_par_tours]]*Tableau2[[#This Row],[Nb_tours]]</f>
        <v>21.6</v>
      </c>
      <c r="P2" s="27">
        <f>Tableau2[[#This Row],[KM_Total]]-Tableau2[[#This Row],[KM_Neutres]]</f>
        <v>116.9</v>
      </c>
      <c r="Q2">
        <v>46</v>
      </c>
      <c r="R2">
        <v>44</v>
      </c>
      <c r="S2" s="24">
        <f>IF(R2&gt;0,R2-2,"")</f>
        <v>42</v>
      </c>
      <c r="T2" s="29" t="s">
        <v>250</v>
      </c>
      <c r="U2" t="str">
        <f>TEXT(_xlfn.CONCAT(Tableau2[[#This Row],[Heure_dep]],":",Tableau2[[#This Row],[min_dep]]), "HH:MM")</f>
        <v>16:45</v>
      </c>
      <c r="V2" s="30">
        <v>5.2083333333333336E-2</v>
      </c>
      <c r="W2" s="30">
        <v>2.0833333333333332E-2</v>
      </c>
      <c r="X2" s="30">
        <v>3.125E-2</v>
      </c>
      <c r="Y2" s="30">
        <f>Tableau2[[#This Row],[Depart]]-Tableau2[[#This Row],[Temps Transport]]-Tableau2[[#This Row],[Delai Signature]]-Tableau2[[#This Row],[Delai Preparation]]</f>
        <v>0.59374999999999989</v>
      </c>
      <c r="Z2" s="30">
        <f>Tableau2[[#This Row],[Depart]]-Tableau2[[#This Row],[Delai Signature]]</f>
        <v>0.66666666666666663</v>
      </c>
      <c r="AA2" s="30" t="str">
        <f>TEXT((Tableau2[[#This Row],[KM_Total]]-Tableau2[[#This Row],[Distance_en_circuit]])/Tableau2[[#This Row],[Vit_moy]]/24+Tableau2[[#This Row],[Depart]],"HH:MM")</f>
        <v>18:59</v>
      </c>
      <c r="AB2" s="30">
        <f>Tableau2[[#This Row],[KM_Total]]/Tableau2[[#This Row],[Vit_moy]]/24+Tableau2[[#This Row],[Depart]]</f>
        <v>0.81145833333333328</v>
      </c>
      <c r="AC2" s="31" t="s">
        <v>206</v>
      </c>
      <c r="AD2" s="31" t="s">
        <v>198</v>
      </c>
      <c r="AE2" s="31" t="s">
        <v>221</v>
      </c>
      <c r="AF2" s="31" t="s">
        <v>207</v>
      </c>
      <c r="AG2" s="31" t="s">
        <v>201</v>
      </c>
      <c r="AH2" s="31" t="str">
        <f>Tableau2[[#This Row],[LieuDepFR]]</f>
        <v>Place Agnico-Eagle</v>
      </c>
      <c r="AI2" s="31" t="s">
        <v>205</v>
      </c>
      <c r="AJ2" t="s">
        <v>231</v>
      </c>
      <c r="AK2" t="s">
        <v>240</v>
      </c>
      <c r="AL2" s="30"/>
      <c r="AM2" s="30"/>
    </row>
    <row r="3" spans="1:39" x14ac:dyDescent="0.15">
      <c r="A3">
        <v>2</v>
      </c>
      <c r="B3" t="s">
        <v>151</v>
      </c>
      <c r="C3" t="s">
        <v>159</v>
      </c>
      <c r="D3" s="25">
        <v>43657</v>
      </c>
      <c r="E3" t="s">
        <v>168</v>
      </c>
      <c r="F3" t="s">
        <v>68</v>
      </c>
      <c r="G3" s="24" t="s">
        <v>253</v>
      </c>
      <c r="H3">
        <v>16</v>
      </c>
      <c r="I3" s="24">
        <v>15</v>
      </c>
      <c r="J3">
        <v>130.6</v>
      </c>
      <c r="K3">
        <v>5</v>
      </c>
      <c r="L3" s="20">
        <v>0</v>
      </c>
      <c r="M3" s="20">
        <v>0</v>
      </c>
      <c r="N3" s="26">
        <f t="shared" si="0"/>
        <v>125.6</v>
      </c>
      <c r="O3" s="26">
        <f>Tableau2[[#This Row],[KM_par_tours]]*Tableau2[[#This Row],[Nb_tours]]</f>
        <v>0</v>
      </c>
      <c r="P3" s="27">
        <f>Tableau2[[#This Row],[KM_Total]]-Tableau2[[#This Row],[KM_Neutres]]</f>
        <v>125.6</v>
      </c>
      <c r="Q3">
        <v>46</v>
      </c>
      <c r="R3">
        <v>44</v>
      </c>
      <c r="S3" s="24">
        <f>IF(R3&gt;0,R3-2,"")</f>
        <v>42</v>
      </c>
      <c r="T3" s="29" t="s">
        <v>254</v>
      </c>
      <c r="U3" t="str">
        <f>TEXT(_xlfn.CONCAT(Tableau2[[#This Row],[Heure_dep]],":",Tableau2[[#This Row],[min_dep]]), "HH:MM")</f>
        <v>16:15</v>
      </c>
      <c r="V3" s="30">
        <v>7.2916666666666671E-2</v>
      </c>
      <c r="W3" s="30">
        <v>2.0833333333333332E-2</v>
      </c>
      <c r="X3" s="30">
        <v>3.125E-2</v>
      </c>
      <c r="Y3" s="30">
        <f>Tableau2[[#This Row],[Depart]]-Tableau2[[#This Row],[Temps Transport]]-Tableau2[[#This Row],[Delai Signature]]-Tableau2[[#This Row],[Delai Preparation]]</f>
        <v>0.55208333333333337</v>
      </c>
      <c r="Z3" s="30">
        <f>Tableau2[[#This Row],[Depart]]-Tableau2[[#This Row],[Delai Signature]]</f>
        <v>0.64583333333333337</v>
      </c>
      <c r="AA3" s="30" t="str">
        <f>TEXT((Tableau2[[#This Row],[KM_Total]]-Tableau2[[#This Row],[Distance_en_circuit]])/Tableau2[[#This Row],[Vit_moy]]/24+Tableau2[[#This Row],[Depart]],"HH:MM")</f>
        <v>19:13</v>
      </c>
      <c r="AB3" s="30">
        <f>Tableau2[[#This Row],[KM_Total]]/Tableau2[[#This Row],[Vit_moy]]/24+Tableau2[[#This Row],[Depart]]</f>
        <v>0.80075757575757578</v>
      </c>
      <c r="AC3" s="31" t="s">
        <v>197</v>
      </c>
      <c r="AD3" s="31" t="s">
        <v>198</v>
      </c>
      <c r="AE3" s="31" t="s">
        <v>255</v>
      </c>
      <c r="AF3" s="31" t="s">
        <v>204</v>
      </c>
      <c r="AG3" s="31" t="s">
        <v>201</v>
      </c>
      <c r="AH3" s="31" t="str">
        <f>Tableau2[[#This Row],[LieuDepFR]]</f>
        <v>CEGEP</v>
      </c>
      <c r="AI3" s="31" t="s">
        <v>205</v>
      </c>
      <c r="AJ3" t="s">
        <v>232</v>
      </c>
      <c r="AK3" t="s">
        <v>241</v>
      </c>
      <c r="AL3" s="30"/>
      <c r="AM3" s="30"/>
    </row>
    <row r="4" spans="1:39" x14ac:dyDescent="0.15">
      <c r="A4">
        <v>3</v>
      </c>
      <c r="B4" t="s">
        <v>152</v>
      </c>
      <c r="C4" t="s">
        <v>160</v>
      </c>
      <c r="D4" s="25">
        <v>43658</v>
      </c>
      <c r="E4" t="s">
        <v>140</v>
      </c>
      <c r="F4" t="s">
        <v>69</v>
      </c>
      <c r="G4" s="24" t="s">
        <v>70</v>
      </c>
      <c r="H4">
        <v>9</v>
      </c>
      <c r="I4" s="24">
        <v>30</v>
      </c>
      <c r="J4">
        <v>10</v>
      </c>
      <c r="K4">
        <v>0</v>
      </c>
      <c r="L4" s="20">
        <v>0</v>
      </c>
      <c r="M4" s="20">
        <v>0</v>
      </c>
      <c r="N4" s="26">
        <f t="shared" si="0"/>
        <v>10</v>
      </c>
      <c r="O4" s="26">
        <f>Tableau2[[#This Row],[KM_par_tours]]*Tableau2[[#This Row],[Nb_tours]]</f>
        <v>0</v>
      </c>
      <c r="P4" s="27">
        <f>Tableau2[[#This Row],[KM_Total]]-Tableau2[[#This Row],[KM_Neutres]]</f>
        <v>10</v>
      </c>
      <c r="Q4">
        <v>47</v>
      </c>
      <c r="R4">
        <v>45</v>
      </c>
      <c r="S4" s="24">
        <v>42</v>
      </c>
      <c r="T4" s="29" t="s">
        <v>247</v>
      </c>
      <c r="U4" t="str">
        <f>TEXT(_xlfn.CONCAT(Tableau2[[#This Row],[Heure_dep]],":",Tableau2[[#This Row],[min_dep]]), "HH:MM")</f>
        <v>09:30</v>
      </c>
      <c r="V4" s="30">
        <v>0</v>
      </c>
      <c r="W4" s="30">
        <v>0</v>
      </c>
      <c r="X4" s="30">
        <v>1.0416666666666666E-2</v>
      </c>
      <c r="Y4" s="30">
        <f>Tableau2[[#This Row],[Depart]]-Tableau2[[#This Row],[Temps Transport]]-Tableau2[[#This Row],[Delai Signature]]-Tableau2[[#This Row],[Delai Preparation]]</f>
        <v>0.38541666666666663</v>
      </c>
      <c r="Z4" s="30">
        <f>Tableau2[[#This Row],[Depart]]-Tableau2[[#This Row],[Delai Signature]]</f>
        <v>0.38541666666666663</v>
      </c>
      <c r="AA4" s="30" t="str">
        <f>TEXT((Tableau2[[#This Row],[KM_Total]]-Tableau2[[#This Row],[Distance_en_circuit]])/Tableau2[[#This Row],[Vit_moy]]/24+Tableau2[[#This Row],[Depart]],"HH:MM")</f>
        <v>09:43</v>
      </c>
      <c r="AB4" s="30">
        <f>Tableau2[[#This Row],[KM_Total]]/Tableau2[[#This Row],[Vit_moy]]/24+Tableau2[[#This Row],[Depart]]</f>
        <v>0.40509259259259256</v>
      </c>
      <c r="AC4" s="31" t="s">
        <v>198</v>
      </c>
      <c r="AD4" s="31" t="s">
        <v>198</v>
      </c>
      <c r="AE4" s="31" t="s">
        <v>226</v>
      </c>
      <c r="AF4" s="31" t="s">
        <v>201</v>
      </c>
      <c r="AG4" s="31" t="s">
        <v>201</v>
      </c>
      <c r="AH4" s="31" t="s">
        <v>205</v>
      </c>
      <c r="AI4" s="31" t="s">
        <v>205</v>
      </c>
      <c r="AJ4" t="s">
        <v>235</v>
      </c>
      <c r="AK4" t="s">
        <v>245</v>
      </c>
      <c r="AL4" s="30" t="str">
        <f>TEXT(Tableau2[[#This Row],[Depart]]+(Notes!$B$2+10)*Notes!$C$2,"HH:MM")</f>
        <v>11:40</v>
      </c>
      <c r="AM4" s="30" t="str">
        <f>TEXT(Tableau2[[#This Row],[KM_Total]]/Tableau2[[#This Row],[Vit_moy]]/24+Tableau2[[#This Row],[DerDep]],"HH:MM")</f>
        <v>11:53</v>
      </c>
    </row>
    <row r="5" spans="1:39" ht="14" x14ac:dyDescent="0.2">
      <c r="A5">
        <v>4</v>
      </c>
      <c r="B5" t="s">
        <v>153</v>
      </c>
      <c r="C5" t="s">
        <v>161</v>
      </c>
      <c r="D5" s="25">
        <v>43658</v>
      </c>
      <c r="E5" t="s">
        <v>141</v>
      </c>
      <c r="F5" t="s">
        <v>72</v>
      </c>
      <c r="G5" s="24" t="s">
        <v>170</v>
      </c>
      <c r="H5">
        <v>18</v>
      </c>
      <c r="I5" s="24">
        <v>15</v>
      </c>
      <c r="J5">
        <v>59.4</v>
      </c>
      <c r="K5">
        <v>2</v>
      </c>
      <c r="L5" s="20">
        <v>0</v>
      </c>
      <c r="M5" s="20">
        <v>0</v>
      </c>
      <c r="N5" s="26">
        <f t="shared" si="0"/>
        <v>57.4</v>
      </c>
      <c r="O5" s="26">
        <f>Tableau2[[#This Row],[KM_par_tours]]*Tableau2[[#This Row],[Nb_tours]]</f>
        <v>0</v>
      </c>
      <c r="P5" s="27">
        <f>Tableau2[[#This Row],[KM_Total]]-Tableau2[[#This Row],[KM_Neutres]]</f>
        <v>57.4</v>
      </c>
      <c r="Q5">
        <v>48</v>
      </c>
      <c r="R5">
        <v>46</v>
      </c>
      <c r="S5" s="24">
        <f>IF(R5&gt;0,R5-2,"")</f>
        <v>44</v>
      </c>
      <c r="T5" s="29" t="s">
        <v>249</v>
      </c>
      <c r="U5" t="str">
        <f>TEXT(_xlfn.CONCAT(Tableau2[[#This Row],[Heure_dep]],":",Tableau2[[#This Row],[min_dep]]), "HH:MM")</f>
        <v>18:15</v>
      </c>
      <c r="V5" s="30">
        <v>4.1666666666666664E-2</v>
      </c>
      <c r="W5" s="30">
        <v>3.125E-2</v>
      </c>
      <c r="X5" s="30">
        <v>3.125E-2</v>
      </c>
      <c r="Y5" s="30">
        <f>Tableau2[[#This Row],[Depart]]-Tableau2[[#This Row],[Temps Transport]]-Tableau2[[#This Row],[Delai Signature]]-Tableau2[[#This Row],[Delai Preparation]]</f>
        <v>0.65625</v>
      </c>
      <c r="Z5" s="30">
        <f>Tableau2[[#This Row],[Depart]]-Tableau2[[#This Row],[Delai Signature]]</f>
        <v>0.72916666666666663</v>
      </c>
      <c r="AA5" s="30" t="str">
        <f>TEXT((Tableau2[[#This Row],[KM_Total]]-Tableau2[[#This Row],[Distance_en_circuit]])/Tableau2[[#This Row],[Vit_moy]]/24+Tableau2[[#This Row],[Depart]],"HH:MM")</f>
        <v>19:32</v>
      </c>
      <c r="AB5" s="30">
        <f>Tableau2[[#This Row],[KM_Total]]/Tableau2[[#This Row],[Vit_moy]]/24+Tableau2[[#This Row],[Depart]]</f>
        <v>0.81422101449275353</v>
      </c>
      <c r="AC5" s="31" t="s">
        <v>211</v>
      </c>
      <c r="AD5" s="31" t="s">
        <v>211</v>
      </c>
      <c r="AE5" s="31" t="s">
        <v>227</v>
      </c>
      <c r="AF5" s="32" t="s">
        <v>212</v>
      </c>
      <c r="AG5" s="31" t="str">
        <f>Tableau2[[#This Row],[LieuDepFR]]</f>
        <v>École secondaire le Tremplin</v>
      </c>
      <c r="AH5" s="31" t="s">
        <v>213</v>
      </c>
      <c r="AI5" s="30" t="str">
        <f>Tableau2[[#This Row],[LieuDepEN]]</f>
        <v>Le Tremplin High School</v>
      </c>
      <c r="AJ5" t="s">
        <v>236</v>
      </c>
      <c r="AK5" t="s">
        <v>242</v>
      </c>
      <c r="AL5" s="30"/>
      <c r="AM5" s="30"/>
    </row>
    <row r="6" spans="1:39" x14ac:dyDescent="0.15">
      <c r="A6">
        <v>5</v>
      </c>
      <c r="B6" t="s">
        <v>154</v>
      </c>
      <c r="C6" t="s">
        <v>162</v>
      </c>
      <c r="D6" s="25">
        <v>43659</v>
      </c>
      <c r="E6" t="s">
        <v>257</v>
      </c>
      <c r="F6" t="s">
        <v>74</v>
      </c>
      <c r="G6" s="24" t="s">
        <v>171</v>
      </c>
      <c r="H6">
        <v>14</v>
      </c>
      <c r="I6" s="24">
        <v>0</v>
      </c>
      <c r="J6">
        <v>145</v>
      </c>
      <c r="K6">
        <v>5</v>
      </c>
      <c r="L6">
        <v>0</v>
      </c>
      <c r="M6">
        <v>0</v>
      </c>
      <c r="N6" s="26">
        <f t="shared" si="0"/>
        <v>140</v>
      </c>
      <c r="O6" s="26">
        <f>Tableau2[[#This Row],[KM_par_tours]]*Tableau2[[#This Row],[Nb_tours]]</f>
        <v>0</v>
      </c>
      <c r="P6" s="27">
        <f>Tableau2[[#This Row],[KM_Total]]-Tableau2[[#This Row],[KM_Neutres]]</f>
        <v>140</v>
      </c>
      <c r="Q6">
        <v>45</v>
      </c>
      <c r="R6">
        <v>43</v>
      </c>
      <c r="S6" s="24">
        <f>IF(R6&gt;0,R6-2,"")</f>
        <v>41</v>
      </c>
      <c r="T6" s="29" t="s">
        <v>251</v>
      </c>
      <c r="U6" t="str">
        <f>TEXT(_xlfn.CONCAT(Tableau2[[#This Row],[Heure_dep]],":",Tableau2[[#This Row],[min_dep]]), "HH:MM")</f>
        <v>14:00</v>
      </c>
      <c r="V6" s="30">
        <v>7.2916666666666671E-2</v>
      </c>
      <c r="W6" s="30">
        <v>2.0833333333333332E-2</v>
      </c>
      <c r="X6" s="30">
        <v>3.125E-2</v>
      </c>
      <c r="Y6" s="30">
        <f>Tableau2[[#This Row],[Depart]]-Tableau2[[#This Row],[Temps Transport]]-Tableau2[[#This Row],[Delai Signature]]-Tableau2[[#This Row],[Delai Preparation]]</f>
        <v>0.45833333333333343</v>
      </c>
      <c r="Z6" s="30">
        <f>Tableau2[[#This Row],[Depart]]-Tableau2[[#This Row],[Delai Signature]]</f>
        <v>0.55208333333333337</v>
      </c>
      <c r="AA6" s="30" t="str">
        <f>TEXT((Tableau2[[#This Row],[KM_Total]]-Tableau2[[#This Row],[Distance_en_circuit]])/Tableau2[[#This Row],[Vit_moy]]/24+Tableau2[[#This Row],[Depart]],"HH:MM")</f>
        <v>17:22</v>
      </c>
      <c r="AB6" s="30">
        <f>Tableau2[[#This Row],[KM_Total]]/Tableau2[[#This Row],[Vit_moy]]/24+Tableau2[[#This Row],[Depart]]</f>
        <v>0.72383720930232565</v>
      </c>
      <c r="AC6" s="31" t="s">
        <v>214</v>
      </c>
      <c r="AD6" s="30" t="str">
        <f>Tableau2[[#This Row],[VilleDep]]</f>
        <v>Senneterre</v>
      </c>
      <c r="AE6" s="31" t="s">
        <v>229</v>
      </c>
      <c r="AF6" s="31" t="s">
        <v>215</v>
      </c>
      <c r="AG6" s="31" t="s">
        <v>216</v>
      </c>
      <c r="AH6" s="31" t="s">
        <v>217</v>
      </c>
      <c r="AI6" s="31" t="s">
        <v>216</v>
      </c>
      <c r="AJ6" t="s">
        <v>237</v>
      </c>
      <c r="AK6" t="s">
        <v>243</v>
      </c>
      <c r="AL6" s="30"/>
      <c r="AM6" s="30"/>
    </row>
    <row r="7" spans="1:39" x14ac:dyDescent="0.15">
      <c r="A7">
        <v>6</v>
      </c>
      <c r="B7" t="s">
        <v>155</v>
      </c>
      <c r="C7" t="s">
        <v>163</v>
      </c>
      <c r="D7" s="25">
        <v>43660</v>
      </c>
      <c r="E7" t="s">
        <v>142</v>
      </c>
      <c r="F7" t="s">
        <v>73</v>
      </c>
      <c r="G7" s="24" t="s">
        <v>172</v>
      </c>
      <c r="H7">
        <v>16</v>
      </c>
      <c r="I7" s="24">
        <v>30</v>
      </c>
      <c r="J7">
        <v>118.9</v>
      </c>
      <c r="K7">
        <v>3</v>
      </c>
      <c r="L7" s="20">
        <v>0</v>
      </c>
      <c r="M7" s="20">
        <v>0</v>
      </c>
      <c r="N7" s="26">
        <f t="shared" si="0"/>
        <v>115.9</v>
      </c>
      <c r="O7" s="26">
        <f>Tableau2[[#This Row],[KM_par_tours]]*Tableau2[[#This Row],[Nb_tours]]</f>
        <v>0</v>
      </c>
      <c r="P7" s="27">
        <f>Tableau2[[#This Row],[KM_Total]]-Tableau2[[#This Row],[KM_Neutres]]</f>
        <v>115.9</v>
      </c>
      <c r="Q7">
        <v>45</v>
      </c>
      <c r="R7">
        <v>43</v>
      </c>
      <c r="S7" s="24">
        <f t="shared" ref="S7:S8" si="1">IF(R7&gt;0,R7-2,"")</f>
        <v>41</v>
      </c>
      <c r="T7" s="29" t="s">
        <v>248</v>
      </c>
      <c r="U7" t="str">
        <f>TEXT(_xlfn.CONCAT(Tableau2[[#This Row],[Heure_dep]],":",Tableau2[[#This Row],[min_dep]]), "HH:MM")</f>
        <v>16:30</v>
      </c>
      <c r="V7" s="30">
        <v>0</v>
      </c>
      <c r="W7" s="30">
        <v>2.0833333333333332E-2</v>
      </c>
      <c r="X7" s="30">
        <v>3.125E-2</v>
      </c>
      <c r="Y7" s="30">
        <f>Tableau2[[#This Row],[Depart]]-Tableau2[[#This Row],[Temps Transport]]-Tableau2[[#This Row],[Delai Signature]]-Tableau2[[#This Row],[Delai Preparation]]</f>
        <v>0.63541666666666663</v>
      </c>
      <c r="Z7" s="30">
        <f>Tableau2[[#This Row],[Depart]]-Tableau2[[#This Row],[Delai Signature]]</f>
        <v>0.65625</v>
      </c>
      <c r="AA7" s="30" t="str">
        <f>TEXT((Tableau2[[#This Row],[KM_Total]]-Tableau2[[#This Row],[Distance_en_circuit]])/Tableau2[[#This Row],[Vit_moy]]/24+Tableau2[[#This Row],[Depart]],"HH:MM")</f>
        <v>19:15</v>
      </c>
      <c r="AB7" s="30">
        <f>Tableau2[[#This Row],[KM_Total]]/Tableau2[[#This Row],[Vit_moy]]/24+Tableau2[[#This Row],[Depart]]</f>
        <v>0.80271317829457367</v>
      </c>
      <c r="AC7" s="31" t="s">
        <v>198</v>
      </c>
      <c r="AD7" s="31" t="s">
        <v>198</v>
      </c>
      <c r="AE7" s="31" t="s">
        <v>228</v>
      </c>
      <c r="AF7" s="31" t="s">
        <v>201</v>
      </c>
      <c r="AG7" s="31" t="s">
        <v>201</v>
      </c>
      <c r="AH7" s="31" t="s">
        <v>205</v>
      </c>
      <c r="AI7" s="31" t="s">
        <v>205</v>
      </c>
      <c r="AJ7" t="s">
        <v>238</v>
      </c>
      <c r="AK7" t="s">
        <v>246</v>
      </c>
      <c r="AL7" s="30"/>
      <c r="AM7" s="30"/>
    </row>
    <row r="8" spans="1:39" x14ac:dyDescent="0.15">
      <c r="A8">
        <v>7</v>
      </c>
      <c r="B8" t="s">
        <v>156</v>
      </c>
      <c r="C8" t="s">
        <v>164</v>
      </c>
      <c r="D8" s="25">
        <v>43661</v>
      </c>
      <c r="E8" t="s">
        <v>143</v>
      </c>
      <c r="F8" t="s">
        <v>193</v>
      </c>
      <c r="G8" s="24" t="s">
        <v>310</v>
      </c>
      <c r="H8">
        <v>14</v>
      </c>
      <c r="I8" s="24">
        <v>0</v>
      </c>
      <c r="J8">
        <f>96.5+Tableau2[[#This Row],[Nb_tours]]*Tableau2[[#This Row],[KM_par_tours]]</f>
        <v>123.5</v>
      </c>
      <c r="K8">
        <v>3</v>
      </c>
      <c r="L8" s="20">
        <v>5</v>
      </c>
      <c r="M8" s="20">
        <v>5.4</v>
      </c>
      <c r="N8" s="26">
        <f t="shared" ref="N8" si="2">P8-O8</f>
        <v>93.5</v>
      </c>
      <c r="O8" s="26">
        <f>Tableau2[[#This Row],[KM_par_tours]]*Tableau2[[#This Row],[Nb_tours]]</f>
        <v>27</v>
      </c>
      <c r="P8" s="27">
        <f>Tableau2[[#This Row],[KM_Total]]-Tableau2[[#This Row],[KM_Neutres]]</f>
        <v>120.5</v>
      </c>
      <c r="Q8">
        <v>45</v>
      </c>
      <c r="R8">
        <v>43</v>
      </c>
      <c r="S8" s="24">
        <f t="shared" si="1"/>
        <v>41</v>
      </c>
      <c r="T8" s="29" t="s">
        <v>252</v>
      </c>
      <c r="U8" t="str">
        <f>TEXT(_xlfn.CONCAT(Tableau2[[#This Row],[Heure_dep]],":",Tableau2[[#This Row],[min_dep]]), "HH:MM")</f>
        <v>14:00</v>
      </c>
      <c r="V8" s="30">
        <v>5.2083333333333336E-2</v>
      </c>
      <c r="W8" s="30">
        <v>2.0833333333333332E-2</v>
      </c>
      <c r="X8" s="30">
        <v>3.125E-2</v>
      </c>
      <c r="Y8" s="30">
        <f>Tableau2[[#This Row],[Depart]]-Tableau2[[#This Row],[Temps Transport]]-Tableau2[[#This Row],[Delai Signature]]-Tableau2[[#This Row],[Delai Preparation]]</f>
        <v>0.47916666666666669</v>
      </c>
      <c r="Z8" s="30">
        <f>Tableau2[[#This Row],[Depart]]-Tableau2[[#This Row],[Delai Signature]]</f>
        <v>0.55208333333333337</v>
      </c>
      <c r="AA8" s="30" t="str">
        <f>TEXT((Tableau2[[#This Row],[KM_Total]]-Tableau2[[#This Row],[Distance_en_circuit]])/Tableau2[[#This Row],[Vit_moy]]/24+Tableau2[[#This Row],[Depart]],"HH:MM")</f>
        <v>16:14</v>
      </c>
      <c r="AB8" s="30">
        <f>Tableau2[[#This Row],[KM_Total]]/Tableau2[[#This Row],[Vit_moy]]/24+Tableau2[[#This Row],[Depart]]</f>
        <v>0.70300387596899228</v>
      </c>
      <c r="AC8" s="31" t="s">
        <v>208</v>
      </c>
      <c r="AD8" s="31" t="s">
        <v>198</v>
      </c>
      <c r="AE8" s="31" t="s">
        <v>256</v>
      </c>
      <c r="AF8" s="31" t="s">
        <v>209</v>
      </c>
      <c r="AG8" s="31" t="s">
        <v>201</v>
      </c>
      <c r="AH8" s="31" t="s">
        <v>210</v>
      </c>
      <c r="AI8" s="31" t="s">
        <v>205</v>
      </c>
      <c r="AJ8" t="s">
        <v>239</v>
      </c>
      <c r="AK8" t="s">
        <v>244</v>
      </c>
      <c r="AL8" s="30"/>
      <c r="AM8" s="30"/>
    </row>
    <row r="14" spans="1:39" x14ac:dyDescent="0.15">
      <c r="AA14" s="16"/>
    </row>
  </sheetData>
  <pageMargins left="0.7" right="0.7" top="0.75" bottom="0.75" header="0.3" footer="0.3"/>
  <pageSetup orientation="portrait" horizontalDpi="0" verticalDpi="0"/>
  <ignoredErrors>
    <ignoredError sqref="AH4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7C5-CDC8-4A0E-8E08-E5295E5C8E14}">
  <dimension ref="A1:D42"/>
  <sheetViews>
    <sheetView zoomScale="120" zoomScaleNormal="120" workbookViewId="0">
      <selection activeCell="C14" sqref="C14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116</v>
      </c>
      <c r="C2" s="4" t="s">
        <v>64</v>
      </c>
      <c r="D2" s="17" t="s">
        <v>65</v>
      </c>
    </row>
    <row r="3" spans="1:4" ht="13" x14ac:dyDescent="0.15">
      <c r="A3" s="3">
        <v>0.30000000000000004</v>
      </c>
      <c r="B3" s="7" t="s">
        <v>129</v>
      </c>
      <c r="C3" s="5" t="s">
        <v>1</v>
      </c>
      <c r="D3" s="15" t="s">
        <v>1</v>
      </c>
    </row>
    <row r="4" spans="1:4" ht="13" x14ac:dyDescent="0.15">
      <c r="A4" s="3">
        <v>3</v>
      </c>
      <c r="B4" s="7" t="s">
        <v>132</v>
      </c>
      <c r="C4" s="5" t="s">
        <v>26</v>
      </c>
      <c r="D4" s="15" t="s">
        <v>27</v>
      </c>
    </row>
    <row r="5" spans="1:4" ht="13" x14ac:dyDescent="0.15">
      <c r="A5" s="3">
        <v>7.9</v>
      </c>
      <c r="B5" s="7" t="s">
        <v>58</v>
      </c>
      <c r="C5" s="5" t="s">
        <v>28</v>
      </c>
      <c r="D5" s="15" t="s">
        <v>29</v>
      </c>
    </row>
    <row r="6" spans="1:4" ht="13" x14ac:dyDescent="0.15">
      <c r="A6" s="3">
        <v>8</v>
      </c>
      <c r="B6" s="7" t="s">
        <v>19</v>
      </c>
      <c r="C6" s="8" t="s">
        <v>15</v>
      </c>
      <c r="D6" s="18" t="s">
        <v>53</v>
      </c>
    </row>
    <row r="7" spans="1:4" ht="13" x14ac:dyDescent="0.15">
      <c r="A7" s="3">
        <v>12.1</v>
      </c>
      <c r="B7" s="7" t="s">
        <v>58</v>
      </c>
      <c r="C7" s="5" t="s">
        <v>13</v>
      </c>
      <c r="D7" s="15" t="s">
        <v>14</v>
      </c>
    </row>
    <row r="8" spans="1:4" ht="13" x14ac:dyDescent="0.15">
      <c r="A8" s="3">
        <v>13</v>
      </c>
      <c r="B8" s="7" t="s">
        <v>131</v>
      </c>
      <c r="C8" s="5" t="s">
        <v>166</v>
      </c>
      <c r="D8" s="15" t="s">
        <v>167</v>
      </c>
    </row>
    <row r="9" spans="1:4" ht="13" x14ac:dyDescent="0.15">
      <c r="A9" s="3">
        <v>24.6</v>
      </c>
      <c r="B9" s="7" t="s">
        <v>58</v>
      </c>
      <c r="C9" s="5" t="s">
        <v>28</v>
      </c>
      <c r="D9" s="15" t="s">
        <v>29</v>
      </c>
    </row>
    <row r="10" spans="1:4" ht="13" x14ac:dyDescent="0.15">
      <c r="A10" s="3">
        <v>20</v>
      </c>
      <c r="B10" s="7" t="s">
        <v>124</v>
      </c>
      <c r="C10" s="10" t="s">
        <v>107</v>
      </c>
      <c r="D10" s="19" t="s">
        <v>114</v>
      </c>
    </row>
    <row r="11" spans="1:4" ht="13" x14ac:dyDescent="0.15">
      <c r="A11" s="3">
        <v>35</v>
      </c>
      <c r="B11" s="7" t="s">
        <v>58</v>
      </c>
      <c r="C11" s="5" t="s">
        <v>13</v>
      </c>
      <c r="D11" s="15" t="s">
        <v>14</v>
      </c>
    </row>
    <row r="12" spans="1:4" ht="26" x14ac:dyDescent="0.15">
      <c r="A12" s="3">
        <v>47.5</v>
      </c>
      <c r="B12" s="7" t="s">
        <v>123</v>
      </c>
      <c r="C12" s="4" t="s">
        <v>112</v>
      </c>
      <c r="D12" s="17" t="s">
        <v>113</v>
      </c>
    </row>
    <row r="13" spans="1:4" ht="13" x14ac:dyDescent="0.15">
      <c r="A13" s="3">
        <v>47.4</v>
      </c>
      <c r="B13" s="7" t="s">
        <v>19</v>
      </c>
      <c r="C13" s="8" t="s">
        <v>30</v>
      </c>
      <c r="D13" s="18" t="s">
        <v>52</v>
      </c>
    </row>
    <row r="14" spans="1:4" ht="13" x14ac:dyDescent="0.15">
      <c r="A14" s="3">
        <v>61</v>
      </c>
      <c r="B14" s="7" t="s">
        <v>19</v>
      </c>
      <c r="C14" s="8" t="s">
        <v>31</v>
      </c>
      <c r="D14" s="18" t="s">
        <v>32</v>
      </c>
    </row>
    <row r="15" spans="1:4" ht="13" x14ac:dyDescent="0.15">
      <c r="A15" s="3">
        <v>61.3</v>
      </c>
      <c r="B15" s="7" t="s">
        <v>125</v>
      </c>
      <c r="C15" s="8" t="s">
        <v>2</v>
      </c>
      <c r="D15" s="18" t="s">
        <v>33</v>
      </c>
    </row>
    <row r="16" spans="1:4" ht="13" x14ac:dyDescent="0.15">
      <c r="A16" s="3">
        <v>61.8</v>
      </c>
      <c r="B16" s="7" t="s">
        <v>126</v>
      </c>
      <c r="C16" s="8" t="s">
        <v>173</v>
      </c>
      <c r="D16" s="18" t="s">
        <v>51</v>
      </c>
    </row>
    <row r="17" spans="1:4" ht="13" x14ac:dyDescent="0.15">
      <c r="A17" s="3">
        <v>62.8</v>
      </c>
      <c r="B17" s="7" t="s">
        <v>58</v>
      </c>
      <c r="C17" s="5" t="s">
        <v>49</v>
      </c>
      <c r="D17" s="15" t="s">
        <v>50</v>
      </c>
    </row>
    <row r="18" spans="1:4" ht="13" x14ac:dyDescent="0.15">
      <c r="A18" s="3">
        <v>72.7</v>
      </c>
      <c r="B18" s="7" t="s">
        <v>124</v>
      </c>
      <c r="C18" s="4" t="s">
        <v>177</v>
      </c>
      <c r="D18" s="17" t="s">
        <v>178</v>
      </c>
    </row>
    <row r="19" spans="1:4" ht="13" x14ac:dyDescent="0.15">
      <c r="A19" s="3">
        <v>74.400000000000006</v>
      </c>
      <c r="B19" s="7" t="s">
        <v>129</v>
      </c>
      <c r="C19" s="5" t="s">
        <v>10</v>
      </c>
      <c r="D19" s="15" t="s">
        <v>54</v>
      </c>
    </row>
    <row r="20" spans="1:4" ht="13" x14ac:dyDescent="0.15">
      <c r="A20" s="3">
        <v>77.5</v>
      </c>
      <c r="B20" s="7" t="s">
        <v>19</v>
      </c>
      <c r="C20" s="8" t="s">
        <v>11</v>
      </c>
      <c r="D20" s="18" t="s">
        <v>55</v>
      </c>
    </row>
    <row r="21" spans="1:4" ht="13" x14ac:dyDescent="0.15">
      <c r="A21" s="3">
        <v>77.8</v>
      </c>
      <c r="B21" s="7" t="s">
        <v>135</v>
      </c>
      <c r="C21" s="5" t="s">
        <v>16</v>
      </c>
      <c r="D21" s="15" t="s">
        <v>17</v>
      </c>
    </row>
    <row r="22" spans="1:4" ht="26" x14ac:dyDescent="0.15">
      <c r="A22" s="3">
        <v>81.8</v>
      </c>
      <c r="B22" s="7" t="s">
        <v>123</v>
      </c>
      <c r="C22" s="4" t="s">
        <v>111</v>
      </c>
      <c r="D22" s="17" t="s">
        <v>110</v>
      </c>
    </row>
    <row r="23" spans="1:4" ht="13" x14ac:dyDescent="0.15">
      <c r="A23" s="3">
        <v>98</v>
      </c>
      <c r="B23" s="7" t="s">
        <v>58</v>
      </c>
      <c r="C23" s="5" t="s">
        <v>13</v>
      </c>
      <c r="D23" s="15" t="s">
        <v>14</v>
      </c>
    </row>
    <row r="24" spans="1:4" ht="39" x14ac:dyDescent="0.15">
      <c r="A24" s="3">
        <f>A38-3.2</f>
        <v>108</v>
      </c>
      <c r="B24" s="7" t="s">
        <v>134</v>
      </c>
      <c r="C24" s="4" t="s">
        <v>79</v>
      </c>
      <c r="D24" s="17" t="s">
        <v>80</v>
      </c>
    </row>
    <row r="25" spans="1:4" ht="13" x14ac:dyDescent="0.15">
      <c r="A25" s="3">
        <v>101.2</v>
      </c>
      <c r="B25" s="7" t="s">
        <v>130</v>
      </c>
      <c r="C25" s="5" t="s">
        <v>47</v>
      </c>
      <c r="D25" s="15" t="s">
        <v>48</v>
      </c>
    </row>
    <row r="26" spans="1:4" ht="13" x14ac:dyDescent="0.15">
      <c r="A26" s="3">
        <v>101.7</v>
      </c>
      <c r="B26" s="7" t="s">
        <v>58</v>
      </c>
      <c r="C26" s="5" t="s">
        <v>46</v>
      </c>
      <c r="D26" s="15" t="s">
        <v>45</v>
      </c>
    </row>
    <row r="27" spans="1:4" ht="13" x14ac:dyDescent="0.15">
      <c r="A27" s="3">
        <v>104.1</v>
      </c>
      <c r="B27" s="7" t="s">
        <v>135</v>
      </c>
      <c r="C27" s="5" t="s">
        <v>16</v>
      </c>
      <c r="D27" s="15" t="s">
        <v>17</v>
      </c>
    </row>
    <row r="28" spans="1:4" ht="13" x14ac:dyDescent="0.15">
      <c r="A28" s="3">
        <v>107.5</v>
      </c>
      <c r="B28" s="7" t="s">
        <v>58</v>
      </c>
      <c r="C28" s="5" t="s">
        <v>46</v>
      </c>
      <c r="D28" s="15" t="s">
        <v>45</v>
      </c>
    </row>
    <row r="29" spans="1:4" ht="13" x14ac:dyDescent="0.15">
      <c r="A29" s="3">
        <v>107.9</v>
      </c>
      <c r="B29" s="7" t="s">
        <v>129</v>
      </c>
      <c r="C29" s="5" t="s">
        <v>3</v>
      </c>
      <c r="D29" s="15" t="s">
        <v>3</v>
      </c>
    </row>
    <row r="30" spans="1:4" ht="13" x14ac:dyDescent="0.15">
      <c r="A30" s="3">
        <v>108.2</v>
      </c>
      <c r="B30" s="7" t="s">
        <v>125</v>
      </c>
      <c r="C30" s="5" t="s">
        <v>4</v>
      </c>
      <c r="D30" s="15" t="s">
        <v>4</v>
      </c>
    </row>
    <row r="31" spans="1:4" ht="13" x14ac:dyDescent="0.15">
      <c r="A31" s="3">
        <v>108.4</v>
      </c>
      <c r="B31" s="7" t="s">
        <v>127</v>
      </c>
      <c r="C31" s="5" t="s">
        <v>5</v>
      </c>
      <c r="D31" s="15" t="s">
        <v>5</v>
      </c>
    </row>
    <row r="32" spans="1:4" ht="13" x14ac:dyDescent="0.15">
      <c r="A32" s="3">
        <v>109</v>
      </c>
      <c r="B32" s="7" t="s">
        <v>129</v>
      </c>
      <c r="C32" s="5" t="s">
        <v>6</v>
      </c>
      <c r="D32" s="15" t="s">
        <v>6</v>
      </c>
    </row>
    <row r="33" spans="1:4" ht="13" x14ac:dyDescent="0.15">
      <c r="A33" s="9">
        <v>109.35</v>
      </c>
      <c r="B33" s="7" t="s">
        <v>129</v>
      </c>
      <c r="C33" s="5" t="s">
        <v>7</v>
      </c>
      <c r="D33" s="15" t="s">
        <v>7</v>
      </c>
    </row>
    <row r="34" spans="1:4" ht="13" x14ac:dyDescent="0.15">
      <c r="A34" s="9">
        <v>109.75</v>
      </c>
      <c r="B34" s="7" t="s">
        <v>129</v>
      </c>
      <c r="C34" s="5" t="s">
        <v>8</v>
      </c>
      <c r="D34" s="15" t="s">
        <v>8</v>
      </c>
    </row>
    <row r="35" spans="1:4" ht="13" x14ac:dyDescent="0.15">
      <c r="A35" s="9">
        <v>110.15</v>
      </c>
      <c r="B35" s="7" t="s">
        <v>129</v>
      </c>
      <c r="C35" s="5" t="s">
        <v>5</v>
      </c>
      <c r="D35" s="15" t="s">
        <v>5</v>
      </c>
    </row>
    <row r="36" spans="1:4" ht="13" x14ac:dyDescent="0.15">
      <c r="A36" s="3">
        <v>110.7</v>
      </c>
      <c r="B36" s="7" t="s">
        <v>129</v>
      </c>
      <c r="C36" s="5" t="s">
        <v>9</v>
      </c>
      <c r="D36" s="15" t="s">
        <v>9</v>
      </c>
    </row>
    <row r="37" spans="1:4" ht="13" x14ac:dyDescent="0.15">
      <c r="A37" s="9">
        <v>110.75</v>
      </c>
      <c r="B37" s="7" t="s">
        <v>129</v>
      </c>
      <c r="C37" s="5" t="s">
        <v>3</v>
      </c>
      <c r="D37" s="15" t="s">
        <v>3</v>
      </c>
    </row>
    <row r="38" spans="1:4" ht="26" x14ac:dyDescent="0.15">
      <c r="A38" s="3">
        <v>111.2</v>
      </c>
      <c r="B38" s="7" t="s">
        <v>134</v>
      </c>
      <c r="C38" s="5" t="s">
        <v>184</v>
      </c>
      <c r="D38" s="15" t="s">
        <v>185</v>
      </c>
    </row>
    <row r="39" spans="1:4" ht="13" x14ac:dyDescent="0.15">
      <c r="A39" s="3">
        <v>114.4</v>
      </c>
      <c r="B39" s="7" t="s">
        <v>133</v>
      </c>
      <c r="C39" s="5" t="s">
        <v>41</v>
      </c>
      <c r="D39" s="15" t="s">
        <v>43</v>
      </c>
    </row>
    <row r="40" spans="1:4" ht="13" x14ac:dyDescent="0.15">
      <c r="A40" s="3">
        <v>118.7</v>
      </c>
      <c r="B40" s="7" t="s">
        <v>179</v>
      </c>
      <c r="C40" s="5" t="s">
        <v>186</v>
      </c>
      <c r="D40" s="15" t="s">
        <v>180</v>
      </c>
    </row>
    <row r="41" spans="1:4" ht="13" x14ac:dyDescent="0.15">
      <c r="A41" s="3">
        <v>119.9</v>
      </c>
      <c r="B41" s="13" t="s">
        <v>87</v>
      </c>
      <c r="C41" s="4" t="s">
        <v>108</v>
      </c>
      <c r="D41" s="17" t="s">
        <v>109</v>
      </c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abSelected="1" zoomScale="150" zoomScaleNormal="150" workbookViewId="0">
      <selection activeCell="C24" sqref="C24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6" width="11" style="1"/>
    <col min="7" max="7" width="11" style="42"/>
    <col min="8" max="8" width="11" style="43"/>
    <col min="9" max="10" width="47.6640625" style="44" customWidth="1"/>
    <col min="11" max="16384" width="11" style="1"/>
  </cols>
  <sheetData>
    <row r="1" spans="1:11" ht="16" x14ac:dyDescent="0.2">
      <c r="A1" s="12" t="s">
        <v>106</v>
      </c>
      <c r="B1" s="12" t="s">
        <v>39</v>
      </c>
      <c r="C1" s="12" t="s">
        <v>37</v>
      </c>
      <c r="D1" s="12" t="s">
        <v>38</v>
      </c>
      <c r="K1" s="35"/>
    </row>
    <row r="2" spans="1:11" ht="16" x14ac:dyDescent="0.2">
      <c r="A2" s="36">
        <v>0</v>
      </c>
      <c r="B2" s="37" t="s">
        <v>116</v>
      </c>
      <c r="C2" s="38" t="s">
        <v>24</v>
      </c>
      <c r="D2" s="39" t="s">
        <v>25</v>
      </c>
      <c r="F2" s="21"/>
      <c r="K2" s="35"/>
    </row>
    <row r="3" spans="1:11" ht="16" x14ac:dyDescent="0.2">
      <c r="A3" s="36">
        <v>0.1</v>
      </c>
      <c r="B3" s="37" t="s">
        <v>125</v>
      </c>
      <c r="C3" s="37" t="s">
        <v>260</v>
      </c>
      <c r="D3" s="37" t="s">
        <v>260</v>
      </c>
      <c r="F3" s="21"/>
      <c r="K3" s="35"/>
    </row>
    <row r="4" spans="1:11" ht="16" x14ac:dyDescent="0.2">
      <c r="A4" s="36">
        <v>0.2</v>
      </c>
      <c r="B4" s="37" t="s">
        <v>126</v>
      </c>
      <c r="C4" s="37" t="s">
        <v>261</v>
      </c>
      <c r="D4" s="37" t="s">
        <v>261</v>
      </c>
      <c r="F4" s="21"/>
      <c r="K4" s="35"/>
    </row>
    <row r="5" spans="1:11" ht="16" x14ac:dyDescent="0.2">
      <c r="A5" s="36">
        <v>0.8</v>
      </c>
      <c r="B5" s="37" t="s">
        <v>126</v>
      </c>
      <c r="C5" s="37" t="s">
        <v>262</v>
      </c>
      <c r="D5" s="37" t="s">
        <v>262</v>
      </c>
      <c r="F5" s="21"/>
      <c r="K5" s="35"/>
    </row>
    <row r="6" spans="1:11" ht="16" x14ac:dyDescent="0.2">
      <c r="A6" s="36">
        <v>0.9</v>
      </c>
      <c r="B6" s="37" t="s">
        <v>125</v>
      </c>
      <c r="C6" s="37" t="s">
        <v>263</v>
      </c>
      <c r="D6" s="37" t="s">
        <v>263</v>
      </c>
      <c r="F6" s="21"/>
      <c r="K6" s="35"/>
    </row>
    <row r="7" spans="1:11" ht="16" x14ac:dyDescent="0.2">
      <c r="A7" s="36">
        <v>2.7</v>
      </c>
      <c r="B7" s="37" t="s">
        <v>125</v>
      </c>
      <c r="C7" s="37" t="s">
        <v>264</v>
      </c>
      <c r="D7" s="37" t="s">
        <v>264</v>
      </c>
      <c r="F7" s="21"/>
      <c r="K7" s="35"/>
    </row>
    <row r="8" spans="1:11" ht="16" x14ac:dyDescent="0.2">
      <c r="A8" s="36">
        <v>4</v>
      </c>
      <c r="B8" s="37" t="s">
        <v>126</v>
      </c>
      <c r="C8" s="37" t="s">
        <v>265</v>
      </c>
      <c r="D8" s="37" t="s">
        <v>300</v>
      </c>
      <c r="F8" s="21"/>
      <c r="K8" s="35"/>
    </row>
    <row r="9" spans="1:11" ht="16" x14ac:dyDescent="0.2">
      <c r="A9" s="36">
        <v>5</v>
      </c>
      <c r="B9" s="37" t="s">
        <v>132</v>
      </c>
      <c r="C9" s="37" t="s">
        <v>26</v>
      </c>
      <c r="D9" s="37" t="s">
        <v>27</v>
      </c>
      <c r="F9" s="21"/>
      <c r="K9" s="35"/>
    </row>
    <row r="10" spans="1:11" ht="16" x14ac:dyDescent="0.2">
      <c r="A10" s="36">
        <v>9.1</v>
      </c>
      <c r="B10" s="37" t="s">
        <v>135</v>
      </c>
      <c r="C10" s="40" t="s">
        <v>299</v>
      </c>
      <c r="D10" s="41" t="s">
        <v>266</v>
      </c>
      <c r="F10" s="21"/>
      <c r="K10" s="35"/>
    </row>
    <row r="11" spans="1:11" ht="16" x14ac:dyDescent="0.2">
      <c r="A11" s="36">
        <v>13.4</v>
      </c>
      <c r="B11" s="37" t="s">
        <v>124</v>
      </c>
      <c r="C11" s="38" t="s">
        <v>268</v>
      </c>
      <c r="D11" s="38" t="s">
        <v>267</v>
      </c>
      <c r="F11" s="21"/>
      <c r="K11" s="35"/>
    </row>
    <row r="12" spans="1:11" ht="13" x14ac:dyDescent="0.15">
      <c r="A12" s="36">
        <v>20.100000000000001</v>
      </c>
      <c r="B12" s="37" t="s">
        <v>19</v>
      </c>
      <c r="C12" s="37" t="s">
        <v>258</v>
      </c>
      <c r="D12" s="37" t="s">
        <v>301</v>
      </c>
      <c r="F12" s="21"/>
      <c r="K12" s="34"/>
    </row>
    <row r="13" spans="1:11" ht="26" x14ac:dyDescent="0.15">
      <c r="A13" s="36">
        <v>34.700000000000003</v>
      </c>
      <c r="B13" s="37" t="s">
        <v>134</v>
      </c>
      <c r="C13" s="38" t="s">
        <v>304</v>
      </c>
      <c r="D13" s="39" t="s">
        <v>302</v>
      </c>
      <c r="F13" s="21"/>
      <c r="K13" s="34"/>
    </row>
    <row r="14" spans="1:11" ht="13" x14ac:dyDescent="0.15">
      <c r="A14" s="36">
        <v>35</v>
      </c>
      <c r="B14" s="37" t="s">
        <v>131</v>
      </c>
      <c r="C14" s="37" t="s">
        <v>289</v>
      </c>
      <c r="D14" s="37" t="s">
        <v>290</v>
      </c>
      <c r="F14" s="21"/>
      <c r="K14" s="34"/>
    </row>
    <row r="15" spans="1:11" ht="16" x14ac:dyDescent="0.2">
      <c r="A15" s="36">
        <v>43.7</v>
      </c>
      <c r="B15" s="37" t="s">
        <v>124</v>
      </c>
      <c r="C15" s="38" t="s">
        <v>269</v>
      </c>
      <c r="D15" s="38" t="s">
        <v>270</v>
      </c>
      <c r="F15" s="21"/>
      <c r="K15" s="35"/>
    </row>
    <row r="16" spans="1:11" ht="13" x14ac:dyDescent="0.15">
      <c r="A16" s="36">
        <v>60.1</v>
      </c>
      <c r="B16" s="37" t="s">
        <v>19</v>
      </c>
      <c r="C16" s="37" t="s">
        <v>271</v>
      </c>
      <c r="D16" s="37" t="s">
        <v>272</v>
      </c>
      <c r="F16" s="21"/>
      <c r="K16" s="34"/>
    </row>
    <row r="17" spans="1:11" ht="26" x14ac:dyDescent="0.2">
      <c r="A17" s="36">
        <v>60.2</v>
      </c>
      <c r="B17" s="40" t="s">
        <v>123</v>
      </c>
      <c r="C17" s="38" t="s">
        <v>273</v>
      </c>
      <c r="D17" s="38" t="s">
        <v>274</v>
      </c>
      <c r="F17" s="21"/>
      <c r="K17" s="35"/>
    </row>
    <row r="18" spans="1:11" ht="16" x14ac:dyDescent="0.2">
      <c r="A18" s="36">
        <v>60.4</v>
      </c>
      <c r="B18" s="37" t="s">
        <v>125</v>
      </c>
      <c r="C18" s="37" t="s">
        <v>275</v>
      </c>
      <c r="D18" s="37" t="s">
        <v>275</v>
      </c>
      <c r="F18" s="21"/>
      <c r="K18" s="35"/>
    </row>
    <row r="19" spans="1:11" ht="16" x14ac:dyDescent="0.2">
      <c r="A19" s="36">
        <v>81.7</v>
      </c>
      <c r="B19" s="37" t="s">
        <v>19</v>
      </c>
      <c r="C19" s="37" t="s">
        <v>276</v>
      </c>
      <c r="D19" s="37" t="s">
        <v>277</v>
      </c>
      <c r="F19" s="21"/>
      <c r="K19" s="35"/>
    </row>
    <row r="20" spans="1:11" ht="16" x14ac:dyDescent="0.2">
      <c r="A20" s="36">
        <v>82</v>
      </c>
      <c r="B20" s="37" t="s">
        <v>281</v>
      </c>
      <c r="C20" s="37" t="s">
        <v>278</v>
      </c>
      <c r="D20" s="37" t="s">
        <v>279</v>
      </c>
      <c r="F20" s="21"/>
      <c r="K20" s="35"/>
    </row>
    <row r="21" spans="1:11" ht="16" x14ac:dyDescent="0.2">
      <c r="A21" s="36">
        <v>83</v>
      </c>
      <c r="B21" s="37" t="s">
        <v>126</v>
      </c>
      <c r="C21" s="37" t="s">
        <v>280</v>
      </c>
      <c r="D21" s="37" t="s">
        <v>280</v>
      </c>
      <c r="F21" s="21"/>
      <c r="K21" s="35"/>
    </row>
    <row r="22" spans="1:11" ht="16" x14ac:dyDescent="0.2">
      <c r="A22" s="36">
        <v>83.1</v>
      </c>
      <c r="B22" s="37" t="s">
        <v>58</v>
      </c>
      <c r="C22" s="40" t="s">
        <v>46</v>
      </c>
      <c r="D22" s="41" t="s">
        <v>45</v>
      </c>
      <c r="F22" s="21"/>
      <c r="K22" s="35"/>
    </row>
    <row r="23" spans="1:11" ht="16" x14ac:dyDescent="0.2">
      <c r="A23" s="36">
        <v>83.2</v>
      </c>
      <c r="B23" s="37" t="s">
        <v>125</v>
      </c>
      <c r="C23" s="37" t="s">
        <v>282</v>
      </c>
      <c r="D23" s="37" t="s">
        <v>282</v>
      </c>
      <c r="F23" s="21"/>
      <c r="K23" s="35"/>
    </row>
    <row r="24" spans="1:11" ht="16" x14ac:dyDescent="0.2">
      <c r="A24" s="36">
        <v>86.8</v>
      </c>
      <c r="B24" s="37" t="s">
        <v>58</v>
      </c>
      <c r="C24" s="40" t="s">
        <v>46</v>
      </c>
      <c r="D24" s="41" t="s">
        <v>45</v>
      </c>
      <c r="F24" s="21"/>
      <c r="K24" s="35"/>
    </row>
    <row r="25" spans="1:11" ht="13" x14ac:dyDescent="0.15">
      <c r="A25" s="36">
        <v>94.5</v>
      </c>
      <c r="B25" s="37" t="s">
        <v>19</v>
      </c>
      <c r="C25" s="37" t="s">
        <v>283</v>
      </c>
      <c r="D25" s="37" t="s">
        <v>284</v>
      </c>
      <c r="F25" s="21"/>
      <c r="K25" s="34"/>
    </row>
    <row r="26" spans="1:11" ht="26" x14ac:dyDescent="0.2">
      <c r="A26" s="36">
        <v>95</v>
      </c>
      <c r="B26" s="37" t="s">
        <v>134</v>
      </c>
      <c r="C26" s="38" t="s">
        <v>305</v>
      </c>
      <c r="D26" s="39" t="s">
        <v>303</v>
      </c>
      <c r="F26" s="21"/>
      <c r="K26" s="35"/>
    </row>
    <row r="27" spans="1:11" ht="16" x14ac:dyDescent="0.2">
      <c r="A27" s="36">
        <v>106.6</v>
      </c>
      <c r="B27" s="37" t="s">
        <v>58</v>
      </c>
      <c r="C27" s="40" t="s">
        <v>28</v>
      </c>
      <c r="D27" s="41" t="s">
        <v>29</v>
      </c>
      <c r="F27" s="21"/>
      <c r="K27" s="35"/>
    </row>
    <row r="28" spans="1:11" ht="16" x14ac:dyDescent="0.2">
      <c r="A28" s="36">
        <v>108.3</v>
      </c>
      <c r="B28" s="37" t="s">
        <v>19</v>
      </c>
      <c r="C28" s="37" t="s">
        <v>285</v>
      </c>
      <c r="D28" s="37" t="s">
        <v>286</v>
      </c>
      <c r="F28" s="21"/>
      <c r="K28" s="35"/>
    </row>
    <row r="29" spans="1:11" ht="13" x14ac:dyDescent="0.15">
      <c r="A29" s="36">
        <v>110.6</v>
      </c>
      <c r="B29" s="37" t="s">
        <v>131</v>
      </c>
      <c r="C29" s="37" t="s">
        <v>288</v>
      </c>
      <c r="D29" s="37" t="s">
        <v>287</v>
      </c>
      <c r="F29" s="21"/>
      <c r="K29" s="34"/>
    </row>
    <row r="30" spans="1:11" ht="26" x14ac:dyDescent="0.2">
      <c r="A30" s="36">
        <v>112.9</v>
      </c>
      <c r="B30" s="37" t="s">
        <v>123</v>
      </c>
      <c r="C30" s="38" t="s">
        <v>176</v>
      </c>
      <c r="D30" s="38" t="s">
        <v>291</v>
      </c>
      <c r="F30" s="21"/>
      <c r="K30" s="35"/>
    </row>
    <row r="31" spans="1:11" ht="16" x14ac:dyDescent="0.2">
      <c r="A31" s="36">
        <v>127.4</v>
      </c>
      <c r="B31" s="37" t="s">
        <v>19</v>
      </c>
      <c r="C31" s="37" t="s">
        <v>143</v>
      </c>
      <c r="D31" s="37" t="s">
        <v>292</v>
      </c>
      <c r="F31" s="21"/>
      <c r="K31" s="35"/>
    </row>
    <row r="32" spans="1:11" ht="16" x14ac:dyDescent="0.2">
      <c r="A32" s="36">
        <v>129.4</v>
      </c>
      <c r="B32" s="37" t="s">
        <v>126</v>
      </c>
      <c r="C32" s="37" t="s">
        <v>293</v>
      </c>
      <c r="D32" s="37" t="s">
        <v>293</v>
      </c>
      <c r="F32" s="21"/>
      <c r="K32" s="35"/>
    </row>
    <row r="33" spans="1:11" ht="16" x14ac:dyDescent="0.2">
      <c r="A33" s="36">
        <v>129.5</v>
      </c>
      <c r="B33" s="37" t="s">
        <v>125</v>
      </c>
      <c r="C33" s="37" t="s">
        <v>294</v>
      </c>
      <c r="D33" s="37" t="s">
        <v>294</v>
      </c>
      <c r="F33" s="21"/>
      <c r="K33" s="35"/>
    </row>
    <row r="34" spans="1:11" ht="16" x14ac:dyDescent="0.2">
      <c r="A34" s="36">
        <v>129.69999999999999</v>
      </c>
      <c r="B34" s="37" t="s">
        <v>126</v>
      </c>
      <c r="C34" s="37" t="s">
        <v>295</v>
      </c>
      <c r="D34" s="37" t="s">
        <v>295</v>
      </c>
      <c r="F34" s="21"/>
      <c r="K34" s="35"/>
    </row>
    <row r="35" spans="1:11" ht="16" x14ac:dyDescent="0.2">
      <c r="A35" s="36">
        <v>129.80000000000001</v>
      </c>
      <c r="B35" s="37" t="s">
        <v>179</v>
      </c>
      <c r="C35" s="37" t="s">
        <v>298</v>
      </c>
      <c r="D35" s="37" t="s">
        <v>180</v>
      </c>
      <c r="F35" s="21"/>
      <c r="K35" s="35"/>
    </row>
    <row r="36" spans="1:11" ht="16" x14ac:dyDescent="0.2">
      <c r="A36" s="36">
        <v>130.1</v>
      </c>
      <c r="B36" s="37" t="s">
        <v>125</v>
      </c>
      <c r="C36" s="37" t="s">
        <v>296</v>
      </c>
      <c r="D36" s="37" t="s">
        <v>296</v>
      </c>
      <c r="F36" s="21"/>
      <c r="K36" s="35"/>
    </row>
    <row r="37" spans="1:11" ht="16" x14ac:dyDescent="0.2">
      <c r="A37" s="36">
        <v>130.30000000000001</v>
      </c>
      <c r="B37" s="37" t="s">
        <v>125</v>
      </c>
      <c r="C37" s="37" t="s">
        <v>297</v>
      </c>
      <c r="D37" s="37" t="s">
        <v>297</v>
      </c>
      <c r="F37" s="21"/>
      <c r="K37" s="35"/>
    </row>
    <row r="38" spans="1:11" ht="13" x14ac:dyDescent="0.15">
      <c r="A38" s="36">
        <v>130.6</v>
      </c>
      <c r="B38" s="37" t="s">
        <v>87</v>
      </c>
      <c r="C38" s="38" t="s">
        <v>174</v>
      </c>
      <c r="D38" s="39" t="s">
        <v>259</v>
      </c>
      <c r="F38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578A-E7BF-4EB0-BBD6-BC84A4E8AD52}">
  <dimension ref="A1:D4"/>
  <sheetViews>
    <sheetView workbookViewId="0">
      <selection activeCell="C4" sqref="C4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132</v>
      </c>
      <c r="C2" s="4" t="s">
        <v>64</v>
      </c>
      <c r="D2" s="17" t="s">
        <v>65</v>
      </c>
    </row>
    <row r="3" spans="1:4" ht="13" x14ac:dyDescent="0.15">
      <c r="A3" s="3">
        <v>5</v>
      </c>
      <c r="B3" s="7" t="s">
        <v>130</v>
      </c>
      <c r="C3" s="4" t="s">
        <v>230</v>
      </c>
      <c r="D3" s="17" t="s">
        <v>130</v>
      </c>
    </row>
    <row r="4" spans="1:4" ht="26" x14ac:dyDescent="0.15">
      <c r="A4" s="3">
        <v>10</v>
      </c>
      <c r="B4" s="13" t="s">
        <v>87</v>
      </c>
      <c r="C4" s="4" t="s">
        <v>108</v>
      </c>
      <c r="D4" s="17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926-71C2-4A16-9C07-BDFAD50267E4}">
  <dimension ref="A1:F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6" ht="13" x14ac:dyDescent="0.15">
      <c r="A2" s="6">
        <v>0</v>
      </c>
      <c r="B2" s="13" t="s">
        <v>132</v>
      </c>
      <c r="C2" s="4" t="s">
        <v>115</v>
      </c>
      <c r="D2" s="17" t="s">
        <v>116</v>
      </c>
      <c r="F2" s="21"/>
    </row>
    <row r="3" spans="1:6" ht="13" x14ac:dyDescent="0.15">
      <c r="A3" s="3">
        <v>111.2</v>
      </c>
      <c r="B3" s="7" t="s">
        <v>129</v>
      </c>
      <c r="C3" s="5" t="s">
        <v>40</v>
      </c>
      <c r="D3" s="15" t="s">
        <v>42</v>
      </c>
      <c r="F3" s="21"/>
    </row>
    <row r="4" spans="1:6" ht="13" x14ac:dyDescent="0.15">
      <c r="A4" s="3">
        <v>114.4</v>
      </c>
      <c r="B4" s="7" t="s">
        <v>135</v>
      </c>
      <c r="C4" s="5" t="s">
        <v>41</v>
      </c>
      <c r="D4" s="15" t="s">
        <v>43</v>
      </c>
      <c r="F4" s="21"/>
    </row>
    <row r="5" spans="1:6" ht="26" x14ac:dyDescent="0.15">
      <c r="A5" s="3">
        <v>115</v>
      </c>
      <c r="B5" s="13" t="s">
        <v>87</v>
      </c>
      <c r="C5" s="4" t="s">
        <v>108</v>
      </c>
      <c r="D5" s="17" t="s">
        <v>109</v>
      </c>
      <c r="F5" s="21"/>
    </row>
    <row r="6" spans="1:6" ht="12" x14ac:dyDescent="0.15">
      <c r="A6" s="3"/>
      <c r="B6" s="7"/>
      <c r="C6" s="8"/>
      <c r="D6" s="18"/>
      <c r="F6" s="21"/>
    </row>
    <row r="7" spans="1:6" ht="12" x14ac:dyDescent="0.15">
      <c r="A7" s="3"/>
      <c r="B7" s="7"/>
      <c r="C7" s="5"/>
      <c r="D7" s="15"/>
      <c r="F7" s="21"/>
    </row>
    <row r="8" spans="1:6" ht="12" x14ac:dyDescent="0.15">
      <c r="A8" s="3"/>
      <c r="B8" s="7"/>
      <c r="C8" s="5"/>
      <c r="D8" s="15"/>
      <c r="F8" s="21"/>
    </row>
    <row r="9" spans="1:6" ht="12" x14ac:dyDescent="0.15">
      <c r="A9" s="3"/>
      <c r="B9" s="7"/>
      <c r="C9" s="10"/>
      <c r="D9" s="19"/>
      <c r="F9" s="21"/>
    </row>
    <row r="10" spans="1:6" ht="12" x14ac:dyDescent="0.15">
      <c r="A10" s="3"/>
      <c r="B10" s="7"/>
      <c r="C10" s="5"/>
      <c r="D10" s="15"/>
      <c r="F10" s="21"/>
    </row>
    <row r="11" spans="1:6" ht="12" x14ac:dyDescent="0.15">
      <c r="A11" s="3"/>
      <c r="B11" s="7"/>
      <c r="C11" s="4"/>
      <c r="D11" s="17"/>
      <c r="F11" s="21"/>
    </row>
    <row r="12" spans="1:6" ht="12" x14ac:dyDescent="0.15">
      <c r="A12" s="3"/>
      <c r="B12" s="7"/>
      <c r="C12" s="8"/>
      <c r="D12" s="18"/>
      <c r="F12" s="21"/>
    </row>
    <row r="13" spans="1:6" ht="12" x14ac:dyDescent="0.15">
      <c r="A13" s="3"/>
      <c r="B13" s="7"/>
      <c r="C13" s="4"/>
      <c r="D13" s="17"/>
      <c r="F13" s="21"/>
    </row>
    <row r="14" spans="1:6" ht="12" x14ac:dyDescent="0.15">
      <c r="A14" s="3"/>
      <c r="B14" s="7"/>
      <c r="C14" s="8"/>
      <c r="D14" s="18"/>
      <c r="F14" s="21"/>
    </row>
    <row r="15" spans="1:6" ht="12" x14ac:dyDescent="0.15">
      <c r="A15" s="3"/>
      <c r="B15" s="7"/>
      <c r="C15" s="8"/>
      <c r="D15" s="18"/>
      <c r="F15" s="21"/>
    </row>
    <row r="16" spans="1:6" ht="12" x14ac:dyDescent="0.15">
      <c r="A16" s="3"/>
      <c r="B16" s="7"/>
      <c r="C16" s="8"/>
      <c r="D16" s="18"/>
      <c r="F16" s="21"/>
    </row>
    <row r="17" spans="1:6" ht="12" x14ac:dyDescent="0.15">
      <c r="A17" s="3"/>
      <c r="B17" s="7"/>
      <c r="C17" s="5"/>
      <c r="D17" s="15"/>
      <c r="F17" s="21"/>
    </row>
    <row r="18" spans="1:6" ht="12" x14ac:dyDescent="0.15">
      <c r="A18" s="3"/>
      <c r="B18" s="7"/>
      <c r="C18" s="5"/>
      <c r="D18" s="15"/>
      <c r="F18" s="21"/>
    </row>
    <row r="19" spans="1:6" ht="12" x14ac:dyDescent="0.15">
      <c r="A19" s="3"/>
      <c r="B19" s="7"/>
      <c r="C19" s="4"/>
      <c r="D19" s="17"/>
      <c r="F19" s="21"/>
    </row>
    <row r="20" spans="1:6" ht="12" x14ac:dyDescent="0.15">
      <c r="A20" s="3"/>
      <c r="B20" s="7"/>
      <c r="C20" s="8"/>
      <c r="D20" s="18"/>
      <c r="F20" s="21"/>
    </row>
    <row r="21" spans="1:6" ht="12" x14ac:dyDescent="0.15">
      <c r="A21" s="3"/>
      <c r="B21" s="7"/>
      <c r="C21" s="5"/>
      <c r="D21" s="15"/>
      <c r="F21" s="21"/>
    </row>
    <row r="22" spans="1:6" ht="12" x14ac:dyDescent="0.15">
      <c r="A22" s="3"/>
      <c r="B22" s="7"/>
      <c r="C22" s="4"/>
      <c r="D22" s="17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5"/>
      <c r="D24" s="15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227-0C5A-4795-A5A0-4EE10C974F3C}">
  <dimension ref="A1:D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132</v>
      </c>
      <c r="C2" s="4" t="s">
        <v>115</v>
      </c>
      <c r="D2" s="17" t="s">
        <v>116</v>
      </c>
    </row>
    <row r="3" spans="1:4" ht="13" x14ac:dyDescent="0.15">
      <c r="A3" s="3">
        <v>111.2</v>
      </c>
      <c r="B3" s="7" t="s">
        <v>129</v>
      </c>
      <c r="C3" s="5" t="s">
        <v>40</v>
      </c>
      <c r="D3" s="15" t="s">
        <v>42</v>
      </c>
    </row>
    <row r="4" spans="1:4" ht="13" x14ac:dyDescent="0.15">
      <c r="A4" s="3">
        <v>114.4</v>
      </c>
      <c r="B4" s="7" t="s">
        <v>133</v>
      </c>
      <c r="C4" s="5" t="s">
        <v>41</v>
      </c>
      <c r="D4" s="15" t="s">
        <v>43</v>
      </c>
    </row>
    <row r="5" spans="1:4" ht="26" x14ac:dyDescent="0.15">
      <c r="A5" s="3">
        <v>115</v>
      </c>
      <c r="B5" s="13" t="s">
        <v>87</v>
      </c>
      <c r="C5" s="4" t="s">
        <v>108</v>
      </c>
      <c r="D5" s="17" t="s">
        <v>109</v>
      </c>
    </row>
    <row r="6" spans="1:4" ht="12" x14ac:dyDescent="0.15">
      <c r="A6" s="3"/>
      <c r="B6" s="7"/>
      <c r="C6" s="8"/>
      <c r="D6" s="18"/>
    </row>
    <row r="7" spans="1:4" ht="12" x14ac:dyDescent="0.15">
      <c r="A7" s="3"/>
      <c r="B7" s="7"/>
      <c r="C7" s="5"/>
      <c r="D7" s="15"/>
    </row>
    <row r="8" spans="1:4" ht="12" x14ac:dyDescent="0.15">
      <c r="A8" s="3"/>
      <c r="B8" s="7"/>
      <c r="C8" s="5"/>
      <c r="D8" s="15"/>
    </row>
    <row r="9" spans="1:4" ht="12" x14ac:dyDescent="0.15">
      <c r="A9" s="3"/>
      <c r="B9" s="7"/>
      <c r="C9" s="10"/>
      <c r="D9" s="19"/>
    </row>
    <row r="10" spans="1:4" ht="12" x14ac:dyDescent="0.15">
      <c r="A10" s="3"/>
      <c r="B10" s="7"/>
      <c r="C10" s="5"/>
      <c r="D10" s="15"/>
    </row>
    <row r="11" spans="1:4" ht="12" x14ac:dyDescent="0.15">
      <c r="A11" s="3"/>
      <c r="B11" s="7"/>
      <c r="C11" s="4"/>
      <c r="D11" s="17"/>
    </row>
    <row r="12" spans="1:4" ht="12" x14ac:dyDescent="0.15">
      <c r="A12" s="3"/>
      <c r="B12" s="7"/>
      <c r="C12" s="8"/>
      <c r="D12" s="18"/>
    </row>
    <row r="13" spans="1:4" ht="12" x14ac:dyDescent="0.15">
      <c r="A13" s="3"/>
      <c r="B13" s="7"/>
      <c r="C13" s="4"/>
      <c r="D13" s="17"/>
    </row>
    <row r="14" spans="1:4" ht="12" x14ac:dyDescent="0.15">
      <c r="A14" s="3"/>
      <c r="B14" s="7"/>
      <c r="C14" s="8"/>
      <c r="D14" s="18"/>
    </row>
    <row r="15" spans="1:4" ht="12" x14ac:dyDescent="0.15">
      <c r="A15" s="3"/>
      <c r="B15" s="7"/>
      <c r="C15" s="8"/>
      <c r="D15" s="18"/>
    </row>
    <row r="16" spans="1:4" ht="12" x14ac:dyDescent="0.15">
      <c r="A16" s="3"/>
      <c r="B16" s="7"/>
      <c r="C16" s="8"/>
      <c r="D16" s="18"/>
    </row>
    <row r="17" spans="1:4" ht="12" x14ac:dyDescent="0.15">
      <c r="A17" s="3"/>
      <c r="B17" s="7"/>
      <c r="C17" s="5"/>
      <c r="D17" s="15"/>
    </row>
    <row r="18" spans="1:4" ht="12" x14ac:dyDescent="0.15">
      <c r="A18" s="3"/>
      <c r="B18" s="7"/>
      <c r="C18" s="5"/>
      <c r="D18" s="15"/>
    </row>
    <row r="19" spans="1:4" ht="12" x14ac:dyDescent="0.15">
      <c r="A19" s="3"/>
      <c r="B19" s="7"/>
      <c r="C19" s="4"/>
      <c r="D19" s="17"/>
    </row>
    <row r="20" spans="1:4" ht="12" x14ac:dyDescent="0.15">
      <c r="A20" s="3"/>
      <c r="B20" s="7"/>
      <c r="C20" s="8"/>
      <c r="D20" s="18"/>
    </row>
    <row r="21" spans="1:4" ht="12" x14ac:dyDescent="0.15">
      <c r="A21" s="3"/>
      <c r="B21" s="7"/>
      <c r="C21" s="5"/>
      <c r="D21" s="15"/>
    </row>
    <row r="22" spans="1:4" ht="12" x14ac:dyDescent="0.15">
      <c r="A22" s="3"/>
      <c r="B22" s="7"/>
      <c r="C22" s="4"/>
      <c r="D22" s="17"/>
    </row>
    <row r="23" spans="1:4" ht="12" x14ac:dyDescent="0.15">
      <c r="A23" s="3"/>
      <c r="B23" s="7"/>
      <c r="C23" s="5"/>
      <c r="D23" s="15"/>
    </row>
    <row r="24" spans="1:4" ht="12" x14ac:dyDescent="0.15">
      <c r="A24" s="3"/>
      <c r="B24" s="7"/>
      <c r="C24" s="5"/>
      <c r="D24" s="15"/>
    </row>
    <row r="25" spans="1:4" ht="12" x14ac:dyDescent="0.15">
      <c r="A25" s="3"/>
      <c r="B25" s="7"/>
      <c r="C25" s="5"/>
      <c r="D25" s="15"/>
    </row>
    <row r="26" spans="1:4" ht="12" x14ac:dyDescent="0.15">
      <c r="A26" s="3"/>
      <c r="B26" s="7"/>
      <c r="C26" s="5"/>
      <c r="D26" s="15"/>
    </row>
    <row r="27" spans="1:4" ht="12" x14ac:dyDescent="0.15">
      <c r="A27" s="3"/>
      <c r="B27" s="7"/>
      <c r="C27" s="5"/>
      <c r="D27" s="15"/>
    </row>
    <row r="28" spans="1:4" ht="12" x14ac:dyDescent="0.15">
      <c r="A28" s="3"/>
      <c r="B28" s="7"/>
      <c r="C28" s="5"/>
      <c r="D28" s="15"/>
    </row>
    <row r="29" spans="1:4" ht="12" x14ac:dyDescent="0.15">
      <c r="A29" s="3"/>
      <c r="B29" s="7"/>
      <c r="C29" s="5"/>
      <c r="D29" s="15"/>
    </row>
    <row r="30" spans="1:4" ht="12" x14ac:dyDescent="0.15">
      <c r="A30" s="3"/>
      <c r="B30" s="7"/>
      <c r="C30" s="5"/>
      <c r="D30" s="15"/>
    </row>
    <row r="31" spans="1:4" ht="12" x14ac:dyDescent="0.15">
      <c r="A31" s="3"/>
      <c r="B31" s="7"/>
      <c r="C31" s="5"/>
      <c r="D31" s="15"/>
    </row>
    <row r="32" spans="1:4" ht="12" x14ac:dyDescent="0.15">
      <c r="A32" s="3"/>
      <c r="B32" s="7"/>
      <c r="C32" s="5"/>
      <c r="D32" s="15"/>
    </row>
    <row r="33" spans="1:4" ht="12" x14ac:dyDescent="0.15">
      <c r="A33" s="9"/>
      <c r="B33" s="7"/>
      <c r="C33" s="10"/>
      <c r="D33" s="19"/>
    </row>
    <row r="34" spans="1:4" ht="12" x14ac:dyDescent="0.15">
      <c r="A34" s="9"/>
      <c r="B34" s="7"/>
      <c r="C34" s="5"/>
      <c r="D34" s="15"/>
    </row>
    <row r="35" spans="1:4" ht="12" x14ac:dyDescent="0.15">
      <c r="A35" s="9"/>
      <c r="B35" s="7"/>
      <c r="C35" s="5"/>
      <c r="D35" s="15"/>
    </row>
    <row r="36" spans="1:4" ht="12" x14ac:dyDescent="0.15">
      <c r="A36" s="9"/>
      <c r="B36" s="7"/>
      <c r="C36" s="5"/>
      <c r="D36" s="15"/>
    </row>
    <row r="37" spans="1:4" ht="12" x14ac:dyDescent="0.15">
      <c r="A37" s="3"/>
      <c r="B37" s="7"/>
      <c r="C37" s="5"/>
      <c r="D37" s="15"/>
    </row>
    <row r="38" spans="1:4" ht="12" x14ac:dyDescent="0.15">
      <c r="A38" s="9"/>
      <c r="B38" s="7"/>
      <c r="C38" s="5"/>
      <c r="D38" s="15"/>
    </row>
    <row r="39" spans="1:4" ht="12" x14ac:dyDescent="0.15">
      <c r="A39" s="3"/>
      <c r="B39" s="7"/>
      <c r="C39" s="5"/>
      <c r="D39" s="15"/>
    </row>
    <row r="40" spans="1:4" ht="12" x14ac:dyDescent="0.15">
      <c r="A40" s="3"/>
      <c r="B40" s="7"/>
      <c r="C40" s="5"/>
      <c r="D40" s="15"/>
    </row>
    <row r="41" spans="1:4" ht="12" x14ac:dyDescent="0.15">
      <c r="A41" s="3"/>
      <c r="B41" s="13"/>
      <c r="C41" s="4"/>
      <c r="D41" s="17"/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6DDD-44B2-497E-B657-8831DB081CFE}">
  <dimension ref="A1:F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6" ht="13" x14ac:dyDescent="0.15">
      <c r="A2" s="6">
        <v>0</v>
      </c>
      <c r="B2" s="13" t="s">
        <v>132</v>
      </c>
      <c r="C2" s="4" t="s">
        <v>115</v>
      </c>
      <c r="D2" s="17" t="s">
        <v>116</v>
      </c>
      <c r="F2" s="21"/>
    </row>
    <row r="3" spans="1:6" ht="13" x14ac:dyDescent="0.15">
      <c r="A3" s="3">
        <v>111.2</v>
      </c>
      <c r="B3" s="7" t="s">
        <v>129</v>
      </c>
      <c r="C3" s="5" t="s">
        <v>40</v>
      </c>
      <c r="D3" s="15" t="s">
        <v>42</v>
      </c>
      <c r="F3" s="21"/>
    </row>
    <row r="4" spans="1:6" ht="13" x14ac:dyDescent="0.15">
      <c r="A4" s="3">
        <v>114.4</v>
      </c>
      <c r="B4" s="7" t="s">
        <v>133</v>
      </c>
      <c r="C4" s="5" t="s">
        <v>41</v>
      </c>
      <c r="D4" s="15" t="s">
        <v>43</v>
      </c>
      <c r="F4" s="21"/>
    </row>
    <row r="5" spans="1:6" ht="26" x14ac:dyDescent="0.15">
      <c r="A5" s="3">
        <v>115</v>
      </c>
      <c r="B5" s="13" t="s">
        <v>87</v>
      </c>
      <c r="C5" s="4" t="s">
        <v>108</v>
      </c>
      <c r="D5" s="17" t="s">
        <v>109</v>
      </c>
      <c r="F5" s="21"/>
    </row>
    <row r="6" spans="1:6" ht="12" x14ac:dyDescent="0.15">
      <c r="A6" s="3"/>
      <c r="B6" s="7"/>
      <c r="C6" s="8"/>
      <c r="D6" s="18"/>
      <c r="F6" s="21"/>
    </row>
    <row r="7" spans="1:6" ht="12" x14ac:dyDescent="0.15">
      <c r="A7" s="3"/>
      <c r="B7" s="7"/>
      <c r="C7" s="5"/>
      <c r="D7" s="15"/>
      <c r="F7" s="21"/>
    </row>
    <row r="8" spans="1:6" ht="12" x14ac:dyDescent="0.15">
      <c r="A8" s="3"/>
      <c r="B8" s="7"/>
      <c r="C8" s="5"/>
      <c r="D8" s="15"/>
      <c r="F8" s="21"/>
    </row>
    <row r="9" spans="1:6" ht="12" x14ac:dyDescent="0.15">
      <c r="A9" s="3"/>
      <c r="B9" s="7"/>
      <c r="C9" s="10"/>
      <c r="D9" s="19"/>
      <c r="F9" s="21"/>
    </row>
    <row r="10" spans="1:6" ht="12" x14ac:dyDescent="0.15">
      <c r="A10" s="3"/>
      <c r="B10" s="7"/>
      <c r="C10" s="5"/>
      <c r="D10" s="15"/>
      <c r="F10" s="21"/>
    </row>
    <row r="11" spans="1:6" ht="12" x14ac:dyDescent="0.15">
      <c r="A11" s="3"/>
      <c r="B11" s="7"/>
      <c r="C11" s="4"/>
      <c r="D11" s="17"/>
      <c r="F11" s="21"/>
    </row>
    <row r="12" spans="1:6" ht="12" x14ac:dyDescent="0.15">
      <c r="A12" s="3"/>
      <c r="B12" s="7"/>
      <c r="C12" s="8"/>
      <c r="D12" s="18"/>
      <c r="F12" s="21"/>
    </row>
    <row r="13" spans="1:6" ht="12" x14ac:dyDescent="0.15">
      <c r="A13" s="3"/>
      <c r="B13" s="7"/>
      <c r="C13" s="4"/>
      <c r="D13" s="17"/>
      <c r="F13" s="21"/>
    </row>
    <row r="14" spans="1:6" ht="12" x14ac:dyDescent="0.15">
      <c r="A14" s="3"/>
      <c r="B14" s="7"/>
      <c r="C14" s="8"/>
      <c r="D14" s="18"/>
      <c r="F14" s="21"/>
    </row>
    <row r="15" spans="1:6" ht="12" x14ac:dyDescent="0.15">
      <c r="A15" s="3"/>
      <c r="B15" s="7"/>
      <c r="C15" s="8"/>
      <c r="D15" s="18"/>
      <c r="F15" s="21"/>
    </row>
    <row r="16" spans="1:6" ht="12" x14ac:dyDescent="0.15">
      <c r="A16" s="3"/>
      <c r="B16" s="7"/>
      <c r="C16" s="8"/>
      <c r="D16" s="18"/>
      <c r="F16" s="21"/>
    </row>
    <row r="17" spans="1:6" ht="12" x14ac:dyDescent="0.15">
      <c r="A17" s="3"/>
      <c r="B17" s="7"/>
      <c r="C17" s="5"/>
      <c r="D17" s="15"/>
      <c r="F17" s="21"/>
    </row>
    <row r="18" spans="1:6" ht="12" x14ac:dyDescent="0.15">
      <c r="A18" s="3"/>
      <c r="B18" s="7"/>
      <c r="C18" s="5"/>
      <c r="D18" s="15"/>
      <c r="F18" s="21"/>
    </row>
    <row r="19" spans="1:6" ht="12" x14ac:dyDescent="0.15">
      <c r="A19" s="3"/>
      <c r="B19" s="7"/>
      <c r="C19" s="4"/>
      <c r="D19" s="17"/>
      <c r="F19" s="21"/>
    </row>
    <row r="20" spans="1:6" ht="12" x14ac:dyDescent="0.15">
      <c r="A20" s="3"/>
      <c r="B20" s="7"/>
      <c r="C20" s="8"/>
      <c r="D20" s="18"/>
      <c r="F20" s="21"/>
    </row>
    <row r="21" spans="1:6" ht="12" x14ac:dyDescent="0.15">
      <c r="A21" s="3"/>
      <c r="B21" s="7"/>
      <c r="C21" s="5"/>
      <c r="D21" s="15"/>
      <c r="F21" s="21"/>
    </row>
    <row r="22" spans="1:6" ht="12" x14ac:dyDescent="0.15">
      <c r="A22" s="3"/>
      <c r="B22" s="7"/>
      <c r="C22" s="4"/>
      <c r="D22" s="17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5"/>
      <c r="D24" s="15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C76-FD83-474C-AEDA-AED834DA5AED}">
  <dimension ref="A1:F5"/>
  <sheetViews>
    <sheetView workbookViewId="0">
      <selection activeCell="C7" sqref="C7"/>
    </sheetView>
  </sheetViews>
  <sheetFormatPr baseColWidth="10" defaultColWidth="11" defaultRowHeight="16" x14ac:dyDescent="0.2"/>
  <cols>
    <col min="1" max="1" width="9.33203125" style="46" customWidth="1"/>
    <col min="2" max="2" width="9.1640625" style="47" customWidth="1"/>
    <col min="3" max="3" width="45.83203125" style="46" customWidth="1"/>
    <col min="4" max="4" width="54" style="46" customWidth="1"/>
    <col min="5" max="16384" width="11" style="1"/>
  </cols>
  <sheetData>
    <row r="1" spans="1:6" ht="17" x14ac:dyDescent="0.15">
      <c r="A1" s="48" t="s">
        <v>106</v>
      </c>
      <c r="B1" s="48" t="s">
        <v>39</v>
      </c>
      <c r="C1" s="48" t="s">
        <v>37</v>
      </c>
      <c r="D1" s="48" t="s">
        <v>38</v>
      </c>
    </row>
    <row r="2" spans="1:6" ht="17" x14ac:dyDescent="0.15">
      <c r="A2" s="49">
        <v>0</v>
      </c>
      <c r="B2" s="50" t="s">
        <v>116</v>
      </c>
      <c r="C2" s="51" t="s">
        <v>311</v>
      </c>
      <c r="D2" s="52" t="s">
        <v>312</v>
      </c>
      <c r="F2" s="21"/>
    </row>
    <row r="3" spans="1:6" x14ac:dyDescent="0.15">
      <c r="A3" s="53"/>
      <c r="B3" s="54"/>
      <c r="C3" s="55"/>
      <c r="D3" s="56"/>
      <c r="F3" s="21"/>
    </row>
    <row r="4" spans="1:6" ht="47.25" customHeight="1" x14ac:dyDescent="0.15">
      <c r="A4" s="53"/>
      <c r="B4" s="54"/>
      <c r="C4" s="55"/>
      <c r="D4" s="56"/>
    </row>
    <row r="5" spans="1:6" x14ac:dyDescent="0.15">
      <c r="A5" s="53"/>
      <c r="B5" s="50"/>
      <c r="C5" s="51"/>
      <c r="D5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Details</vt:lpstr>
      <vt:lpstr>Etape_1</vt:lpstr>
      <vt:lpstr>Etape_2</vt:lpstr>
      <vt:lpstr>Etape_3</vt:lpstr>
      <vt:lpstr>Etape_4</vt:lpstr>
      <vt:lpstr>Etape_5</vt:lpstr>
      <vt:lpstr>Etape_6</vt:lpstr>
      <vt:lpstr>Etape_7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2023-04-08T16:42:41Z</dcterms:modified>
</cp:coreProperties>
</file>