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1B0ACAF-317C-4B42-A861-DC5C526B9705}" xr6:coauthVersionLast="47" xr6:coauthVersionMax="47" xr10:uidLastSave="{00000000-0000-0000-0000-000000000000}"/>
  <bookViews>
    <workbookView xWindow="0" yWindow="500" windowWidth="33600" windowHeight="20500" tabRatio="758" activeTab="4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22" r:id="rId5"/>
    <sheet name="Etape_2" sheetId="6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21" l="1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AJ4" i="21"/>
  <c r="AK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<sst xmlns="http://schemas.openxmlformats.org/spreadsheetml/2006/main" count="556" uniqueCount="262">
  <si>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</si>
  <si>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</si>
  <si>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</si>
  <si>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</si>
  <si>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</si>
  <si>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</si>
  <si>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</si>
  <si>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</si>
  <si>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</si>
  <si>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</si>
  <si>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</si>
  <si>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</si>
  <si>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</si>
  <si>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</si>
  <si>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</si>
  <si>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</si>
  <si>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</si>
  <si>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</si>
  <si>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</si>
  <si>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</si>
  <si>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</si>
  <si>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</si>
  <si>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</si>
  <si>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</si>
  <si>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</si>
  <si>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</si>
  <si>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</si>
  <si>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</si>
  <si>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</si>
  <si>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</si>
  <si>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</si>
  <si>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</si>
  <si>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</si>
  <si>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</si>
  <si>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</si>
  <si>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</si>
  <si>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</si>
  <si>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</si>
  <si>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</si>
  <si>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</si>
  <si>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</si>
  <si>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</si>
  <si>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</si>
  <si>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</si>
  <si>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</si>
  <si>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</si>
  <si>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</si>
  <si>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</si>
  <si>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</si>
  <si>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</si>
  <si>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</si>
  <si>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</si>
  <si>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</si>
  <si>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</si>
  <si>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</si>
  <si>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</si>
  <si>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</si>
  <si>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</si>
  <si>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</si>
  <si>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</si>
  <si>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</si>
  <si>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</si>
  <si>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</si>
  <si>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</si>
  <si>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</si>
  <si>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</si>
  <si>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</si>
  <si>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</si>
  <si>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</si>
  <si>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</si>
  <si>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</si>
  <si>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</si>
  <si>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</si>
  <si>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</si>
  <si>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</si>
  <si>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</si>
  <si>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</si>
  <si>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</si>
  <si>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</si>
  <si>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</si>
  <si>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</si>
  <si>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</si>
  <si>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</si>
  <si>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</si>
  <si>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</si>
  <si>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</si>
  <si>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</si>
  <si>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</si>
  <si>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</si>
  <si>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</si>
  <si>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</si>
  <si>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</si>
  <si>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</si>
  <si>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</si>
  <si>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</si>
  <si>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</si>
  <si>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</si>
  <si>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</si>
  <si>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</si>
  <si>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</si>
  <si>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</si>
  <si>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</si>
  <si>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</si>
  <si>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</si>
  <si>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</si>
  <si>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</si>
  <si>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</si>
  <si>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</si>
  <si>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</si>
  <si>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</si>
  <si>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</si>
  <si>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</si>
  <si>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</si>
  <si>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</si>
  <si>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</si>
  <si>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</si>
  <si>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</si>
  <si>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</si>
  <si>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</si>
  <si>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</si>
  <si>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</si>
  <si>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</si>
  <si>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</si>
  <si>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</si>
  <si>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</si>
  <si>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</si>
  <si>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</si>
  <si>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</si>
  <si>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</si>
  <si>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</si>
  <si>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</si>
  <si>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</si>
  <si>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</si>
  <si>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</si>
  <si>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</si>
  <si>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</si>
  <si>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</si>
  <si>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</si>
  <si>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</si>
  <si>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</si>
  <si>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</si>
  <si>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</si>
  <si>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</si>
  <si>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</si>
  <si>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</si>
  <si>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</si>
  <si>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</si>
  <si>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</si>
  <si>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</si>
  <si>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</si>
  <si>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</si>
  <si>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</si>
  <si>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</si>
  <si>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</si>
  <si>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</si>
  <si>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</si>
  <si>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</si>
  <si>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</si>
  <si>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</si>
  <si>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</si>
  <si>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</si>
  <si>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</si>
  <si>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</si>
  <si>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</si>
  <si>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</si>
  <si>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</si>
  <si>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</si>
  <si>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</si>
  <si>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</si>
  <si>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</si>
  <si>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</si>
  <si>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</si>
  <si>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</si>
  <si>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</si>
  <si>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</si>
  <si>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</si>
  <si>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</si>
  <si>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</si>
  <si>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</si>
  <si>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</si>
  <si>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</si>
  <si>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</si>
  <si>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</si>
  <si>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</si>
  <si>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</si>
  <si>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</si>
  <si>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</si>
  <si>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</si>
  <si>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</si>
  <si>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</si>
  <si>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</si>
  <si>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</si>
  <si>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</si>
  <si>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</si>
  <si>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</si>
  <si>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</si>
  <si>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</si>
  <si>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</si>
  <si>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</si>
  <si>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</si>
  <si>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</si>
  <si>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</si>
  <si>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</si>
  <si>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</si>
  <si>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</si>
  <si>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</si>
  <si>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</si>
  <si>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</si>
  <si>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</si>
  <si>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</si>
  <si>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</si>
  <si>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</si>
  <si>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</si>
  <si>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</si>
  <si>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</si>
  <si>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</si>
  <si>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</si>
  <si>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</si>
  <si>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</si>
  <si>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</si>
  <si>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https://ridewithgps.com/routes/41972181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</si>
  <si>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</si>
  <si>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</si>
  <si>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</si>
  <si>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</si>
  <si>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</si>
  <si>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</si>
  <si>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</si>
  <si>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</si>
  <si>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</si>
  <si>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</si>
  <si>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</si>
  <si>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</si>
  <si>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</si>
  <si>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</si>
  <si>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</si>
  <si>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</si>
  <si>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</si>
  <si>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</si>
  <si>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</si>
  <si>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</si>
  <si>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</si>
  <si>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</si>
  <si>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</si>
  <si>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</si>
  <si>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</si>
  <si>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</si>
  <si>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</si>
  <si>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</si>
  <si>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Aiguebelle)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</si>
  <si>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</si>
  <si>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</si>
  <si>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</si>
  <si>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</si>
  <si>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</si>
  <si>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</si>
  <si>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</si>
  <si>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</si>
  <si>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</si>
  <si>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</si>
  <si>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(via Palmarolle)</t>
  </si>
  <si>
    <t>Demi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</si>
</sst>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3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K8" totalsRowShown="0">
  <autoFilter ref="A1:AK8" xr:uid="{8DFF6054-52E9-474A-8B81-4940D285ED76}"/>
  <tableColumns count="3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6"/>
    <tableColumn id="2" xr3:uid="{B450C706-68CE-4E8A-AFDB-4B447D80EDA8}" name="Heure_dep"/>
    <tableColumn id="3" xr3:uid="{9E140560-130D-4628-86EE-1A55F160D78B}" name="min_dep" dataDxfId="3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4"/>
    <tableColumn id="16" xr3:uid="{0F6AA147-5F2C-7844-AA70-39BA69D17822}" name="KM_par_tours" dataDxfId="33"/>
    <tableColumn id="9" xr3:uid="{D427D8CB-CD24-494C-8C89-5C11E9AD38F5}" name="Distance_Route" dataDxfId="32">
      <calculatedColumnFormula>P2-O2</calculatedColumnFormula>
    </tableColumn>
    <tableColumn id="17" xr3:uid="{017DA8AC-0426-3748-9B31-2FBF5A4A71CC}" name="Distance_en_circuit" dataDxfId="31">
      <calculatedColumnFormula>Tableau2[[#This Row],[KM_par_tours]]*Tableau2[[#This Row],[Nb_tours]]</calculatedColumnFormula>
    </tableColumn>
    <tableColumn id="15" xr3:uid="{45950B2C-FA23-0C41-BD9A-2B87B2F2A583}" name="Distance_totale" dataDxfId="30">
      <calculatedColumnFormula>Tableau2[[#This Row],[KM_Total]]-Tableau2[[#This Row],[KM_Neutres]]</calculatedColumnFormula>
    </tableColumn>
    <tableColumn id="4" xr3:uid="{B6A83BA6-1D6C-4B6F-AEB9-C659AC6292AB}" name="Vit_rapide" dataDxfId="29">
      <calculatedColumnFormula>IF(R2&gt;0,R2+3,"")</calculatedColumnFormula>
    </tableColumn>
    <tableColumn id="5" xr3:uid="{7644F403-E43B-41CD-AA3D-80D9B7BE282A}" name="Vit_moy" dataDxfId="28"/>
    <tableColumn id="6" xr3:uid="{D6AC70F3-4051-4632-820E-D8AF8DE14301}" name="Vit_lent" dataDxfId="27">
      <calculatedColumnFormula>IF(R2&gt;0,R2-2,"")</calculatedColumnFormula>
    </tableColumn>
    <tableColumn id="10" xr3:uid="{94F4814B-ACC3-42BB-BE44-22DD4EEFAAC9}" name="Liens" dataDxfId="26" dataCellStyle="Lien hypertexte"/>
    <tableColumn id="21" xr3:uid="{F2204A86-7E8B-4F1F-89A0-9523DD2193D9}" name="Depart" dataDxfId="25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4"/>
    <tableColumn id="25" xr3:uid="{F7C0E5F3-60BA-4A5C-949D-A330E373C447}" name="Delai Preparation" dataDxfId="23"/>
    <tableColumn id="23" xr3:uid="{B5478C0D-EFC2-4CDA-831C-0997C386A960}" name="Delai Signature" dataDxfId="22"/>
    <tableColumn id="24" xr3:uid="{A09046F5-0413-4C19-909F-C542FD5D89A5}" name="Heure_Navette" dataDxfId="21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0">
      <calculatedColumnFormula>Tableau2[[#This Row],[Depart]]-Tableau2[[#This Row],[Delai Signature]]</calculatedColumnFormula>
    </tableColumn>
    <tableColumn id="28" xr3:uid="{87DB48BA-40E9-2842-81A9-7C28757A794A}" name="HeureEntreeVille" dataDxfId="19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8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7"/>
    <tableColumn id="31" xr3:uid="{61A48D43-59DF-1742-BF95-701B35EFFC5E}" name="VilleArr" dataDxfId="16"/>
    <tableColumn id="35" xr3:uid="{FD0EAC1B-5177-134B-962E-7B34C06B11D4}" name="Via" dataDxfId="15"/>
    <tableColumn id="30" xr3:uid="{85765C9D-3E63-A446-9E4D-6F43565FE723}" name="LieuDepFR" dataDxfId="14"/>
    <tableColumn id="32" xr3:uid="{6F69E33C-23AD-0742-9451-C7620F744115}" name="LieuArrFR" dataDxfId="13"/>
    <tableColumn id="33" xr3:uid="{3B628602-BF9E-5047-A829-1312DF11D0D1}" name="LieuDepEN" dataDxfId="12">
      <calculatedColumnFormula>Tableau2[[#This Row],[LieuDepFR]]</calculatedColumnFormula>
    </tableColumn>
    <tableColumn id="34" xr3:uid="{B0E21DC6-6191-EC41-B466-9EC0D03723A1}" name="LieuArr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41972181" TargetMode="External"/><Relationship Id="rId2" Type="http://schemas.openxmlformats.org/officeDocument/2006/relationships/hyperlink" Target="https://ridewithgps.com/routes/39569524" TargetMode="External"/><Relationship Id="rId1" Type="http://schemas.openxmlformats.org/officeDocument/2006/relationships/hyperlink" Target="https://ridewithgps.com/routes/39650118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641737" TargetMode="External"/><Relationship Id="rId4" Type="http://schemas.openxmlformats.org/officeDocument/2006/relationships/hyperlink" Target="https://ridewithgps.com/routes/3964188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88</v>
      </c>
      <c r="B1" s="11" t="s">
        <v>251</v>
      </c>
      <c r="C1" s="11" t="s">
        <v>254</v>
      </c>
    </row>
    <row r="2" spans="1:3" x14ac:dyDescent="0.15">
      <c r="A2" s="16" t="s">
        <v>89</v>
      </c>
      <c r="B2">
        <f>20*6</f>
        <v>120</v>
      </c>
      <c r="C2" s="35">
        <v>6.9444444444444447E-4</v>
      </c>
    </row>
    <row r="3" spans="1:3" x14ac:dyDescent="0.15">
      <c r="A3" t="s">
        <v>120</v>
      </c>
    </row>
    <row r="4" spans="1:3" x14ac:dyDescent="0.15">
      <c r="A4" s="24" t="s">
        <v>218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A17" sqref="A1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K14"/>
  <sheetViews>
    <sheetView zoomScale="130" zoomScaleNormal="130" workbookViewId="0">
      <selection activeCell="W15" sqref="W15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  <col min="27" max="27" width="17.83203125" customWidth="1"/>
    <col min="28" max="28" width="16.6640625" bestFit="1" customWidth="1"/>
    <col min="29" max="29" width="14.1640625" bestFit="1" customWidth="1"/>
    <col min="30" max="30" width="10.6640625" bestFit="1" customWidth="1"/>
    <col min="31" max="31" width="10.6640625" customWidth="1"/>
    <col min="32" max="32" width="17.1640625" bestFit="1" customWidth="1"/>
    <col min="33" max="33" width="13" bestFit="1" customWidth="1"/>
    <col min="34" max="34" width="17.1640625" bestFit="1" customWidth="1"/>
    <col min="35" max="35" width="22.1640625" bestFit="1" customWidth="1"/>
  </cols>
  <sheetData>
    <row r="1" spans="1:3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247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s="16" t="s">
        <v>222</v>
      </c>
      <c r="AB1" s="16" t="s">
        <v>246</v>
      </c>
      <c r="AC1" s="16" t="s">
        <v>223</v>
      </c>
      <c r="AD1" s="16" t="s">
        <v>224</v>
      </c>
      <c r="AE1" s="16" t="s">
        <v>248</v>
      </c>
      <c r="AF1" s="16" t="s">
        <v>227</v>
      </c>
      <c r="AG1" s="16" t="s">
        <v>228</v>
      </c>
      <c r="AH1" s="33" t="s">
        <v>230</v>
      </c>
      <c r="AI1" s="33" t="s">
        <v>231</v>
      </c>
      <c r="AJ1" s="16" t="s">
        <v>253</v>
      </c>
      <c r="AK1" s="16" t="s">
        <v>252</v>
      </c>
    </row>
    <row r="2" spans="1:3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197</v>
      </c>
      <c r="G2" s="25" t="s">
        <v>75</v>
      </c>
      <c r="H2">
        <v>16</v>
      </c>
      <c r="I2" s="25">
        <v>45</v>
      </c>
      <c r="J2">
        <v>119.9</v>
      </c>
      <c r="K2">
        <v>3</v>
      </c>
      <c r="L2">
        <v>4</v>
      </c>
      <c r="M2">
        <v>5.4</v>
      </c>
      <c r="N2" s="28">
        <f t="shared" ref="N2:N7" si="0">P2-O2</f>
        <v>95.300000000000011</v>
      </c>
      <c r="O2" s="28">
        <f>Tableau2[[#This Row],[KM_par_tours]]*Tableau2[[#This Row],[Nb_tours]]</f>
        <v>21.6</v>
      </c>
      <c r="P2" s="29">
        <f>Tableau2[[#This Row],[KM_Total]]-Tableau2[[#This Row],[KM_Neutres]]</f>
        <v>116.9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TEXT(_xlfn.CONCAT(Tableau2[[#This Row],[Heure_dep]],":",Tableau2[[#This Row],[min_dep]]), "HH:MM")</f>
        <v>16:45</v>
      </c>
      <c r="V2" s="32">
        <v>5.2083333333333336E-2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0.59374999999999989</v>
      </c>
      <c r="Z2" s="32">
        <f>Tableau2[[#This Row],[Depart]]-Tableau2[[#This Row],[Delai Signature]]</f>
        <v>0.66666666666666663</v>
      </c>
      <c r="AA2" s="32" t="str">
        <f>TEXT((Tableau2[[#This Row],[KM_Total]]-Tableau2[[#This Row],[Distance_en_circuit]])/Tableau2[[#This Row],[Vit_moy]]/24+Tableau2[[#This Row],[Depart]],"HH:MM")</f>
        <v>18:59</v>
      </c>
      <c r="AB2" s="32">
        <f>Tableau2[[#This Row],[KM_Total]]/Tableau2[[#This Row],[Vit_moy]]/24+Tableau2[[#This Row],[Depart]]</f>
        <v>0.81145833333333328</v>
      </c>
      <c r="AC2" s="33" t="s">
        <v>234</v>
      </c>
      <c r="AD2" s="33" t="s">
        <v>226</v>
      </c>
      <c r="AE2" s="33" t="s">
        <v>250</v>
      </c>
      <c r="AF2" s="33" t="s">
        <v>235</v>
      </c>
      <c r="AG2" s="33" t="s">
        <v>229</v>
      </c>
      <c r="AH2" s="33" t="str">
        <f>Tableau2[[#This Row],[LieuDepFR]]</f>
        <v>Place Agnico-Eagle</v>
      </c>
      <c r="AI2" s="33" t="s">
        <v>233</v>
      </c>
      <c r="AJ2" s="32"/>
      <c r="AK2" s="32"/>
    </row>
    <row r="3" spans="1:3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72</v>
      </c>
      <c r="G3" s="25" t="s">
        <v>191</v>
      </c>
      <c r="H3">
        <v>16</v>
      </c>
      <c r="I3" s="25">
        <v>15</v>
      </c>
      <c r="J3">
        <v>136.69999999999999</v>
      </c>
      <c r="K3">
        <v>5</v>
      </c>
      <c r="L3" s="21">
        <v>0</v>
      </c>
      <c r="M3" s="21">
        <v>0</v>
      </c>
      <c r="N3" s="28">
        <f t="shared" si="0"/>
        <v>131.69999999999999</v>
      </c>
      <c r="O3" s="28">
        <f>Tableau2[[#This Row],[KM_par_tours]]*Tableau2[[#This Row],[Nb_tours]]</f>
        <v>0</v>
      </c>
      <c r="P3" s="29">
        <f>Tableau2[[#This Row],[KM_Total]]-Tableau2[[#This Row],[KM_Neutres]]</f>
        <v>131.69999999999999</v>
      </c>
      <c r="Q3">
        <v>46</v>
      </c>
      <c r="R3">
        <v>44</v>
      </c>
      <c r="S3" s="25">
        <f>IF(R3&gt;0,R3-2,"")</f>
        <v>42</v>
      </c>
      <c r="T3" s="31" t="s">
        <v>81</v>
      </c>
      <c r="U3" t="str">
        <f>TEXT(_xlfn.CONCAT(Tableau2[[#This Row],[Heure_dep]],":",Tableau2[[#This Row],[min_dep]]), "HH:MM")</f>
        <v>16:15</v>
      </c>
      <c r="V3" s="32">
        <v>7.2916666666666671E-2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0.55208333333333337</v>
      </c>
      <c r="Z3" s="32">
        <f>Tableau2[[#This Row],[Depart]]-Tableau2[[#This Row],[Delai Signature]]</f>
        <v>0.64583333333333337</v>
      </c>
      <c r="AA3" s="32" t="str">
        <f>TEXT((Tableau2[[#This Row],[KM_Total]]-Tableau2[[#This Row],[Distance_en_circuit]])/Tableau2[[#This Row],[Vit_moy]]/24+Tableau2[[#This Row],[Depart]],"HH:MM")</f>
        <v>19:21</v>
      </c>
      <c r="AB3" s="32">
        <f>Tableau2[[#This Row],[KM_Total]]/Tableau2[[#This Row],[Vit_moy]]/24+Tableau2[[#This Row],[Depart]]</f>
        <v>0.80653409090909089</v>
      </c>
      <c r="AC3" s="33" t="s">
        <v>225</v>
      </c>
      <c r="AD3" s="33" t="s">
        <v>226</v>
      </c>
      <c r="AE3" s="33" t="s">
        <v>249</v>
      </c>
      <c r="AF3" s="33" t="s">
        <v>232</v>
      </c>
      <c r="AG3" s="33" t="s">
        <v>229</v>
      </c>
      <c r="AH3" s="33" t="str">
        <f>Tableau2[[#This Row],[LieuDepFR]]</f>
        <v>CEGEP</v>
      </c>
      <c r="AI3" s="33" t="s">
        <v>233</v>
      </c>
      <c r="AJ3" s="32"/>
      <c r="AK3" s="32"/>
    </row>
    <row r="4" spans="1:3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226</v>
      </c>
      <c r="AD4" s="33" t="s">
        <v>226</v>
      </c>
      <c r="AE4" s="33" t="s">
        <v>255</v>
      </c>
      <c r="AF4" s="33" t="s">
        <v>229</v>
      </c>
      <c r="AG4" s="33" t="s">
        <v>229</v>
      </c>
      <c r="AH4" s="33" t="s">
        <v>233</v>
      </c>
      <c r="AI4" s="33" t="s">
        <v>233</v>
      </c>
      <c r="AJ4" s="32" t="str">
        <f>TEXT(Tableau2[[#This Row],[Depart]]+(Notes!$B$2+10)*Notes!$C$2,"HH:MM")</f>
        <v>11:40</v>
      </c>
      <c r="AK4" s="32" t="str">
        <f>TEXT(Tableau2[[#This Row],[KM_Total]]/Tableau2[[#This Row],[Vit_moy]]/24+Tableau2[[#This Row],[DerDep]],"HH:MM")</f>
        <v>11:53</v>
      </c>
    </row>
    <row r="5" spans="1:37" ht="14" x14ac:dyDescent="0.2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239</v>
      </c>
      <c r="AD5" s="33" t="s">
        <v>239</v>
      </c>
      <c r="AE5" s="33" t="s">
        <v>256</v>
      </c>
      <c r="AF5" s="34" t="s">
        <v>240</v>
      </c>
      <c r="AG5" s="33" t="str">
        <f>Tableau2[[#This Row],[LieuDepFR]]</f>
        <v>École secondaire le Tremplin</v>
      </c>
      <c r="AH5" s="33" t="s">
        <v>241</v>
      </c>
      <c r="AI5" s="32" t="str">
        <f>Tableau2[[#This Row],[LieuDepEN]]</f>
        <v>Le Tremplin High School</v>
      </c>
      <c r="AJ5" s="32"/>
      <c r="AK5" s="32"/>
    </row>
    <row r="6" spans="1:3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242</v>
      </c>
      <c r="AD6" s="32" t="str">
        <f>Tableau2[[#This Row],[VilleDep]]</f>
        <v>Senneterre</v>
      </c>
      <c r="AE6" s="33" t="s">
        <v>258</v>
      </c>
      <c r="AF6" s="33" t="s">
        <v>243</v>
      </c>
      <c r="AG6" s="33" t="s">
        <v>244</v>
      </c>
      <c r="AH6" s="33" t="s">
        <v>245</v>
      </c>
      <c r="AI6" s="33" t="s">
        <v>244</v>
      </c>
      <c r="AJ6" s="32"/>
      <c r="AK6" s="32"/>
    </row>
    <row r="7" spans="1:3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226</v>
      </c>
      <c r="AD7" s="33" t="s">
        <v>226</v>
      </c>
      <c r="AE7" s="33" t="s">
        <v>257</v>
      </c>
      <c r="AF7" s="33" t="s">
        <v>229</v>
      </c>
      <c r="AG7" s="33" t="s">
        <v>229</v>
      </c>
      <c r="AH7" s="33" t="s">
        <v>233</v>
      </c>
      <c r="AI7" s="33" t="s">
        <v>233</v>
      </c>
      <c r="AJ7" s="32"/>
      <c r="AK7" s="32"/>
    </row>
    <row r="8" spans="1:3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219</v>
      </c>
      <c r="G8" s="25" t="s">
        <v>259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220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236</v>
      </c>
      <c r="AD8" s="33" t="s">
        <v>226</v>
      </c>
      <c r="AE8" s="33" t="s">
        <v>260</v>
      </c>
      <c r="AF8" s="33" t="s">
        <v>237</v>
      </c>
      <c r="AG8" s="33" t="s">
        <v>229</v>
      </c>
      <c r="AH8" s="33" t="s">
        <v>238</v>
      </c>
      <c r="AI8" s="33" t="s">
        <v>233</v>
      </c>
      <c r="AJ8" s="32"/>
      <c r="AK8" s="32"/>
    </row>
    <row r="14" spans="1:37" x14ac:dyDescent="0.15">
      <c r="Z14" s="16"/>
    </row>
  </sheetData>
  <hyperlinks>
    <hyperlink ref="T7" r:id="rId1" display="https://ridewithgps.com/routes/39650118" xr:uid="{4E1B6279-72A5-4D7A-BF59-67AF4695779D}"/>
    <hyperlink ref="T6" r:id="rId2" xr:uid="{5216C594-51D3-44FA-9793-C63BF8907F53}"/>
    <hyperlink ref="T8" r:id="rId3" xr:uid="{6ADD1D3E-718C-764E-8FDE-6A84C5E1F896}"/>
    <hyperlink ref="T2" r:id="rId4" display="https://ridewithgps.com/routes/39641884" xr:uid="{6E809109-7436-EF40-BB42-B9AF199BF12E}"/>
    <hyperlink ref="T3" r:id="rId5" xr:uid="{9DB439FE-3F18-9946-8B24-CE9C2E8957D4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221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tabSelected="1" zoomScale="120" zoomScaleNormal="120" workbookViewId="0">
      <selection activeCell="F36" sqref="F3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150" zoomScaleNormal="150" workbookViewId="0">
      <selection activeCell="E14" sqref="E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148</v>
      </c>
      <c r="C2" s="4" t="s">
        <v>68</v>
      </c>
      <c r="D2" s="17" t="s">
        <v>69</v>
      </c>
    </row>
    <row r="3" spans="1:4" ht="13" x14ac:dyDescent="0.15">
      <c r="A3" s="3">
        <v>5</v>
      </c>
      <c r="B3" s="7" t="s">
        <v>146</v>
      </c>
      <c r="C3" s="4" t="s">
        <v>261</v>
      </c>
      <c r="D3" s="17" t="s">
        <v>146</v>
      </c>
    </row>
    <row r="4" spans="1:4" ht="26" x14ac:dyDescent="0.15">
      <c r="A4" s="3">
        <v>10</v>
      </c>
      <c r="B4" s="13" t="s">
        <v>98</v>
      </c>
      <c r="C4" s="4" t="s">
        <v>124</v>
      </c>
      <c r="D4" s="17" t="s">
        <v>125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148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2023-03-07T00:23:35Z</dcterms:modified>
</cp:coreProperties>
</file>