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B15BF596-67E1-0A4B-88D8-DD6508DA573E}" xr6:coauthVersionLast="47" xr6:coauthVersionMax="47" xr10:uidLastSave="{00000000-0000-0000-0000-000000000000}"/>
  <bookViews>
    <workbookView xWindow="0" yWindow="500" windowWidth="33600" windowHeight="205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" i="21" l="1"/>
  <c r="B2" i="23"/>
  <c r="A45" i="33"/>
  <c r="A41" i="33"/>
  <c r="G41" i="33"/>
  <c r="F41" i="33"/>
  <c r="F10" i="33"/>
  <c r="A10" i="33"/>
  <c r="G10" i="33"/>
  <c r="A13" i="34"/>
  <c r="F26" i="34"/>
  <c r="G26" i="34"/>
  <c r="E26" i="34"/>
  <c r="F36" i="34"/>
  <c r="F37" i="34"/>
  <c r="F38" i="34"/>
  <c r="F39" i="34"/>
  <c r="F40" i="34"/>
  <c r="G40" i="34"/>
  <c r="F41" i="34"/>
  <c r="G41" i="34"/>
  <c r="F42" i="34"/>
  <c r="G42" i="34"/>
  <c r="F43" i="34"/>
  <c r="G43" i="34"/>
  <c r="A25" i="34"/>
  <c r="F9" i="34"/>
  <c r="G9" i="34"/>
  <c r="E9" i="34"/>
  <c r="A42" i="33"/>
  <c r="A43" i="33" s="1"/>
  <c r="A44" i="33" s="1"/>
  <c r="A34" i="33"/>
  <c r="A35" i="33" s="1"/>
  <c r="A36" i="33" s="1"/>
  <c r="A37" i="33" s="1"/>
  <c r="A39" i="33" s="1"/>
  <c r="E18" i="35"/>
  <c r="E12" i="35"/>
  <c r="E9" i="35"/>
  <c r="E4" i="35"/>
  <c r="E3" i="35"/>
  <c r="E26" i="35"/>
  <c r="F3" i="35"/>
  <c r="F4" i="35"/>
  <c r="F5" i="35"/>
  <c r="F6" i="35"/>
  <c r="G6" i="35"/>
  <c r="F7" i="35"/>
  <c r="G7" i="35"/>
  <c r="F8" i="35"/>
  <c r="G8" i="35"/>
  <c r="F9" i="35"/>
  <c r="F10" i="35"/>
  <c r="G10" i="35"/>
  <c r="F11" i="35"/>
  <c r="G11" i="35"/>
  <c r="F12" i="35"/>
  <c r="F13" i="35"/>
  <c r="G13" i="35"/>
  <c r="F14" i="35"/>
  <c r="F15" i="35"/>
  <c r="F16" i="35"/>
  <c r="F17" i="35"/>
  <c r="G17" i="35"/>
  <c r="F18" i="35"/>
  <c r="F19" i="35"/>
  <c r="G19" i="35"/>
  <c r="F20" i="35"/>
  <c r="G20" i="35"/>
  <c r="F21" i="35"/>
  <c r="G21" i="35"/>
  <c r="F22" i="35"/>
  <c r="G22" i="35"/>
  <c r="F23" i="35"/>
  <c r="F24" i="35"/>
  <c r="F25" i="35"/>
  <c r="G25" i="35"/>
  <c r="F26" i="35"/>
  <c r="F27" i="35"/>
  <c r="G27" i="35"/>
  <c r="G30" i="29"/>
  <c r="F30" i="29"/>
  <c r="F29" i="29"/>
  <c r="G28" i="29"/>
  <c r="F28" i="29"/>
  <c r="F27" i="29"/>
  <c r="F26" i="29"/>
  <c r="F25" i="29"/>
  <c r="F24" i="29"/>
  <c r="F23" i="29"/>
  <c r="G22" i="29"/>
  <c r="F22" i="29"/>
  <c r="G21" i="29"/>
  <c r="F21" i="29"/>
  <c r="G20" i="29"/>
  <c r="F20" i="29"/>
  <c r="G19" i="29"/>
  <c r="F19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1" i="29"/>
  <c r="F11" i="29"/>
  <c r="G10" i="29"/>
  <c r="F10" i="29"/>
  <c r="G9" i="29"/>
  <c r="F9" i="29"/>
  <c r="G8" i="29"/>
  <c r="F8" i="29"/>
  <c r="F7" i="29"/>
  <c r="G6" i="29"/>
  <c r="F6" i="29"/>
  <c r="G5" i="29"/>
  <c r="F5" i="29"/>
  <c r="G4" i="29"/>
  <c r="F4" i="29"/>
  <c r="F3" i="29"/>
  <c r="G2" i="29"/>
  <c r="F2" i="29"/>
  <c r="G2" i="35"/>
  <c r="F2" i="35"/>
  <c r="F35" i="34"/>
  <c r="G34" i="34"/>
  <c r="F34" i="34"/>
  <c r="F33" i="34"/>
  <c r="F32" i="34"/>
  <c r="F31" i="34"/>
  <c r="F30" i="34"/>
  <c r="F29" i="34"/>
  <c r="G28" i="34"/>
  <c r="F28" i="34"/>
  <c r="G27" i="34"/>
  <c r="F27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F14" i="34"/>
  <c r="G13" i="34"/>
  <c r="F13" i="34"/>
  <c r="G12" i="34"/>
  <c r="F12" i="34"/>
  <c r="G11" i="34"/>
  <c r="F11" i="34"/>
  <c r="G10" i="34"/>
  <c r="F10" i="34"/>
  <c r="F8" i="34"/>
  <c r="G7" i="34"/>
  <c r="F7" i="34"/>
  <c r="G6" i="34"/>
  <c r="F6" i="34"/>
  <c r="G5" i="34"/>
  <c r="F5" i="34"/>
  <c r="F4" i="34"/>
  <c r="G3" i="34"/>
  <c r="F3" i="34"/>
  <c r="G2" i="34"/>
  <c r="F2" i="34"/>
  <c r="G35" i="33"/>
  <c r="F35" i="33"/>
  <c r="F34" i="33"/>
  <c r="F33" i="33"/>
  <c r="F32" i="33"/>
  <c r="F31" i="33"/>
  <c r="F30" i="33"/>
  <c r="F29" i="33"/>
  <c r="F28" i="33"/>
  <c r="F27" i="33"/>
  <c r="G26" i="33"/>
  <c r="F26" i="33"/>
  <c r="F25" i="33"/>
  <c r="F24" i="33"/>
  <c r="F23" i="33"/>
  <c r="F22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F11" i="33"/>
  <c r="G9" i="33"/>
  <c r="F9" i="33"/>
  <c r="G8" i="33"/>
  <c r="F8" i="33"/>
  <c r="G7" i="33"/>
  <c r="F7" i="33"/>
  <c r="F6" i="33"/>
  <c r="F5" i="33"/>
  <c r="F4" i="33"/>
  <c r="G3" i="33"/>
  <c r="F3" i="33"/>
  <c r="G2" i="33"/>
  <c r="F2" i="33"/>
  <c r="G32" i="31"/>
  <c r="F32" i="31"/>
  <c r="A19" i="31"/>
  <c r="A21" i="31" s="1"/>
  <c r="G22" i="31"/>
  <c r="F22" i="31"/>
  <c r="F30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F17" i="31"/>
  <c r="F16" i="31"/>
  <c r="F15" i="31"/>
  <c r="F14" i="31"/>
  <c r="F13" i="31"/>
  <c r="F12" i="31"/>
  <c r="F11" i="31"/>
  <c r="F10" i="31"/>
  <c r="F9" i="31"/>
  <c r="G8" i="31"/>
  <c r="F8" i="31"/>
  <c r="G7" i="31"/>
  <c r="F7" i="31"/>
  <c r="F6" i="31"/>
  <c r="F5" i="31"/>
  <c r="F4" i="31"/>
  <c r="F3" i="31"/>
  <c r="G2" i="31"/>
  <c r="F2" i="31"/>
  <c r="E8" i="30"/>
  <c r="E13" i="30"/>
  <c r="E14" i="30"/>
  <c r="E16" i="30"/>
  <c r="E17" i="30"/>
  <c r="E7" i="30"/>
  <c r="E5" i="30"/>
  <c r="E3" i="30"/>
  <c r="P4" i="21"/>
  <c r="N4" i="21" s="1"/>
  <c r="G18" i="30"/>
  <c r="F18" i="30"/>
  <c r="F17" i="30"/>
  <c r="F16" i="30"/>
  <c r="G15" i="30"/>
  <c r="F15" i="30"/>
  <c r="F14" i="30"/>
  <c r="G13" i="30"/>
  <c r="F13" i="30"/>
  <c r="F12" i="30"/>
  <c r="F11" i="30"/>
  <c r="G10" i="30"/>
  <c r="F10" i="30"/>
  <c r="F9" i="30"/>
  <c r="F8" i="30"/>
  <c r="G7" i="30"/>
  <c r="F7" i="30"/>
  <c r="G6" i="30"/>
  <c r="F6" i="30"/>
  <c r="F5" i="30"/>
  <c r="F4" i="30"/>
  <c r="F3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F4" i="22"/>
  <c r="F5" i="22"/>
  <c r="F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F35" i="22"/>
  <c r="G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G14" i="31" s="1"/>
  <c r="F13" i="20"/>
  <c r="G6" i="31" s="1"/>
  <c r="F14" i="20"/>
  <c r="G23" i="29" s="1"/>
  <c r="F15" i="20"/>
  <c r="G4" i="30" s="1"/>
  <c r="F11" i="20"/>
  <c r="G3" i="29" s="1"/>
  <c r="S6" i="21"/>
  <c r="E24" i="29"/>
  <c r="E18" i="29"/>
  <c r="E7" i="29"/>
  <c r="J7" i="21"/>
  <c r="P7" i="21" s="1"/>
  <c r="P6" i="21"/>
  <c r="G6" i="21"/>
  <c r="P5" i="21"/>
  <c r="G5" i="21" s="1"/>
  <c r="G4" i="21"/>
  <c r="P8" i="21"/>
  <c r="N8" i="21" s="1"/>
  <c r="G8" i="21" s="1"/>
  <c r="O8" i="21"/>
  <c r="P3" i="21"/>
  <c r="N3" i="21" s="1"/>
  <c r="G3" i="21" s="1"/>
  <c r="P2" i="21"/>
  <c r="N2" i="21" s="1"/>
  <c r="G2" i="21" s="1"/>
  <c r="AI4" i="21"/>
  <c r="AH4" i="21"/>
  <c r="AI5" i="21"/>
  <c r="AG4" i="21"/>
  <c r="D3" i="21"/>
  <c r="D4" i="21" s="1"/>
  <c r="D5" i="21" s="1"/>
  <c r="D6" i="21" s="1"/>
  <c r="D7" i="21" s="1"/>
  <c r="D8" i="21" s="1"/>
  <c r="S3" i="21"/>
  <c r="S2" i="21"/>
  <c r="S7" i="21"/>
  <c r="S8" i="21"/>
  <c r="S5" i="21"/>
  <c r="O2" i="21"/>
  <c r="AH3" i="21"/>
  <c r="U2" i="21"/>
  <c r="Y2" i="21" s="1"/>
  <c r="U3" i="21"/>
  <c r="Y3" i="21" s="1"/>
  <c r="U4" i="21"/>
  <c r="AB4" i="21" s="1"/>
  <c r="U5" i="21"/>
  <c r="AA5" i="21" s="1"/>
  <c r="U6" i="21"/>
  <c r="AA6" i="21" s="1"/>
  <c r="U7" i="21"/>
  <c r="AA7" i="21" s="1"/>
  <c r="U8" i="21"/>
  <c r="AB8" i="21" s="1"/>
  <c r="O3" i="21"/>
  <c r="O4" i="21"/>
  <c r="O5" i="21"/>
  <c r="O6" i="21"/>
  <c r="O7" i="21"/>
  <c r="AG5" i="21"/>
  <c r="AH2" i="21"/>
  <c r="N5" i="21"/>
  <c r="N6" i="21"/>
  <c r="A22" i="31" l="1"/>
  <c r="A23" i="31"/>
  <c r="A24" i="31" s="1"/>
  <c r="N7" i="21"/>
  <c r="G7" i="21"/>
  <c r="Y8" i="21"/>
  <c r="Z7" i="21"/>
  <c r="AA8" i="21"/>
  <c r="AB7" i="21"/>
  <c r="AB3" i="21"/>
  <c r="G46" i="22"/>
  <c r="G42" i="22"/>
  <c r="G38" i="22"/>
  <c r="G34" i="22"/>
  <c r="G5" i="22"/>
  <c r="G24" i="33"/>
  <c r="G28" i="33"/>
  <c r="G32" i="33"/>
  <c r="G32" i="34"/>
  <c r="G25" i="29"/>
  <c r="G29" i="29"/>
  <c r="G9" i="35"/>
  <c r="G5" i="35"/>
  <c r="G36" i="34"/>
  <c r="G5" i="30"/>
  <c r="G3" i="31"/>
  <c r="G15" i="31"/>
  <c r="G9" i="30"/>
  <c r="G17" i="30"/>
  <c r="G11" i="31"/>
  <c r="Y6" i="21"/>
  <c r="Z5" i="21"/>
  <c r="AB6" i="21"/>
  <c r="AB2" i="21"/>
  <c r="G49" i="22"/>
  <c r="G45" i="22"/>
  <c r="G41" i="22"/>
  <c r="G37" i="22"/>
  <c r="G21" i="22"/>
  <c r="G4" i="22"/>
  <c r="G4" i="33"/>
  <c r="G21" i="33"/>
  <c r="G25" i="33"/>
  <c r="G29" i="33"/>
  <c r="G33" i="33"/>
  <c r="G29" i="34"/>
  <c r="G33" i="34"/>
  <c r="G18" i="29"/>
  <c r="G26" i="29"/>
  <c r="G24" i="35"/>
  <c r="G16" i="35"/>
  <c r="G12" i="35"/>
  <c r="G4" i="35"/>
  <c r="G39" i="34"/>
  <c r="G14" i="30"/>
  <c r="G4" i="31"/>
  <c r="G12" i="31"/>
  <c r="G16" i="31"/>
  <c r="Y4" i="21"/>
  <c r="Z3" i="21"/>
  <c r="AB5" i="21"/>
  <c r="G48" i="22"/>
  <c r="G44" i="22"/>
  <c r="G40" i="22"/>
  <c r="G36" i="22"/>
  <c r="G3" i="22"/>
  <c r="G5" i="33"/>
  <c r="G22" i="33"/>
  <c r="G30" i="33"/>
  <c r="G34" i="33"/>
  <c r="G4" i="34"/>
  <c r="G8" i="34"/>
  <c r="G30" i="34"/>
  <c r="G7" i="29"/>
  <c r="G27" i="29"/>
  <c r="G23" i="35"/>
  <c r="G15" i="35"/>
  <c r="G3" i="35"/>
  <c r="G38" i="34"/>
  <c r="A20" i="31"/>
  <c r="G3" i="30"/>
  <c r="G11" i="30"/>
  <c r="G5" i="31"/>
  <c r="G9" i="31"/>
  <c r="G13" i="31"/>
  <c r="G17" i="31"/>
  <c r="Z8" i="21"/>
  <c r="AA4" i="21"/>
  <c r="Y7" i="21"/>
  <c r="Z6" i="21"/>
  <c r="AA3" i="21"/>
  <c r="Y5" i="21"/>
  <c r="Z4" i="21"/>
  <c r="AA2" i="21"/>
  <c r="Z2" i="21"/>
  <c r="AL4" i="21"/>
  <c r="AM4" i="21" s="1"/>
  <c r="G47" i="22"/>
  <c r="G43" i="22"/>
  <c r="G39" i="22"/>
  <c r="G6" i="22"/>
  <c r="G6" i="33"/>
  <c r="G11" i="33"/>
  <c r="G23" i="33"/>
  <c r="G27" i="33"/>
  <c r="G31" i="33"/>
  <c r="G14" i="34"/>
  <c r="G31" i="34"/>
  <c r="G35" i="34"/>
  <c r="G24" i="29"/>
  <c r="G26" i="35"/>
  <c r="G18" i="35"/>
  <c r="G14" i="35"/>
  <c r="G37" i="34"/>
  <c r="G8" i="30"/>
  <c r="G12" i="30"/>
  <c r="G16" i="30"/>
  <c r="G10" i="31"/>
  <c r="A25" i="31" l="1"/>
  <c r="A26" i="31"/>
  <c r="A27" i="31" s="1"/>
  <c r="A28" i="31" s="1"/>
  <c r="A29" i="31" l="1"/>
  <c r="A30" i="31"/>
  <c r="A31" i="31" s="1"/>
  <c r="A33" i="31" s="1"/>
  <c r="A35" i="31" s="1"/>
  <c r="A32" i="31" l="1"/>
  <c r="A34" i="31"/>
</calcChain>
</file>

<file path=xl/sharedStrings.xml><?xml version="1.0" encoding="utf-8"?>
<sst xmlns="http://schemas.openxmlformats.org/spreadsheetml/2006/main" count="1196" uniqueCount="620">
  <si>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</si>
  <si>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</si>
  <si>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</si>
  <si>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</si>
  <si>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</si>
  <si>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</si>
  <si>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</si>
  <si>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</si>
  <si>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</si>
  <si>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</si>
  <si>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</si>
  <si>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</si>
  <si>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</si>
  <si>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</si>
  <si>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</si>
  <si>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</si>
  <si>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</si>
  <si>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</si>
  <si>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</si>
  <si>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</si>
  <si>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</si>
  <si>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</si>
  <si>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</si>
  <si>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</si>
  <si>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</si>
  <si>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</si>
  <si>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</si>
  <si>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</si>
  <si>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</si>
  <si>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</si>
  <si>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</si>
  <si>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</si>
  <si>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</si>
  <si>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</si>
  <si>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</si>
  <si>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</si>
  <si>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</si>
  <si>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</si>
  <si>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</si>
  <si>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</si>
  <si>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</si>
  <si>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</si>
  <si>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</si>
  <si>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</si>
  <si>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</si>
  <si>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</si>
  <si>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</si>
  <si>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</si>
  <si>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</si>
  <si>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</si>
  <si>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</si>
  <si>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</si>
  <si>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</si>
  <si>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</si>
  <si>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</si>
  <si>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</si>
  <si>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</si>
  <si>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</si>
  <si>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</si>
  <si>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</si>
  <si>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</si>
  <si>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</si>
  <si>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</si>
  <si>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</si>
  <si>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</si>
  <si>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</si>
  <si>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</si>
  <si>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</si>
  <si>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</si>
  <si>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</si>
  <si>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</si>
  <si>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</si>
  <si>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</si>
  <si>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</si>
  <si>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</si>
  <si>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</si>
  <si>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</si>
  <si>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</si>
  <si>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</si>
  <si>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</si>
  <si>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</si>
  <si>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</si>
  <si>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</si>
  <si>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</si>
  <si>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</si>
  <si>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</si>
  <si>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</si>
  <si>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</si>
  <si>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</si>
  <si>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</si>
  <si>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</si>
  <si>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</si>
  <si>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</si>
  <si>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</si>
  <si>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</si>
  <si>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</si>
  <si>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</si>
  <si>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</si>
  <si>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</si>
  <si>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</si>
  <si>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</si>
  <si>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</si>
  <si>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</si>
  <si>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</si>
  <si>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</si>
  <si>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</si>
  <si>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</si>
  <si>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</si>
  <si>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</si>
  <si>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</si>
  <si>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</si>
  <si>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</si>
  <si>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</si>
  <si>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</si>
  <si>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</si>
  <si>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</si>
  <si>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</si>
  <si>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</si>
  <si>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</si>
  <si>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</si>
  <si>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</si>
  <si>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</si>
  <si>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</si>
  <si>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</si>
  <si>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</si>
  <si>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</si>
  <si>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</si>
  <si>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</si>
  <si>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</si>
  <si>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</si>
  <si>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</si>
  <si>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</si>
  <si>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</si>
  <si>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</si>
  <si>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</si>
  <si>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</si>
  <si>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</si>
  <si>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</si>
  <si>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</si>
  <si>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</si>
  <si>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</si>
  <si>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</si>
  <si>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</si>
  <si>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</si>
  <si>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</si>
  <si>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</si>
  <si>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</si>
  <si>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</si>
  <si>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</si>
  <si>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</si>
  <si>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</si>
  <si>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</si>
  <si>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</si>
  <si>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</si>
  <si>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</si>
  <si>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</si>
  <si>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</si>
  <si>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</si>
  <si>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</si>
  <si>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</si>
  <si>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</si>
  <si>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</si>
  <si>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</si>
  <si>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</si>
  <si>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</si>
  <si>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</si>
  <si>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</si>
  <si>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</si>
  <si>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</si>
  <si>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</si>
  <si>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</si>
  <si>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</si>
  <si>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</si>
  <si>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</si>
  <si>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</si>
  <si>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</si>
  <si>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</si>
  <si>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</si>
  <si>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</si>
  <si>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</si>
  <si>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</si>
  <si>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</si>
  <si>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</si>
  <si>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</si>
  <si>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</si>
  <si>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</si>
  <si>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</si>
  <si>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</si>
  <si>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</si>
  <si>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</si>
  <si>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</si>
  <si>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</si>
  <si>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</si>
  <si>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</si>
  <si>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</si>
  <si>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</si>
  <si>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</si>
  <si>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</si>
  <si>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</si>
  <si>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</si>
  <si>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</si>
  <si>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</si>
  <si>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</si>
  <si>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</si>
  <si>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</si>
  <si>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</si>
  <si>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</si>
  <si>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</si>
  <si>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</si>
  <si>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</si>
  <si>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</si>
  <si>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</si>
  <si>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</si>
  <si>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</si>
  <si>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</si>
  <si>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</si>
  <si>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</si>
  <si>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</si>
  <si>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</si>
  <si>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</si>
  <si>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</si>
  <si>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</si>
  <si>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</si>
  <si>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7 - Senneterre</t>
  </si>
  <si>
    <t xml:space="preserve">Stage 1 - Rouyn-Noranda </t>
  </si>
  <si>
    <t>Stage 2 - Amos</t>
  </si>
  <si>
    <t>Stage 5 - Senneterre Loop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</si>
  <si>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</si>
  <si>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</si>
  <si>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</si>
  <si>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</si>
  <si>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</si>
  <si>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</si>
  <si>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</si>
  <si>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</si>
  <si>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</si>
  <si>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</si>
  <si>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</si>
  <si>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</si>
  <si>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</si>
  <si>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</si>
  <si>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</si>
  <si>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</si>
  <si>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</si>
  <si>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</si>
  <si>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</si>
  <si>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</si>
  <si>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</si>
  <si>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</si>
  <si>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</si>
  <si>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</si>
  <si>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</si>
  <si>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</si>
  <si>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</si>
  <si>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</si>
  <si>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</si>
  <si>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</si>
  <si>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</si>
  <si>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</si>
  <si>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</si>
  <si>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</si>
  <si>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</si>
  <si>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</si>
  <si>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</si>
  <si>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</si>
  <si>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</si>
  <si>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</si>
  <si>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</si>
  <si>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</si>
  <si>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</si>
  <si>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</si>
  <si>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</si>
  <si>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</si>
  <si>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</si>
  <si>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</si>
  <si>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</si>
  <si>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</si>
  <si>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</si>
  <si>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</si>
  <si>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</si>
  <si>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</si>
  <si>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</si>
  <si>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</si>
  <si>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</si>
  <si>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</si>
  <si>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</si>
  <si>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</si>
  <si>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</si>
  <si>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</si>
  <si>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</si>
  <si>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</si>
  <si>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</si>
  <si>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</si>
  <si>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</si>
  <si>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</si>
  <si>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</si>
  <si>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</si>
  <si>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</si>
  <si>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</si>
  <si>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</si>
  <si>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</si>
  <si>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</si>
  <si>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</si>
  <si>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</si>
  <si>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</si>
  <si>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</si>
  <si>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</si>
  <si>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</si>
  <si>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</si>
  <si>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</si>
  <si>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</si>
  <si>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</si>
  <si>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</si>
  <si>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</si>
  <si>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</si>
  <si>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</si>
  <si>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</si>
  <si>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</si>
  <si>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</si>
  <si>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</si>
  <si>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</si>
  <si>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</si>
  <si>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</si>
  <si>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</si>
  <si>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</si>
  <si>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</si>
  <si>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</si>
  <si>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</si>
  <si>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</si>
  <si>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</si>
  <si>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</si>
  <si>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</si>
  <si>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</si>
  <si>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</si>
  <si>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</si>
  <si>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</si>
  <si>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</si>
  <si>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</si>
  <si>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</si>
  <si>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</si>
  <si>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</si>
  <si>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</si>
  <si>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</si>
  <si>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</si>
  <si>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</si>
  <si>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</si>
  <si>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</si>
  <si>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</si>
  <si>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</si>
  <si>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</si>
  <si>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</si>
  <si>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</si>
  <si>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</si>
  <si>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</si>
  <si>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</si>
  <si>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</si>
  <si>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</si>
  <si>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</si>
  <si>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</si>
  <si>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</si>
  <si>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</si>
  <si>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</si>
  <si>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</si>
  <si>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</si>
  <si>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</si>
  <si>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</si>
  <si>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</si>
  <si>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</si>
  <si>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</si>
  <si>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</si>
  <si>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</si>
  <si>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</si>
  <si>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</si>
  <si>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Left of the central median&lt;br/&gt;before the 7th street intersection&lt;br/&gt;Start of counterflow traffic (southbound lane)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</si>
  <si>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</si>
  <si>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</si>
  <si>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</si>
  <si>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</si>
  <si>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</si>
  <si>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</si>
  <si>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</si>
  <si>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</si>
  <si>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</si>
  <si>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</si>
  <si>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</si>
  <si>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</si>
  <si>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</si>
  <si>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</si>
  <si>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</si>
  <si>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</si>
  <si>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</si>
  <si>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</si>
  <si>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</si>
  <si>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</si>
  <si>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</si>
  <si>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</si>
  <si>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</si>
  <si>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</si>
  <si>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</si>
  <si>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</si>
  <si>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</si>
  <si>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</si>
  <si>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</si>
  <si>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</si>
  <si>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</si>
  <si>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</si>
  <si>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</si>
  <si>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</si>
  <si>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</si>
  <si>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</si>
  <si>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</si>
  <si>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</si>
  <si>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</si>
  <si>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terre-plein&lt;br/&gt;avant intersection 7e rue&lt;br/&gt;Début circulation à contre-sens (voie sud)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</si>
  <si>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</si>
  <si>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</si>
  <si>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</si>
  <si>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</si>
  <si>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</si>
  <si>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</si>
  <si>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</si>
  <si>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</si>
  <si>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</si>
  <si>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</si>
  <si>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</si>
  <si>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</si>
  <si>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</si>
  <si>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</si>
  <si>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</si>
  <si>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</si>
  <si>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</si>
  <si>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</si>
  <si>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</si>
  <si>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</si>
  <si>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</si>
  <si>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</si>
  <si>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</si>
  <si>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</si>
  <si>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</si>
  <si>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Début 7e tour (6 tours à faire)&lt;br/&gt;Sprint de la Mairesse de Val-d'Or (250$)</t>
  </si>
  <si>
    <t>Début 11e tour (2 tours à faire)&lt;br/&gt;Sprint de la Mairesse de Val-d'Or (250$)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</si>
  <si>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</si>
  <si>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</si>
  <si>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</si>
  <si>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</si>
  <si>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</si>
  <si>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</si>
  <si>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</si>
  <si>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</si>
  <si>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</si>
  <si>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</si>
  <si>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</si>
  <si>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</si>
  <si>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</si>
  <si>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</si>
  <si>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</si>
  <si>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</si>
  <si>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</si>
  <si>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Départ - Rouyn-Noranda&lt;br/&gt;Cegep de l'Abitibi-Témiscamingue</t>
  </si>
  <si>
    <t>Start - Rouyn-Noranda&lt;br/&gt;Abitibi-Témiscamingue CEGEP</t>
  </si>
  <si>
    <t>Tournez  à gauche sur Avenue de La Sarre</t>
  </si>
  <si>
    <t>Tournez  à gauche sur Rue Royale, 117</t>
  </si>
  <si>
    <t>Tournez légèrement  à droite sur Rue Royale - terre-plein</t>
  </si>
  <si>
    <t>Carrefour giratoire - 2e sortie tout droit</t>
  </si>
  <si>
    <t>Départ officiel / Official Start - chemin des Pompiers</t>
  </si>
  <si>
    <t>Rester  à gauche sur route 117</t>
  </si>
  <si>
    <t>Sprint du Maire / Mayor sprint</t>
  </si>
  <si>
    <t>Restez sur la gauche - route 117</t>
  </si>
  <si>
    <t>Tournez  à gauche sur Rue Principale</t>
  </si>
  <si>
    <t>Tournez  à gauche sur 2e Avenue Est</t>
  </si>
  <si>
    <t>Tournez  à droite sur Route 117</t>
  </si>
  <si>
    <t>Rester  à droite sur route 117</t>
  </si>
  <si>
    <t>Carrefour giratoire - 2e sortie - tout droit</t>
  </si>
  <si>
    <t>Tournez  à droite sur Avenue d'Abitibi</t>
  </si>
  <si>
    <t>Bypass / déviation caravane - Rue Frontenac</t>
  </si>
  <si>
    <t>Tournez  à gauche sur Rue de la Paix</t>
  </si>
  <si>
    <t>Rue de la Paix</t>
  </si>
  <si>
    <t>À droite terre-plein central</t>
  </si>
  <si>
    <t>Avenue de La Sarre</t>
  </si>
  <si>
    <t>Carrefour giratoire, 2e sortie tout droit&lt;br/&gt;Avenue Royale / 117</t>
  </si>
  <si>
    <t>Round about 2nd exit straight ahead&lt;br&gt;Avenue Royale / 117</t>
  </si>
  <si>
    <t>Carrefour giratoire, 2e sortie tout droit&lt;br/&gt;Route 117</t>
  </si>
  <si>
    <t>Round about 2nd exit straight ahead&lt;br&gt;Route 117</t>
  </si>
  <si>
    <t>Avenue Royale / Route 117</t>
  </si>
  <si>
    <t>Terre-plein central - 1 voie à droite</t>
  </si>
  <si>
    <t>Central median - 1 lane on the rigth</t>
  </si>
  <si>
    <t>Chicane vers Avenue Abitibi</t>
  </si>
  <si>
    <t>&lt;i&gt;Chicane&lt;/i&gt; toward Avenue Abitibi</t>
  </si>
  <si>
    <t>Départ - Malartic&lt;br/&gt;&lt;a href="https://www.museemalartic.qc.ca/fr/index.cfm" target="_blank"&gt;Musée Minéralogique de l'Abitibi-Témiscaminge&lt;/a&gt;</t>
  </si>
  <si>
    <t>Start - Malartic&lt;br/&gt;&lt;a href="https://www.museemalartic.qc.ca/en/index.cfm" target="_blank"&gt;Musée Minéralogique de l'Abitibi-Témiscaminge&lt;/a&gt;</t>
  </si>
  <si>
    <t>Déviation de la caravance&lt;br/&gt; À droite sur Rue Frontenac</t>
  </si>
  <si>
    <t>Caravan bypass&lt;br/&gt;Right on Rue Frontenac</t>
  </si>
  <si>
    <t>https://ridewithgps.com/routes/46021875</t>
  </si>
  <si>
    <t>Continuez sur 10e Avenue, 113</t>
  </si>
  <si>
    <t>10e Avenue</t>
  </si>
  <si>
    <t>Tournez à gauche sur 4e Rue Ouest, 113</t>
  </si>
  <si>
    <t>4e Rue Ouest</t>
  </si>
  <si>
    <t>Restez sur la droite</t>
  </si>
  <si>
    <t>Tournez légèrement à droite sur 7e Avenue, 113</t>
  </si>
  <si>
    <t>7e Avenue</t>
  </si>
  <si>
    <t>Pont / Bridge</t>
  </si>
  <si>
    <t>Continuez sur 3e Avenue Est, 117</t>
  </si>
  <si>
    <t>Point GPM&lt;br/&gt;Tour communication</t>
  </si>
  <si>
    <t>Point GPM&lt;br/&gt;Communication tower</t>
  </si>
  <si>
    <t>Ville de Val-d'Or / Val-d'Or city</t>
  </si>
  <si>
    <t>Val-d'Or</t>
  </si>
  <si>
    <t>Au rond-point, prenez la 1 sortie vers Boulevard Tétrault, 117</t>
  </si>
  <si>
    <t>Voie ferrée / Roadrail</t>
  </si>
  <si>
    <t>Roadrail</t>
  </si>
  <si>
    <t>Voie ferrée / Railroad</t>
  </si>
  <si>
    <t>7e Rue</t>
  </si>
  <si>
    <t>Tournez à droite sur 2e Avenue</t>
  </si>
  <si>
    <t>Entrée sur le circuit d’arrivée&lt;br/&gt;2e avenue</t>
  </si>
  <si>
    <t>Circuit finish entrance&lt;br/&gt;2e avenue</t>
  </si>
  <si>
    <t>Début 1ier tour (10 à faire) / First lap (10 to go)</t>
  </si>
  <si>
    <t>Start 1st lap (10 to go)</t>
  </si>
  <si>
    <t>Tournez à gauche sur Rue Wolfe</t>
  </si>
  <si>
    <t>Tournez à droite sur 1e Avenue</t>
  </si>
  <si>
    <t>1e Avenue</t>
  </si>
  <si>
    <t>Tournez à gauche sur 1e Rue</t>
  </si>
  <si>
    <t>1e Rue</t>
  </si>
  <si>
    <t>Point GPM&lt;br/&gt;Rue Brébeuf</t>
  </si>
  <si>
    <t>Tournez à gauche sur Avenue Delorimier</t>
  </si>
  <si>
    <t>Tournez à droite sur 6e Rue</t>
  </si>
  <si>
    <t>6e Rue</t>
  </si>
  <si>
    <t>Tournez à gauche sur Boulevard des Pins</t>
  </si>
  <si>
    <t>Boul. des Pins</t>
  </si>
  <si>
    <t>Tournez à gauche sur 7e Rue</t>
  </si>
  <si>
    <t>Tournez à gauche sur Rue d'Ukraine</t>
  </si>
  <si>
    <t>Tournez à gauche sur 2e Avenue</t>
  </si>
  <si>
    <t>2e Avenue</t>
  </si>
  <si>
    <t>Sprint de la Mairesse 250$ / Mayor Sprint</t>
  </si>
  <si>
    <t>straigth</t>
  </si>
  <si>
    <t>Début 3e tour (8 tours à faire)</t>
  </si>
  <si>
    <t>Start of 3rd lap (8 laps to go)</t>
  </si>
  <si>
    <t>Début 4e tour (7 à faire)&lt;br/&gt;Sprint bonification temps et points</t>
  </si>
  <si>
    <t>Start of 4th lap (7 to go)&lt;br/&gt;Bonfication sprint - times and points</t>
  </si>
  <si>
    <t>Début 5e tour (6 à faire)</t>
  </si>
  <si>
    <t>Start of 5th lap (6 to go)</t>
  </si>
  <si>
    <t>Début 6e tour (5 à faire)</t>
  </si>
  <si>
    <t>Start of 6th lap (5 to go)</t>
  </si>
  <si>
    <t>Sprint Bonif / 7e tour (4 à faire) / 7th lap (4 to go)</t>
  </si>
  <si>
    <t>Début 7e tour (4 à faire)&lt;br/&gt;Sprint bonification temps et points</t>
  </si>
  <si>
    <t>Start of 7th lap (4 to go)&lt;br/&gt;Bonfication sprint - times and points</t>
  </si>
  <si>
    <t>8e tour (3 à faire) / 8th lap (3 to go)</t>
  </si>
  <si>
    <t>Début 8e tour (3 à faire)</t>
  </si>
  <si>
    <t>Start of 8th lap (3 to go)</t>
  </si>
  <si>
    <t>Début 9e tour (2 tours à faire)&lt;br/&gt;Sprint de la Mairesse de Senneterre (250$)</t>
  </si>
  <si>
    <t>Start of 9th lap (2 laps to go)&lt;br/&gt;Senneterre Mayor's sprint (250$)</t>
  </si>
  <si>
    <t>Dernier passage / last lap</t>
  </si>
  <si>
    <t>Début 10e tour (dernier tour à faire)</t>
  </si>
  <si>
    <t>Start of 10th lap (last lap to go)</t>
  </si>
  <si>
    <t>Bypass Caravan (à gauche sur 7e rue)</t>
  </si>
  <si>
    <t>Railroad</t>
  </si>
  <si>
    <t>Tournez à droite sur Rue Principale Sud</t>
  </si>
  <si>
    <t>Rue Principale Sud</t>
  </si>
  <si>
    <t>Au rond-point, prenez la 2 sortie vers Route 111, 111, 395</t>
  </si>
  <si>
    <t>Au rond-point, prenez la 2 sortie vers Route 111, 111</t>
  </si>
  <si>
    <t>Départ officiel / Official Start</t>
  </si>
  <si>
    <t>Tournez à gauche sur Route 386, 386</t>
  </si>
  <si>
    <t>Route 386</t>
  </si>
  <si>
    <t>Sprint du Maire d'Amos $250 / Amos Mayor Sprint</t>
  </si>
  <si>
    <t>Oblique Railroad</t>
  </si>
  <si>
    <t>Début ravitaillement</t>
  </si>
  <si>
    <t>Tournez à droite sur 386, 397</t>
  </si>
  <si>
    <t>Route 386/397</t>
  </si>
  <si>
    <t>Municipalité de Barraute</t>
  </si>
  <si>
    <t>Barraute</t>
  </si>
  <si>
    <t>Sprint Bonif / Bonif Sprint</t>
  </si>
  <si>
    <t>Sprint bonification temps et points&lt;br/&gt; Post office of Barraute</t>
  </si>
  <si>
    <t>Zone déchet (200m)</t>
  </si>
  <si>
    <t>Trash zone (200m)</t>
  </si>
  <si>
    <t>Pont / Danger</t>
  </si>
  <si>
    <t>Fin du ravitaillement / Feed Closed</t>
  </si>
  <si>
    <t>Au rond-point, prenez la 2 sortie vers Boulevard Jean-Jacques-Cossette</t>
  </si>
  <si>
    <t>Tournez à droite sur 2e Avenue - Entrée sur le circuit</t>
  </si>
  <si>
    <t>Début 1ier tour (3 tours à faire)</t>
  </si>
  <si>
    <t>Tournez fort à gauche sur 6e Rue</t>
  </si>
  <si>
    <t>Début 2e tour (2 tours à faire) / Start of 2nd lap (2 laps to go)</t>
  </si>
  <si>
    <t>Début 3e tour (1 tour à faire) / Start of 3rd lap (1 lap to go)</t>
  </si>
  <si>
    <t>Début 3e tour (1 tour à faire)</t>
  </si>
  <si>
    <t>Landrienne</t>
  </si>
  <si>
    <t>Amos Mayor's sprint $250&lt;br/&gt;Rue des Pionniers/du Moulin Landrienne</t>
  </si>
  <si>
    <t>Sprint du maire d'Amos $250&lt;br/&gt;Rue des Pionniers/du Moulin Landrienne</t>
  </si>
  <si>
    <t>Sprint bonification temps et points&lt;br/&gt;Bureau de poste Barraute</t>
  </si>
  <si>
    <t>Start of 3rd lap (1 to go)</t>
  </si>
  <si>
    <t>Start of 1st lap (3 to go)</t>
  </si>
  <si>
    <t>Point GPM&lt;br/&gt;Sommet Esker (ch. Lac La Paix)</t>
  </si>
  <si>
    <t>Point GPM&lt;br/&gt;Esker summit (ch. Lac La Paix)</t>
  </si>
  <si>
    <t>Point GPM&lt;br/&gt;Sommet Esker (Val-Senneville Km 32)</t>
  </si>
  <si>
    <t>Point GPM&lt;br/&gt;Esker summit (Val-Senneville Km 32)</t>
  </si>
  <si>
    <t>Carrefour giratoire, 2e sortie tout droit&lt;br/&gt;7e rue</t>
  </si>
  <si>
    <t>Round about 2nd exit straight ahead&lt;br&gt;7e rue</t>
  </si>
  <si>
    <t>Carrefour giratoire, 2e sortie tout droit&lt;br/&gt;Route 111</t>
  </si>
  <si>
    <t>Round about 2nd exit straight ahead&lt;br&gt;Route 111</t>
  </si>
  <si>
    <t>Carrefour giratoire, 2e sortie à gauche&lt;br/&gt;Route 111</t>
  </si>
  <si>
    <t>Round about 2nd exit on left&lt;br&gt;Route 111</t>
  </si>
  <si>
    <t>Début 2e tour (2 tours à faire)&lt;br/&gt;Sprint bonification temps et points</t>
  </si>
  <si>
    <t>Start of 2nd lap (2 to go)&lt;br/&gt;Bonfication sprint - times and points</t>
  </si>
  <si>
    <t>Secteur Val-du-Repos</t>
  </si>
  <si>
    <t>Val-du-Repos</t>
  </si>
  <si>
    <t>Sprint du maire d'Amos $250&lt;br/&gt; Ch. Paré Val-Senneville</t>
  </si>
  <si>
    <t>Amos Mayor's sprint $250&lt;br/&gt; Ch. Paré Val-Senneville</t>
  </si>
  <si>
    <t>Début 1er tour (10 tours à faire)</t>
  </si>
  <si>
    <t>Carrefour giratoire, 1iere sortie sur la droite&lt;br/&gt;Route 117</t>
  </si>
  <si>
    <t>Round about 1st exit on the right&lt;br&gt;Route 117</t>
  </si>
  <si>
    <t>Carrefour giratoire, 1iere sortie sens inverse sur la gauche&lt;br/&gt;7e rue</t>
  </si>
  <si>
    <t>Round about 1st exit on the left (reverse of normal traffic)&lt;br&gt;7e rue</t>
  </si>
  <si>
    <t>Début 2e tour (9 tours à faire)</t>
  </si>
  <si>
    <t>Start of 2nd lap (9 laps to go)</t>
  </si>
  <si>
    <t>Desjardins</t>
  </si>
  <si>
    <t>Gouvernement du Québec</t>
  </si>
  <si>
    <t>Eldorado Gold</t>
  </si>
  <si>
    <t>Agnico Eagle</t>
  </si>
  <si>
    <t>CMAC Thyssen</t>
  </si>
  <si>
    <t>Sûreté du Québec</t>
  </si>
  <si>
    <t>Entrée sur le circuit d’arrivée &lt;br/&gt;1er avenue</t>
  </si>
  <si>
    <t>Hôtel de ville</t>
  </si>
  <si>
    <t>Étape 6 - Circuit urbain</t>
  </si>
  <si>
    <t>Stage 6 - Urban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</si>
</sst>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8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C24" sqref="C24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35</v>
      </c>
      <c r="B1" s="3" t="s">
        <v>136</v>
      </c>
      <c r="C1" s="3" t="s">
        <v>139</v>
      </c>
    </row>
    <row r="2" spans="1:3" x14ac:dyDescent="0.15">
      <c r="A2" s="4" t="s">
        <v>36</v>
      </c>
      <c r="B2">
        <f>6*16</f>
        <v>96</v>
      </c>
      <c r="C2" s="17">
        <v>6.9444444444444447E-4</v>
      </c>
    </row>
    <row r="3" spans="1:3" x14ac:dyDescent="0.15">
      <c r="A3" t="s">
        <v>60</v>
      </c>
    </row>
    <row r="4" spans="1:3" x14ac:dyDescent="0.15">
      <c r="A4" s="8" t="s">
        <v>119</v>
      </c>
    </row>
    <row r="5" spans="1:3" x14ac:dyDescent="0.15">
      <c r="A5" s="8"/>
    </row>
    <row r="6" spans="1:3" x14ac:dyDescent="0.15">
      <c r="A6" s="4" t="s">
        <v>261</v>
      </c>
    </row>
    <row r="7" spans="1:3" x14ac:dyDescent="0.15">
      <c r="A7" s="4" t="s">
        <v>349</v>
      </c>
    </row>
    <row r="8" spans="1:3" x14ac:dyDescent="0.15">
      <c r="A8" s="4" t="s">
        <v>350</v>
      </c>
    </row>
    <row r="9" spans="1:3" x14ac:dyDescent="0.15">
      <c r="A9" s="4" t="s">
        <v>351</v>
      </c>
    </row>
    <row r="10" spans="1:3" x14ac:dyDescent="0.15">
      <c r="A10" s="4" t="s">
        <v>352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2"/>
  <sheetViews>
    <sheetView topLeftCell="A20" zoomScale="150" zoomScaleNormal="150" workbookViewId="0">
      <selection activeCell="D35" sqref="D35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454</v>
      </c>
      <c r="E2" s="23" t="s">
        <v>455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0.13</v>
      </c>
      <c r="B3" s="29" t="s">
        <v>76</v>
      </c>
      <c r="C3" s="29" t="s">
        <v>493</v>
      </c>
      <c r="D3" s="23" t="s">
        <v>494</v>
      </c>
      <c r="E3" s="23" t="s">
        <v>494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30" x14ac:dyDescent="0.2">
      <c r="A4" s="30">
        <v>0.31</v>
      </c>
      <c r="B4" s="29" t="s">
        <v>73</v>
      </c>
      <c r="C4" s="29" t="s">
        <v>495</v>
      </c>
      <c r="D4" s="23" t="s">
        <v>496</v>
      </c>
      <c r="E4" s="23" t="s">
        <v>496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0.61</v>
      </c>
      <c r="B5" s="29" t="s">
        <v>75</v>
      </c>
      <c r="C5" s="29" t="s">
        <v>497</v>
      </c>
      <c r="D5" s="23" t="s">
        <v>496</v>
      </c>
      <c r="E5" s="23" t="s">
        <v>496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30" x14ac:dyDescent="0.2">
      <c r="A6" s="30">
        <v>0.71</v>
      </c>
      <c r="B6" s="29" t="s">
        <v>75</v>
      </c>
      <c r="C6" s="29" t="s">
        <v>498</v>
      </c>
      <c r="D6" s="23" t="s">
        <v>499</v>
      </c>
      <c r="E6" s="23" t="s">
        <v>499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15" x14ac:dyDescent="0.2">
      <c r="A7" s="30">
        <v>1.64</v>
      </c>
      <c r="B7" s="29" t="s">
        <v>25</v>
      </c>
      <c r="C7" s="29" t="s">
        <v>500</v>
      </c>
      <c r="D7" s="23" t="s">
        <v>2</v>
      </c>
      <c r="E7" s="23" t="s">
        <v>3</v>
      </c>
      <c r="F7" s="35" t="str">
        <f>VLOOKUP(B7,Lexique!A:F,5,)</f>
        <v>Voie ferrée oblique / Pont de bois</v>
      </c>
      <c r="G7" s="35" t="str">
        <f>VLOOKUP(B7,Lexique!A:F,6,)</f>
        <v>Oblique railroad crossing / Wooden bridge</v>
      </c>
    </row>
    <row r="8" spans="1:7" ht="15" x14ac:dyDescent="0.2">
      <c r="A8" s="30">
        <v>3</v>
      </c>
      <c r="B8" s="29" t="s">
        <v>79</v>
      </c>
      <c r="C8" s="29" t="s">
        <v>294</v>
      </c>
      <c r="D8" s="23" t="s">
        <v>10</v>
      </c>
      <c r="E8" s="23" t="s">
        <v>164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18.329999999999998</v>
      </c>
      <c r="B9" s="29" t="s">
        <v>25</v>
      </c>
      <c r="C9" s="29" t="s">
        <v>500</v>
      </c>
      <c r="D9" s="23" t="s">
        <v>2</v>
      </c>
      <c r="E9" s="23" t="s">
        <v>3</v>
      </c>
      <c r="F9" s="35" t="str">
        <f>VLOOKUP(B9,Lexique!A:F,5,)</f>
        <v>Voie ferrée oblique / Pont de bois</v>
      </c>
      <c r="G9" s="35" t="str">
        <f>VLOOKUP(B9,Lexique!A:F,6,)</f>
        <v>Oblique railroad crossing / Wooden bridge</v>
      </c>
    </row>
    <row r="10" spans="1:7" ht="15" x14ac:dyDescent="0.2">
      <c r="A10" s="30">
        <f>$A$8+30</f>
        <v>33</v>
      </c>
      <c r="B10" s="29" t="s">
        <v>78</v>
      </c>
      <c r="C10" s="29" t="s">
        <v>449</v>
      </c>
      <c r="D10" s="23" t="s">
        <v>155</v>
      </c>
      <c r="E10" s="23" t="s">
        <v>156</v>
      </c>
      <c r="F10" s="35" t="str">
        <f>VLOOKUP(B10,Lexique!A:F,5,)</f>
        <v>Début du ravitaillement / Fin du ravitaillement</v>
      </c>
      <c r="G10" s="35" t="str">
        <f>VLOOKUP(B10,Lexique!A:F,6,)</f>
        <v>Feed open / Feed closed</v>
      </c>
    </row>
    <row r="11" spans="1:7" ht="15" x14ac:dyDescent="0.2">
      <c r="A11" s="30">
        <v>36.99</v>
      </c>
      <c r="B11" s="29" t="s">
        <v>72</v>
      </c>
      <c r="C11" s="29" t="s">
        <v>497</v>
      </c>
      <c r="D11" s="23" t="s">
        <v>165</v>
      </c>
      <c r="E11" s="23" t="s">
        <v>165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15" x14ac:dyDescent="0.2">
      <c r="A12" s="30">
        <v>37.28</v>
      </c>
      <c r="B12" s="29" t="s">
        <v>76</v>
      </c>
      <c r="C12" s="29" t="s">
        <v>501</v>
      </c>
      <c r="D12" s="23" t="s">
        <v>165</v>
      </c>
      <c r="E12" s="24" t="s">
        <v>165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30">
        <v>44.24</v>
      </c>
      <c r="B13" s="29" t="s">
        <v>71</v>
      </c>
      <c r="C13" s="29" t="s">
        <v>265</v>
      </c>
      <c r="D13" s="23" t="s">
        <v>502</v>
      </c>
      <c r="E13" s="23" t="s">
        <v>503</v>
      </c>
      <c r="F13" s="35" t="str">
        <f>VLOOKUP(B13,Lexique!A:F,5,)</f>
        <v>Points GPM&lt;br/&gt; Lieu précis Ville</v>
      </c>
      <c r="G13" s="35" t="str">
        <f>VLOOKUP(B13,Lexique!A:F,6,)</f>
        <v>KOM Points&lt;br/&gt; Lieu précis Ville</v>
      </c>
    </row>
    <row r="14" spans="1:7" ht="15" x14ac:dyDescent="0.2">
      <c r="A14" s="30">
        <v>56.86</v>
      </c>
      <c r="B14" s="29" t="s">
        <v>25</v>
      </c>
      <c r="C14" s="29" t="s">
        <v>500</v>
      </c>
      <c r="D14" s="23" t="s">
        <v>2</v>
      </c>
      <c r="E14" s="23" t="s">
        <v>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</row>
    <row r="15" spans="1:7" ht="15" x14ac:dyDescent="0.2">
      <c r="A15" s="30">
        <v>65.41</v>
      </c>
      <c r="B15" s="29" t="s">
        <v>5</v>
      </c>
      <c r="C15" s="29" t="s">
        <v>504</v>
      </c>
      <c r="D15" s="23" t="s">
        <v>505</v>
      </c>
      <c r="E15" s="23" t="s">
        <v>505</v>
      </c>
      <c r="F15" s="35" t="str">
        <f>VLOOKUP(B15,Lexique!A:F,5,)</f>
        <v>Ville</v>
      </c>
      <c r="G15" s="35" t="str">
        <f>VLOOKUP(B15,Lexique!A:F,6,)</f>
        <v>Ville</v>
      </c>
    </row>
    <row r="16" spans="1:7" ht="30" x14ac:dyDescent="0.2">
      <c r="A16" s="30">
        <v>65.430000000000007</v>
      </c>
      <c r="B16" s="29" t="s">
        <v>82</v>
      </c>
      <c r="C16" s="29" t="s">
        <v>506</v>
      </c>
      <c r="D16" s="44" t="s">
        <v>604</v>
      </c>
      <c r="E16" s="62" t="s">
        <v>605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</row>
    <row r="17" spans="1:7" ht="15" x14ac:dyDescent="0.2">
      <c r="A17" s="30">
        <v>66.33</v>
      </c>
      <c r="B17" s="29" t="s">
        <v>25</v>
      </c>
      <c r="C17" s="29" t="s">
        <v>507</v>
      </c>
      <c r="D17" s="24" t="s">
        <v>22</v>
      </c>
      <c r="E17" s="25" t="s">
        <v>508</v>
      </c>
      <c r="F17" s="35" t="str">
        <f>VLOOKUP(B17,Lexique!A:F,5,)</f>
        <v>Voie ferrée oblique / Pont de bois</v>
      </c>
      <c r="G17" s="35" t="str">
        <f>VLOOKUP(B17,Lexique!A:F,6,)</f>
        <v>Oblique railroad crossing / Wooden bridge</v>
      </c>
    </row>
    <row r="18" spans="1:7" ht="15" x14ac:dyDescent="0.2">
      <c r="A18" s="30">
        <v>67.430000000000007</v>
      </c>
      <c r="B18" s="29" t="s">
        <v>25</v>
      </c>
      <c r="C18" s="29" t="s">
        <v>509</v>
      </c>
      <c r="D18" s="24" t="s">
        <v>22</v>
      </c>
      <c r="E18" s="25" t="s">
        <v>508</v>
      </c>
      <c r="F18" s="35" t="str">
        <f>VLOOKUP(B18,Lexique!A:F,5,)</f>
        <v>Voie ferrée oblique / Pont de bois</v>
      </c>
      <c r="G18" s="35" t="str">
        <f>VLOOKUP(B18,Lexique!A:F,6,)</f>
        <v>Oblique railroad crossing / Wooden bridge</v>
      </c>
    </row>
    <row r="19" spans="1:7" ht="15" x14ac:dyDescent="0.2">
      <c r="A19" s="30">
        <v>68.47</v>
      </c>
      <c r="B19" s="29" t="s">
        <v>25</v>
      </c>
      <c r="C19" s="29" t="s">
        <v>509</v>
      </c>
      <c r="D19" s="24" t="s">
        <v>22</v>
      </c>
      <c r="E19" s="25" t="s">
        <v>508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68.7</v>
      </c>
      <c r="B20" s="29" t="s">
        <v>82</v>
      </c>
      <c r="C20" s="29" t="s">
        <v>527</v>
      </c>
      <c r="D20" s="44" t="s">
        <v>606</v>
      </c>
      <c r="E20" s="62" t="s">
        <v>607</v>
      </c>
      <c r="F20" s="35" t="str">
        <f>VLOOKUP(B20,Lexique!A:F,5,)</f>
        <v>Carrefour giratoire, Xe sortie tout droit/droite/gauche&lt;br/&gt;rue</v>
      </c>
      <c r="G20" s="35" t="str">
        <f>VLOOKUP(B20,Lexique!A:F,6,)</f>
        <v>Round about Xnd exit straight ahead/right/left&lt;br&gt; rue</v>
      </c>
    </row>
    <row r="21" spans="1:7" ht="15" x14ac:dyDescent="0.2">
      <c r="A21" s="30">
        <v>69.2</v>
      </c>
      <c r="B21" s="29" t="s">
        <v>72</v>
      </c>
      <c r="C21" s="29" t="s">
        <v>511</v>
      </c>
      <c r="D21" s="25" t="s">
        <v>512</v>
      </c>
      <c r="E21" s="25" t="s">
        <v>513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30" x14ac:dyDescent="0.2">
      <c r="A22" s="30">
        <v>69.25</v>
      </c>
      <c r="B22" s="29" t="s">
        <v>76</v>
      </c>
      <c r="C22" s="29" t="s">
        <v>514</v>
      </c>
      <c r="D22" s="23" t="s">
        <v>603</v>
      </c>
      <c r="E22" s="23" t="s">
        <v>515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15" x14ac:dyDescent="0.2">
      <c r="A23" s="30">
        <v>69.489999999999995</v>
      </c>
      <c r="B23" s="29" t="s">
        <v>73</v>
      </c>
      <c r="C23" s="29" t="s">
        <v>516</v>
      </c>
      <c r="D23" s="23" t="s">
        <v>338</v>
      </c>
      <c r="E23" s="23" t="s">
        <v>338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69.709999999999994</v>
      </c>
      <c r="B24" s="29" t="s">
        <v>72</v>
      </c>
      <c r="C24" s="29" t="s">
        <v>517</v>
      </c>
      <c r="D24" s="23" t="s">
        <v>518</v>
      </c>
      <c r="E24" s="23" t="s">
        <v>518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v>70.22</v>
      </c>
      <c r="B25" s="29" t="s">
        <v>73</v>
      </c>
      <c r="C25" s="29" t="s">
        <v>519</v>
      </c>
      <c r="D25" s="23" t="s">
        <v>520</v>
      </c>
      <c r="E25" s="23" t="s">
        <v>520</v>
      </c>
      <c r="F25" s="35" t="str">
        <f>VLOOKUP(B25,Lexique!A:F,5,)</f>
        <v>Nom route / rue</v>
      </c>
      <c r="G25" s="35" t="str">
        <f>VLOOKUP(B25,Lexique!A:F,6,)</f>
        <v>Nom route / rue</v>
      </c>
    </row>
    <row r="26" spans="1:7" ht="15" x14ac:dyDescent="0.2">
      <c r="A26" s="30">
        <v>70.400000000000006</v>
      </c>
      <c r="B26" s="29" t="s">
        <v>71</v>
      </c>
      <c r="C26" s="29" t="s">
        <v>265</v>
      </c>
      <c r="D26" s="23" t="s">
        <v>521</v>
      </c>
      <c r="E26" s="23" t="s">
        <v>521</v>
      </c>
      <c r="F26" s="35" t="str">
        <f>VLOOKUP(B26,Lexique!A:F,5,)</f>
        <v>Points GPM&lt;br/&gt; Lieu précis Ville</v>
      </c>
      <c r="G26" s="35" t="str">
        <f>VLOOKUP(B26,Lexique!A:F,6,)</f>
        <v>KOM Points&lt;br/&gt; Lieu précis Ville</v>
      </c>
    </row>
    <row r="27" spans="1:7" ht="30" x14ac:dyDescent="0.2">
      <c r="A27" s="30">
        <v>70.62</v>
      </c>
      <c r="B27" s="29" t="s">
        <v>73</v>
      </c>
      <c r="C27" s="29" t="s">
        <v>522</v>
      </c>
      <c r="D27" s="26" t="s">
        <v>340</v>
      </c>
      <c r="E27" s="26" t="s">
        <v>340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v>71.03</v>
      </c>
      <c r="B28" s="29" t="s">
        <v>72</v>
      </c>
      <c r="C28" s="29" t="s">
        <v>523</v>
      </c>
      <c r="D28" s="23" t="s">
        <v>524</v>
      </c>
      <c r="E28" s="23" t="s">
        <v>524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30" x14ac:dyDescent="0.2">
      <c r="A29" s="30">
        <v>71.98</v>
      </c>
      <c r="B29" s="29" t="s">
        <v>73</v>
      </c>
      <c r="C29" s="29" t="s">
        <v>525</v>
      </c>
      <c r="D29" s="23" t="s">
        <v>526</v>
      </c>
      <c r="E29" s="23" t="s">
        <v>526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72.62</v>
      </c>
      <c r="B30" s="29" t="s">
        <v>73</v>
      </c>
      <c r="C30" s="29" t="s">
        <v>527</v>
      </c>
      <c r="D30" s="24" t="s">
        <v>510</v>
      </c>
      <c r="E30" s="24" t="s">
        <v>510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73.61</v>
      </c>
      <c r="B31" s="29" t="s">
        <v>72</v>
      </c>
      <c r="C31" s="29" t="s">
        <v>517</v>
      </c>
      <c r="D31" s="23" t="s">
        <v>518</v>
      </c>
      <c r="E31" s="23" t="s">
        <v>518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73.98</v>
      </c>
      <c r="B32" s="29" t="s">
        <v>73</v>
      </c>
      <c r="C32" s="29" t="s">
        <v>528</v>
      </c>
      <c r="D32" s="24" t="s">
        <v>334</v>
      </c>
      <c r="E32" s="24" t="s">
        <v>334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74.03</v>
      </c>
      <c r="B33" s="29" t="s">
        <v>73</v>
      </c>
      <c r="C33" s="29" t="s">
        <v>529</v>
      </c>
      <c r="D33" s="23" t="s">
        <v>530</v>
      </c>
      <c r="E33" s="23" t="s">
        <v>530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f>A22+5.175</f>
        <v>74.424999999999997</v>
      </c>
      <c r="B34" s="29" t="s">
        <v>76</v>
      </c>
      <c r="C34" s="32" t="s">
        <v>532</v>
      </c>
      <c r="D34" s="23" t="s">
        <v>608</v>
      </c>
      <c r="E34" s="23" t="s">
        <v>609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7">
        <f>A34+5.175</f>
        <v>79.599999999999994</v>
      </c>
      <c r="B35" s="31" t="s">
        <v>76</v>
      </c>
      <c r="C35" s="32" t="s">
        <v>532</v>
      </c>
      <c r="D35" s="23" t="s">
        <v>533</v>
      </c>
      <c r="E35" s="23" t="s">
        <v>534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4" x14ac:dyDescent="0.2">
      <c r="A36" s="37">
        <f>A35+5.175</f>
        <v>84.774999999999991</v>
      </c>
      <c r="B36" s="31" t="s">
        <v>70</v>
      </c>
      <c r="C36" s="32">
        <v>4</v>
      </c>
      <c r="D36" s="27" t="s">
        <v>535</v>
      </c>
      <c r="E36" s="27" t="s">
        <v>536</v>
      </c>
      <c r="F36" s="35"/>
      <c r="G36" s="35"/>
    </row>
    <row r="37" spans="1:7" ht="14" x14ac:dyDescent="0.2">
      <c r="A37" s="37">
        <f>A36+5.175</f>
        <v>89.949999999999989</v>
      </c>
      <c r="B37" s="31" t="s">
        <v>76</v>
      </c>
      <c r="C37" s="32">
        <v>5</v>
      </c>
      <c r="D37" s="27" t="s">
        <v>537</v>
      </c>
      <c r="E37" s="27" t="s">
        <v>538</v>
      </c>
      <c r="F37" s="35"/>
      <c r="G37" s="35"/>
    </row>
    <row r="38" spans="1:7" ht="15" x14ac:dyDescent="0.2">
      <c r="A38" s="37">
        <v>91.09</v>
      </c>
      <c r="B38" s="31" t="s">
        <v>71</v>
      </c>
      <c r="C38" s="32" t="s">
        <v>265</v>
      </c>
      <c r="D38" s="23" t="s">
        <v>521</v>
      </c>
      <c r="E38" s="23" t="s">
        <v>521</v>
      </c>
      <c r="F38" s="35"/>
      <c r="G38" s="35"/>
    </row>
    <row r="39" spans="1:7" ht="14" x14ac:dyDescent="0.2">
      <c r="A39" s="37">
        <f>A37+5.175</f>
        <v>95.124999999999986</v>
      </c>
      <c r="B39" s="31" t="s">
        <v>76</v>
      </c>
      <c r="C39" s="32">
        <v>6</v>
      </c>
      <c r="D39" s="27" t="s">
        <v>539</v>
      </c>
      <c r="E39" s="27" t="s">
        <v>540</v>
      </c>
      <c r="F39" s="35"/>
      <c r="G39" s="35"/>
    </row>
    <row r="40" spans="1:7" ht="14" x14ac:dyDescent="0.2">
      <c r="A40" s="37">
        <v>100.31</v>
      </c>
      <c r="B40" s="31" t="s">
        <v>70</v>
      </c>
      <c r="C40" s="32" t="s">
        <v>541</v>
      </c>
      <c r="D40" s="27" t="s">
        <v>542</v>
      </c>
      <c r="E40" s="27" t="s">
        <v>543</v>
      </c>
      <c r="F40" s="35"/>
      <c r="G40" s="35"/>
    </row>
    <row r="41" spans="1:7" ht="15" x14ac:dyDescent="0.2">
      <c r="A41" s="30">
        <f>$A$46-20</f>
        <v>101.3</v>
      </c>
      <c r="B41" s="29" t="s">
        <v>78</v>
      </c>
      <c r="C41" s="29" t="s">
        <v>449</v>
      </c>
      <c r="D41" s="23" t="s">
        <v>154</v>
      </c>
      <c r="E41" s="23" t="s">
        <v>153</v>
      </c>
      <c r="F41" s="35" t="str">
        <f>VLOOKUP(B41,Lexique!A:F,5,)</f>
        <v>Début du ravitaillement / Fin du ravitaillement</v>
      </c>
      <c r="G41" s="35" t="str">
        <f>VLOOKUP(B41,Lexique!A:F,6,)</f>
        <v>Feed open / Feed closed</v>
      </c>
    </row>
    <row r="42" spans="1:7" ht="14" x14ac:dyDescent="0.2">
      <c r="A42" s="37">
        <f>A40+5.175</f>
        <v>105.485</v>
      </c>
      <c r="B42" s="31" t="s">
        <v>76</v>
      </c>
      <c r="C42" s="32" t="s">
        <v>544</v>
      </c>
      <c r="D42" s="27" t="s">
        <v>545</v>
      </c>
      <c r="E42" s="27" t="s">
        <v>546</v>
      </c>
      <c r="F42" s="35"/>
      <c r="G42" s="35"/>
    </row>
    <row r="43" spans="1:7" ht="15" x14ac:dyDescent="0.2">
      <c r="A43" s="37">
        <f>A42+5.175</f>
        <v>110.66</v>
      </c>
      <c r="B43" s="31" t="s">
        <v>81</v>
      </c>
      <c r="C43" s="32" t="s">
        <v>531</v>
      </c>
      <c r="D43" s="23" t="s">
        <v>547</v>
      </c>
      <c r="E43" s="23" t="s">
        <v>548</v>
      </c>
      <c r="F43" s="35"/>
      <c r="G43" s="35"/>
    </row>
    <row r="44" spans="1:7" ht="14" x14ac:dyDescent="0.2">
      <c r="A44" s="37">
        <f>A43+5.175</f>
        <v>115.83499999999999</v>
      </c>
      <c r="B44" s="31" t="s">
        <v>76</v>
      </c>
      <c r="C44" s="32" t="s">
        <v>549</v>
      </c>
      <c r="D44" s="27" t="s">
        <v>550</v>
      </c>
      <c r="E44" s="27" t="s">
        <v>551</v>
      </c>
      <c r="F44" s="35"/>
      <c r="G44" s="35"/>
    </row>
    <row r="45" spans="1:7" ht="14" x14ac:dyDescent="0.2">
      <c r="A45" s="37">
        <f>$A$46-0.1</f>
        <v>121.2</v>
      </c>
      <c r="B45" s="31" t="s">
        <v>110</v>
      </c>
      <c r="C45" s="32" t="s">
        <v>552</v>
      </c>
      <c r="D45" s="27" t="s">
        <v>347</v>
      </c>
      <c r="E45" s="27" t="s">
        <v>348</v>
      </c>
      <c r="F45" s="35"/>
      <c r="G45" s="35"/>
    </row>
    <row r="46" spans="1:7" ht="15" x14ac:dyDescent="0.2">
      <c r="A46" s="37">
        <v>121.3</v>
      </c>
      <c r="B46" s="31" t="s">
        <v>43</v>
      </c>
      <c r="C46" s="32" t="s">
        <v>277</v>
      </c>
      <c r="D46" s="23" t="s">
        <v>166</v>
      </c>
      <c r="E46" s="23" t="s">
        <v>161</v>
      </c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7" ht="14" x14ac:dyDescent="0.2">
      <c r="A49" s="36"/>
      <c r="B49" s="31"/>
      <c r="C49" s="32"/>
      <c r="D49" s="26"/>
      <c r="E49" s="26"/>
      <c r="F49" s="35"/>
      <c r="G49" s="35"/>
    </row>
    <row r="50" spans="1:7" x14ac:dyDescent="0.15">
      <c r="D50" s="27"/>
      <c r="E50" s="27"/>
    </row>
    <row r="51" spans="1:7" x14ac:dyDescent="0.15">
      <c r="D51" s="27"/>
      <c r="E51" s="27"/>
    </row>
    <row r="52" spans="1:7" x14ac:dyDescent="0.15">
      <c r="D52" s="27"/>
      <c r="E52" s="27"/>
    </row>
    <row r="53" spans="1:7" x14ac:dyDescent="0.15">
      <c r="D53" s="27"/>
      <c r="E53" s="27"/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s="38" customFormat="1" x14ac:dyDescent="0.15">
      <c r="A61" s="37"/>
      <c r="B61" s="33"/>
      <c r="C61" s="34"/>
      <c r="D61" s="27"/>
      <c r="E61" s="27"/>
    </row>
    <row r="62" spans="1:7" s="38" customFormat="1" x14ac:dyDescent="0.15">
      <c r="A62" s="37"/>
      <c r="B62" s="33"/>
      <c r="C62" s="34"/>
      <c r="D62" s="27"/>
      <c r="E62" s="27"/>
    </row>
    <row r="63" spans="1:7" s="38" customFormat="1" x14ac:dyDescent="0.15">
      <c r="A63" s="37"/>
      <c r="B63" s="33"/>
      <c r="C63" s="34"/>
      <c r="D63" s="27"/>
      <c r="E63" s="27"/>
    </row>
    <row r="64" spans="1:7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  <row r="322" spans="1:5" s="38" customFormat="1" x14ac:dyDescent="0.15">
      <c r="A322" s="37"/>
      <c r="B322" s="33"/>
      <c r="C322" s="34"/>
      <c r="D322" s="27"/>
      <c r="E322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 B47:B1048576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37</v>
      </c>
      <c r="D1" s="3" t="s">
        <v>38</v>
      </c>
      <c r="E1" s="3" t="s">
        <v>237</v>
      </c>
      <c r="F1" s="22" t="s">
        <v>238</v>
      </c>
    </row>
    <row r="2" spans="1:6" x14ac:dyDescent="0.15">
      <c r="A2" t="s">
        <v>63</v>
      </c>
      <c r="B2" t="s">
        <v>61</v>
      </c>
      <c r="C2" s="4" t="s">
        <v>39</v>
      </c>
      <c r="D2" s="4" t="s">
        <v>40</v>
      </c>
      <c r="E2" s="4" t="s">
        <v>239</v>
      </c>
      <c r="F2" s="4" t="s">
        <v>240</v>
      </c>
    </row>
    <row r="3" spans="1:6" x14ac:dyDescent="0.15">
      <c r="A3" t="s">
        <v>79</v>
      </c>
      <c r="B3" s="4" t="s">
        <v>158</v>
      </c>
      <c r="C3" s="4" t="s">
        <v>6</v>
      </c>
      <c r="D3" s="4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4" t="s">
        <v>20</v>
      </c>
      <c r="D4" s="4" t="s">
        <v>42</v>
      </c>
      <c r="E4" s="4" t="s">
        <v>241</v>
      </c>
      <c r="F4" s="4" t="s">
        <v>242</v>
      </c>
    </row>
    <row r="5" spans="1:6" x14ac:dyDescent="0.15">
      <c r="A5" t="s">
        <v>43</v>
      </c>
      <c r="B5" s="4" t="s">
        <v>158</v>
      </c>
      <c r="C5" s="4" t="s">
        <v>7</v>
      </c>
      <c r="D5" s="4" t="s">
        <v>43</v>
      </c>
      <c r="E5" t="s">
        <v>109</v>
      </c>
      <c r="F5" t="s">
        <v>161</v>
      </c>
    </row>
    <row r="6" spans="1:6" x14ac:dyDescent="0.15">
      <c r="A6" t="s">
        <v>25</v>
      </c>
      <c r="B6" t="s">
        <v>57</v>
      </c>
      <c r="C6" s="4" t="s">
        <v>25</v>
      </c>
      <c r="D6" s="4" t="s">
        <v>25</v>
      </c>
      <c r="E6" s="4" t="s">
        <v>244</v>
      </c>
      <c r="F6" s="4" t="s">
        <v>245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4" t="s">
        <v>243</v>
      </c>
      <c r="F7" s="4" t="s">
        <v>243</v>
      </c>
    </row>
    <row r="8" spans="1:6" x14ac:dyDescent="0.15">
      <c r="A8" t="s">
        <v>70</v>
      </c>
      <c r="B8" s="4" t="s">
        <v>158</v>
      </c>
      <c r="C8" s="4" t="s">
        <v>8</v>
      </c>
      <c r="D8" s="4" t="s">
        <v>44</v>
      </c>
      <c r="E8" s="4" t="s">
        <v>246</v>
      </c>
      <c r="F8" s="4" t="s">
        <v>247</v>
      </c>
    </row>
    <row r="9" spans="1:6" x14ac:dyDescent="0.15">
      <c r="A9" t="s">
        <v>71</v>
      </c>
      <c r="B9" t="s">
        <v>59</v>
      </c>
      <c r="C9" s="4" t="s">
        <v>0</v>
      </c>
      <c r="D9" s="4" t="s">
        <v>45</v>
      </c>
      <c r="E9" s="4" t="s">
        <v>248</v>
      </c>
      <c r="F9" s="4" t="s">
        <v>249</v>
      </c>
    </row>
    <row r="10" spans="1:6" x14ac:dyDescent="0.15">
      <c r="A10" t="s">
        <v>81</v>
      </c>
      <c r="B10" s="4" t="s">
        <v>159</v>
      </c>
      <c r="C10" s="4" t="s">
        <v>9</v>
      </c>
      <c r="D10" s="4" t="s">
        <v>46</v>
      </c>
      <c r="E10" s="4" t="s">
        <v>251</v>
      </c>
      <c r="F10" s="4" t="s">
        <v>250</v>
      </c>
    </row>
    <row r="11" spans="1:6" ht="14" x14ac:dyDescent="0.15">
      <c r="A11" t="s">
        <v>76</v>
      </c>
      <c r="B11" s="7" t="s">
        <v>66</v>
      </c>
      <c r="C11" s="4" t="s">
        <v>14</v>
      </c>
      <c r="D11" s="4" t="s">
        <v>47</v>
      </c>
      <c r="E11" s="4" t="s">
        <v>252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7" t="s">
        <v>65</v>
      </c>
      <c r="C12" s="4" t="s">
        <v>54</v>
      </c>
      <c r="D12" s="4" t="s">
        <v>48</v>
      </c>
      <c r="E12" s="4" t="s">
        <v>252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7" t="s">
        <v>64</v>
      </c>
      <c r="C13" s="4" t="s">
        <v>55</v>
      </c>
      <c r="D13" s="4" t="s">
        <v>49</v>
      </c>
      <c r="E13" s="4" t="s">
        <v>252</v>
      </c>
      <c r="F13" t="str">
        <f>Tableau1[[#This Row],[Texte_REF_FR]]</f>
        <v>Nom route / rue</v>
      </c>
    </row>
    <row r="14" spans="1:6" ht="14" x14ac:dyDescent="0.15">
      <c r="A14" s="4" t="s">
        <v>74</v>
      </c>
      <c r="B14" s="7" t="s">
        <v>67</v>
      </c>
      <c r="C14" s="4" t="s">
        <v>15</v>
      </c>
      <c r="D14" s="4" t="s">
        <v>50</v>
      </c>
      <c r="E14" s="4" t="s">
        <v>252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7" t="s">
        <v>68</v>
      </c>
      <c r="C15" s="4" t="s">
        <v>16</v>
      </c>
      <c r="D15" s="4" t="s">
        <v>51</v>
      </c>
      <c r="E15" s="4" t="s">
        <v>252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4" t="s">
        <v>23</v>
      </c>
      <c r="D16" s="4" t="s">
        <v>52</v>
      </c>
      <c r="E16" s="4" t="s">
        <v>260</v>
      </c>
      <c r="F16" s="4" t="s">
        <v>259</v>
      </c>
    </row>
    <row r="17" spans="1:6" x14ac:dyDescent="0.15">
      <c r="A17" t="s">
        <v>77</v>
      </c>
      <c r="B17" t="s">
        <v>56</v>
      </c>
      <c r="C17" s="4" t="s">
        <v>24</v>
      </c>
      <c r="D17" s="4" t="s">
        <v>53</v>
      </c>
      <c r="E17" s="4" t="s">
        <v>163</v>
      </c>
      <c r="F17" s="4" t="s">
        <v>53</v>
      </c>
    </row>
    <row r="18" spans="1:6" x14ac:dyDescent="0.15">
      <c r="A18" t="s">
        <v>78</v>
      </c>
      <c r="B18" s="4" t="s">
        <v>160</v>
      </c>
      <c r="C18" t="s">
        <v>83</v>
      </c>
      <c r="D18" t="s">
        <v>84</v>
      </c>
      <c r="E18" s="4" t="s">
        <v>253</v>
      </c>
      <c r="F18" s="4" t="s">
        <v>254</v>
      </c>
    </row>
    <row r="19" spans="1:6" x14ac:dyDescent="0.15">
      <c r="A19" s="4" t="s">
        <v>110</v>
      </c>
      <c r="B19" t="s">
        <v>113</v>
      </c>
      <c r="C19" t="s">
        <v>111</v>
      </c>
      <c r="D19" t="s">
        <v>112</v>
      </c>
      <c r="E19" s="4" t="s">
        <v>255</v>
      </c>
      <c r="F19" s="4" t="s">
        <v>256</v>
      </c>
    </row>
    <row r="20" spans="1:6" x14ac:dyDescent="0.15">
      <c r="A20" s="4" t="s">
        <v>152</v>
      </c>
      <c r="B20" s="4" t="s">
        <v>157</v>
      </c>
      <c r="C20" s="4" t="s">
        <v>150</v>
      </c>
      <c r="D20" s="4" t="s">
        <v>151</v>
      </c>
      <c r="E20" s="4" t="s">
        <v>257</v>
      </c>
      <c r="F20" s="4" t="s">
        <v>258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abSelected="1" topLeftCell="AB1" zoomScale="130" zoomScaleNormal="130" workbookViewId="0">
      <selection activeCell="AE22" sqref="AE22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91</v>
      </c>
      <c r="C1" t="s">
        <v>99</v>
      </c>
      <c r="D1" t="s">
        <v>107</v>
      </c>
      <c r="E1" t="s">
        <v>85</v>
      </c>
      <c r="F1" t="s">
        <v>31</v>
      </c>
      <c r="G1" s="9" t="s">
        <v>32</v>
      </c>
      <c r="H1" t="s">
        <v>1</v>
      </c>
      <c r="I1" s="9" t="s">
        <v>27</v>
      </c>
      <c r="J1" t="s">
        <v>86</v>
      </c>
      <c r="K1" t="s">
        <v>87</v>
      </c>
      <c r="L1" t="s">
        <v>34</v>
      </c>
      <c r="M1" t="s">
        <v>88</v>
      </c>
      <c r="N1" s="4" t="s">
        <v>108</v>
      </c>
      <c r="O1" t="s">
        <v>89</v>
      </c>
      <c r="P1" s="18" t="s">
        <v>90</v>
      </c>
      <c r="Q1" t="s">
        <v>28</v>
      </c>
      <c r="R1" t="s">
        <v>29</v>
      </c>
      <c r="S1" s="9" t="s">
        <v>30</v>
      </c>
      <c r="T1" s="13" t="s">
        <v>33</v>
      </c>
      <c r="U1" s="4" t="s">
        <v>133</v>
      </c>
      <c r="V1" t="s">
        <v>117</v>
      </c>
      <c r="W1" t="s">
        <v>116</v>
      </c>
      <c r="X1" t="s">
        <v>114</v>
      </c>
      <c r="Y1" t="s">
        <v>115</v>
      </c>
      <c r="Z1" t="s">
        <v>118</v>
      </c>
      <c r="AA1" s="4" t="s">
        <v>120</v>
      </c>
      <c r="AB1" s="4" t="s">
        <v>132</v>
      </c>
      <c r="AC1" s="4" t="s">
        <v>121</v>
      </c>
      <c r="AD1" s="4" t="s">
        <v>122</v>
      </c>
      <c r="AE1" s="4" t="s">
        <v>134</v>
      </c>
      <c r="AF1" s="4" t="s">
        <v>124</v>
      </c>
      <c r="AG1" s="4" t="s">
        <v>125</v>
      </c>
      <c r="AH1" s="16" t="s">
        <v>127</v>
      </c>
      <c r="AI1" s="16" t="s">
        <v>128</v>
      </c>
      <c r="AJ1" t="s">
        <v>141</v>
      </c>
      <c r="AK1" s="4" t="s">
        <v>142</v>
      </c>
      <c r="AL1" s="4" t="s">
        <v>138</v>
      </c>
      <c r="AM1" s="4" t="s">
        <v>137</v>
      </c>
    </row>
    <row r="2" spans="1:39" x14ac:dyDescent="0.15">
      <c r="A2">
        <v>1</v>
      </c>
      <c r="B2" t="s">
        <v>92</v>
      </c>
      <c r="C2" t="s">
        <v>100</v>
      </c>
      <c r="D2" s="10">
        <v>44027</v>
      </c>
      <c r="E2" s="4" t="s">
        <v>610</v>
      </c>
      <c r="F2" s="4" t="s">
        <v>208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356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212</v>
      </c>
      <c r="AD2" s="16" t="s">
        <v>213</v>
      </c>
      <c r="AE2" s="16" t="s">
        <v>214</v>
      </c>
      <c r="AF2" s="16" t="s">
        <v>129</v>
      </c>
      <c r="AG2" s="16" t="s">
        <v>617</v>
      </c>
      <c r="AH2" s="16" t="str">
        <f>Tableau2[[#This Row],[LieuDepFR]]</f>
        <v>CEGEP</v>
      </c>
      <c r="AI2" s="16" t="s">
        <v>219</v>
      </c>
      <c r="AJ2" s="4" t="s">
        <v>220</v>
      </c>
      <c r="AK2" s="4" t="s">
        <v>224</v>
      </c>
      <c r="AL2" s="15"/>
      <c r="AM2" s="15"/>
    </row>
    <row r="3" spans="1:39" x14ac:dyDescent="0.15">
      <c r="A3">
        <v>2</v>
      </c>
      <c r="B3" t="s">
        <v>93</v>
      </c>
      <c r="C3" t="s">
        <v>101</v>
      </c>
      <c r="D3" s="10">
        <f>D2+1</f>
        <v>44028</v>
      </c>
      <c r="E3" s="4" t="s">
        <v>611</v>
      </c>
      <c r="F3" s="4" t="s">
        <v>209</v>
      </c>
      <c r="G3" s="19" t="str">
        <f>CONCATENATE(Tableau2[[#This Row],[Distance_Route]], " km + (",Tableau2[[#This Row],[Nb_tours]]," x ",Tableau2[[#This Row],[KM_par_tours]]," km) = ",Tableau2[[#This Row],[Distance_totale]]," km")</f>
        <v>92,4 km + (3 x 3,2 km) = 102 km</v>
      </c>
      <c r="H3">
        <v>17</v>
      </c>
      <c r="I3" s="9">
        <v>0</v>
      </c>
      <c r="J3">
        <v>106.5</v>
      </c>
      <c r="K3">
        <v>4.5</v>
      </c>
      <c r="L3" s="5">
        <v>3</v>
      </c>
      <c r="M3" s="5">
        <v>3.2</v>
      </c>
      <c r="N3" s="11">
        <f t="shared" si="0"/>
        <v>92.4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102</v>
      </c>
      <c r="Q3">
        <v>46</v>
      </c>
      <c r="R3">
        <v>44</v>
      </c>
      <c r="S3" s="9">
        <f>IF(R3&gt;0,R3-2,"")</f>
        <v>42</v>
      </c>
      <c r="T3" s="14" t="s">
        <v>231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123</v>
      </c>
      <c r="AD3" s="16" t="s">
        <v>213</v>
      </c>
      <c r="AE3" s="16" t="s">
        <v>135</v>
      </c>
      <c r="AF3" s="16" t="s">
        <v>126</v>
      </c>
      <c r="AG3" s="16" t="s">
        <v>617</v>
      </c>
      <c r="AH3" s="16" t="str">
        <f>Tableau2[[#This Row],[LieuDepFR]]</f>
        <v>Cathédrale</v>
      </c>
      <c r="AI3" s="16" t="s">
        <v>219</v>
      </c>
      <c r="AJ3" s="4" t="s">
        <v>221</v>
      </c>
      <c r="AK3" s="4" t="s">
        <v>225</v>
      </c>
      <c r="AL3" s="15"/>
      <c r="AM3" s="15"/>
    </row>
    <row r="4" spans="1:39" x14ac:dyDescent="0.15">
      <c r="A4">
        <v>3</v>
      </c>
      <c r="B4" t="s">
        <v>94</v>
      </c>
      <c r="C4" t="s">
        <v>102</v>
      </c>
      <c r="D4" s="10">
        <f>D3+1</f>
        <v>44029</v>
      </c>
      <c r="E4" s="4" t="s">
        <v>612</v>
      </c>
      <c r="F4" s="4" t="s">
        <v>207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357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213</v>
      </c>
      <c r="AD4" s="16" t="s">
        <v>213</v>
      </c>
      <c r="AE4" s="16"/>
      <c r="AF4" s="16" t="s">
        <v>218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143</v>
      </c>
      <c r="AK4" t="s">
        <v>146</v>
      </c>
      <c r="AL4" s="15" t="str">
        <f>TEXT(Tableau2[[#This Row],[Depart]]+(Notes!$B$2+10)*Notes!$C$2,"HH:MM")</f>
        <v>10:46</v>
      </c>
      <c r="AM4" s="15" t="str">
        <f>TEXT(Tableau2[[#This Row],[KM_Total]]/Tableau2[[#This Row],[Vit_moy]]/24+Tableau2[[#This Row],[DerDep]],"HH:MM")</f>
        <v>10:56</v>
      </c>
    </row>
    <row r="5" spans="1:39" x14ac:dyDescent="0.15">
      <c r="A5">
        <v>4</v>
      </c>
      <c r="B5" t="s">
        <v>95</v>
      </c>
      <c r="C5" t="s">
        <v>103</v>
      </c>
      <c r="D5" s="10">
        <f>D4</f>
        <v>44029</v>
      </c>
      <c r="E5" s="4" t="s">
        <v>613</v>
      </c>
      <c r="F5" s="4" t="s">
        <v>230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60.5</v>
      </c>
      <c r="K5">
        <v>2.1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229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0.81521739130434778</v>
      </c>
      <c r="AC5" s="16" t="s">
        <v>130</v>
      </c>
      <c r="AD5" s="16" t="s">
        <v>130</v>
      </c>
      <c r="AE5" s="16" t="s">
        <v>140</v>
      </c>
      <c r="AF5" s="16" t="s">
        <v>233</v>
      </c>
      <c r="AG5" s="16" t="str">
        <f>Tableau2[[#This Row],[LieuDepFR]]</f>
        <v>Musée minéralogique de l'A-T</v>
      </c>
      <c r="AH5" s="16" t="s">
        <v>234</v>
      </c>
      <c r="AI5" s="15" t="str">
        <f>Tableau2[[#This Row],[LieuDepEN]]</f>
        <v>Mineralogical Museum of A-T</v>
      </c>
      <c r="AJ5" t="s">
        <v>144</v>
      </c>
      <c r="AK5" t="s">
        <v>145</v>
      </c>
      <c r="AL5" s="15"/>
      <c r="AM5" s="15"/>
    </row>
    <row r="6" spans="1:39" x14ac:dyDescent="0.15">
      <c r="A6">
        <v>5</v>
      </c>
      <c r="B6" t="s">
        <v>96</v>
      </c>
      <c r="C6" t="s">
        <v>104</v>
      </c>
      <c r="D6" s="10">
        <f>D5+1</f>
        <v>44030</v>
      </c>
      <c r="E6" s="4" t="s">
        <v>614</v>
      </c>
      <c r="F6" s="4" t="s">
        <v>228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232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131</v>
      </c>
      <c r="AD6" s="16" t="s">
        <v>131</v>
      </c>
      <c r="AE6" s="16" t="s">
        <v>215</v>
      </c>
      <c r="AF6" s="16" t="s">
        <v>617</v>
      </c>
      <c r="AG6" s="16" t="s">
        <v>235</v>
      </c>
      <c r="AH6" s="16" t="s">
        <v>219</v>
      </c>
      <c r="AI6" s="16" t="s">
        <v>236</v>
      </c>
      <c r="AJ6" s="4" t="s">
        <v>222</v>
      </c>
      <c r="AK6" s="4" t="s">
        <v>226</v>
      </c>
      <c r="AL6" s="15"/>
      <c r="AM6" s="15"/>
    </row>
    <row r="7" spans="1:39" x14ac:dyDescent="0.15">
      <c r="A7">
        <v>6</v>
      </c>
      <c r="B7" t="s">
        <v>97</v>
      </c>
      <c r="C7" t="s">
        <v>105</v>
      </c>
      <c r="D7" s="10">
        <f>D6+1</f>
        <v>44031</v>
      </c>
      <c r="E7" s="4" t="s">
        <v>276</v>
      </c>
      <c r="F7" s="19" t="s">
        <v>210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451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213</v>
      </c>
      <c r="AD7" s="16" t="s">
        <v>213</v>
      </c>
      <c r="AE7" s="16"/>
      <c r="AF7" s="21" t="s">
        <v>617</v>
      </c>
      <c r="AG7" s="16" t="str">
        <f>Tableau2[[#This Row],[LieuDepFR]]</f>
        <v>Hôtel de ville</v>
      </c>
      <c r="AH7" s="16" t="s">
        <v>219</v>
      </c>
      <c r="AI7" s="16" t="s">
        <v>219</v>
      </c>
      <c r="AJ7" s="4" t="s">
        <v>618</v>
      </c>
      <c r="AK7" s="4" t="s">
        <v>619</v>
      </c>
      <c r="AL7" s="15"/>
      <c r="AM7" s="15"/>
    </row>
    <row r="8" spans="1:39" x14ac:dyDescent="0.15">
      <c r="A8">
        <v>7</v>
      </c>
      <c r="B8" t="s">
        <v>98</v>
      </c>
      <c r="C8" t="s">
        <v>106</v>
      </c>
      <c r="D8" s="10">
        <f>D7+1</f>
        <v>44032</v>
      </c>
      <c r="E8" s="4" t="s">
        <v>615</v>
      </c>
      <c r="F8" s="4" t="s">
        <v>211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492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131</v>
      </c>
      <c r="AD8" s="16" t="s">
        <v>213</v>
      </c>
      <c r="AE8" s="16" t="s">
        <v>216</v>
      </c>
      <c r="AF8" s="16" t="s">
        <v>617</v>
      </c>
      <c r="AG8" s="16" t="s">
        <v>217</v>
      </c>
      <c r="AH8" s="16" t="s">
        <v>219</v>
      </c>
      <c r="AI8" s="16" t="s">
        <v>219</v>
      </c>
      <c r="AJ8" s="4" t="s">
        <v>223</v>
      </c>
      <c r="AK8" s="4" t="s">
        <v>227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opLeftCell="A28" zoomScale="150" zoomScaleNormal="150" workbookViewId="0">
      <selection activeCell="D36" sqref="D36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458</v>
      </c>
      <c r="E2" s="23" t="s">
        <v>459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5.0999999999999997E-2</v>
      </c>
      <c r="B3" s="29" t="s">
        <v>72</v>
      </c>
      <c r="C3" s="29" t="s">
        <v>279</v>
      </c>
      <c r="D3" s="23" t="s">
        <v>147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0.151</v>
      </c>
      <c r="B4" s="29" t="s">
        <v>73</v>
      </c>
      <c r="C4" s="29" t="s">
        <v>280</v>
      </c>
      <c r="D4" s="23" t="s">
        <v>148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72</v>
      </c>
      <c r="C5" s="29" t="s">
        <v>293</v>
      </c>
      <c r="D5" s="23" t="s">
        <v>149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73</v>
      </c>
      <c r="C6" s="29" t="s">
        <v>281</v>
      </c>
      <c r="D6" s="23" t="s">
        <v>307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82</v>
      </c>
      <c r="C7" s="29" t="s">
        <v>263</v>
      </c>
      <c r="D7" s="23" t="s">
        <v>308</v>
      </c>
      <c r="E7" s="23" t="s">
        <v>309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79</v>
      </c>
      <c r="C8" s="29" t="s">
        <v>294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264</v>
      </c>
      <c r="D9" s="23" t="s">
        <v>264</v>
      </c>
      <c r="E9" s="23" t="s">
        <v>310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25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25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295</v>
      </c>
      <c r="D12" s="23" t="s">
        <v>295</v>
      </c>
      <c r="E12" s="25" t="s">
        <v>313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25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71</v>
      </c>
      <c r="C14" s="29" t="s">
        <v>265</v>
      </c>
      <c r="D14" s="25" t="s">
        <v>311</v>
      </c>
      <c r="E14" s="25" t="s">
        <v>312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78</v>
      </c>
      <c r="C15" s="29" t="s">
        <v>296</v>
      </c>
      <c r="D15" s="23" t="s">
        <v>155</v>
      </c>
      <c r="E15" s="23" t="s">
        <v>156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25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70</v>
      </c>
      <c r="C17" s="29" t="s">
        <v>266</v>
      </c>
      <c r="D17" s="43" t="s">
        <v>314</v>
      </c>
      <c r="E17" s="43" t="s">
        <v>315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267</v>
      </c>
      <c r="D18" s="23" t="s">
        <v>316</v>
      </c>
      <c r="E18" s="23" t="s">
        <v>140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81</v>
      </c>
      <c r="C19" s="29" t="s">
        <v>268</v>
      </c>
      <c r="D19" s="23" t="s">
        <v>317</v>
      </c>
      <c r="E19" s="23" t="s">
        <v>318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297</v>
      </c>
      <c r="D20" s="23" t="s">
        <v>297</v>
      </c>
      <c r="E20" s="23" t="s">
        <v>319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75</v>
      </c>
      <c r="C21" s="29" t="s">
        <v>269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75</v>
      </c>
      <c r="C22" s="29" t="s">
        <v>269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70</v>
      </c>
      <c r="C23" s="29" t="s">
        <v>270</v>
      </c>
      <c r="D23" s="43" t="s">
        <v>320</v>
      </c>
      <c r="E23" s="43" t="s">
        <v>321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271</v>
      </c>
      <c r="D24" s="23" t="s">
        <v>271</v>
      </c>
      <c r="E24" s="44" t="s">
        <v>322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82</v>
      </c>
      <c r="C25" s="29" t="s">
        <v>298</v>
      </c>
      <c r="D25" s="23" t="s">
        <v>323</v>
      </c>
      <c r="E25" s="23" t="s">
        <v>324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25</v>
      </c>
      <c r="C26" s="29" t="s">
        <v>272</v>
      </c>
      <c r="D26" s="23" t="s">
        <v>22</v>
      </c>
      <c r="E26" s="23" t="s">
        <v>325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152</v>
      </c>
      <c r="C27" s="29" t="s">
        <v>299</v>
      </c>
      <c r="D27" s="23" t="s">
        <v>205</v>
      </c>
      <c r="E27" s="23" t="s">
        <v>206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273</v>
      </c>
      <c r="D28" s="23" t="s">
        <v>273</v>
      </c>
      <c r="E28" s="23" t="s">
        <v>326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81</v>
      </c>
      <c r="C29" s="29" t="s">
        <v>274</v>
      </c>
      <c r="D29" s="23" t="s">
        <v>353</v>
      </c>
      <c r="E29" s="23" t="s">
        <v>354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25</v>
      </c>
      <c r="C30" s="29" t="s">
        <v>278</v>
      </c>
      <c r="D30" s="24" t="s">
        <v>278</v>
      </c>
      <c r="E30" s="24" t="s">
        <v>355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78</v>
      </c>
      <c r="C31" s="29" t="s">
        <v>275</v>
      </c>
      <c r="D31" s="23" t="s">
        <v>154</v>
      </c>
      <c r="E31" s="23" t="s">
        <v>153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276</v>
      </c>
      <c r="D32" s="23" t="s">
        <v>276</v>
      </c>
      <c r="E32" s="23" t="s">
        <v>327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82</v>
      </c>
      <c r="C33" s="29" t="s">
        <v>282</v>
      </c>
      <c r="D33" s="23" t="s">
        <v>329</v>
      </c>
      <c r="E33" s="23" t="s">
        <v>330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73</v>
      </c>
      <c r="C34" s="29" t="s">
        <v>283</v>
      </c>
      <c r="D34" s="23" t="s">
        <v>328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71</v>
      </c>
      <c r="C35" s="29" t="s">
        <v>421</v>
      </c>
      <c r="D35" s="25" t="s">
        <v>422</v>
      </c>
      <c r="E35" s="25" t="s">
        <v>423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72</v>
      </c>
      <c r="C36" s="29" t="s">
        <v>284</v>
      </c>
      <c r="D36" s="23" t="s">
        <v>331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73</v>
      </c>
      <c r="C37" s="29" t="s">
        <v>285</v>
      </c>
      <c r="D37" s="23" t="s">
        <v>332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72</v>
      </c>
      <c r="C38" s="29" t="s">
        <v>300</v>
      </c>
      <c r="D38" s="23" t="s">
        <v>616</v>
      </c>
      <c r="E38" s="23" t="s">
        <v>333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73</v>
      </c>
      <c r="C39" s="29" t="s">
        <v>286</v>
      </c>
      <c r="D39" s="23" t="s">
        <v>334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73</v>
      </c>
      <c r="C40" s="29" t="s">
        <v>287</v>
      </c>
      <c r="D40" s="23" t="s">
        <v>335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76</v>
      </c>
      <c r="C41" s="29" t="s">
        <v>301</v>
      </c>
      <c r="D41" s="23" t="s">
        <v>336</v>
      </c>
      <c r="E41" s="23" t="s">
        <v>337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73</v>
      </c>
      <c r="C42" s="29" t="s">
        <v>288</v>
      </c>
      <c r="D42" s="23" t="s">
        <v>338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72</v>
      </c>
      <c r="C43" s="29" t="s">
        <v>289</v>
      </c>
      <c r="D43" s="24" t="s">
        <v>339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73</v>
      </c>
      <c r="C44" s="29" t="s">
        <v>290</v>
      </c>
      <c r="D44" s="23" t="s">
        <v>342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73</v>
      </c>
      <c r="C45" s="29" t="s">
        <v>291</v>
      </c>
      <c r="D45" s="23" t="s">
        <v>340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73</v>
      </c>
      <c r="C46" s="29" t="s">
        <v>292</v>
      </c>
      <c r="D46" s="24" t="s">
        <v>341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72</v>
      </c>
      <c r="C47" s="32" t="s">
        <v>289</v>
      </c>
      <c r="D47" s="26" t="s">
        <v>339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73</v>
      </c>
      <c r="C48" s="32" t="s">
        <v>286</v>
      </c>
      <c r="D48" s="26" t="s">
        <v>334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73</v>
      </c>
      <c r="C49" s="32" t="s">
        <v>287</v>
      </c>
      <c r="D49" s="26" t="s">
        <v>335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76</v>
      </c>
      <c r="C50" s="32" t="s">
        <v>302</v>
      </c>
      <c r="D50" s="23" t="s">
        <v>343</v>
      </c>
      <c r="E50" s="23" t="s">
        <v>344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80</v>
      </c>
      <c r="C51" s="32" t="s">
        <v>303</v>
      </c>
      <c r="D51" s="26" t="s">
        <v>345</v>
      </c>
      <c r="E51" s="26" t="s">
        <v>438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110</v>
      </c>
      <c r="C52" s="32" t="s">
        <v>346</v>
      </c>
      <c r="D52" s="26" t="s">
        <v>347</v>
      </c>
      <c r="E52" s="26" t="s">
        <v>348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43</v>
      </c>
      <c r="C53" s="32" t="s">
        <v>277</v>
      </c>
      <c r="D53" s="26" t="s">
        <v>109</v>
      </c>
      <c r="E53" s="26" t="s">
        <v>161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topLeftCell="A12" zoomScale="150" zoomScaleNormal="150" workbookViewId="0">
      <selection activeCell="A12" sqref="A1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456</v>
      </c>
      <c r="E2" s="23" t="s">
        <v>457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0.24</v>
      </c>
      <c r="B3" s="29" t="s">
        <v>25</v>
      </c>
      <c r="C3" s="29" t="s">
        <v>22</v>
      </c>
      <c r="D3" s="23" t="s">
        <v>22</v>
      </c>
      <c r="E3" s="23" t="s">
        <v>553</v>
      </c>
      <c r="F3" s="35" t="str">
        <f>VLOOKUP(B3,Lexique!A:F,5,)</f>
        <v>Voie ferrée oblique / Pont de bois</v>
      </c>
      <c r="G3" s="35" t="str">
        <f>VLOOKUP(B3,Lexique!A:F,6,)</f>
        <v>Oblique railroad crossing / Wooden bridge</v>
      </c>
    </row>
    <row r="4" spans="1:7" ht="15" x14ac:dyDescent="0.2">
      <c r="A4" s="30">
        <v>0.25</v>
      </c>
      <c r="B4" s="29" t="s">
        <v>72</v>
      </c>
      <c r="C4" s="29" t="s">
        <v>554</v>
      </c>
      <c r="D4" s="23" t="s">
        <v>555</v>
      </c>
      <c r="E4" s="23" t="s">
        <v>555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30">
        <v>1.57</v>
      </c>
      <c r="B5" s="29" t="s">
        <v>82</v>
      </c>
      <c r="C5" s="29" t="s">
        <v>556</v>
      </c>
      <c r="D5" s="23" t="s">
        <v>595</v>
      </c>
      <c r="E5" s="23" t="s">
        <v>596</v>
      </c>
      <c r="F5" s="35" t="str">
        <f>VLOOKUP(B5,Lexique!A:F,5,)</f>
        <v>Carrefour giratoire, Xe sortie tout droit/droite/gauche&lt;br/&gt;rue</v>
      </c>
      <c r="G5" s="35" t="str">
        <f>VLOOKUP(B5,Lexique!A:F,6,)</f>
        <v>Round about Xnd exit straight ahead/right/left&lt;br&gt; rue</v>
      </c>
    </row>
    <row r="6" spans="1:7" ht="30" x14ac:dyDescent="0.2">
      <c r="A6" s="30">
        <v>1.98</v>
      </c>
      <c r="B6" s="29" t="s">
        <v>82</v>
      </c>
      <c r="C6" s="29" t="s">
        <v>557</v>
      </c>
      <c r="D6" s="23" t="s">
        <v>593</v>
      </c>
      <c r="E6" s="23" t="s">
        <v>594</v>
      </c>
      <c r="F6" s="35" t="str">
        <f>VLOOKUP(B6,Lexique!A:F,5,)</f>
        <v>Carrefour giratoire, Xe sortie tout droit/droite/gauche&lt;br/&gt;rue</v>
      </c>
      <c r="G6" s="35" t="str">
        <f>VLOOKUP(B6,Lexique!A:F,6,)</f>
        <v>Round about Xnd exit straight ahead/right/left&lt;br&gt; rue</v>
      </c>
    </row>
    <row r="7" spans="1:7" ht="15" x14ac:dyDescent="0.2">
      <c r="A7" s="30">
        <v>4.5</v>
      </c>
      <c r="B7" s="29" t="s">
        <v>79</v>
      </c>
      <c r="C7" s="29" t="s">
        <v>558</v>
      </c>
      <c r="D7" s="23" t="s">
        <v>10</v>
      </c>
      <c r="E7" s="23" t="s">
        <v>11</v>
      </c>
      <c r="F7" s="35" t="str">
        <f>VLOOKUP(B7,Lexique!A:F,5,)</f>
        <v>Départ officiel</v>
      </c>
      <c r="G7" s="35" t="str">
        <f>VLOOKUP(B7,Lexique!A:F,6,)</f>
        <v>Official start</v>
      </c>
    </row>
    <row r="8" spans="1:7" ht="15" x14ac:dyDescent="0.2">
      <c r="A8" s="30">
        <v>7.67</v>
      </c>
      <c r="B8" s="29" t="s">
        <v>73</v>
      </c>
      <c r="C8" s="29" t="s">
        <v>559</v>
      </c>
      <c r="D8" s="23" t="s">
        <v>560</v>
      </c>
      <c r="E8" s="23" t="s">
        <v>560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14</v>
      </c>
      <c r="B9" s="29" t="s">
        <v>5</v>
      </c>
      <c r="C9" s="29" t="s">
        <v>581</v>
      </c>
      <c r="D9" s="23" t="s">
        <v>581</v>
      </c>
      <c r="E9" s="23" t="str">
        <f>D9</f>
        <v>Landrienne</v>
      </c>
      <c r="F9" s="35" t="str">
        <f>VLOOKUP(B9,Lexique!A:F,5,)</f>
        <v>Ville</v>
      </c>
      <c r="G9" s="35" t="str">
        <f>VLOOKUP(B9,Lexique!A:F,6,)</f>
        <v>Ville</v>
      </c>
    </row>
    <row r="10" spans="1:7" ht="30" x14ac:dyDescent="0.2">
      <c r="A10" s="30">
        <v>14.61</v>
      </c>
      <c r="B10" s="29" t="s">
        <v>81</v>
      </c>
      <c r="C10" s="29" t="s">
        <v>561</v>
      </c>
      <c r="D10" s="23" t="s">
        <v>583</v>
      </c>
      <c r="E10" s="24" t="s">
        <v>582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30">
        <v>17.170000000000002</v>
      </c>
      <c r="B11" s="29" t="s">
        <v>25</v>
      </c>
      <c r="C11" s="29" t="s">
        <v>12</v>
      </c>
      <c r="D11" s="23" t="s">
        <v>12</v>
      </c>
      <c r="E11" s="23" t="s">
        <v>562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25.01</v>
      </c>
      <c r="B12" s="29" t="s">
        <v>71</v>
      </c>
      <c r="C12" s="29" t="s">
        <v>265</v>
      </c>
      <c r="D12" s="23" t="s">
        <v>587</v>
      </c>
      <c r="E12" s="23" t="s">
        <v>588</v>
      </c>
      <c r="F12" s="35" t="str">
        <f>VLOOKUP(B12,Lexique!A:F,5,)</f>
        <v>Points GPM&lt;br/&gt; Lieu précis Ville</v>
      </c>
      <c r="G12" s="35" t="str">
        <f>VLOOKUP(B12,Lexique!A:F,6,)</f>
        <v>KOM Points&lt;br/&gt; Lieu précis Ville</v>
      </c>
    </row>
    <row r="13" spans="1:7" ht="15" x14ac:dyDescent="0.2">
      <c r="A13" s="30">
        <f>$A$7+30</f>
        <v>34.5</v>
      </c>
      <c r="B13" s="29" t="s">
        <v>78</v>
      </c>
      <c r="C13" s="29" t="s">
        <v>563</v>
      </c>
      <c r="D13" s="23" t="s">
        <v>155</v>
      </c>
      <c r="E13" s="25" t="s">
        <v>156</v>
      </c>
      <c r="F13" s="35" t="str">
        <f>VLOOKUP(B13,Lexique!A:F,5,)</f>
        <v>Début du ravitaillement / Fin du ravitaillement</v>
      </c>
      <c r="G13" s="35" t="str">
        <f>VLOOKUP(B13,Lexique!A:F,6,)</f>
        <v>Feed open / Feed closed</v>
      </c>
    </row>
    <row r="14" spans="1:7" ht="15" x14ac:dyDescent="0.2">
      <c r="A14" s="30">
        <v>37.770000000000003</v>
      </c>
      <c r="B14" s="29" t="s">
        <v>72</v>
      </c>
      <c r="C14" s="29" t="s">
        <v>564</v>
      </c>
      <c r="D14" s="25" t="s">
        <v>565</v>
      </c>
      <c r="E14" s="25" t="s">
        <v>565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39.24</v>
      </c>
      <c r="B15" s="29" t="s">
        <v>25</v>
      </c>
      <c r="C15" s="29" t="s">
        <v>500</v>
      </c>
      <c r="D15" s="23" t="s">
        <v>2</v>
      </c>
      <c r="E15" s="25" t="s">
        <v>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</row>
    <row r="16" spans="1:7" ht="15" x14ac:dyDescent="0.2">
      <c r="A16" s="30">
        <v>45.08</v>
      </c>
      <c r="B16" s="29" t="s">
        <v>25</v>
      </c>
      <c r="C16" s="29" t="s">
        <v>500</v>
      </c>
      <c r="D16" s="23" t="s">
        <v>2</v>
      </c>
      <c r="E16" s="25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48.81</v>
      </c>
      <c r="B17" s="29" t="s">
        <v>5</v>
      </c>
      <c r="C17" s="29" t="s">
        <v>566</v>
      </c>
      <c r="D17" s="26" t="s">
        <v>567</v>
      </c>
      <c r="E17" s="25" t="s">
        <v>567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30">
        <v>49.7</v>
      </c>
      <c r="B18" s="29" t="s">
        <v>70</v>
      </c>
      <c r="C18" s="29" t="s">
        <v>568</v>
      </c>
      <c r="D18" s="23" t="s">
        <v>584</v>
      </c>
      <c r="E18" s="23" t="s">
        <v>569</v>
      </c>
      <c r="F18" s="35" t="str">
        <f>VLOOKUP(B18,Lexique!A:F,5,)</f>
        <v>Sprint bonification temps et points&lt;br/&gt; Lieu précis Ville</v>
      </c>
      <c r="G18" s="35" t="str">
        <f>VLOOKUP(B18,Lexique!A:F,6,)</f>
        <v>Bonification Sprint - times and points&lt;br/&gt; Lieu précis Ville</v>
      </c>
    </row>
    <row r="19" spans="1:7" ht="15" x14ac:dyDescent="0.2">
      <c r="A19" s="30">
        <v>49.93</v>
      </c>
      <c r="B19" s="29" t="s">
        <v>25</v>
      </c>
      <c r="C19" s="29" t="s">
        <v>22</v>
      </c>
      <c r="D19" s="23" t="s">
        <v>22</v>
      </c>
      <c r="E19" s="23" t="s">
        <v>553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50.18</v>
      </c>
      <c r="B20" s="29" t="s">
        <v>152</v>
      </c>
      <c r="C20" s="29" t="s">
        <v>570</v>
      </c>
      <c r="D20" s="25" t="s">
        <v>570</v>
      </c>
      <c r="E20" s="25" t="s">
        <v>571</v>
      </c>
      <c r="F20" s="35" t="str">
        <f>VLOOKUP(B20,Lexique!A:F,5,)</f>
        <v>Zone déchets (sur xxx m)</v>
      </c>
      <c r="G20" s="35" t="str">
        <f>VLOOKUP(B20,Lexique!A:F,6,)</f>
        <v>Trash zone (on xxx m)</v>
      </c>
    </row>
    <row r="21" spans="1:7" ht="15" x14ac:dyDescent="0.2">
      <c r="A21" s="30">
        <v>63.49</v>
      </c>
      <c r="B21" s="29" t="s">
        <v>71</v>
      </c>
      <c r="C21" s="29" t="s">
        <v>265</v>
      </c>
      <c r="D21" s="23" t="s">
        <v>589</v>
      </c>
      <c r="E21" s="23" t="s">
        <v>590</v>
      </c>
      <c r="F21" s="35" t="str">
        <f>VLOOKUP(B21,Lexique!A:F,5,)</f>
        <v>Points GPM&lt;br/&gt; Lieu précis Ville</v>
      </c>
      <c r="G21" s="35" t="str">
        <f>VLOOKUP(B21,Lexique!A:F,6,)</f>
        <v>KOM Points&lt;br/&gt; Lieu précis Ville</v>
      </c>
    </row>
    <row r="22" spans="1:7" ht="15" x14ac:dyDescent="0.2">
      <c r="A22" s="30">
        <v>71.239999999999995</v>
      </c>
      <c r="B22" s="29" t="s">
        <v>25</v>
      </c>
      <c r="C22" s="29" t="s">
        <v>500</v>
      </c>
      <c r="D22" s="23" t="s">
        <v>2</v>
      </c>
      <c r="E22" s="25" t="s">
        <v>3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79.11</v>
      </c>
      <c r="B23" s="29" t="s">
        <v>25</v>
      </c>
      <c r="C23" s="29" t="s">
        <v>572</v>
      </c>
      <c r="D23" s="23" t="s">
        <v>2</v>
      </c>
      <c r="E23" s="25" t="s">
        <v>3</v>
      </c>
      <c r="F23" s="35" t="str">
        <f>VLOOKUP(B23,Lexique!A:F,5,)</f>
        <v>Voie ferrée oblique / Pont de bois</v>
      </c>
      <c r="G23" s="35" t="str">
        <f>VLOOKUP(B23,Lexique!A:F,6,)</f>
        <v>Oblique railroad crossing / Wooden bridge</v>
      </c>
    </row>
    <row r="24" spans="1:7" ht="30" x14ac:dyDescent="0.2">
      <c r="A24" s="30">
        <v>79.930000000000007</v>
      </c>
      <c r="B24" s="29" t="s">
        <v>81</v>
      </c>
      <c r="C24" s="29" t="s">
        <v>561</v>
      </c>
      <c r="D24" s="23" t="s">
        <v>601</v>
      </c>
      <c r="E24" s="24" t="s">
        <v>602</v>
      </c>
      <c r="F24" s="35" t="str">
        <f>VLOOKUP(B24,Lexique!A:F,5,)</f>
        <v>Sprint du maire Ville $250&lt;br/&gt; Lieu précis Ville</v>
      </c>
      <c r="G24" s="35" t="str">
        <f>VLOOKUP(B24,Lexique!A:F,6,)</f>
        <v>Ville Mayor's sprint $250&lt;br/&gt; Lieu précis Ville</v>
      </c>
    </row>
    <row r="25" spans="1:7" ht="15" x14ac:dyDescent="0.2">
      <c r="A25" s="30">
        <f>$A$43-20</f>
        <v>86.5</v>
      </c>
      <c r="B25" s="29" t="s">
        <v>78</v>
      </c>
      <c r="C25" s="29" t="s">
        <v>573</v>
      </c>
      <c r="D25" s="25" t="s">
        <v>154</v>
      </c>
      <c r="E25" s="25" t="s">
        <v>153</v>
      </c>
      <c r="F25" s="35" t="str">
        <f>VLOOKUP(B25,Lexique!A:F,5,)</f>
        <v>Début du ravitaillement / Fin du ravitaillement</v>
      </c>
      <c r="G25" s="35" t="str">
        <f>VLOOKUP(B25,Lexique!A:F,6,)</f>
        <v>Feed open / Feed closed</v>
      </c>
    </row>
    <row r="26" spans="1:7" ht="15" x14ac:dyDescent="0.2">
      <c r="A26" s="30">
        <v>88</v>
      </c>
      <c r="B26" s="29" t="s">
        <v>5</v>
      </c>
      <c r="C26" s="29" t="s">
        <v>599</v>
      </c>
      <c r="D26" s="25" t="s">
        <v>600</v>
      </c>
      <c r="E26" s="25" t="str">
        <f>D26</f>
        <v>Val-du-Repos</v>
      </c>
      <c r="F26" s="35" t="str">
        <f>VLOOKUP(B26,Lexique!A:F,5,)</f>
        <v>Ville</v>
      </c>
      <c r="G26" s="35" t="str">
        <f>VLOOKUP(B26,Lexique!A:F,6,)</f>
        <v>Ville</v>
      </c>
    </row>
    <row r="27" spans="1:7" ht="30" x14ac:dyDescent="0.2">
      <c r="A27" s="30">
        <v>95.63</v>
      </c>
      <c r="B27" s="29" t="s">
        <v>82</v>
      </c>
      <c r="C27" s="29" t="s">
        <v>574</v>
      </c>
      <c r="D27" s="23" t="s">
        <v>591</v>
      </c>
      <c r="E27" s="23" t="s">
        <v>592</v>
      </c>
      <c r="F27" s="35" t="str">
        <f>VLOOKUP(B27,Lexique!A:F,5,)</f>
        <v>Carrefour giratoire, Xe sortie tout droit/droite/gauche&lt;br/&gt;rue</v>
      </c>
      <c r="G27" s="35" t="str">
        <f>VLOOKUP(B27,Lexique!A:F,6,)</f>
        <v>Round about Xnd exit straight ahead/right/left&lt;br&gt; rue</v>
      </c>
    </row>
    <row r="28" spans="1:7" ht="15" x14ac:dyDescent="0.2">
      <c r="A28" s="30">
        <v>96.21</v>
      </c>
      <c r="B28" s="29" t="s">
        <v>25</v>
      </c>
      <c r="C28" s="29" t="s">
        <v>22</v>
      </c>
      <c r="D28" s="23" t="s">
        <v>22</v>
      </c>
      <c r="E28" s="23" t="s">
        <v>553</v>
      </c>
      <c r="F28" s="35" t="str">
        <f>VLOOKUP(B28,Lexique!A:F,5,)</f>
        <v>Voie ferrée oblique / Pont de bois</v>
      </c>
      <c r="G28" s="35" t="str">
        <f>VLOOKUP(B28,Lexique!A:F,6,)</f>
        <v>Oblique railroad crossing / Wooden bridge</v>
      </c>
    </row>
    <row r="29" spans="1:7" ht="30" x14ac:dyDescent="0.2">
      <c r="A29" s="30">
        <v>96.94</v>
      </c>
      <c r="B29" s="29" t="s">
        <v>72</v>
      </c>
      <c r="C29" s="29" t="s">
        <v>575</v>
      </c>
      <c r="D29" s="25" t="s">
        <v>512</v>
      </c>
      <c r="E29" s="25" t="s">
        <v>513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97</v>
      </c>
      <c r="B30" s="29" t="s">
        <v>76</v>
      </c>
      <c r="C30" s="29" t="s">
        <v>576</v>
      </c>
      <c r="D30" s="23" t="s">
        <v>336</v>
      </c>
      <c r="E30" s="23" t="s">
        <v>586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97.23</v>
      </c>
      <c r="B31" s="29" t="s">
        <v>73</v>
      </c>
      <c r="C31" s="29" t="s">
        <v>516</v>
      </c>
      <c r="D31" s="23" t="s">
        <v>338</v>
      </c>
      <c r="E31" s="23" t="s">
        <v>338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97.45</v>
      </c>
      <c r="B32" s="29" t="s">
        <v>72</v>
      </c>
      <c r="C32" s="29" t="s">
        <v>517</v>
      </c>
      <c r="D32" s="63" t="s">
        <v>518</v>
      </c>
      <c r="E32" s="28" t="s">
        <v>518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97.96</v>
      </c>
      <c r="B33" s="29" t="s">
        <v>73</v>
      </c>
      <c r="C33" s="29" t="s">
        <v>519</v>
      </c>
      <c r="D33" s="23" t="s">
        <v>520</v>
      </c>
      <c r="E33" s="23" t="s">
        <v>520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v>98.14</v>
      </c>
      <c r="B34" s="29" t="s">
        <v>71</v>
      </c>
      <c r="C34" s="29" t="s">
        <v>265</v>
      </c>
      <c r="D34" s="23" t="s">
        <v>521</v>
      </c>
      <c r="E34" s="23" t="s">
        <v>521</v>
      </c>
      <c r="F34" s="35" t="str">
        <f>VLOOKUP(B34,Lexique!A:F,5,)</f>
        <v>Points GPM&lt;br/&gt; Lieu précis Ville</v>
      </c>
      <c r="G34" s="35" t="str">
        <f>VLOOKUP(B34,Lexique!A:F,6,)</f>
        <v>KOM Points&lt;br/&gt; Lieu précis Ville</v>
      </c>
    </row>
    <row r="35" spans="1:7" ht="30" x14ac:dyDescent="0.2">
      <c r="A35" s="30">
        <v>98.36</v>
      </c>
      <c r="B35" s="29" t="s">
        <v>73</v>
      </c>
      <c r="C35" s="29" t="s">
        <v>522</v>
      </c>
      <c r="D35" s="26" t="s">
        <v>340</v>
      </c>
      <c r="E35" s="26" t="s">
        <v>340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5" x14ac:dyDescent="0.2">
      <c r="A36" s="30">
        <v>98.77</v>
      </c>
      <c r="B36" s="29" t="s">
        <v>73</v>
      </c>
      <c r="C36" s="29" t="s">
        <v>577</v>
      </c>
      <c r="D36" s="23" t="s">
        <v>524</v>
      </c>
      <c r="E36" s="23" t="s">
        <v>524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99.15</v>
      </c>
      <c r="B37" s="29" t="s">
        <v>72</v>
      </c>
      <c r="C37" s="29" t="s">
        <v>517</v>
      </c>
      <c r="D37" s="23" t="s">
        <v>518</v>
      </c>
      <c r="E37" s="23" t="s">
        <v>518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15" x14ac:dyDescent="0.2">
      <c r="A38" s="30">
        <v>99.72</v>
      </c>
      <c r="B38" s="29" t="s">
        <v>73</v>
      </c>
      <c r="C38" s="29" t="s">
        <v>528</v>
      </c>
      <c r="D38" s="24" t="s">
        <v>334</v>
      </c>
      <c r="E38" s="24" t="s">
        <v>334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99.77</v>
      </c>
      <c r="B39" s="29" t="s">
        <v>73</v>
      </c>
      <c r="C39" s="29" t="s">
        <v>529</v>
      </c>
      <c r="D39" s="23" t="s">
        <v>530</v>
      </c>
      <c r="E39" s="23" t="s">
        <v>530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30" x14ac:dyDescent="0.2">
      <c r="A40" s="30">
        <v>100.17</v>
      </c>
      <c r="B40" s="29" t="s">
        <v>70</v>
      </c>
      <c r="C40" s="29" t="s">
        <v>578</v>
      </c>
      <c r="D40" s="23" t="s">
        <v>597</v>
      </c>
      <c r="E40" s="23" t="s">
        <v>598</v>
      </c>
      <c r="F40" s="35" t="str">
        <f>VLOOKUP(B40,Lexique!A:F,5,)</f>
        <v>Sprint bonification temps et points&lt;br/&gt; Lieu précis Ville</v>
      </c>
      <c r="G40" s="35" t="str">
        <f>VLOOKUP(B40,Lexique!A:F,6,)</f>
        <v>Bonification Sprint - times and points&lt;br/&gt; Lieu précis Ville</v>
      </c>
    </row>
    <row r="41" spans="1:7" ht="15" x14ac:dyDescent="0.2">
      <c r="A41" s="37">
        <v>103.33</v>
      </c>
      <c r="B41" s="33" t="s">
        <v>80</v>
      </c>
      <c r="C41" s="34" t="s">
        <v>579</v>
      </c>
      <c r="D41" s="23" t="s">
        <v>580</v>
      </c>
      <c r="E41" s="23" t="s">
        <v>585</v>
      </c>
      <c r="F41" s="35" t="str">
        <f>VLOOKUP(B41,Lexique!A:F,5,)</f>
        <v>Début Xe tour (1 tour à faire)</v>
      </c>
      <c r="G41" s="35" t="str">
        <f>VLOOKUP(B41,Lexique!A:F,6,)</f>
        <v>Start of Xth lap (1 lap to go)</v>
      </c>
    </row>
    <row r="42" spans="1:7" ht="14" x14ac:dyDescent="0.2">
      <c r="A42" s="37">
        <v>106.44</v>
      </c>
      <c r="B42" s="33" t="s">
        <v>110</v>
      </c>
      <c r="C42" s="34" t="s">
        <v>552</v>
      </c>
      <c r="D42" s="63" t="s">
        <v>347</v>
      </c>
      <c r="E42" s="27" t="s">
        <v>348</v>
      </c>
      <c r="F42" s="35" t="str">
        <f>VLOOKUP(B42,Lexique!A:F,5,)</f>
        <v>Déviation de la caravance&lt;br/&gt; À droite/gauche sur rue</v>
      </c>
      <c r="G42" s="35" t="str">
        <f>VLOOKUP(B42,Lexique!A:F,6,)</f>
        <v>Caravan bypass&lt;br/&gt;Right/left on rue</v>
      </c>
    </row>
    <row r="43" spans="1:7" ht="14" x14ac:dyDescent="0.2">
      <c r="A43" s="37">
        <v>106.5</v>
      </c>
      <c r="B43" s="33" t="s">
        <v>43</v>
      </c>
      <c r="C43" s="34" t="s">
        <v>277</v>
      </c>
      <c r="D43" s="63" t="s">
        <v>166</v>
      </c>
      <c r="E43" s="27" t="s">
        <v>161</v>
      </c>
      <c r="F43" s="35" t="str">
        <f>VLOOKUP(B43,Lexique!A:F,5,)</f>
        <v>Arrivée&lt;br/&gt;Bonification en temps et points</v>
      </c>
      <c r="G43" s="35" t="str">
        <f>VLOOKUP(B43,Lexique!A:F,6,)</f>
        <v>Finish&lt;br/&gt;Time and points bonus</v>
      </c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5"/>
  <sheetViews>
    <sheetView zoomScale="150" zoomScaleNormal="150" workbookViewId="0">
      <selection activeCell="D28" sqref="D28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5" t="s">
        <v>305</v>
      </c>
      <c r="G1" s="45" t="s">
        <v>306</v>
      </c>
    </row>
    <row r="2" spans="1:7" ht="15" x14ac:dyDescent="0.15">
      <c r="A2" s="30">
        <v>0</v>
      </c>
      <c r="B2" s="29" t="s">
        <v>79</v>
      </c>
      <c r="C2" s="29"/>
      <c r="D2" s="23" t="s">
        <v>380</v>
      </c>
      <c r="E2" s="23" t="s">
        <v>381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0.83</v>
      </c>
      <c r="B3" s="29" t="s">
        <v>72</v>
      </c>
      <c r="C3" s="29" t="s">
        <v>358</v>
      </c>
      <c r="D3" s="23" t="s">
        <v>358</v>
      </c>
      <c r="E3" s="23" t="str">
        <f>D3</f>
        <v>Boulevard Dennisson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0.98</v>
      </c>
      <c r="B4" s="29" t="s">
        <v>75</v>
      </c>
      <c r="C4" s="29" t="s">
        <v>359</v>
      </c>
      <c r="D4" s="23" t="s">
        <v>371</v>
      </c>
      <c r="E4" s="23" t="s">
        <v>372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1.69</v>
      </c>
      <c r="B5" s="29" t="s">
        <v>73</v>
      </c>
      <c r="C5" s="29" t="s">
        <v>360</v>
      </c>
      <c r="D5" s="23" t="s">
        <v>364</v>
      </c>
      <c r="E5" s="23" t="str">
        <f>D5</f>
        <v>Rue Self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30" x14ac:dyDescent="0.15">
      <c r="A6" s="30">
        <v>2.58</v>
      </c>
      <c r="B6" s="29" t="s">
        <v>74</v>
      </c>
      <c r="C6" s="29" t="s">
        <v>370</v>
      </c>
      <c r="D6" s="23" t="s">
        <v>413</v>
      </c>
      <c r="E6" s="23" t="s">
        <v>373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15" x14ac:dyDescent="0.15">
      <c r="A7" s="30">
        <v>2.7</v>
      </c>
      <c r="B7" s="29" t="s">
        <v>76</v>
      </c>
      <c r="C7" s="29" t="s">
        <v>331</v>
      </c>
      <c r="D7" s="23" t="s">
        <v>331</v>
      </c>
      <c r="E7" s="23" t="str">
        <f>D7</f>
        <v>Boulevard des Pins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3.71</v>
      </c>
      <c r="B8" s="29" t="s">
        <v>73</v>
      </c>
      <c r="C8" s="29" t="s">
        <v>328</v>
      </c>
      <c r="D8" s="23" t="s">
        <v>328</v>
      </c>
      <c r="E8" s="23" t="str">
        <f t="shared" ref="E8:E17" si="0">D8</f>
        <v>Boulevard Sabourin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4.04</v>
      </c>
      <c r="B9" s="29" t="s">
        <v>73</v>
      </c>
      <c r="C9" s="29" t="s">
        <v>361</v>
      </c>
      <c r="D9" s="23" t="s">
        <v>374</v>
      </c>
      <c r="E9" s="23" t="s">
        <v>375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4.1399999999999997</v>
      </c>
      <c r="B10" s="29" t="s">
        <v>77</v>
      </c>
      <c r="C10" s="29" t="s">
        <v>362</v>
      </c>
      <c r="D10" s="23" t="s">
        <v>362</v>
      </c>
      <c r="E10" s="23" t="s">
        <v>379</v>
      </c>
      <c r="F10" s="47" t="str">
        <f>VLOOKUP(B10,Lexique!A:F,5,)</f>
        <v>Demi-tour</v>
      </c>
      <c r="G10" s="47" t="str">
        <f>VLOOKUP(B10,Lexique!A:F,6,)</f>
        <v>U-turn</v>
      </c>
    </row>
    <row r="11" spans="1:7" ht="30" x14ac:dyDescent="0.15">
      <c r="A11" s="30">
        <v>4.24</v>
      </c>
      <c r="B11" s="29" t="s">
        <v>72</v>
      </c>
      <c r="C11" s="29" t="s">
        <v>363</v>
      </c>
      <c r="D11" s="49" t="s">
        <v>376</v>
      </c>
      <c r="E11" s="23" t="s">
        <v>378</v>
      </c>
      <c r="F11" s="47" t="str">
        <f>VLOOKUP(B11,Lexique!A:F,5,)</f>
        <v>Nom route / rue</v>
      </c>
      <c r="G11" s="47" t="str">
        <f>VLOOKUP(B11,Lexique!A:F,6,)</f>
        <v>Nom route / rue</v>
      </c>
    </row>
    <row r="12" spans="1:7" ht="15" x14ac:dyDescent="0.15">
      <c r="A12" s="30">
        <v>4.54</v>
      </c>
      <c r="B12" s="29" t="s">
        <v>72</v>
      </c>
      <c r="C12" s="29" t="s">
        <v>331</v>
      </c>
      <c r="D12" s="23" t="s">
        <v>382</v>
      </c>
      <c r="E12" s="23" t="s">
        <v>412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5.54</v>
      </c>
      <c r="B13" s="29" t="s">
        <v>76</v>
      </c>
      <c r="C13" s="29" t="s">
        <v>364</v>
      </c>
      <c r="D13" s="23" t="s">
        <v>364</v>
      </c>
      <c r="E13" s="23" t="str">
        <f t="shared" si="0"/>
        <v>Rue Self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30" x14ac:dyDescent="0.15">
      <c r="A14" s="30">
        <v>6.54</v>
      </c>
      <c r="B14" s="29" t="s">
        <v>72</v>
      </c>
      <c r="C14" s="29" t="s">
        <v>365</v>
      </c>
      <c r="D14" s="23" t="s">
        <v>358</v>
      </c>
      <c r="E14" s="23" t="str">
        <f t="shared" si="0"/>
        <v>Boulevard Dennisson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15" x14ac:dyDescent="0.15">
      <c r="A15" s="30">
        <v>6.95</v>
      </c>
      <c r="B15" s="29" t="s">
        <v>75</v>
      </c>
      <c r="C15" s="29" t="s">
        <v>366</v>
      </c>
      <c r="D15" s="23" t="s">
        <v>371</v>
      </c>
      <c r="E15" s="23" t="s">
        <v>372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7.4</v>
      </c>
      <c r="B16" s="29" t="s">
        <v>73</v>
      </c>
      <c r="C16" s="29" t="s">
        <v>367</v>
      </c>
      <c r="D16" s="49" t="s">
        <v>367</v>
      </c>
      <c r="E16" s="23" t="str">
        <f t="shared" si="0"/>
        <v>Rue Allard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7.66</v>
      </c>
      <c r="B17" s="29" t="s">
        <v>72</v>
      </c>
      <c r="C17" s="29" t="s">
        <v>368</v>
      </c>
      <c r="D17" s="50" t="s">
        <v>377</v>
      </c>
      <c r="E17" s="23" t="str">
        <f t="shared" si="0"/>
        <v>Avenue Perreault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8.3000000000000007</v>
      </c>
      <c r="B18" s="29" t="s">
        <v>43</v>
      </c>
      <c r="C18" s="29" t="s">
        <v>369</v>
      </c>
      <c r="D18" s="23" t="s">
        <v>199</v>
      </c>
      <c r="E18" s="23" t="s">
        <v>43</v>
      </c>
      <c r="F18" s="47" t="str">
        <f>VLOOKUP(B18,Lexique!A:F,5,)</f>
        <v>Arrivée&lt;br/&gt;Bonification en temps et points</v>
      </c>
      <c r="G18" s="47" t="str">
        <f>VLOOKUP(B18,Lexique!A:F,6,)</f>
        <v>Finish&lt;br/&gt;Time and points bonus</v>
      </c>
    </row>
    <row r="19" spans="1:7" ht="14" x14ac:dyDescent="0.15">
      <c r="A19" s="30"/>
      <c r="B19" s="29"/>
      <c r="C19" s="29"/>
      <c r="D19" s="23"/>
      <c r="E19" s="23"/>
      <c r="F19" s="47"/>
      <c r="G19" s="47"/>
    </row>
    <row r="20" spans="1:7" ht="14" x14ac:dyDescent="0.15">
      <c r="A20" s="30"/>
      <c r="B20" s="29"/>
      <c r="C20" s="29"/>
      <c r="D20" s="49"/>
      <c r="E20" s="49"/>
      <c r="F20" s="47"/>
      <c r="G20" s="47"/>
    </row>
    <row r="21" spans="1:7" ht="14" x14ac:dyDescent="0.15">
      <c r="A21" s="30"/>
      <c r="B21" s="29"/>
      <c r="C21" s="29"/>
      <c r="D21" s="23"/>
      <c r="E21" s="23"/>
      <c r="F21" s="47"/>
      <c r="G21" s="47"/>
    </row>
    <row r="22" spans="1:7" ht="14" x14ac:dyDescent="0.15">
      <c r="A22" s="30"/>
      <c r="B22" s="29"/>
      <c r="C22" s="29"/>
      <c r="D22" s="50"/>
      <c r="E22" s="50"/>
      <c r="F22" s="47"/>
      <c r="G22" s="47"/>
    </row>
    <row r="23" spans="1:7" ht="14" x14ac:dyDescent="0.15">
      <c r="A23" s="30"/>
      <c r="B23" s="29"/>
      <c r="C23" s="29"/>
      <c r="D23" s="23"/>
      <c r="E23" s="44"/>
      <c r="F23" s="47"/>
      <c r="G23" s="47"/>
    </row>
    <row r="24" spans="1:7" ht="14" x14ac:dyDescent="0.15">
      <c r="A24" s="30"/>
      <c r="B24" s="29"/>
      <c r="C24" s="29"/>
      <c r="D24" s="23"/>
      <c r="E24" s="23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49"/>
      <c r="E29" s="49"/>
      <c r="F29" s="47"/>
      <c r="G29" s="47"/>
    </row>
    <row r="30" spans="1:7" ht="14" x14ac:dyDescent="0.15">
      <c r="A30" s="30"/>
      <c r="B30" s="29"/>
      <c r="C30" s="29"/>
      <c r="D30" s="23"/>
      <c r="E30" s="23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49"/>
      <c r="E42" s="23"/>
      <c r="F42" s="47"/>
      <c r="G42" s="47"/>
    </row>
    <row r="43" spans="1:7" ht="14" x14ac:dyDescent="0.15">
      <c r="A43" s="30"/>
      <c r="B43" s="29"/>
      <c r="C43" s="29"/>
      <c r="D43" s="23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49"/>
      <c r="E45" s="23"/>
      <c r="F45" s="47"/>
      <c r="G45" s="47"/>
    </row>
    <row r="46" spans="1:7" ht="14" x14ac:dyDescent="0.15">
      <c r="A46" s="51"/>
      <c r="B46" s="52"/>
      <c r="C46" s="53"/>
      <c r="D46" s="54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23"/>
      <c r="E49" s="23"/>
      <c r="F49" s="47"/>
      <c r="G49" s="47"/>
    </row>
    <row r="50" spans="1:7" ht="14" x14ac:dyDescent="0.15">
      <c r="A50" s="51"/>
      <c r="B50" s="52"/>
      <c r="C50" s="53"/>
      <c r="D50" s="54"/>
      <c r="E50" s="54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x14ac:dyDescent="0.15">
      <c r="D53" s="58"/>
      <c r="E53" s="58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s="59" customFormat="1" x14ac:dyDescent="0.15">
      <c r="A64" s="55"/>
      <c r="B64" s="56"/>
      <c r="C64" s="57"/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0"/>
  <sheetViews>
    <sheetView topLeftCell="A11" zoomScale="150" zoomScaleNormal="150" workbookViewId="0">
      <selection activeCell="A8" sqref="A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30" x14ac:dyDescent="0.2">
      <c r="A2" s="61">
        <v>0</v>
      </c>
      <c r="B2" s="29" t="s">
        <v>63</v>
      </c>
      <c r="C2" s="29"/>
      <c r="D2" s="23" t="s">
        <v>488</v>
      </c>
      <c r="E2" s="23" t="s">
        <v>489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61">
        <v>0.09</v>
      </c>
      <c r="B3" s="29" t="s">
        <v>73</v>
      </c>
      <c r="C3" s="29" t="s">
        <v>460</v>
      </c>
      <c r="D3" s="23" t="s">
        <v>478</v>
      </c>
      <c r="E3" s="23" t="str">
        <f>D3</f>
        <v>Avenue de La Sarre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0.24</v>
      </c>
      <c r="B4" s="29" t="s">
        <v>73</v>
      </c>
      <c r="C4" s="29" t="s">
        <v>461</v>
      </c>
      <c r="D4" s="23" t="s">
        <v>483</v>
      </c>
      <c r="E4" s="23" t="str">
        <f>D4</f>
        <v>Avenue Royale / Route 117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61">
        <v>0.7</v>
      </c>
      <c r="B5" s="29" t="s">
        <v>75</v>
      </c>
      <c r="C5" s="29" t="s">
        <v>462</v>
      </c>
      <c r="D5" s="23" t="s">
        <v>484</v>
      </c>
      <c r="E5" s="23" t="s">
        <v>485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61">
        <v>0.96</v>
      </c>
      <c r="B6" s="29" t="s">
        <v>25</v>
      </c>
      <c r="C6" s="29" t="s">
        <v>272</v>
      </c>
      <c r="D6" s="23" t="s">
        <v>22</v>
      </c>
      <c r="E6" s="24" t="s">
        <v>21</v>
      </c>
      <c r="F6" s="35" t="str">
        <f>VLOOKUP(B6,Lexique!A:F,5,)</f>
        <v>Voie ferrée oblique / Pont de bois</v>
      </c>
      <c r="G6" s="35" t="str">
        <f>VLOOKUP(B6,Lexique!A:F,6,)</f>
        <v>Oblique railroad crossing / Wooden bridge</v>
      </c>
    </row>
    <row r="7" spans="1:7" ht="15" x14ac:dyDescent="0.2">
      <c r="A7" s="61">
        <v>1.56</v>
      </c>
      <c r="B7" s="29" t="s">
        <v>82</v>
      </c>
      <c r="C7" s="29" t="s">
        <v>463</v>
      </c>
      <c r="D7" s="23" t="s">
        <v>481</v>
      </c>
      <c r="E7" s="23" t="s">
        <v>482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30" x14ac:dyDescent="0.2">
      <c r="A8" s="61">
        <v>2.06</v>
      </c>
      <c r="B8" s="29" t="s">
        <v>79</v>
      </c>
      <c r="C8" s="29" t="s">
        <v>464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61">
        <v>6.98</v>
      </c>
      <c r="B9" s="29" t="s">
        <v>74</v>
      </c>
      <c r="C9" s="29" t="s">
        <v>465</v>
      </c>
      <c r="D9" s="28" t="s">
        <v>165</v>
      </c>
      <c r="E9" s="28" t="str">
        <f>D9</f>
        <v>Route 117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15.9</v>
      </c>
      <c r="B10" s="29" t="s">
        <v>81</v>
      </c>
      <c r="C10" s="29" t="s">
        <v>466</v>
      </c>
      <c r="D10" s="23" t="s">
        <v>185</v>
      </c>
      <c r="E10" s="23" t="s">
        <v>186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61">
        <v>16.329999999999998</v>
      </c>
      <c r="B11" s="29" t="s">
        <v>5</v>
      </c>
      <c r="C11" s="29" t="s">
        <v>187</v>
      </c>
      <c r="D11" s="23" t="s">
        <v>187</v>
      </c>
      <c r="E11" s="23" t="s">
        <v>187</v>
      </c>
      <c r="F11" s="35" t="str">
        <f>VLOOKUP(B11,Lexique!A:F,5,)</f>
        <v>Ville</v>
      </c>
      <c r="G11" s="35" t="str">
        <f>VLOOKUP(B11,Lexique!A:F,6,)</f>
        <v>Ville</v>
      </c>
    </row>
    <row r="12" spans="1:7" ht="15" x14ac:dyDescent="0.2">
      <c r="A12" s="61">
        <v>16.600000000000001</v>
      </c>
      <c r="B12" s="29" t="s">
        <v>74</v>
      </c>
      <c r="C12" s="29" t="s">
        <v>467</v>
      </c>
      <c r="D12" s="28" t="s">
        <v>165</v>
      </c>
      <c r="E12" s="28" t="str">
        <f>D12</f>
        <v>Route 117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61">
        <v>29.58</v>
      </c>
      <c r="B13" s="29" t="s">
        <v>5</v>
      </c>
      <c r="C13" s="29" t="s">
        <v>140</v>
      </c>
      <c r="D13" s="23" t="s">
        <v>140</v>
      </c>
      <c r="E13" s="23" t="s">
        <v>140</v>
      </c>
      <c r="F13" s="35" t="str">
        <f>VLOOKUP(B13,Lexique!A:F,5,)</f>
        <v>Ville</v>
      </c>
      <c r="G13" s="35" t="str">
        <f>VLOOKUP(B13,Lexique!A:F,6,)</f>
        <v>Ville</v>
      </c>
    </row>
    <row r="14" spans="1:7" ht="15" x14ac:dyDescent="0.2">
      <c r="A14" s="61">
        <v>30.16</v>
      </c>
      <c r="B14" s="29" t="s">
        <v>73</v>
      </c>
      <c r="C14" s="29" t="s">
        <v>468</v>
      </c>
      <c r="D14" s="23" t="s">
        <v>188</v>
      </c>
      <c r="E14" s="23" t="s">
        <v>188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61">
        <v>30.44</v>
      </c>
      <c r="B15" s="29" t="s">
        <v>73</v>
      </c>
      <c r="C15" s="29" t="s">
        <v>469</v>
      </c>
      <c r="D15" s="23" t="s">
        <v>200</v>
      </c>
      <c r="E15" s="24" t="s">
        <v>200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61">
        <v>30.91</v>
      </c>
      <c r="B16" s="29" t="s">
        <v>72</v>
      </c>
      <c r="C16" s="29" t="s">
        <v>470</v>
      </c>
      <c r="D16" s="24" t="s">
        <v>165</v>
      </c>
      <c r="E16" s="24" t="s">
        <v>165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42.95</v>
      </c>
      <c r="B17" s="29" t="s">
        <v>5</v>
      </c>
      <c r="C17" s="29" t="s">
        <v>187</v>
      </c>
      <c r="D17" s="23" t="s">
        <v>187</v>
      </c>
      <c r="E17" s="25" t="s">
        <v>187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61">
        <v>43.67</v>
      </c>
      <c r="B18" s="29" t="s">
        <v>75</v>
      </c>
      <c r="C18" s="29" t="s">
        <v>471</v>
      </c>
      <c r="D18" s="28" t="s">
        <v>165</v>
      </c>
      <c r="E18" s="28" t="str">
        <f>D18</f>
        <v>Route 117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v>44.66</v>
      </c>
      <c r="B19" s="29" t="s">
        <v>81</v>
      </c>
      <c r="C19" s="29" t="s">
        <v>466</v>
      </c>
      <c r="D19" s="23" t="s">
        <v>185</v>
      </c>
      <c r="E19" s="25" t="s">
        <v>186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58.5</v>
      </c>
      <c r="B20" s="29" t="s">
        <v>5</v>
      </c>
      <c r="C20" s="29" t="s">
        <v>130</v>
      </c>
      <c r="D20" s="25" t="s">
        <v>130</v>
      </c>
      <c r="E20" s="25" t="s">
        <v>130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58.72</v>
      </c>
      <c r="B21" s="29" t="s">
        <v>82</v>
      </c>
      <c r="C21" s="29" t="s">
        <v>472</v>
      </c>
      <c r="D21" s="23" t="s">
        <v>479</v>
      </c>
      <c r="E21" s="23" t="s">
        <v>480</v>
      </c>
      <c r="F21" s="35" t="str">
        <f>VLOOKUP(B21,Lexique!A:F,5,)</f>
        <v>Carrefour giratoire, Xe sortie tout droit/droite/gauche&lt;br/&gt;rue</v>
      </c>
      <c r="G21" s="35" t="str">
        <f>VLOOKUP(B21,Lexique!A:F,6,)</f>
        <v>Round about Xnd exit straight ahead/right/left&lt;br&gt; rue</v>
      </c>
    </row>
    <row r="22" spans="1:7" ht="15" x14ac:dyDescent="0.2">
      <c r="A22" s="30">
        <v>59.59</v>
      </c>
      <c r="B22" s="29" t="s">
        <v>25</v>
      </c>
      <c r="C22" s="29" t="s">
        <v>272</v>
      </c>
      <c r="D22" s="23" t="s">
        <v>22</v>
      </c>
      <c r="E22" s="24" t="s">
        <v>21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59.6</v>
      </c>
      <c r="B23" s="29" t="s">
        <v>75</v>
      </c>
      <c r="C23" s="29" t="s">
        <v>477</v>
      </c>
      <c r="D23" s="23" t="s">
        <v>484</v>
      </c>
      <c r="E23" s="23" t="s">
        <v>485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59.86</v>
      </c>
      <c r="B24" s="29" t="s">
        <v>72</v>
      </c>
      <c r="C24" s="29" t="s">
        <v>473</v>
      </c>
      <c r="D24" s="28" t="s">
        <v>486</v>
      </c>
      <c r="E24" s="28" t="s">
        <v>487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30" x14ac:dyDescent="0.2">
      <c r="A25" s="30">
        <v>60.05</v>
      </c>
      <c r="B25" s="29" t="s">
        <v>110</v>
      </c>
      <c r="C25" s="29" t="s">
        <v>474</v>
      </c>
      <c r="D25" s="23" t="s">
        <v>490</v>
      </c>
      <c r="E25" s="23" t="s">
        <v>491</v>
      </c>
      <c r="F25" s="35" t="str">
        <f>VLOOKUP(B25,Lexique!A:F,5,)</f>
        <v>Déviation de la caravance&lt;br/&gt; À droite/gauche sur rue</v>
      </c>
      <c r="G25" s="35" t="str">
        <f>VLOOKUP(B25,Lexique!A:F,6,)</f>
        <v>Caravan bypass&lt;br/&gt;Right/left on rue</v>
      </c>
    </row>
    <row r="26" spans="1:7" ht="15" x14ac:dyDescent="0.2">
      <c r="A26" s="30">
        <v>60.22</v>
      </c>
      <c r="B26" s="29" t="s">
        <v>73</v>
      </c>
      <c r="C26" s="29" t="s">
        <v>475</v>
      </c>
      <c r="D26" s="23" t="s">
        <v>476</v>
      </c>
      <c r="E26" s="23" t="str">
        <f>D26</f>
        <v>Rue de la Paix</v>
      </c>
      <c r="F26" s="35" t="str">
        <f>VLOOKUP(B26,Lexique!A:F,5,)</f>
        <v>Nom route / rue</v>
      </c>
      <c r="G26" s="35" t="str">
        <f>VLOOKUP(B26,Lexique!A:F,6,)</f>
        <v>Nom route / rue</v>
      </c>
    </row>
    <row r="27" spans="1:7" ht="15" x14ac:dyDescent="0.2">
      <c r="A27" s="30">
        <v>60.51</v>
      </c>
      <c r="B27" s="29" t="s">
        <v>43</v>
      </c>
      <c r="C27" s="29" t="s">
        <v>277</v>
      </c>
      <c r="D27" s="23" t="s">
        <v>166</v>
      </c>
      <c r="E27" s="23" t="s">
        <v>161</v>
      </c>
      <c r="F27" s="35" t="str">
        <f>VLOOKUP(B27,Lexique!A:F,5,)</f>
        <v>Arrivée&lt;br/&gt;Bonification en temps et points</v>
      </c>
      <c r="G27" s="35" t="str">
        <f>VLOOKUP(B27,Lexique!A:F,6,)</f>
        <v>Finish&lt;br/&gt;Time and points bonus</v>
      </c>
    </row>
    <row r="28" spans="1:7" ht="14" x14ac:dyDescent="0.2">
      <c r="A28" s="30"/>
      <c r="B28" s="29"/>
      <c r="C28" s="29"/>
      <c r="D28" s="25"/>
      <c r="E28" s="25"/>
      <c r="F28" s="35"/>
      <c r="G28" s="35"/>
    </row>
    <row r="29" spans="1:7" ht="14" x14ac:dyDescent="0.2">
      <c r="A29" s="30"/>
      <c r="B29" s="29"/>
      <c r="C29" s="29"/>
      <c r="D29" s="23"/>
      <c r="E29" s="23"/>
      <c r="F29" s="35"/>
      <c r="G29" s="35"/>
    </row>
    <row r="30" spans="1:7" ht="14" x14ac:dyDescent="0.2">
      <c r="A30" s="30"/>
      <c r="B30" s="29"/>
      <c r="C30" s="29"/>
      <c r="D30" s="23"/>
      <c r="E30" s="23"/>
      <c r="F30" s="35"/>
      <c r="G30" s="35"/>
    </row>
    <row r="31" spans="1:7" ht="14" x14ac:dyDescent="0.2">
      <c r="A31" s="30"/>
      <c r="B31" s="29"/>
      <c r="C31" s="29"/>
      <c r="D31" s="23"/>
      <c r="E31" s="23"/>
      <c r="F31" s="35"/>
      <c r="G31" s="35"/>
    </row>
    <row r="32" spans="1:7" ht="14" x14ac:dyDescent="0.2">
      <c r="A32" s="30"/>
      <c r="B32" s="29"/>
      <c r="C32" s="29"/>
      <c r="D32" s="23"/>
      <c r="E32" s="23"/>
      <c r="F32" s="35"/>
      <c r="G32" s="35"/>
    </row>
    <row r="33" spans="1:7" ht="14" x14ac:dyDescent="0.2">
      <c r="A33" s="30"/>
      <c r="B33" s="29"/>
      <c r="C33" s="29"/>
      <c r="D33" s="26"/>
      <c r="E33" s="26"/>
      <c r="F33" s="35"/>
      <c r="G33" s="35"/>
    </row>
    <row r="34" spans="1:7" ht="14" x14ac:dyDescent="0.2">
      <c r="A34" s="30"/>
      <c r="B34" s="29"/>
      <c r="C34" s="29"/>
      <c r="D34" s="26"/>
      <c r="E34" s="26"/>
      <c r="F34" s="35"/>
      <c r="G34" s="35"/>
    </row>
    <row r="35" spans="1:7" ht="14" x14ac:dyDescent="0.2">
      <c r="A35" s="30"/>
      <c r="B35" s="29"/>
      <c r="C35" s="29"/>
      <c r="D35" s="23"/>
      <c r="E35" s="23"/>
      <c r="F35" s="35"/>
      <c r="G35" s="35"/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4"/>
      <c r="E37" s="23"/>
      <c r="F37" s="35"/>
      <c r="G37" s="35"/>
    </row>
    <row r="38" spans="1:7" ht="14" x14ac:dyDescent="0.2">
      <c r="A38" s="30"/>
      <c r="B38" s="29"/>
      <c r="C38" s="29"/>
      <c r="D38" s="23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4"/>
      <c r="E40" s="23"/>
      <c r="F40" s="35"/>
      <c r="G40" s="35"/>
    </row>
    <row r="41" spans="1:7" ht="14" x14ac:dyDescent="0.2">
      <c r="A41" s="36"/>
      <c r="B41" s="31"/>
      <c r="C41" s="32"/>
      <c r="D41" s="26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3"/>
      <c r="E44" s="23"/>
      <c r="F44" s="35"/>
      <c r="G44" s="35"/>
    </row>
    <row r="45" spans="1:7" ht="14" x14ac:dyDescent="0.2">
      <c r="A45" s="36"/>
      <c r="B45" s="31"/>
      <c r="C45" s="32"/>
      <c r="D45" s="26"/>
      <c r="E45" s="26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s="38" customFormat="1" x14ac:dyDescent="0.15">
      <c r="A48" s="37"/>
      <c r="B48" s="33"/>
      <c r="C48" s="34"/>
      <c r="D48" s="27"/>
      <c r="E48" s="27"/>
    </row>
    <row r="49" spans="1:5" s="38" customFormat="1" x14ac:dyDescent="0.15">
      <c r="A49" s="37"/>
      <c r="B49" s="33"/>
      <c r="C49" s="34"/>
      <c r="D49" s="27"/>
      <c r="E49" s="27"/>
    </row>
    <row r="50" spans="1:5" s="38" customFormat="1" x14ac:dyDescent="0.15">
      <c r="A50" s="37"/>
      <c r="B50" s="33"/>
      <c r="C50" s="34"/>
      <c r="D50" s="27"/>
      <c r="E50" s="27"/>
    </row>
    <row r="51" spans="1:5" s="38" customFormat="1" x14ac:dyDescent="0.15">
      <c r="A51" s="37"/>
      <c r="B51" s="33"/>
      <c r="C51" s="34"/>
      <c r="D51" s="27"/>
      <c r="E51" s="27"/>
    </row>
    <row r="52" spans="1:5" s="38" customFormat="1" x14ac:dyDescent="0.15">
      <c r="A52" s="37"/>
      <c r="B52" s="33"/>
      <c r="C52" s="34"/>
      <c r="D52" s="27"/>
      <c r="E52" s="27"/>
    </row>
    <row r="53" spans="1:5" s="38" customFormat="1" x14ac:dyDescent="0.15">
      <c r="A53" s="37"/>
      <c r="B53" s="33"/>
      <c r="C53" s="34"/>
      <c r="D53" s="27"/>
      <c r="E53" s="27"/>
    </row>
    <row r="54" spans="1:5" s="38" customFormat="1" x14ac:dyDescent="0.15">
      <c r="A54" s="37"/>
      <c r="B54" s="33"/>
      <c r="C54" s="34"/>
      <c r="D54" s="27"/>
      <c r="E54" s="27"/>
    </row>
    <row r="55" spans="1:5" s="38" customFormat="1" x14ac:dyDescent="0.15">
      <c r="A55" s="37"/>
      <c r="B55" s="33"/>
      <c r="C55" s="34"/>
      <c r="D55" s="27"/>
      <c r="E55" s="27"/>
    </row>
    <row r="56" spans="1:5" s="38" customFormat="1" x14ac:dyDescent="0.15">
      <c r="A56" s="37"/>
      <c r="B56" s="33"/>
      <c r="C56" s="34"/>
      <c r="D56" s="27"/>
      <c r="E56" s="27"/>
    </row>
    <row r="57" spans="1:5" s="38" customFormat="1" x14ac:dyDescent="0.15">
      <c r="A57" s="37"/>
      <c r="B57" s="33"/>
      <c r="C57" s="34"/>
      <c r="D57" s="27"/>
      <c r="E57" s="27"/>
    </row>
    <row r="58" spans="1:5" s="38" customFormat="1" x14ac:dyDescent="0.15">
      <c r="A58" s="37"/>
      <c r="B58" s="33"/>
      <c r="C58" s="34"/>
      <c r="D58" s="27"/>
      <c r="E58" s="27"/>
    </row>
    <row r="59" spans="1:5" s="38" customFormat="1" x14ac:dyDescent="0.15">
      <c r="A59" s="37"/>
      <c r="B59" s="33"/>
      <c r="C59" s="34"/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B21:B1048576 B1:B19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7"/>
  <sheetViews>
    <sheetView topLeftCell="A2" zoomScale="150" zoomScaleNormal="150" workbookViewId="0">
      <selection activeCell="D11" sqref="D11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62</v>
      </c>
      <c r="B1" s="39" t="s">
        <v>19</v>
      </c>
      <c r="C1" s="39" t="s">
        <v>304</v>
      </c>
      <c r="D1" s="39" t="s">
        <v>17</v>
      </c>
      <c r="E1" s="39" t="s">
        <v>18</v>
      </c>
      <c r="F1" s="41" t="s">
        <v>305</v>
      </c>
      <c r="G1" s="41" t="s">
        <v>306</v>
      </c>
    </row>
    <row r="2" spans="1:9" ht="15" x14ac:dyDescent="0.2">
      <c r="A2" s="30">
        <v>0</v>
      </c>
      <c r="B2" s="29" t="s">
        <v>63</v>
      </c>
      <c r="C2" s="29"/>
      <c r="D2" s="23" t="s">
        <v>454</v>
      </c>
      <c r="E2" s="23" t="s">
        <v>455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76</v>
      </c>
      <c r="C3" s="29"/>
      <c r="D3" s="23" t="s">
        <v>191</v>
      </c>
      <c r="E3" s="23" t="s">
        <v>192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79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70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73</v>
      </c>
      <c r="C7" s="29"/>
      <c r="D7" s="23" t="s">
        <v>193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78</v>
      </c>
      <c r="C8" s="29"/>
      <c r="D8" s="23" t="s">
        <v>155</v>
      </c>
      <c r="E8" s="23" t="s">
        <v>156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71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67.3</v>
      </c>
      <c r="B11" s="29" t="s">
        <v>70</v>
      </c>
      <c r="C11" s="29"/>
      <c r="D11" s="23" t="s">
        <v>194</v>
      </c>
      <c r="E11" s="23" t="s">
        <v>172</v>
      </c>
      <c r="F11" s="35" t="str">
        <f>VLOOKUP(B11,Lexique!A:F,5,)</f>
        <v>Sprint bonification temps et points&lt;br/&gt; Lieu précis Ville</v>
      </c>
      <c r="G11" s="35" t="str">
        <f>VLOOKUP(B11,Lexique!A:F,6,)</f>
        <v>Bonification Sprint - times and points&lt;br/&gt; Lieu précis Ville</v>
      </c>
      <c r="I11" s="6"/>
    </row>
    <row r="12" spans="1:9" ht="15" x14ac:dyDescent="0.2">
      <c r="A12" s="30">
        <v>71</v>
      </c>
      <c r="B12" s="29" t="s">
        <v>152</v>
      </c>
      <c r="C12" s="29"/>
      <c r="D12" s="23" t="s">
        <v>182</v>
      </c>
      <c r="E12" s="23" t="s">
        <v>181</v>
      </c>
      <c r="F12" s="35" t="str">
        <f>VLOOKUP(B12,Lexique!A:F,5,)</f>
        <v>Zone déchets (sur xxx m)</v>
      </c>
      <c r="G12" s="35" t="str">
        <f>VLOOKUP(B12,Lexique!A:F,6,)</f>
        <v>Trash zone (on xxx m)</v>
      </c>
      <c r="I12" s="6"/>
    </row>
    <row r="13" spans="1:9" ht="15" x14ac:dyDescent="0.2">
      <c r="A13" s="30">
        <v>72.3</v>
      </c>
      <c r="B13" s="29" t="s">
        <v>82</v>
      </c>
      <c r="C13" s="29"/>
      <c r="D13" s="23" t="s">
        <v>201</v>
      </c>
      <c r="E13" s="23" t="s">
        <v>202</v>
      </c>
      <c r="F13" s="35" t="str">
        <f>VLOOKUP(B13,Lexique!A:F,5,)</f>
        <v>Carrefour giratoire, Xe sortie tout droit/droite/gauche&lt;br/&gt;rue</v>
      </c>
      <c r="G13" s="35" t="str">
        <f>VLOOKUP(B13,Lexique!A:F,6,)</f>
        <v>Round about Xnd exit straight ahead/right/left&lt;br&gt; rue</v>
      </c>
      <c r="I13" s="6"/>
    </row>
    <row r="14" spans="1:9" ht="15" x14ac:dyDescent="0.2">
      <c r="A14" s="30">
        <v>72.8</v>
      </c>
      <c r="B14" s="29" t="s">
        <v>25</v>
      </c>
      <c r="C14" s="29"/>
      <c r="D14" s="23" t="s">
        <v>22</v>
      </c>
      <c r="E14" s="23" t="s">
        <v>173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  <c r="I14" s="6"/>
    </row>
    <row r="15" spans="1:9" ht="15" x14ac:dyDescent="0.2">
      <c r="A15" s="30">
        <v>73.900000000000006</v>
      </c>
      <c r="B15" s="29" t="s">
        <v>25</v>
      </c>
      <c r="C15" s="29"/>
      <c r="D15" s="23" t="s">
        <v>22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74.8</v>
      </c>
      <c r="B16" s="29" t="s">
        <v>82</v>
      </c>
      <c r="C16" s="29"/>
      <c r="D16" s="23" t="s">
        <v>201</v>
      </c>
      <c r="E16" s="23" t="s">
        <v>202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  <c r="I16" s="6"/>
    </row>
    <row r="17" spans="1:9" ht="15" x14ac:dyDescent="0.2">
      <c r="A17" s="30">
        <v>96.1</v>
      </c>
      <c r="B17" s="29" t="s">
        <v>71</v>
      </c>
      <c r="C17" s="29"/>
      <c r="D17" s="23" t="s">
        <v>183</v>
      </c>
      <c r="E17" s="23" t="s">
        <v>184</v>
      </c>
      <c r="F17" s="35" t="str">
        <f>VLOOKUP(B17,Lexique!A:F,5,)</f>
        <v>Points GPM&lt;br/&gt; Lieu précis Ville</v>
      </c>
      <c r="G17" s="35" t="str">
        <f>VLOOKUP(B17,Lexique!A:F,6,)</f>
        <v>KOM Points&lt;br/&gt; Lieu précis Ville</v>
      </c>
      <c r="I17" s="6"/>
    </row>
    <row r="18" spans="1:9" ht="15" x14ac:dyDescent="0.2">
      <c r="A18" s="30">
        <v>103.3</v>
      </c>
      <c r="B18" s="29" t="s">
        <v>73</v>
      </c>
      <c r="C18" s="29"/>
      <c r="D18" s="23" t="s">
        <v>195</v>
      </c>
      <c r="E18" s="23" t="str">
        <f>D18</f>
        <v>Route 113</v>
      </c>
      <c r="F18" s="35" t="str">
        <f>VLOOKUP(B18,Lexique!A:F,5,)</f>
        <v>Nom route / rue</v>
      </c>
      <c r="G18" s="35" t="str">
        <f>VLOOKUP(B18,Lexique!A:F,6,)</f>
        <v>Nom route / rue</v>
      </c>
      <c r="I18" s="6"/>
    </row>
    <row r="19" spans="1:9" ht="15" x14ac:dyDescent="0.2">
      <c r="A19" s="30">
        <v>116.6</v>
      </c>
      <c r="B19" s="29" t="s">
        <v>5</v>
      </c>
      <c r="C19" s="29"/>
      <c r="D19" s="23" t="s">
        <v>174</v>
      </c>
      <c r="E19" s="23" t="s">
        <v>174</v>
      </c>
      <c r="F19" s="35" t="str">
        <f>VLOOKUP(B19,Lexique!A:F,5,)</f>
        <v>Ville</v>
      </c>
      <c r="G19" s="35" t="str">
        <f>VLOOKUP(B19,Lexique!A:F,6,)</f>
        <v>Ville</v>
      </c>
      <c r="I19" s="6"/>
    </row>
    <row r="20" spans="1:9" ht="30" x14ac:dyDescent="0.2">
      <c r="A20" s="30">
        <v>117</v>
      </c>
      <c r="B20" s="29" t="s">
        <v>81</v>
      </c>
      <c r="C20" s="29"/>
      <c r="D20" s="23" t="s">
        <v>176</v>
      </c>
      <c r="E20" s="23" t="s">
        <v>175</v>
      </c>
      <c r="F20" s="35" t="str">
        <f>VLOOKUP(B20,Lexique!A:F,5,)</f>
        <v>Sprint du maire Ville $250&lt;br/&gt; Lieu précis Ville</v>
      </c>
      <c r="G20" s="35" t="str">
        <f>VLOOKUP(B20,Lexique!A:F,6,)</f>
        <v>Ville Mayor's sprint $250&lt;br/&gt; Lieu précis Ville</v>
      </c>
      <c r="I20" s="6"/>
    </row>
    <row r="21" spans="1:9" ht="15" x14ac:dyDescent="0.2">
      <c r="A21" s="30">
        <v>125</v>
      </c>
      <c r="B21" s="29" t="s">
        <v>78</v>
      </c>
      <c r="C21" s="29"/>
      <c r="D21" s="23" t="s">
        <v>154</v>
      </c>
      <c r="E21" s="23" t="s">
        <v>153</v>
      </c>
      <c r="F21" s="35" t="str">
        <f>VLOOKUP(B21,Lexique!A:F,5,)</f>
        <v>Début du ravitaillement / Fin du ravitaillement</v>
      </c>
      <c r="G21" s="35" t="str">
        <f>VLOOKUP(B21,Lexique!A:F,6,)</f>
        <v>Feed open / Feed closed</v>
      </c>
      <c r="I21" s="6"/>
    </row>
    <row r="22" spans="1:9" ht="15" x14ac:dyDescent="0.2">
      <c r="A22" s="30">
        <v>139</v>
      </c>
      <c r="B22" s="29" t="s">
        <v>5</v>
      </c>
      <c r="C22" s="29"/>
      <c r="D22" s="23" t="s">
        <v>131</v>
      </c>
      <c r="E22" s="23" t="s">
        <v>131</v>
      </c>
      <c r="F22" s="35" t="str">
        <f>VLOOKUP(B22,Lexique!A:F,5,)</f>
        <v>Ville</v>
      </c>
      <c r="G22" s="35" t="str">
        <f>VLOOKUP(B22,Lexique!A:F,6,)</f>
        <v>Ville</v>
      </c>
      <c r="I22" s="6"/>
    </row>
    <row r="23" spans="1:9" ht="15" x14ac:dyDescent="0.2">
      <c r="A23" s="30">
        <v>139.30000000000001</v>
      </c>
      <c r="B23" s="29" t="s">
        <v>74</v>
      </c>
      <c r="C23" s="29"/>
      <c r="D23" s="23" t="s">
        <v>203</v>
      </c>
      <c r="E23" s="23" t="s">
        <v>204</v>
      </c>
      <c r="F23" s="35" t="str">
        <f>VLOOKUP(B23,Lexique!A:F,5,)</f>
        <v>Nom route / rue</v>
      </c>
      <c r="G23" s="35" t="str">
        <f>VLOOKUP(B23,Lexique!A:F,6,)</f>
        <v>Nom route / rue</v>
      </c>
      <c r="I23" s="6"/>
    </row>
    <row r="24" spans="1:9" ht="15" x14ac:dyDescent="0.2">
      <c r="A24" s="30">
        <v>139.80000000000001</v>
      </c>
      <c r="B24" s="29" t="s">
        <v>72</v>
      </c>
      <c r="C24" s="29"/>
      <c r="D24" s="23" t="s">
        <v>196</v>
      </c>
      <c r="E24" s="23" t="str">
        <f>D24</f>
        <v>10e Avenue/ Route 386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140.5</v>
      </c>
      <c r="B25" s="29" t="s">
        <v>72</v>
      </c>
      <c r="C25" s="29"/>
      <c r="D25" s="23" t="s">
        <v>177</v>
      </c>
      <c r="E25" s="23" t="s">
        <v>177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142.1</v>
      </c>
      <c r="B26" s="29" t="s">
        <v>72</v>
      </c>
      <c r="C26" s="29"/>
      <c r="D26" s="23" t="s">
        <v>178</v>
      </c>
      <c r="E26" s="23" t="s">
        <v>178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143.80000000000001</v>
      </c>
      <c r="B27" s="29" t="s">
        <v>72</v>
      </c>
      <c r="C27" s="29"/>
      <c r="D27" s="23" t="s">
        <v>179</v>
      </c>
      <c r="E27" s="23" t="s">
        <v>179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30" x14ac:dyDescent="0.2">
      <c r="A28" s="30">
        <v>144.6</v>
      </c>
      <c r="B28" s="29" t="s">
        <v>110</v>
      </c>
      <c r="C28" s="29"/>
      <c r="D28" s="23" t="s">
        <v>197</v>
      </c>
      <c r="E28" s="23" t="s">
        <v>198</v>
      </c>
      <c r="F28" s="35" t="str">
        <f>VLOOKUP(B28,Lexique!A:F,5,)</f>
        <v>Déviation de la caravance&lt;br/&gt; À droite/gauche sur rue</v>
      </c>
      <c r="G28" s="35" t="str">
        <f>VLOOKUP(B28,Lexique!A:F,6,)</f>
        <v>Caravan bypass&lt;br/&gt;Right/left on rue</v>
      </c>
      <c r="I28" s="6"/>
    </row>
    <row r="29" spans="1:9" ht="15" x14ac:dyDescent="0.2">
      <c r="A29" s="30">
        <v>144.9</v>
      </c>
      <c r="B29" s="29" t="s">
        <v>75</v>
      </c>
      <c r="C29" s="29"/>
      <c r="D29" s="23" t="s">
        <v>180</v>
      </c>
      <c r="E29" s="23" t="s">
        <v>180</v>
      </c>
      <c r="F29" s="35" t="str">
        <f>VLOOKUP(B29,Lexique!A:F,5,)</f>
        <v>Nom route / rue</v>
      </c>
      <c r="G29" s="35" t="str">
        <f>VLOOKUP(B29,Lexique!A:F,6,)</f>
        <v>Nom route / rue</v>
      </c>
      <c r="I29" s="6"/>
    </row>
    <row r="30" spans="1:9" ht="30" x14ac:dyDescent="0.2">
      <c r="A30" s="30">
        <v>145</v>
      </c>
      <c r="B30" s="29" t="s">
        <v>43</v>
      </c>
      <c r="C30" s="29"/>
      <c r="D30" s="23" t="s">
        <v>189</v>
      </c>
      <c r="E30" s="23" t="s">
        <v>190</v>
      </c>
      <c r="F30" s="35" t="str">
        <f>VLOOKUP(B30,Lexique!A:F,5,)</f>
        <v>Arrivée&lt;br/&gt;Bonification en temps et points</v>
      </c>
      <c r="G30" s="35" t="str">
        <f>VLOOKUP(B30,Lexique!A:F,6,)</f>
        <v>Finish&lt;br/&gt;Time and points bonus</v>
      </c>
      <c r="I30" s="6"/>
    </row>
    <row r="31" spans="1:9" ht="14" x14ac:dyDescent="0.2">
      <c r="A31" s="30"/>
      <c r="B31" s="29"/>
      <c r="C31" s="29"/>
      <c r="D31" s="23"/>
      <c r="E31" s="23"/>
      <c r="F31" s="35"/>
      <c r="G31" s="35"/>
      <c r="I31" s="6"/>
    </row>
    <row r="32" spans="1:9" ht="14" x14ac:dyDescent="0.2">
      <c r="A32" s="30"/>
      <c r="B32" s="29"/>
      <c r="C32" s="29"/>
      <c r="D32" s="23"/>
      <c r="E32" s="23"/>
      <c r="F32" s="35"/>
      <c r="G32" s="35"/>
      <c r="I32" s="6"/>
    </row>
    <row r="33" spans="1:9" ht="14" x14ac:dyDescent="0.2">
      <c r="A33" s="30"/>
      <c r="B33" s="29"/>
      <c r="C33" s="29"/>
      <c r="D33" s="23"/>
      <c r="E33" s="23"/>
      <c r="F33" s="35"/>
      <c r="G33" s="35"/>
      <c r="I33" s="6"/>
    </row>
    <row r="34" spans="1:9" ht="14" x14ac:dyDescent="0.2">
      <c r="A34" s="30"/>
      <c r="B34" s="29"/>
      <c r="C34" s="29"/>
      <c r="D34" s="23"/>
      <c r="E34" s="23"/>
      <c r="F34" s="35"/>
      <c r="G34" s="35"/>
      <c r="I34" s="6"/>
    </row>
    <row r="35" spans="1:9" ht="14" x14ac:dyDescent="0.2">
      <c r="A35" s="30"/>
      <c r="B35" s="29"/>
      <c r="C35" s="29"/>
      <c r="D35" s="23"/>
      <c r="E35" s="23"/>
      <c r="F35" s="35"/>
      <c r="G35" s="35"/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47.25" customHeight="1" x14ac:dyDescent="0.2">
      <c r="A41" s="36"/>
      <c r="B41" s="31"/>
      <c r="C41" s="32"/>
      <c r="D41" s="23"/>
      <c r="E41" s="23"/>
      <c r="F41" s="35"/>
      <c r="G41" s="35"/>
    </row>
    <row r="42" spans="1:9" ht="14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F46" s="35"/>
      <c r="G46" s="35"/>
    </row>
    <row r="47" spans="1:9" ht="14" x14ac:dyDescent="0.2">
      <c r="A47" s="36"/>
      <c r="B47" s="31"/>
      <c r="C47" s="32"/>
      <c r="F47" s="35"/>
      <c r="G47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9" zoomScale="150" zoomScaleNormal="150" workbookViewId="0">
      <selection activeCell="C30" sqref="C30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79</v>
      </c>
      <c r="C2" s="29" t="s">
        <v>262</v>
      </c>
      <c r="D2" s="23" t="s">
        <v>383</v>
      </c>
      <c r="E2" s="23" t="s">
        <v>384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73</v>
      </c>
      <c r="C3" s="29" t="s">
        <v>385</v>
      </c>
      <c r="D3" s="23" t="s">
        <v>338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72</v>
      </c>
      <c r="C4" s="29" t="s">
        <v>386</v>
      </c>
      <c r="D4" s="23" t="s">
        <v>339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73</v>
      </c>
      <c r="C5" s="29" t="s">
        <v>387</v>
      </c>
      <c r="D5" s="23" t="s">
        <v>410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72</v>
      </c>
      <c r="C6" s="29" t="s">
        <v>388</v>
      </c>
      <c r="D6" s="23" t="s">
        <v>411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74</v>
      </c>
      <c r="C7" s="29" t="s">
        <v>389</v>
      </c>
      <c r="D7" s="23" t="s">
        <v>414</v>
      </c>
      <c r="E7" s="23" t="s">
        <v>415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74</v>
      </c>
      <c r="C8" s="29" t="s">
        <v>390</v>
      </c>
      <c r="D8" s="23" t="s">
        <v>328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72</v>
      </c>
      <c r="C9" s="29" t="s">
        <v>331</v>
      </c>
      <c r="D9" s="23" t="s">
        <v>452</v>
      </c>
      <c r="E9" s="23" t="s">
        <v>453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73</v>
      </c>
      <c r="C10" s="29" t="s">
        <v>391</v>
      </c>
      <c r="D10" s="23" t="s">
        <v>416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73</v>
      </c>
      <c r="C11" s="29" t="s">
        <v>392</v>
      </c>
      <c r="D11" s="24" t="s">
        <v>417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73</v>
      </c>
      <c r="C12" s="29" t="s">
        <v>393</v>
      </c>
      <c r="D12" s="23" t="s">
        <v>328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72</v>
      </c>
      <c r="C13" s="29" t="s">
        <v>394</v>
      </c>
      <c r="D13" s="23" t="s">
        <v>331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73</v>
      </c>
      <c r="C14" s="29" t="s">
        <v>395</v>
      </c>
      <c r="D14" s="25" t="s">
        <v>332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72</v>
      </c>
      <c r="C15" s="29" t="s">
        <v>386</v>
      </c>
      <c r="D15" s="23" t="s">
        <v>339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73</v>
      </c>
      <c r="C16" s="29" t="s">
        <v>396</v>
      </c>
      <c r="D16" s="24" t="s">
        <v>334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73</v>
      </c>
      <c r="C17" s="29" t="s">
        <v>397</v>
      </c>
      <c r="D17" s="43" t="s">
        <v>335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76</v>
      </c>
      <c r="C18" s="29" t="s">
        <v>398</v>
      </c>
      <c r="D18" s="23" t="s">
        <v>447</v>
      </c>
      <c r="E18" s="23" t="s">
        <v>448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76</v>
      </c>
      <c r="C19" s="29" t="s">
        <v>399</v>
      </c>
      <c r="D19" s="23" t="s">
        <v>426</v>
      </c>
      <c r="E19" s="23" t="s">
        <v>432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A19+6.52</f>
        <v>27.32</v>
      </c>
      <c r="B20" s="29" t="s">
        <v>71</v>
      </c>
      <c r="C20" s="29" t="s">
        <v>418</v>
      </c>
      <c r="D20" s="25" t="s">
        <v>425</v>
      </c>
      <c r="E20" s="25" t="s">
        <v>424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76</v>
      </c>
      <c r="C21" s="29" t="s">
        <v>400</v>
      </c>
      <c r="D21" s="23" t="s">
        <v>427</v>
      </c>
      <c r="E21" s="23" t="s">
        <v>433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78</v>
      </c>
      <c r="C22" s="29" t="s">
        <v>449</v>
      </c>
      <c r="D22" s="23" t="s">
        <v>155</v>
      </c>
      <c r="E22" s="23" t="s">
        <v>156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70</v>
      </c>
      <c r="C23" s="29" t="s">
        <v>401</v>
      </c>
      <c r="D23" s="23" t="s">
        <v>445</v>
      </c>
      <c r="E23" s="23" t="s">
        <v>446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76</v>
      </c>
      <c r="C24" s="29" t="s">
        <v>402</v>
      </c>
      <c r="D24" s="23" t="s">
        <v>428</v>
      </c>
      <c r="E24" s="23" t="s">
        <v>434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A24+6.52</f>
        <v>58.519999999999996</v>
      </c>
      <c r="B25" s="29" t="s">
        <v>71</v>
      </c>
      <c r="C25" s="29" t="s">
        <v>419</v>
      </c>
      <c r="D25" s="25" t="s">
        <v>425</v>
      </c>
      <c r="E25" s="25" t="s">
        <v>424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81</v>
      </c>
      <c r="C26" s="29" t="s">
        <v>403</v>
      </c>
      <c r="D26" s="23" t="s">
        <v>439</v>
      </c>
      <c r="E26" s="23" t="s">
        <v>442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76</v>
      </c>
      <c r="C27" s="29" t="s">
        <v>404</v>
      </c>
      <c r="D27" s="23" t="s">
        <v>429</v>
      </c>
      <c r="E27" s="23" t="s">
        <v>435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76</v>
      </c>
      <c r="C28" s="29" t="s">
        <v>405</v>
      </c>
      <c r="D28" s="23" t="s">
        <v>430</v>
      </c>
      <c r="E28" s="23" t="s">
        <v>436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A28+6.52</f>
        <v>89.72</v>
      </c>
      <c r="B29" s="29" t="s">
        <v>71</v>
      </c>
      <c r="C29" s="29" t="s">
        <v>420</v>
      </c>
      <c r="D29" s="25" t="s">
        <v>425</v>
      </c>
      <c r="E29" s="25" t="s">
        <v>424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70</v>
      </c>
      <c r="C30" s="29" t="s">
        <v>406</v>
      </c>
      <c r="D30" s="23" t="s">
        <v>443</v>
      </c>
      <c r="E30" s="23" t="s">
        <v>444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81</v>
      </c>
      <c r="C31" s="29" t="s">
        <v>407</v>
      </c>
      <c r="D31" s="23" t="s">
        <v>440</v>
      </c>
      <c r="E31" s="23" t="s">
        <v>441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78</v>
      </c>
      <c r="C32" s="29" t="s">
        <v>450</v>
      </c>
      <c r="D32" s="23" t="s">
        <v>154</v>
      </c>
      <c r="E32" s="23" t="s">
        <v>153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80</v>
      </c>
      <c r="C33" s="29" t="s">
        <v>408</v>
      </c>
      <c r="D33" s="23" t="s">
        <v>431</v>
      </c>
      <c r="E33" s="23" t="s">
        <v>437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110</v>
      </c>
      <c r="C34" s="29"/>
      <c r="D34" s="26" t="s">
        <v>347</v>
      </c>
      <c r="E34" s="26" t="s">
        <v>348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43</v>
      </c>
      <c r="C35" s="29" t="s">
        <v>409</v>
      </c>
      <c r="D35" s="26" t="s">
        <v>109</v>
      </c>
      <c r="E35" s="26" t="s">
        <v>161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2024-06-20T00:02:57Z</dcterms:modified>
</cp:coreProperties>
</file>