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christinebeausoleil/Documents/TourAbitibi/Guide/guide2024/excel/"/>
    </mc:Choice>
  </mc:AlternateContent>
  <xr:revisionPtr revIDLastSave="0" documentId="13_ncr:1_{B185EC86-69F4-034F-9660-F52D3CAC330D}" xr6:coauthVersionLast="47" xr6:coauthVersionMax="47" xr10:uidLastSave="{00000000-0000-0000-0000-000000000000}"/>
  <bookViews>
    <workbookView xWindow="4340" yWindow="500" windowWidth="24460" windowHeight="17500" tabRatio="758" activeTab="7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34" r:id="rId5"/>
    <sheet name="Etape_3" sheetId="30" r:id="rId6"/>
    <sheet name="Etape_4" sheetId="35" r:id="rId7"/>
    <sheet name="Etape_5" sheetId="29" r:id="rId8"/>
    <sheet name="Etape_6" sheetId="31" r:id="rId9"/>
    <sheet name="Etape_7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9" l="1"/>
  <c r="F11" i="29"/>
  <c r="AG7" i="21"/>
  <c r="B2" i="23"/>
  <c r="A45" i="33"/>
  <c r="A41" i="33"/>
  <c r="G41" i="33"/>
  <c r="F41" i="33"/>
  <c r="F10" i="33"/>
  <c r="A10" i="33"/>
  <c r="G10" i="33"/>
  <c r="A13" i="34"/>
  <c r="F26" i="34"/>
  <c r="G26" i="34"/>
  <c r="E26" i="34"/>
  <c r="F36" i="34"/>
  <c r="F37" i="34"/>
  <c r="F38" i="34"/>
  <c r="F39" i="34"/>
  <c r="F40" i="34"/>
  <c r="G40" i="34"/>
  <c r="F41" i="34"/>
  <c r="G41" i="34"/>
  <c r="F42" i="34"/>
  <c r="G42" i="34"/>
  <c r="F43" i="34"/>
  <c r="G43" i="34"/>
  <c r="A25" i="34"/>
  <c r="F9" i="34"/>
  <c r="G9" i="34"/>
  <c r="E9" i="34"/>
  <c r="A42" i="33"/>
  <c r="A43" i="33" s="1"/>
  <c r="A44" i="33" s="1"/>
  <c r="A34" i="33"/>
  <c r="A35" i="33" s="1"/>
  <c r="A36" i="33" s="1"/>
  <c r="A37" i="33" s="1"/>
  <c r="A39" i="33" s="1"/>
  <c r="E18" i="35"/>
  <c r="E12" i="35"/>
  <c r="E9" i="35"/>
  <c r="E4" i="35"/>
  <c r="E3" i="35"/>
  <c r="E26" i="35"/>
  <c r="F3" i="35"/>
  <c r="F4" i="35"/>
  <c r="F5" i="35"/>
  <c r="F6" i="35"/>
  <c r="G6" i="35"/>
  <c r="F7" i="35"/>
  <c r="G7" i="35"/>
  <c r="F8" i="35"/>
  <c r="G8" i="35"/>
  <c r="F9" i="35"/>
  <c r="F10" i="35"/>
  <c r="G10" i="35"/>
  <c r="F11" i="35"/>
  <c r="G11" i="35"/>
  <c r="F12" i="35"/>
  <c r="F13" i="35"/>
  <c r="G13" i="35"/>
  <c r="F14" i="35"/>
  <c r="F15" i="35"/>
  <c r="F16" i="35"/>
  <c r="F17" i="35"/>
  <c r="G17" i="35"/>
  <c r="F18" i="35"/>
  <c r="F19" i="35"/>
  <c r="G19" i="35"/>
  <c r="F20" i="35"/>
  <c r="G20" i="35"/>
  <c r="F21" i="35"/>
  <c r="G21" i="35"/>
  <c r="F22" i="35"/>
  <c r="G22" i="35"/>
  <c r="F23" i="35"/>
  <c r="F24" i="35"/>
  <c r="F25" i="35"/>
  <c r="G25" i="35"/>
  <c r="F26" i="35"/>
  <c r="F27" i="35"/>
  <c r="G27" i="35"/>
  <c r="G31" i="29"/>
  <c r="F31" i="29"/>
  <c r="F30" i="29"/>
  <c r="G29" i="29"/>
  <c r="F29" i="29"/>
  <c r="F28" i="29"/>
  <c r="F27" i="29"/>
  <c r="F26" i="29"/>
  <c r="F25" i="29"/>
  <c r="F24" i="29"/>
  <c r="G23" i="29"/>
  <c r="F23" i="29"/>
  <c r="G22" i="29"/>
  <c r="F22" i="29"/>
  <c r="G21" i="29"/>
  <c r="F21" i="29"/>
  <c r="G20" i="29"/>
  <c r="F20" i="29"/>
  <c r="F19" i="29"/>
  <c r="G18" i="29"/>
  <c r="F18" i="29"/>
  <c r="G17" i="29"/>
  <c r="F17" i="29"/>
  <c r="G16" i="29"/>
  <c r="F16" i="29"/>
  <c r="G15" i="29"/>
  <c r="F15" i="29"/>
  <c r="G14" i="29"/>
  <c r="F14" i="29"/>
  <c r="G13" i="29"/>
  <c r="F13" i="29"/>
  <c r="G12" i="29"/>
  <c r="F12" i="29"/>
  <c r="G10" i="29"/>
  <c r="F10" i="29"/>
  <c r="G9" i="29"/>
  <c r="F9" i="29"/>
  <c r="G8" i="29"/>
  <c r="F8" i="29"/>
  <c r="F7" i="29"/>
  <c r="G6" i="29"/>
  <c r="F6" i="29"/>
  <c r="G5" i="29"/>
  <c r="F5" i="29"/>
  <c r="G4" i="29"/>
  <c r="F4" i="29"/>
  <c r="F3" i="29"/>
  <c r="G2" i="29"/>
  <c r="F2" i="29"/>
  <c r="G2" i="35"/>
  <c r="F2" i="35"/>
  <c r="F35" i="34"/>
  <c r="G34" i="34"/>
  <c r="F34" i="34"/>
  <c r="F33" i="34"/>
  <c r="F32" i="34"/>
  <c r="F31" i="34"/>
  <c r="F30" i="34"/>
  <c r="F29" i="34"/>
  <c r="G28" i="34"/>
  <c r="F28" i="34"/>
  <c r="G27" i="34"/>
  <c r="F27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9" i="34"/>
  <c r="F19" i="34"/>
  <c r="G18" i="34"/>
  <c r="F18" i="34"/>
  <c r="G17" i="34"/>
  <c r="F17" i="34"/>
  <c r="G16" i="34"/>
  <c r="F16" i="34"/>
  <c r="G15" i="34"/>
  <c r="F15" i="34"/>
  <c r="F14" i="34"/>
  <c r="G13" i="34"/>
  <c r="F13" i="34"/>
  <c r="G12" i="34"/>
  <c r="F12" i="34"/>
  <c r="G11" i="34"/>
  <c r="F11" i="34"/>
  <c r="G10" i="34"/>
  <c r="F10" i="34"/>
  <c r="F8" i="34"/>
  <c r="G7" i="34"/>
  <c r="F7" i="34"/>
  <c r="G6" i="34"/>
  <c r="F6" i="34"/>
  <c r="G5" i="34"/>
  <c r="F5" i="34"/>
  <c r="F4" i="34"/>
  <c r="G3" i="34"/>
  <c r="F3" i="34"/>
  <c r="G2" i="34"/>
  <c r="F2" i="34"/>
  <c r="G35" i="33"/>
  <c r="F35" i="33"/>
  <c r="F34" i="33"/>
  <c r="F33" i="33"/>
  <c r="F32" i="33"/>
  <c r="F31" i="33"/>
  <c r="F30" i="33"/>
  <c r="F29" i="33"/>
  <c r="F28" i="33"/>
  <c r="F27" i="33"/>
  <c r="G26" i="33"/>
  <c r="F26" i="33"/>
  <c r="F25" i="33"/>
  <c r="F24" i="33"/>
  <c r="F23" i="33"/>
  <c r="F22" i="33"/>
  <c r="F21" i="33"/>
  <c r="G20" i="33"/>
  <c r="F20" i="33"/>
  <c r="G19" i="33"/>
  <c r="F19" i="33"/>
  <c r="G18" i="33"/>
  <c r="F18" i="33"/>
  <c r="G17" i="33"/>
  <c r="F17" i="33"/>
  <c r="G16" i="33"/>
  <c r="F16" i="33"/>
  <c r="G15" i="33"/>
  <c r="F15" i="33"/>
  <c r="G14" i="33"/>
  <c r="F14" i="33"/>
  <c r="G13" i="33"/>
  <c r="F13" i="33"/>
  <c r="G12" i="33"/>
  <c r="F12" i="33"/>
  <c r="F11" i="33"/>
  <c r="G9" i="33"/>
  <c r="F9" i="33"/>
  <c r="G8" i="33"/>
  <c r="F8" i="33"/>
  <c r="G7" i="33"/>
  <c r="F7" i="33"/>
  <c r="F6" i="33"/>
  <c r="F5" i="33"/>
  <c r="F4" i="33"/>
  <c r="G3" i="33"/>
  <c r="F3" i="33"/>
  <c r="G2" i="33"/>
  <c r="F2" i="33"/>
  <c r="G32" i="31"/>
  <c r="F32" i="31"/>
  <c r="A19" i="31"/>
  <c r="A21" i="31" s="1"/>
  <c r="G22" i="31"/>
  <c r="F22" i="31"/>
  <c r="F30" i="31"/>
  <c r="E13" i="31"/>
  <c r="E14" i="31"/>
  <c r="E15" i="31"/>
  <c r="E16" i="31"/>
  <c r="E17" i="31"/>
  <c r="E12" i="31"/>
  <c r="E11" i="31"/>
  <c r="E10" i="31"/>
  <c r="E3" i="31"/>
  <c r="E4" i="31"/>
  <c r="E5" i="31"/>
  <c r="E6" i="31"/>
  <c r="E8" i="31"/>
  <c r="G35" i="31"/>
  <c r="F35" i="31"/>
  <c r="G34" i="31"/>
  <c r="F34" i="31"/>
  <c r="G33" i="31"/>
  <c r="F33" i="31"/>
  <c r="G31" i="31"/>
  <c r="F31" i="31"/>
  <c r="G30" i="31"/>
  <c r="G29" i="31"/>
  <c r="F29" i="31"/>
  <c r="G28" i="31"/>
  <c r="F28" i="31"/>
  <c r="G27" i="31"/>
  <c r="F27" i="31"/>
  <c r="G26" i="31"/>
  <c r="F26" i="31"/>
  <c r="G25" i="31"/>
  <c r="F25" i="31"/>
  <c r="G24" i="31"/>
  <c r="F24" i="31"/>
  <c r="G23" i="31"/>
  <c r="F23" i="31"/>
  <c r="G21" i="31"/>
  <c r="F21" i="31"/>
  <c r="G20" i="31"/>
  <c r="F20" i="31"/>
  <c r="G19" i="31"/>
  <c r="F19" i="31"/>
  <c r="G18" i="31"/>
  <c r="F18" i="31"/>
  <c r="F17" i="31"/>
  <c r="F16" i="31"/>
  <c r="F15" i="31"/>
  <c r="F14" i="31"/>
  <c r="F13" i="31"/>
  <c r="F12" i="31"/>
  <c r="F11" i="31"/>
  <c r="F10" i="31"/>
  <c r="F9" i="31"/>
  <c r="G8" i="31"/>
  <c r="F8" i="31"/>
  <c r="G7" i="31"/>
  <c r="F7" i="31"/>
  <c r="F6" i="31"/>
  <c r="F5" i="31"/>
  <c r="F4" i="31"/>
  <c r="F3" i="31"/>
  <c r="G2" i="31"/>
  <c r="F2" i="31"/>
  <c r="E8" i="30"/>
  <c r="E13" i="30"/>
  <c r="E14" i="30"/>
  <c r="E16" i="30"/>
  <c r="E17" i="30"/>
  <c r="E7" i="30"/>
  <c r="E5" i="30"/>
  <c r="E3" i="30"/>
  <c r="P4" i="21"/>
  <c r="N4" i="21" s="1"/>
  <c r="G18" i="30"/>
  <c r="F18" i="30"/>
  <c r="F17" i="30"/>
  <c r="F16" i="30"/>
  <c r="G15" i="30"/>
  <c r="F15" i="30"/>
  <c r="F14" i="30"/>
  <c r="G13" i="30"/>
  <c r="F13" i="30"/>
  <c r="F12" i="30"/>
  <c r="F11" i="30"/>
  <c r="G10" i="30"/>
  <c r="F10" i="30"/>
  <c r="F9" i="30"/>
  <c r="F8" i="30"/>
  <c r="G7" i="30"/>
  <c r="F7" i="30"/>
  <c r="G6" i="30"/>
  <c r="F6" i="30"/>
  <c r="F5" i="30"/>
  <c r="F4" i="30"/>
  <c r="F3" i="30"/>
  <c r="G2" i="30"/>
  <c r="F2" i="30"/>
  <c r="E43" i="22"/>
  <c r="E44" i="22"/>
  <c r="E45" i="22"/>
  <c r="E46" i="22"/>
  <c r="E47" i="22"/>
  <c r="E48" i="22"/>
  <c r="E49" i="22"/>
  <c r="E42" i="22"/>
  <c r="F52" i="22"/>
  <c r="E40" i="22"/>
  <c r="E39" i="22"/>
  <c r="E37" i="22"/>
  <c r="E36" i="22"/>
  <c r="E34" i="22"/>
  <c r="E22" i="22"/>
  <c r="E21" i="22"/>
  <c r="G10" i="22"/>
  <c r="F7" i="22"/>
  <c r="E6" i="22"/>
  <c r="E5" i="22"/>
  <c r="F3" i="22"/>
  <c r="F4" i="22"/>
  <c r="F5" i="22"/>
  <c r="F6" i="22"/>
  <c r="G7" i="22"/>
  <c r="F8" i="22"/>
  <c r="G8" i="22"/>
  <c r="F9" i="22"/>
  <c r="G9" i="22"/>
  <c r="F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F35" i="22"/>
  <c r="G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G50" i="22"/>
  <c r="F51" i="22"/>
  <c r="G51" i="22"/>
  <c r="G52" i="22"/>
  <c r="F53" i="22"/>
  <c r="G53" i="22"/>
  <c r="G2" i="22"/>
  <c r="F2" i="22"/>
  <c r="E4" i="22"/>
  <c r="E3" i="22"/>
  <c r="F12" i="20"/>
  <c r="G14" i="31" s="1"/>
  <c r="F13" i="20"/>
  <c r="G6" i="31" s="1"/>
  <c r="F14" i="20"/>
  <c r="G24" i="29" s="1"/>
  <c r="F15" i="20"/>
  <c r="G4" i="30" s="1"/>
  <c r="F11" i="20"/>
  <c r="G3" i="29" s="1"/>
  <c r="S6" i="21"/>
  <c r="E25" i="29"/>
  <c r="E19" i="29"/>
  <c r="E7" i="29"/>
  <c r="J7" i="21"/>
  <c r="P7" i="21" s="1"/>
  <c r="P6" i="21"/>
  <c r="G6" i="21"/>
  <c r="P5" i="21"/>
  <c r="G5" i="21" s="1"/>
  <c r="G4" i="21"/>
  <c r="P8" i="21"/>
  <c r="N8" i="21" s="1"/>
  <c r="G8" i="21" s="1"/>
  <c r="O8" i="21"/>
  <c r="P3" i="21"/>
  <c r="N3" i="21" s="1"/>
  <c r="G3" i="21" s="1"/>
  <c r="P2" i="21"/>
  <c r="N2" i="21" s="1"/>
  <c r="G2" i="21" s="1"/>
  <c r="AI4" i="21"/>
  <c r="AH4" i="21"/>
  <c r="AI5" i="21"/>
  <c r="AG4" i="21"/>
  <c r="D3" i="21"/>
  <c r="D4" i="21" s="1"/>
  <c r="D5" i="21" s="1"/>
  <c r="D6" i="21" s="1"/>
  <c r="D7" i="21" s="1"/>
  <c r="D8" i="21" s="1"/>
  <c r="S3" i="21"/>
  <c r="S2" i="21"/>
  <c r="S7" i="21"/>
  <c r="S8" i="21"/>
  <c r="S5" i="21"/>
  <c r="O2" i="21"/>
  <c r="AH3" i="21"/>
  <c r="U2" i="21"/>
  <c r="Y2" i="21" s="1"/>
  <c r="U3" i="21"/>
  <c r="Y3" i="21" s="1"/>
  <c r="U4" i="21"/>
  <c r="AB4" i="21" s="1"/>
  <c r="U5" i="21"/>
  <c r="AA5" i="21" s="1"/>
  <c r="U6" i="21"/>
  <c r="AA6" i="21" s="1"/>
  <c r="U7" i="21"/>
  <c r="AA7" i="21" s="1"/>
  <c r="U8" i="21"/>
  <c r="AB8" i="21" s="1"/>
  <c r="O3" i="21"/>
  <c r="O4" i="21"/>
  <c r="O5" i="21"/>
  <c r="O6" i="21"/>
  <c r="O7" i="21"/>
  <c r="AG5" i="21"/>
  <c r="AH2" i="21"/>
  <c r="N5" i="21"/>
  <c r="N6" i="21"/>
  <c r="A22" i="31" l="1"/>
  <c r="A23" i="31"/>
  <c r="A24" i="31" s="1"/>
  <c r="N7" i="21"/>
  <c r="G7" i="21"/>
  <c r="Y8" i="21"/>
  <c r="Z7" i="21"/>
  <c r="AA8" i="21"/>
  <c r="AB7" i="21"/>
  <c r="AB3" i="21"/>
  <c r="G46" i="22"/>
  <c r="G42" i="22"/>
  <c r="G38" i="22"/>
  <c r="G34" i="22"/>
  <c r="G5" i="22"/>
  <c r="G24" i="33"/>
  <c r="G28" i="33"/>
  <c r="G32" i="33"/>
  <c r="G32" i="34"/>
  <c r="G26" i="29"/>
  <c r="G30" i="29"/>
  <c r="G9" i="35"/>
  <c r="G5" i="35"/>
  <c r="G36" i="34"/>
  <c r="G5" i="30"/>
  <c r="G3" i="31"/>
  <c r="G15" i="31"/>
  <c r="G9" i="30"/>
  <c r="G17" i="30"/>
  <c r="G11" i="31"/>
  <c r="Y6" i="21"/>
  <c r="Z5" i="21"/>
  <c r="AB6" i="21"/>
  <c r="AB2" i="21"/>
  <c r="G49" i="22"/>
  <c r="G45" i="22"/>
  <c r="G41" i="22"/>
  <c r="G37" i="22"/>
  <c r="G21" i="22"/>
  <c r="G4" i="22"/>
  <c r="G4" i="33"/>
  <c r="G21" i="33"/>
  <c r="G25" i="33"/>
  <c r="G29" i="33"/>
  <c r="G33" i="33"/>
  <c r="G29" i="34"/>
  <c r="G33" i="34"/>
  <c r="G19" i="29"/>
  <c r="G27" i="29"/>
  <c r="G24" i="35"/>
  <c r="G16" i="35"/>
  <c r="G12" i="35"/>
  <c r="G4" i="35"/>
  <c r="G39" i="34"/>
  <c r="G14" i="30"/>
  <c r="G4" i="31"/>
  <c r="G12" i="31"/>
  <c r="G16" i="31"/>
  <c r="Y4" i="21"/>
  <c r="Z3" i="21"/>
  <c r="AB5" i="21"/>
  <c r="G48" i="22"/>
  <c r="G44" i="22"/>
  <c r="G40" i="22"/>
  <c r="G36" i="22"/>
  <c r="G3" i="22"/>
  <c r="G5" i="33"/>
  <c r="G22" i="33"/>
  <c r="G30" i="33"/>
  <c r="G34" i="33"/>
  <c r="G4" i="34"/>
  <c r="G8" i="34"/>
  <c r="G30" i="34"/>
  <c r="G7" i="29"/>
  <c r="G28" i="29"/>
  <c r="G23" i="35"/>
  <c r="G15" i="35"/>
  <c r="G3" i="35"/>
  <c r="G38" i="34"/>
  <c r="A20" i="31"/>
  <c r="G3" i="30"/>
  <c r="G11" i="30"/>
  <c r="G5" i="31"/>
  <c r="G9" i="31"/>
  <c r="G13" i="31"/>
  <c r="G17" i="31"/>
  <c r="Z8" i="21"/>
  <c r="AA4" i="21"/>
  <c r="Y7" i="21"/>
  <c r="Z6" i="21"/>
  <c r="AA3" i="21"/>
  <c r="Y5" i="21"/>
  <c r="Z4" i="21"/>
  <c r="AA2" i="21"/>
  <c r="Z2" i="21"/>
  <c r="AL4" i="21"/>
  <c r="AM4" i="21" s="1"/>
  <c r="G47" i="22"/>
  <c r="G43" i="22"/>
  <c r="G39" i="22"/>
  <c r="G6" i="22"/>
  <c r="G6" i="33"/>
  <c r="G11" i="33"/>
  <c r="G23" i="33"/>
  <c r="G27" i="33"/>
  <c r="G31" i="33"/>
  <c r="G14" i="34"/>
  <c r="G31" i="34"/>
  <c r="G35" i="34"/>
  <c r="G25" i="29"/>
  <c r="G26" i="35"/>
  <c r="G18" i="35"/>
  <c r="G14" i="35"/>
  <c r="G37" i="34"/>
  <c r="G8" i="30"/>
  <c r="G12" i="30"/>
  <c r="G16" i="30"/>
  <c r="G10" i="31"/>
  <c r="A25" i="31" l="1"/>
  <c r="A26" i="31"/>
  <c r="A27" i="31" s="1"/>
  <c r="A28" i="31" s="1"/>
  <c r="A29" i="31" l="1"/>
  <c r="A30" i="31"/>
  <c r="A31" i="31" s="1"/>
  <c r="A33" i="31" s="1"/>
  <c r="A35" i="31" s="1"/>
  <c r="A32" i="31" l="1"/>
  <c r="A34" i="31"/>
</calcChain>
</file>

<file path=xl/sharedStrings.xml><?xml version="1.0" encoding="utf-8"?>
<sst xmlns="http://schemas.openxmlformats.org/spreadsheetml/2006/main" count="1199" uniqueCount="622">
  <si>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</si>
  <si>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</si>
  <si>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</si>
  <si>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</si>
  <si>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</si>
  <si>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</si>
  <si>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</si>
  <si>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</si>
  <si>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</si>
  <si>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</si>
  <si>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</si>
  <si>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</si>
  <si>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</si>
  <si>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</si>
  <si>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</si>
  <si>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</si>
  <si>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</si>
  <si>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</si>
  <si>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</si>
  <si>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</si>
  <si>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</si>
  <si>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</si>
  <si>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</si>
  <si>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</si>
  <si>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</si>
  <si>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</si>
  <si>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</si>
  <si>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</si>
  <si>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</si>
  <si>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</si>
  <si>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</si>
  <si>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</si>
  <si>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</si>
  <si>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</si>
  <si>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</si>
  <si>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</si>
  <si>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</si>
  <si>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</si>
  <si>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</si>
  <si>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</si>
  <si>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</si>
  <si>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</si>
  <si>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</si>
  <si>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</si>
  <si>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</si>
  <si>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</si>
  <si>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</si>
  <si>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</si>
  <si>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</si>
  <si>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</si>
  <si>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</si>
  <si>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</si>
  <si>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</si>
  <si>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</si>
  <si>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</si>
  <si>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</si>
  <si>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</si>
  <si>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</si>
  <si>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</si>
  <si>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</si>
  <si>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</si>
  <si>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</si>
  <si>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</si>
  <si>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</si>
  <si>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</si>
  <si>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</si>
  <si>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</si>
  <si>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</si>
  <si>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</si>
  <si>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</si>
  <si>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</si>
  <si>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</si>
  <si>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</si>
  <si>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</si>
  <si>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</si>
  <si>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</si>
  <si>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</si>
  <si>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</si>
  <si>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</si>
  <si>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</si>
  <si>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</si>
  <si>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</si>
  <si>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</si>
  <si>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</si>
  <si>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</si>
  <si>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</si>
  <si>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</si>
  <si>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</si>
  <si>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</si>
  <si>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</si>
  <si>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</si>
  <si>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</si>
  <si>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</si>
  <si>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</si>
  <si>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</si>
  <si>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</si>
  <si>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</si>
  <si>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</si>
  <si>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</si>
  <si>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</si>
  <si>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</si>
  <si>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</si>
  <si>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</si>
  <si>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</si>
  <si>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</si>
  <si>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</si>
  <si>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</si>
  <si>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</si>
  <si>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</si>
  <si>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</si>
  <si>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</si>
  <si>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</si>
  <si>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</si>
  <si>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</si>
  <si>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</si>
  <si>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</si>
  <si>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</si>
  <si>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</si>
  <si>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</si>
  <si>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</si>
  <si>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</si>
  <si>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</si>
  <si>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</si>
  <si>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</si>
  <si>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</si>
  <si>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</si>
  <si>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</si>
  <si>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</si>
  <si>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</si>
  <si>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</si>
  <si>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</si>
  <si>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</si>
  <si>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</si>
  <si>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</si>
  <si>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</si>
  <si>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</si>
  <si>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</si>
  <si>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</si>
  <si>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</si>
  <si>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</si>
  <si>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</si>
  <si>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</si>
  <si>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</si>
  <si>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</si>
  <si>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</si>
  <si>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</si>
  <si>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</si>
  <si>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</si>
  <si>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</si>
  <si>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</si>
  <si>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Zone déchêts</t>
  </si>
  <si>
    <t>Trash zone</t>
  </si>
  <si>
    <t>Trash</t>
  </si>
  <si>
    <t>Feed closed</t>
  </si>
  <si>
    <t>Fin du ravitaillement</t>
  </si>
  <si>
    <t>Début du ravitaillement</t>
  </si>
  <si>
    <t>Feed open</t>
  </si>
  <si>
    <t>&amp;#9851;</t>
  </si>
  <si>
    <t>&amp;#9873;</t>
  </si>
  <si>
    <t>&amp;#36;</t>
  </si>
  <si>
    <t>&amp;#9749;</t>
  </si>
  <si>
    <t>Finish&lt;br/&gt;Time and points bonus</t>
  </si>
  <si>
    <t>Val-Senneville</t>
  </si>
  <si>
    <t>Demi-tour</t>
  </si>
  <si>
    <t>Official Start</t>
  </si>
  <si>
    <t>Route 117</t>
  </si>
  <si>
    <t>Arrivée&lt;br/&gt; Bonification en temps et points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</si>
  <si>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</si>
  <si>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</si>
  <si>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</si>
  <si>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</si>
  <si>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</si>
  <si>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</si>
  <si>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</si>
  <si>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</si>
  <si>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</si>
  <si>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</si>
  <si>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</si>
  <si>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</si>
  <si>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</si>
  <si>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</si>
  <si>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</si>
  <si>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</si>
  <si>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</si>
  <si>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</si>
  <si>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</si>
  <si>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</si>
  <si>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</si>
  <si>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</si>
  <si>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</si>
  <si>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</si>
  <si>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</si>
  <si>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</si>
  <si>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</si>
  <si>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</si>
  <si>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</si>
  <si>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</si>
  <si>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</si>
  <si>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</si>
  <si>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Arrivée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</si>
  <si>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</si>
  <si>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</si>
  <si>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</si>
  <si>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</si>
  <si>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</si>
  <si>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Zone déchets (sur 200 m)</t>
  </si>
  <si>
    <t>Trash zone (on 200 m)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</si>
  <si>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</si>
  <si>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</si>
  <si>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</si>
  <si>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</si>
  <si>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</si>
  <si>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</si>
  <si>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</si>
  <si>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</si>
  <si>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</si>
  <si>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</si>
  <si>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</si>
  <si>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</si>
  <si>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</si>
  <si>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</si>
  <si>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</si>
  <si>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</si>
  <si>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7 - Senneterre</t>
  </si>
  <si>
    <t xml:space="preserve">Stage 1 - Rouyn-Noranda </t>
  </si>
  <si>
    <t>Stage 2 - Amos</t>
  </si>
  <si>
    <t>Stage 5 - Senneterre Loop</t>
  </si>
  <si>
    <t>Stage 7 - Senneterre</t>
  </si>
  <si>
    <t>Senneterre - VD - Senneterre</t>
  </si>
  <si>
    <t>https://ridewithgps.com/routes/45310594</t>
  </si>
  <si>
    <t>Malartic - Cadillac - Malartic</t>
  </si>
  <si>
    <t>https://ridewithgps.com/routes/45310690</t>
  </si>
  <si>
    <t>https://ridewithgps.com/routes/45310718</t>
  </si>
  <si>
    <t>Musée minéralogique de l'A-T</t>
  </si>
  <si>
    <t>Mineralogical Museum of A-T</t>
  </si>
  <si>
    <t>Mont Bell</t>
  </si>
  <si>
    <t>Mount Bell</t>
  </si>
  <si>
    <t>Texte_REF_FR</t>
  </si>
  <si>
    <t>Texte_REF_ANG</t>
  </si>
  <si>
    <t>Départ - Ville - Lieu</t>
  </si>
  <si>
    <t>Start – Ville - Place</t>
  </si>
  <si>
    <t>Début Xe tour (1 tour à faire)</t>
  </si>
  <si>
    <t>Start of Xth lap (1 lap to go)</t>
  </si>
  <si>
    <t>Ville</t>
  </si>
  <si>
    <t>Voie ferrée oblique / Pont de bois</t>
  </si>
  <si>
    <t>Oblique railroad crossing / Wooden bridge</t>
  </si>
  <si>
    <t>Sprint bonification temps et points&lt;br/&gt; Lieu précis Ville</t>
  </si>
  <si>
    <t>Bonification Sprint - times and points&lt;br/&gt; Lieu précis Ville</t>
  </si>
  <si>
    <t>Points GPM&lt;br/&gt; Lieu précis Ville</t>
  </si>
  <si>
    <t>KOM Points&lt;br/&gt; Lieu précis Ville</t>
  </si>
  <si>
    <t>Ville Mayor's sprint $250&lt;br/&gt; Lieu précis Ville</t>
  </si>
  <si>
    <t>Sprint du maire Ville $250&lt;br/&gt; Lieu précis Ville</t>
  </si>
  <si>
    <t>Nom route / rue</t>
  </si>
  <si>
    <t>Début du ravitaillement / Fin du ravitaillement</t>
  </si>
  <si>
    <t>Feed open / Feed closed</t>
  </si>
  <si>
    <t>Déviation de la caravance&lt;br/&gt; À droite/gauche sur rue</t>
  </si>
  <si>
    <t>Caravan bypass&lt;br/&gt;Right/left on rue</t>
  </si>
  <si>
    <t>Zone déchets (sur xxx m)</t>
  </si>
  <si>
    <t>Trash zone (on xxx m)</t>
  </si>
  <si>
    <t>Round about Xnd exit straight ahead/right/left&lt;br&gt; rue</t>
  </si>
  <si>
    <t>Carrefour giratoire, Xe sortie tout droit/droite/gauche&lt;br/&gt;rue</t>
  </si>
  <si>
    <t>2 colonnes ajoutés au lexiques : Texte Ref pour les phrases types à utiliser dans le tableau</t>
  </si>
  <si>
    <t>Start of route</t>
  </si>
  <si>
    <t>Au rond-point, prenez la 2 sortie vers route 117</t>
  </si>
  <si>
    <t>Quartier urbain - McWatters</t>
  </si>
  <si>
    <t>GPM / KOM</t>
  </si>
  <si>
    <t>Sprint Bonif 1 - Camping Lac Normand</t>
  </si>
  <si>
    <t>Quartier de Cadillac</t>
  </si>
  <si>
    <t>Sprint maire / mayor sprint - Cadillac</t>
  </si>
  <si>
    <t>Rester sur la 117</t>
  </si>
  <si>
    <t>Sprint Bonif - 100m avant chemin des Pompiers Malartic</t>
  </si>
  <si>
    <t>Ville de Malartic</t>
  </si>
  <si>
    <t>Chemin de fer</t>
  </si>
  <si>
    <t>Mine Agnico-Eagle - projet Odyssey</t>
  </si>
  <si>
    <t>Sprint du maire $ Dubuisson</t>
  </si>
  <si>
    <t>Fin du ravito</t>
  </si>
  <si>
    <t>Ville de Val-d'Or</t>
  </si>
  <si>
    <t>End of route</t>
  </si>
  <si>
    <t>Pont rivière Thompson</t>
  </si>
  <si>
    <t>Tournezà droite sur Boulevard du Collège</t>
  </si>
  <si>
    <t>Tournezà gauche sur Rue Tardif</t>
  </si>
  <si>
    <t>Tournezà gauche sur Avenue Larivière</t>
  </si>
  <si>
    <t>Carrefour giratoire -à droite vers boul Barette</t>
  </si>
  <si>
    <t>Tournezà gauche sur Boulevard Sabourin</t>
  </si>
  <si>
    <t>Tournez fortà droite sur Boulevard des Pins</t>
  </si>
  <si>
    <t>Tournezà gauche sur 7e Rue</t>
  </si>
  <si>
    <t>Tournezà gauche sur Rue d'Ukraine</t>
  </si>
  <si>
    <t>Tournezà gauche sur 2e Avenue</t>
  </si>
  <si>
    <t>Tournezà gauche sur Rue Wolfe</t>
  </si>
  <si>
    <t>Tournezà droite sur 1e Avenue</t>
  </si>
  <si>
    <t>Tournezà gauche sur 1e Rue</t>
  </si>
  <si>
    <t>Tournezà gauche sur Avenue Delorimier</t>
  </si>
  <si>
    <t>Tournez fortà gauche sur 6e Rue</t>
  </si>
  <si>
    <t>Tournezà droite sur Avenue Laliberté</t>
  </si>
  <si>
    <t>Départ officiel / Official start</t>
  </si>
  <si>
    <t>Aéroport régional de Rouyn-Noranda</t>
  </si>
  <si>
    <t>Début du ravito</t>
  </si>
  <si>
    <t>Ville de Rivière-Héva</t>
  </si>
  <si>
    <t>Carrefour giratoire entrée Malartic - tout droit 2e sortie</t>
  </si>
  <si>
    <t>Zone déchet / trash zone sur 200m</t>
  </si>
  <si>
    <t>Tournezà droite sur 1e Avenue - Entré sur le circuit</t>
  </si>
  <si>
    <t>Premier passage / Début du 1er tour</t>
  </si>
  <si>
    <t>Deuxième passage / début du 2e tour</t>
  </si>
  <si>
    <t>Troisième passage / début du 3e et dernier tour</t>
  </si>
  <si>
    <t>Ref_RWGPS</t>
  </si>
  <si>
    <t>REF_Lexique_FR</t>
  </si>
  <si>
    <t>REF_Lexique_ANG</t>
  </si>
  <si>
    <t>Avenue Larivière / route 117</t>
  </si>
  <si>
    <t>Carrefour giratoire, 1ère sortie tout droit&lt;br/&gt;Route 117</t>
  </si>
  <si>
    <t>Round about 1st exit straight ahead&lt;br&gt;Route 117</t>
  </si>
  <si>
    <t>McWatters</t>
  </si>
  <si>
    <t>Point GPM&lt;br/&gt;100m avant chemin Bousquet</t>
  </si>
  <si>
    <t>KOM Points&lt;br/&gt;100m befor chemin Bousquet</t>
  </si>
  <si>
    <t>Rouyn-Noranda Regional airport</t>
  </si>
  <si>
    <t>Sprint bonification temps et points&lt;br/&gt;Camping Lac Normand</t>
  </si>
  <si>
    <t>Bonification Sprint - times and points&lt;br/&gt;Camping Lac Normand</t>
  </si>
  <si>
    <t>Quartier urbain - Cadillac</t>
  </si>
  <si>
    <t>Sprint de la mairesse Rouyn-Noranda $250&lt;br/&gt;Station-service Cadillac</t>
  </si>
  <si>
    <t>Rouyn-Noranda Mayor's sprint $250&lt;br/&gt;Cadillac gas station</t>
  </si>
  <si>
    <t>Town of Rivière-Héva</t>
  </si>
  <si>
    <t>Sprint bonification temps et points&lt;br/&gt;100 m avant chemin des pompiers&lt;br/&gt;Malartic</t>
  </si>
  <si>
    <t>Bonification Sprint - times and points&lt;br/&gt;100m before chemin des pompiers&lt;br/&gt;Malartic</t>
  </si>
  <si>
    <t>Town of Malartic</t>
  </si>
  <si>
    <t>Carrefour giratoire, 2e sortie tout droit&lt;br/&gt;Rue Royale / Route 117</t>
  </si>
  <si>
    <t>Round about 2nd exit straight ahead&lt;br&gt;Rue Royale / Route 117</t>
  </si>
  <si>
    <t>railroad crossing</t>
  </si>
  <si>
    <t>Agnico-Eagle mine - project Odyssey</t>
  </si>
  <si>
    <t>Town of Val-d'Or</t>
  </si>
  <si>
    <t>Boulevard Sabourin</t>
  </si>
  <si>
    <t>Carrefour giratoire, 1ère sortie à droite&lt;br/&gt;Boulevard Barette</t>
  </si>
  <si>
    <t>Round about 1st exit on theright&lt;br&gt;Boulevard Barette</t>
  </si>
  <si>
    <t>Boulevard des Pins</t>
  </si>
  <si>
    <t>7e rue</t>
  </si>
  <si>
    <t>Circuit finish entrance&lt;br/&gt;1ere avenue</t>
  </si>
  <si>
    <t>Rue d'Ukraine</t>
  </si>
  <si>
    <t>2e avenue</t>
  </si>
  <si>
    <t>Début 1er tour (3 tours à faire)</t>
  </si>
  <si>
    <t>Start of 1st lap (3 laps to go)</t>
  </si>
  <si>
    <t>Rue Wolfe</t>
  </si>
  <si>
    <t>1e avenue</t>
  </si>
  <si>
    <t>Avenue Delorimier</t>
  </si>
  <si>
    <t>6e rue</t>
  </si>
  <si>
    <t>1e rue</t>
  </si>
  <si>
    <t>Début 2e tour (2 tours à faire)</t>
  </si>
  <si>
    <t>Start of 2nd lap (2 laps to go)</t>
  </si>
  <si>
    <t>Début 3e tour (1 tours à faire)</t>
  </si>
  <si>
    <t>Bypass caravan</t>
  </si>
  <si>
    <t>Déviation de la caravance&lt;br/&gt; À gauche sur 7e rue</t>
  </si>
  <si>
    <t>Caravan bypass&lt;br/&gt;Left on 7e rue</t>
  </si>
  <si>
    <t>À utiliser comme guide avec un recherchev sur Symbol</t>
  </si>
  <si>
    <t>En orange, provient de RWGPS</t>
  </si>
  <si>
    <t>En bleu, c'est le pattern à utiliser</t>
  </si>
  <si>
    <t>En blanc, c'est le texte à composer</t>
  </si>
  <si>
    <t>Sprint de la mairesse Rouyn-Noranda $250&lt;br/&gt;École de Dubuisson</t>
  </si>
  <si>
    <t>Rouyn-Noranda Mayor's sprint $250&lt;br/&gt;Dubuisson school</t>
  </si>
  <si>
    <t>Thompson river bridge</t>
  </si>
  <si>
    <t>https://ridewithgps.com/routes/45857008</t>
  </si>
  <si>
    <t>https://ridewithgps.com/routes/46073359</t>
  </si>
  <si>
    <t>Boulevard Dennisson</t>
  </si>
  <si>
    <t>Droite du terre-plein</t>
  </si>
  <si>
    <t>Tournez à gauche sur Rue Self</t>
  </si>
  <si>
    <t>Tournez à gauche - Stationnement</t>
  </si>
  <si>
    <t>Demi-tour au fond du stationnement</t>
  </si>
  <si>
    <t>Tournez à droite sur Boulevard Sabourin - Sortie du stationnement</t>
  </si>
  <si>
    <t>Rue Self</t>
  </si>
  <si>
    <t>Tournez à droite sur Boulevard Dennison</t>
  </si>
  <si>
    <t>√Ä droite du terre-plein</t>
  </si>
  <si>
    <t>Rue Allard</t>
  </si>
  <si>
    <t>Tournez à droite sur Avenue Perreault</t>
  </si>
  <si>
    <t>Arrivée / Finish</t>
  </si>
  <si>
    <t>À gauche du terre-plein interserction 7e rue : Début circulation à contre-sens</t>
  </si>
  <si>
    <t>À droite du terre-plein central</t>
  </si>
  <si>
    <t>On the right side of the central median</t>
  </si>
  <si>
    <t>Left of the central median&lt;br/&gt;before the 7th street intersection&lt;br/&gt;Start of counterflow traffic (southbound lane)</t>
  </si>
  <si>
    <t>Tour observation Rotary&lt;br/&gt;Stationnement</t>
  </si>
  <si>
    <t>Rotary observation tower&lt;br/&gt;Parking</t>
  </si>
  <si>
    <t>Sortie du stationnement</t>
  </si>
  <si>
    <t>Avenue Perreault</t>
  </si>
  <si>
    <t>Parking exit</t>
  </si>
  <si>
    <t>Turn-around at the back of the parking</t>
  </si>
  <si>
    <t xml:space="preserve">Départ - Citée de l'Or - Val-d'Or </t>
  </si>
  <si>
    <t>Start - Citée de l'Or - Val-d'Or</t>
  </si>
  <si>
    <t>Boulevard des Pins&lt;br/&gt;Virage serré en descente !</t>
  </si>
  <si>
    <t>Départ - Hôtel de Ville&lt;br/&gt;Val-d'Or</t>
  </si>
  <si>
    <t>Start – Town Hall&lt;br/&gt;Val-d'Or</t>
  </si>
  <si>
    <t>Tournez √† gauche sur Rue Wolfe</t>
  </si>
  <si>
    <t>Tournez √† droite sur 1e Avenue</t>
  </si>
  <si>
    <t>Tournez √† gauche sur 1e Rue</t>
  </si>
  <si>
    <t>Tournez √† droite sur Boulevard Forest</t>
  </si>
  <si>
    <t>√Ä gauche de la bretelle (sens inverse circulation)</t>
  </si>
  <si>
    <t>Boulevard Sabourin (sens inverse de la circulation)</t>
  </si>
  <si>
    <t>Tournez √† gauche sur Chemin de la Baie-Carri√®re</t>
  </si>
  <si>
    <t>Tournez √† gauche sur Boulevard Barrette</t>
  </si>
  <si>
    <t>Tournez √† gauche sur Boulevard Sabourin</t>
  </si>
  <si>
    <t>Tournez fort √† droite sur Boulevard des Pins</t>
  </si>
  <si>
    <t>Tournez √† gauche sur 7e Rue</t>
  </si>
  <si>
    <t>Tournez √† gauche sur Rue d'Ukraine</t>
  </si>
  <si>
    <t>Tournez √† gauche sur 2e Avenue</t>
  </si>
  <si>
    <t>Fin tour 1</t>
  </si>
  <si>
    <t>Fin tour 2</t>
  </si>
  <si>
    <t>Fin tour 3</t>
  </si>
  <si>
    <t>Fin tour 4</t>
  </si>
  <si>
    <t>Fin tour 5</t>
  </si>
  <si>
    <t>Fin tour 6</t>
  </si>
  <si>
    <t>Fin tour 7</t>
  </si>
  <si>
    <t>Fin tour 8</t>
  </si>
  <si>
    <t>Fin tour 9</t>
  </si>
  <si>
    <t>Fin tour 10</t>
  </si>
  <si>
    <t>Fin tour 11</t>
  </si>
  <si>
    <t>Fin tour 12</t>
  </si>
  <si>
    <t>1ere rue</t>
  </si>
  <si>
    <t>Boulevard Forest</t>
  </si>
  <si>
    <t>Boulevard des Pins&lt;br/&gt;Sharp turn in the descent</t>
  </si>
  <si>
    <t>À gauche du terre-plein&lt;br/&gt;avant intersection 7e rue&lt;br/&gt;Début circulation à contre-sens (voie sud)</t>
  </si>
  <si>
    <t>À gauche du terre-plein avant interserction&lt;br/&gt;Début circulation à contre-sens (voie est)</t>
  </si>
  <si>
    <t>Left of the central median before intersection&lt;br/&gt;Start of counterflow traffic (eastbound lane)</t>
  </si>
  <si>
    <t>Chemin de la Baie-Carrière</t>
  </si>
  <si>
    <t>Boulevard Barette</t>
  </si>
  <si>
    <t>KOM 1</t>
  </si>
  <si>
    <t>KOM 2</t>
  </si>
  <si>
    <t>KOM 3</t>
  </si>
  <si>
    <t>KOM - Dépôt neige</t>
  </si>
  <si>
    <t>Point GPM&lt;br/&gt;Chemin dépôt à neige</t>
  </si>
  <si>
    <t>KOM Points&lt;br/&gt;Snow ddeposit road</t>
  </si>
  <si>
    <t>KOM Points - Boul. Sabourin&lt;br/&gt;Intersection of snow deposit road</t>
  </si>
  <si>
    <t>Points GPM - Boul. Savbourin&lt;br/&gt;Intersection chemin dépôt à neige</t>
  </si>
  <si>
    <t>Début 3e tour (10 tours à faire)</t>
  </si>
  <si>
    <t>Début 4e tour (9 tours à faire)</t>
  </si>
  <si>
    <t>Début 6e tour (7 tours à faire)</t>
  </si>
  <si>
    <t>Début 8e tour (5 tours à faire)</t>
  </si>
  <si>
    <t>Début 9e tour (4 tours à faire)</t>
  </si>
  <si>
    <t>Début 12e tour (1 tour à faire)</t>
  </si>
  <si>
    <t>Start of 3rd lap (10 laps to go)</t>
  </si>
  <si>
    <t>Start of 4th lap (9 laps to go)</t>
  </si>
  <si>
    <t>Start of 6th lap (7 laps to go)</t>
  </si>
  <si>
    <t>Start of 8th lap (5 laps to go)</t>
  </si>
  <si>
    <t>Start of 9th lap (4 laps to go)</t>
  </si>
  <si>
    <t>Start of 12th lap (1 lap to go)</t>
  </si>
  <si>
    <t>Start of 3rd lap (1 laps to go)</t>
  </si>
  <si>
    <t>Début 7e tour (6 tours à faire)&lt;br/&gt;Sprint de la Mairesse de Val-d'Or (250$)</t>
  </si>
  <si>
    <t>Début 11e tour (2 tours à faire)&lt;br/&gt;Sprint de la Mairesse de Val-d'Or (250$)</t>
  </si>
  <si>
    <t>Start of 11th lap (2 laps to go)&lt;br/&gt;Val-d'Or Mayor's sprint (250$)</t>
  </si>
  <si>
    <t>Start of 7nd lap (6 laps to go)&lt;br/&gt;Val-d'Or Mayor's sprint (250$)</t>
  </si>
  <si>
    <t>Début 10e tour (3 tours à faire)&lt;br/&gt;Sprint bonification temps et points</t>
  </si>
  <si>
    <t>Start of 10th lap (3 laps to go)&lt;br/&gt;Bonfication sprint - times and points</t>
  </si>
  <si>
    <t>Début 5e tour (8 tours à faire)&lt;br/&gt;Sprint bonification temps et points</t>
  </si>
  <si>
    <t>Start of 5th lap (8 laps to go)&lt;br/&gt;Bonfication sprint - times and points</t>
  </si>
  <si>
    <t>Passage à la ligne&lt;br/&gt;Début 2e tour (11 tours à faire)</t>
  </si>
  <si>
    <t>Start/Finish line&lt;br/&gt;Start of 2nd lap (11 laps to go)</t>
  </si>
  <si>
    <t>Ravito</t>
  </si>
  <si>
    <t>Fin Ravito</t>
  </si>
  <si>
    <t>https://ridewithgps.com/routes/46053592</t>
  </si>
  <si>
    <t>Boulevard des Pins&lt;br/&gt;Fin circulation à contre-sens</t>
  </si>
  <si>
    <t xml:space="preserve">Boulevard des Pins&lt;br/&gt;End of counterflow traffic </t>
  </si>
  <si>
    <t>Départ - Senneterre - Hôtel de Ville</t>
  </si>
  <si>
    <t>Start - Senneterre - Town hall</t>
  </si>
  <si>
    <t>Départ - Amos - Parc de la Cathédrale</t>
  </si>
  <si>
    <t>Start - Amos - Cathedral</t>
  </si>
  <si>
    <t>Départ - Rouyn-Noranda&lt;br/&gt;Cegep de l'Abitibi-Témiscamingue</t>
  </si>
  <si>
    <t>Start - Rouyn-Noranda&lt;br/&gt;Abitibi-Témiscamingue CEGEP</t>
  </si>
  <si>
    <t>Tournez  à gauche sur Avenue de La Sarre</t>
  </si>
  <si>
    <t>Tournez  à gauche sur Rue Royale, 117</t>
  </si>
  <si>
    <t>Tournez légèrement  à droite sur Rue Royale - terre-plein</t>
  </si>
  <si>
    <t>Carrefour giratoire - 2e sortie tout droit</t>
  </si>
  <si>
    <t>Départ officiel / Official Start - chemin des Pompiers</t>
  </si>
  <si>
    <t>Rester  à gauche sur route 117</t>
  </si>
  <si>
    <t>Sprint du Maire / Mayor sprint</t>
  </si>
  <si>
    <t>Restez sur la gauche - route 117</t>
  </si>
  <si>
    <t>Tournez  à gauche sur Rue Principale</t>
  </si>
  <si>
    <t>Tournez  à gauche sur 2e Avenue Est</t>
  </si>
  <si>
    <t>Tournez  à droite sur Route 117</t>
  </si>
  <si>
    <t>Rester  à droite sur route 117</t>
  </si>
  <si>
    <t>Carrefour giratoire - 2e sortie - tout droit</t>
  </si>
  <si>
    <t>Tournez  à droite sur Avenue d'Abitibi</t>
  </si>
  <si>
    <t>Bypass / déviation caravane - Rue Frontenac</t>
  </si>
  <si>
    <t>Tournez  à gauche sur Rue de la Paix</t>
  </si>
  <si>
    <t>Rue de la Paix</t>
  </si>
  <si>
    <t>À droite terre-plein central</t>
  </si>
  <si>
    <t>Avenue de La Sarre</t>
  </si>
  <si>
    <t>Carrefour giratoire, 2e sortie tout droit&lt;br/&gt;Avenue Royale / 117</t>
  </si>
  <si>
    <t>Round about 2nd exit straight ahead&lt;br&gt;Avenue Royale / 117</t>
  </si>
  <si>
    <t>Carrefour giratoire, 2e sortie tout droit&lt;br/&gt;Route 117</t>
  </si>
  <si>
    <t>Round about 2nd exit straight ahead&lt;br&gt;Route 117</t>
  </si>
  <si>
    <t>Avenue Royale / Route 117</t>
  </si>
  <si>
    <t>Terre-plein central - 1 voie à droite</t>
  </si>
  <si>
    <t>Central median - 1 lane on the rigth</t>
  </si>
  <si>
    <t>Chicane vers Avenue Abitibi</t>
  </si>
  <si>
    <t>&lt;i&gt;Chicane&lt;/i&gt; toward Avenue Abitibi</t>
  </si>
  <si>
    <t>Départ - Malartic&lt;br/&gt;&lt;a href="https://www.museemalartic.qc.ca/fr/index.cfm" target="_blank"&gt;Musée Minéralogique de l'Abitibi-Témiscaminge&lt;/a&gt;</t>
  </si>
  <si>
    <t>Start - Malartic&lt;br/&gt;&lt;a href="https://www.museemalartic.qc.ca/en/index.cfm" target="_blank"&gt;Musée Minéralogique de l'Abitibi-Témiscaminge&lt;/a&gt;</t>
  </si>
  <si>
    <t>Déviation de la caravance&lt;br/&gt; À droite sur Rue Frontenac</t>
  </si>
  <si>
    <t>Caravan bypass&lt;br/&gt;Right on Rue Frontenac</t>
  </si>
  <si>
    <t>https://ridewithgps.com/routes/46021875</t>
  </si>
  <si>
    <t>Continuez sur 10e Avenue, 113</t>
  </si>
  <si>
    <t>10e Avenue</t>
  </si>
  <si>
    <t>Tournez à gauche sur 4e Rue Ouest, 113</t>
  </si>
  <si>
    <t>4e Rue Ouest</t>
  </si>
  <si>
    <t>Restez sur la droite</t>
  </si>
  <si>
    <t>Tournez légèrement à droite sur 7e Avenue, 113</t>
  </si>
  <si>
    <t>7e Avenue</t>
  </si>
  <si>
    <t>Pont / Bridge</t>
  </si>
  <si>
    <t>Continuez sur 3e Avenue Est, 117</t>
  </si>
  <si>
    <t>Point GPM&lt;br/&gt;Tour communication</t>
  </si>
  <si>
    <t>Point GPM&lt;br/&gt;Communication tower</t>
  </si>
  <si>
    <t>Ville de Val-d'Or / Val-d'Or city</t>
  </si>
  <si>
    <t>Val-d'Or</t>
  </si>
  <si>
    <t>Au rond-point, prenez la 1 sortie vers Boulevard Tétrault, 117</t>
  </si>
  <si>
    <t>Voie ferrée / Roadrail</t>
  </si>
  <si>
    <t>Roadrail</t>
  </si>
  <si>
    <t>Voie ferrée / Railroad</t>
  </si>
  <si>
    <t>7e Rue</t>
  </si>
  <si>
    <t>Tournez à droite sur 2e Avenue</t>
  </si>
  <si>
    <t>Entrée sur le circuit d’arrivée&lt;br/&gt;2e avenue</t>
  </si>
  <si>
    <t>Circuit finish entrance&lt;br/&gt;2e avenue</t>
  </si>
  <si>
    <t>Début 1ier tour (10 à faire) / First lap (10 to go)</t>
  </si>
  <si>
    <t>Start 1st lap (10 to go)</t>
  </si>
  <si>
    <t>Tournez à gauche sur Rue Wolfe</t>
  </si>
  <si>
    <t>Tournez à droite sur 1e Avenue</t>
  </si>
  <si>
    <t>1e Avenue</t>
  </si>
  <si>
    <t>Tournez à gauche sur 1e Rue</t>
  </si>
  <si>
    <t>1e Rue</t>
  </si>
  <si>
    <t>Point GPM&lt;br/&gt;Rue Brébeuf</t>
  </si>
  <si>
    <t>Tournez à gauche sur Avenue Delorimier</t>
  </si>
  <si>
    <t>Tournez à droite sur 6e Rue</t>
  </si>
  <si>
    <t>6e Rue</t>
  </si>
  <si>
    <t>Tournez à gauche sur Boulevard des Pins</t>
  </si>
  <si>
    <t>Boul. des Pins</t>
  </si>
  <si>
    <t>Tournez à gauche sur 7e Rue</t>
  </si>
  <si>
    <t>Tournez à gauche sur Rue d'Ukraine</t>
  </si>
  <si>
    <t>Tournez à gauche sur 2e Avenue</t>
  </si>
  <si>
    <t>2e Avenue</t>
  </si>
  <si>
    <t>Sprint de la Mairesse 250$ / Mayor Sprint</t>
  </si>
  <si>
    <t>straigth</t>
  </si>
  <si>
    <t>Début 3e tour (8 tours à faire)</t>
  </si>
  <si>
    <t>Start of 3rd lap (8 laps to go)</t>
  </si>
  <si>
    <t>Début 4e tour (7 à faire)&lt;br/&gt;Sprint bonification temps et points</t>
  </si>
  <si>
    <t>Start of 4th lap (7 to go)&lt;br/&gt;Bonfication sprint - times and points</t>
  </si>
  <si>
    <t>Début 5e tour (6 à faire)</t>
  </si>
  <si>
    <t>Start of 5th lap (6 to go)</t>
  </si>
  <si>
    <t>Début 6e tour (5 à faire)</t>
  </si>
  <si>
    <t>Start of 6th lap (5 to go)</t>
  </si>
  <si>
    <t>Sprint Bonif / 7e tour (4 à faire) / 7th lap (4 to go)</t>
  </si>
  <si>
    <t>Début 7e tour (4 à faire)&lt;br/&gt;Sprint bonification temps et points</t>
  </si>
  <si>
    <t>Start of 7th lap (4 to go)&lt;br/&gt;Bonfication sprint - times and points</t>
  </si>
  <si>
    <t>8e tour (3 à faire) / 8th lap (3 to go)</t>
  </si>
  <si>
    <t>Début 8e tour (3 à faire)</t>
  </si>
  <si>
    <t>Start of 8th lap (3 to go)</t>
  </si>
  <si>
    <t>Début 9e tour (2 tours à faire)&lt;br/&gt;Sprint de la Mairesse de Senneterre (250$)</t>
  </si>
  <si>
    <t>Start of 9th lap (2 laps to go)&lt;br/&gt;Senneterre Mayor's sprint (250$)</t>
  </si>
  <si>
    <t>Dernier passage / last lap</t>
  </si>
  <si>
    <t>Début 10e tour (dernier tour à faire)</t>
  </si>
  <si>
    <t>Start of 10th lap (last lap to go)</t>
  </si>
  <si>
    <t>Bypass Caravan (à gauche sur 7e rue)</t>
  </si>
  <si>
    <t>Railroad</t>
  </si>
  <si>
    <t>Tournez à droite sur Rue Principale Sud</t>
  </si>
  <si>
    <t>Rue Principale Sud</t>
  </si>
  <si>
    <t>Au rond-point, prenez la 2 sortie vers Route 111, 111, 395</t>
  </si>
  <si>
    <t>Au rond-point, prenez la 2 sortie vers Route 111, 111</t>
  </si>
  <si>
    <t>Départ officiel / Official Start</t>
  </si>
  <si>
    <t>Tournez à gauche sur Route 386, 386</t>
  </si>
  <si>
    <t>Route 386</t>
  </si>
  <si>
    <t>Sprint du Maire d'Amos $250 / Amos Mayor Sprint</t>
  </si>
  <si>
    <t>Oblique Railroad</t>
  </si>
  <si>
    <t>Début ravitaillement</t>
  </si>
  <si>
    <t>Tournez à droite sur 386, 397</t>
  </si>
  <si>
    <t>Route 386/397</t>
  </si>
  <si>
    <t>Municipalité de Barraute</t>
  </si>
  <si>
    <t>Barraute</t>
  </si>
  <si>
    <t>Sprint Bonif / Bonif Sprint</t>
  </si>
  <si>
    <t>Sprint bonification temps et points&lt;br/&gt; Post office of Barraute</t>
  </si>
  <si>
    <t>Zone déchet (200m)</t>
  </si>
  <si>
    <t>Trash zone (200m)</t>
  </si>
  <si>
    <t>Pont / Danger</t>
  </si>
  <si>
    <t>Fin du ravitaillement / Feed Closed</t>
  </si>
  <si>
    <t>Au rond-point, prenez la 2 sortie vers Boulevard Jean-Jacques-Cossette</t>
  </si>
  <si>
    <t>Tournez à droite sur 2e Avenue - Entrée sur le circuit</t>
  </si>
  <si>
    <t>Début 1ier tour (3 tours à faire)</t>
  </si>
  <si>
    <t>Tournez fort à gauche sur 6e Rue</t>
  </si>
  <si>
    <t>Début 2e tour (2 tours à faire) / Start of 2nd lap (2 laps to go)</t>
  </si>
  <si>
    <t>Début 3e tour (1 tour à faire) / Start of 3rd lap (1 lap to go)</t>
  </si>
  <si>
    <t>Début 3e tour (1 tour à faire)</t>
  </si>
  <si>
    <t>Landrienne</t>
  </si>
  <si>
    <t>Amos Mayor's sprint $250&lt;br/&gt;Rue des Pionniers/du Moulin Landrienne</t>
  </si>
  <si>
    <t>Sprint du maire d'Amos $250&lt;br/&gt;Rue des Pionniers/du Moulin Landrienne</t>
  </si>
  <si>
    <t>Sprint bonification temps et points&lt;br/&gt;Bureau de poste Barraute</t>
  </si>
  <si>
    <t>Start of 3rd lap (1 to go)</t>
  </si>
  <si>
    <t>Start of 1st lap (3 to go)</t>
  </si>
  <si>
    <t>Point GPM&lt;br/&gt;Sommet Esker (ch. Lac La Paix)</t>
  </si>
  <si>
    <t>Point GPM&lt;br/&gt;Esker summit (ch. Lac La Paix)</t>
  </si>
  <si>
    <t>Point GPM&lt;br/&gt;Sommet Esker (Val-Senneville Km 32)</t>
  </si>
  <si>
    <t>Point GPM&lt;br/&gt;Esker summit (Val-Senneville Km 32)</t>
  </si>
  <si>
    <t>Carrefour giratoire, 2e sortie tout droit&lt;br/&gt;7e rue</t>
  </si>
  <si>
    <t>Round about 2nd exit straight ahead&lt;br&gt;7e rue</t>
  </si>
  <si>
    <t>Carrefour giratoire, 2e sortie tout droit&lt;br/&gt;Route 111</t>
  </si>
  <si>
    <t>Round about 2nd exit straight ahead&lt;br&gt;Route 111</t>
  </si>
  <si>
    <t>Carrefour giratoire, 2e sortie à gauche&lt;br/&gt;Route 111</t>
  </si>
  <si>
    <t>Round about 2nd exit on left&lt;br&gt;Route 111</t>
  </si>
  <si>
    <t>Début 2e tour (2 tours à faire)&lt;br/&gt;Sprint bonification temps et points</t>
  </si>
  <si>
    <t>Start of 2nd lap (2 to go)&lt;br/&gt;Bonfication sprint - times and points</t>
  </si>
  <si>
    <t>Secteur Val-du-Repos</t>
  </si>
  <si>
    <t>Val-du-Repos</t>
  </si>
  <si>
    <t>Sprint du maire d'Amos $250&lt;br/&gt; Ch. Paré Val-Senneville</t>
  </si>
  <si>
    <t>Amos Mayor's sprint $250&lt;br/&gt; Ch. Paré Val-Senneville</t>
  </si>
  <si>
    <t>Début 1er tour (10 tours à faire)</t>
  </si>
  <si>
    <t>Carrefour giratoire, 1iere sortie sur la droite&lt;br/&gt;Route 117</t>
  </si>
  <si>
    <t>Round about 1st exit on the right&lt;br&gt;Route 117</t>
  </si>
  <si>
    <t>Carrefour giratoire, 1iere sortie sens inverse sur la gauche&lt;br/&gt;7e rue</t>
  </si>
  <si>
    <t>Round about 1st exit on the left (reverse of normal traffic)&lt;br&gt;7e rue</t>
  </si>
  <si>
    <t>Début 2e tour (9 tours à faire)</t>
  </si>
  <si>
    <t>Start of 2nd lap (9 laps to go)</t>
  </si>
  <si>
    <t>Desjardins</t>
  </si>
  <si>
    <t>Gouvernement du Québec</t>
  </si>
  <si>
    <t>Eldorado Gold</t>
  </si>
  <si>
    <t>Agnico Eagle</t>
  </si>
  <si>
    <t>CMAC Thyssen</t>
  </si>
  <si>
    <t>Sûreté du Québec</t>
  </si>
  <si>
    <t>Entrée sur le circuit d’arrivée &lt;br/&gt;1er avenue</t>
  </si>
  <si>
    <t>Hôtel de ville</t>
  </si>
  <si>
    <t>Étape 6 - Circuit urbain</t>
  </si>
  <si>
    <t>Stage 6 - Urban circuit</t>
  </si>
  <si>
    <t>Sprint du maire de Senneterre 250$&lt;br/&gt;(Val-Senneville)</t>
  </si>
  <si>
    <t>Senneterre Mayor's sprint 250$&lt;br/&gt;(Val-Senneville)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</si>
</sst>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8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8"/>
      <name val="Verdana"/>
      <family val="2"/>
    </font>
    <font>
      <sz val="8"/>
      <name val="MS Reference Sans Serif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b/>
      <sz val="8"/>
      <color theme="0"/>
      <name val="Verdan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  <border>
      <left/>
      <right style="thin">
        <color rgb="FF4F81BD"/>
      </right>
      <top style="thin">
        <color rgb="FF4F81B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2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7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3" borderId="0" xfId="0" applyFill="1"/>
    <xf numFmtId="0" fontId="0" fillId="3" borderId="3" xfId="0" applyFill="1" applyBorder="1"/>
    <xf numFmtId="0" fontId="0" fillId="0" borderId="4" xfId="0" applyBorder="1"/>
    <xf numFmtId="0" fontId="6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" fillId="0" borderId="3" xfId="0" applyFont="1" applyBorder="1"/>
    <xf numFmtId="0" fontId="8" fillId="0" borderId="5" xfId="0" applyFont="1" applyBorder="1"/>
    <xf numFmtId="0" fontId="8" fillId="0" borderId="0" xfId="0" applyFont="1"/>
    <xf numFmtId="165" fontId="8" fillId="0" borderId="6" xfId="0" applyNumberFormat="1" applyFont="1" applyBorder="1"/>
    <xf numFmtId="0" fontId="4" fillId="4" borderId="7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12" fillId="6" borderId="1" xfId="0" applyFont="1" applyFill="1" applyBorder="1"/>
    <xf numFmtId="0" fontId="13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7" borderId="1" xfId="0" applyFont="1" applyFill="1" applyBorder="1"/>
    <xf numFmtId="0" fontId="16" fillId="7" borderId="0" xfId="0" applyFont="1" applyFill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5" fillId="7" borderId="1" xfId="0" applyFont="1" applyFill="1" applyBorder="1" applyAlignment="1">
      <alignment vertical="center"/>
    </xf>
    <xf numFmtId="0" fontId="16" fillId="7" borderId="0" xfId="0" applyFont="1" applyFill="1" applyAlignment="1">
      <alignment vertical="center"/>
    </xf>
    <xf numFmtId="0" fontId="12" fillId="6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13" fillId="5" borderId="1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F24" totalsRowShown="0" headerRowDxfId="30">
  <autoFilter ref="A1:F24" xr:uid="{6D69E1BF-D563-4383-B16C-77CF4F7B3AFC}"/>
  <tableColumns count="6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  <tableColumn id="1" xr3:uid="{3887040E-13C4-2C40-9529-B9C0F805DFDF}" name="Texte_REF_FR"/>
    <tableColumn id="6" xr3:uid="{1F7B796D-D5DF-8C40-B069-2A1CB67C2FBD}" name="Texte_REF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10"/>
  <sheetViews>
    <sheetView workbookViewId="0">
      <selection activeCell="C24" sqref="C24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3" t="s">
        <v>35</v>
      </c>
      <c r="B1" s="3" t="s">
        <v>136</v>
      </c>
      <c r="C1" s="3" t="s">
        <v>139</v>
      </c>
    </row>
    <row r="2" spans="1:3" x14ac:dyDescent="0.15">
      <c r="A2" s="4" t="s">
        <v>36</v>
      </c>
      <c r="B2">
        <f>6*16</f>
        <v>96</v>
      </c>
      <c r="C2" s="17">
        <v>6.9444444444444447E-4</v>
      </c>
    </row>
    <row r="3" spans="1:3" x14ac:dyDescent="0.15">
      <c r="A3" t="s">
        <v>60</v>
      </c>
    </row>
    <row r="4" spans="1:3" x14ac:dyDescent="0.15">
      <c r="A4" s="8" t="s">
        <v>119</v>
      </c>
    </row>
    <row r="5" spans="1:3" x14ac:dyDescent="0.15">
      <c r="A5" s="8"/>
    </row>
    <row r="6" spans="1:3" x14ac:dyDescent="0.15">
      <c r="A6" s="4" t="s">
        <v>261</v>
      </c>
    </row>
    <row r="7" spans="1:3" x14ac:dyDescent="0.15">
      <c r="A7" s="4" t="s">
        <v>349</v>
      </c>
    </row>
    <row r="8" spans="1:3" x14ac:dyDescent="0.15">
      <c r="A8" s="4" t="s">
        <v>350</v>
      </c>
    </row>
    <row r="9" spans="1:3" x14ac:dyDescent="0.15">
      <c r="A9" s="4" t="s">
        <v>351</v>
      </c>
    </row>
    <row r="10" spans="1:3" x14ac:dyDescent="0.15">
      <c r="A10" s="4" t="s">
        <v>352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EC7B-8CF4-1449-B844-A73E16F738A4}">
  <dimension ref="A1:G322"/>
  <sheetViews>
    <sheetView topLeftCell="A20" zoomScale="150" zoomScaleNormal="150" workbookViewId="0">
      <selection activeCell="D35" sqref="D35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63</v>
      </c>
      <c r="C2" s="29" t="s">
        <v>262</v>
      </c>
      <c r="D2" s="23" t="s">
        <v>454</v>
      </c>
      <c r="E2" s="23" t="s">
        <v>455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0.13</v>
      </c>
      <c r="B3" s="29" t="s">
        <v>76</v>
      </c>
      <c r="C3" s="29" t="s">
        <v>493</v>
      </c>
      <c r="D3" s="23" t="s">
        <v>494</v>
      </c>
      <c r="E3" s="23" t="s">
        <v>494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30" x14ac:dyDescent="0.2">
      <c r="A4" s="30">
        <v>0.31</v>
      </c>
      <c r="B4" s="29" t="s">
        <v>73</v>
      </c>
      <c r="C4" s="29" t="s">
        <v>495</v>
      </c>
      <c r="D4" s="23" t="s">
        <v>496</v>
      </c>
      <c r="E4" s="23" t="s">
        <v>496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0.61</v>
      </c>
      <c r="B5" s="29" t="s">
        <v>75</v>
      </c>
      <c r="C5" s="29" t="s">
        <v>497</v>
      </c>
      <c r="D5" s="23" t="s">
        <v>496</v>
      </c>
      <c r="E5" s="23" t="s">
        <v>496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30" x14ac:dyDescent="0.2">
      <c r="A6" s="30">
        <v>0.71</v>
      </c>
      <c r="B6" s="29" t="s">
        <v>75</v>
      </c>
      <c r="C6" s="29" t="s">
        <v>498</v>
      </c>
      <c r="D6" s="23" t="s">
        <v>499</v>
      </c>
      <c r="E6" s="23" t="s">
        <v>499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15" x14ac:dyDescent="0.2">
      <c r="A7" s="30">
        <v>1.64</v>
      </c>
      <c r="B7" s="29" t="s">
        <v>25</v>
      </c>
      <c r="C7" s="29" t="s">
        <v>500</v>
      </c>
      <c r="D7" s="23" t="s">
        <v>2</v>
      </c>
      <c r="E7" s="23" t="s">
        <v>3</v>
      </c>
      <c r="F7" s="35" t="str">
        <f>VLOOKUP(B7,Lexique!A:F,5,)</f>
        <v>Voie ferrée oblique / Pont de bois</v>
      </c>
      <c r="G7" s="35" t="str">
        <f>VLOOKUP(B7,Lexique!A:F,6,)</f>
        <v>Oblique railroad crossing / Wooden bridge</v>
      </c>
    </row>
    <row r="8" spans="1:7" ht="15" x14ac:dyDescent="0.2">
      <c r="A8" s="30">
        <v>3</v>
      </c>
      <c r="B8" s="29" t="s">
        <v>79</v>
      </c>
      <c r="C8" s="29" t="s">
        <v>294</v>
      </c>
      <c r="D8" s="23" t="s">
        <v>10</v>
      </c>
      <c r="E8" s="23" t="s">
        <v>164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18.329999999999998</v>
      </c>
      <c r="B9" s="29" t="s">
        <v>25</v>
      </c>
      <c r="C9" s="29" t="s">
        <v>500</v>
      </c>
      <c r="D9" s="23" t="s">
        <v>2</v>
      </c>
      <c r="E9" s="23" t="s">
        <v>3</v>
      </c>
      <c r="F9" s="35" t="str">
        <f>VLOOKUP(B9,Lexique!A:F,5,)</f>
        <v>Voie ferrée oblique / Pont de bois</v>
      </c>
      <c r="G9" s="35" t="str">
        <f>VLOOKUP(B9,Lexique!A:F,6,)</f>
        <v>Oblique railroad crossing / Wooden bridge</v>
      </c>
    </row>
    <row r="10" spans="1:7" ht="15" x14ac:dyDescent="0.2">
      <c r="A10" s="30">
        <f>$A$8+30</f>
        <v>33</v>
      </c>
      <c r="B10" s="29" t="s">
        <v>78</v>
      </c>
      <c r="C10" s="29" t="s">
        <v>449</v>
      </c>
      <c r="D10" s="23" t="s">
        <v>155</v>
      </c>
      <c r="E10" s="23" t="s">
        <v>156</v>
      </c>
      <c r="F10" s="35" t="str">
        <f>VLOOKUP(B10,Lexique!A:F,5,)</f>
        <v>Début du ravitaillement / Fin du ravitaillement</v>
      </c>
      <c r="G10" s="35" t="str">
        <f>VLOOKUP(B10,Lexique!A:F,6,)</f>
        <v>Feed open / Feed closed</v>
      </c>
    </row>
    <row r="11" spans="1:7" ht="15" x14ac:dyDescent="0.2">
      <c r="A11" s="30">
        <v>36.99</v>
      </c>
      <c r="B11" s="29" t="s">
        <v>72</v>
      </c>
      <c r="C11" s="29" t="s">
        <v>497</v>
      </c>
      <c r="D11" s="23" t="s">
        <v>165</v>
      </c>
      <c r="E11" s="23" t="s">
        <v>165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15" x14ac:dyDescent="0.2">
      <c r="A12" s="30">
        <v>37.28</v>
      </c>
      <c r="B12" s="29" t="s">
        <v>76</v>
      </c>
      <c r="C12" s="29" t="s">
        <v>501</v>
      </c>
      <c r="D12" s="23" t="s">
        <v>165</v>
      </c>
      <c r="E12" s="24" t="s">
        <v>165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30">
        <v>44.24</v>
      </c>
      <c r="B13" s="29" t="s">
        <v>71</v>
      </c>
      <c r="C13" s="29" t="s">
        <v>265</v>
      </c>
      <c r="D13" s="23" t="s">
        <v>502</v>
      </c>
      <c r="E13" s="23" t="s">
        <v>503</v>
      </c>
      <c r="F13" s="35" t="str">
        <f>VLOOKUP(B13,Lexique!A:F,5,)</f>
        <v>Points GPM&lt;br/&gt; Lieu précis Ville</v>
      </c>
      <c r="G13" s="35" t="str">
        <f>VLOOKUP(B13,Lexique!A:F,6,)</f>
        <v>KOM Points&lt;br/&gt; Lieu précis Ville</v>
      </c>
    </row>
    <row r="14" spans="1:7" ht="15" x14ac:dyDescent="0.2">
      <c r="A14" s="30">
        <v>56.86</v>
      </c>
      <c r="B14" s="29" t="s">
        <v>25</v>
      </c>
      <c r="C14" s="29" t="s">
        <v>500</v>
      </c>
      <c r="D14" s="23" t="s">
        <v>2</v>
      </c>
      <c r="E14" s="23" t="s">
        <v>3</v>
      </c>
      <c r="F14" s="35" t="str">
        <f>VLOOKUP(B14,Lexique!A:F,5,)</f>
        <v>Voie ferrée oblique / Pont de bois</v>
      </c>
      <c r="G14" s="35" t="str">
        <f>VLOOKUP(B14,Lexique!A:F,6,)</f>
        <v>Oblique railroad crossing / Wooden bridge</v>
      </c>
    </row>
    <row r="15" spans="1:7" ht="15" x14ac:dyDescent="0.2">
      <c r="A15" s="30">
        <v>65.41</v>
      </c>
      <c r="B15" s="29" t="s">
        <v>5</v>
      </c>
      <c r="C15" s="29" t="s">
        <v>504</v>
      </c>
      <c r="D15" s="23" t="s">
        <v>505</v>
      </c>
      <c r="E15" s="23" t="s">
        <v>505</v>
      </c>
      <c r="F15" s="35" t="str">
        <f>VLOOKUP(B15,Lexique!A:F,5,)</f>
        <v>Ville</v>
      </c>
      <c r="G15" s="35" t="str">
        <f>VLOOKUP(B15,Lexique!A:F,6,)</f>
        <v>Ville</v>
      </c>
    </row>
    <row r="16" spans="1:7" ht="30" x14ac:dyDescent="0.2">
      <c r="A16" s="30">
        <v>65.430000000000007</v>
      </c>
      <c r="B16" s="29" t="s">
        <v>82</v>
      </c>
      <c r="C16" s="29" t="s">
        <v>506</v>
      </c>
      <c r="D16" s="44" t="s">
        <v>604</v>
      </c>
      <c r="E16" s="62" t="s">
        <v>605</v>
      </c>
      <c r="F16" s="35" t="str">
        <f>VLOOKUP(B16,Lexique!A:F,5,)</f>
        <v>Carrefour giratoire, Xe sortie tout droit/droite/gauche&lt;br/&gt;rue</v>
      </c>
      <c r="G16" s="35" t="str">
        <f>VLOOKUP(B16,Lexique!A:F,6,)</f>
        <v>Round about Xnd exit straight ahead/right/left&lt;br&gt; rue</v>
      </c>
    </row>
    <row r="17" spans="1:7" ht="15" x14ac:dyDescent="0.2">
      <c r="A17" s="30">
        <v>66.33</v>
      </c>
      <c r="B17" s="29" t="s">
        <v>25</v>
      </c>
      <c r="C17" s="29" t="s">
        <v>507</v>
      </c>
      <c r="D17" s="24" t="s">
        <v>22</v>
      </c>
      <c r="E17" s="25" t="s">
        <v>508</v>
      </c>
      <c r="F17" s="35" t="str">
        <f>VLOOKUP(B17,Lexique!A:F,5,)</f>
        <v>Voie ferrée oblique / Pont de bois</v>
      </c>
      <c r="G17" s="35" t="str">
        <f>VLOOKUP(B17,Lexique!A:F,6,)</f>
        <v>Oblique railroad crossing / Wooden bridge</v>
      </c>
    </row>
    <row r="18" spans="1:7" ht="15" x14ac:dyDescent="0.2">
      <c r="A18" s="30">
        <v>67.430000000000007</v>
      </c>
      <c r="B18" s="29" t="s">
        <v>25</v>
      </c>
      <c r="C18" s="29" t="s">
        <v>509</v>
      </c>
      <c r="D18" s="24" t="s">
        <v>22</v>
      </c>
      <c r="E18" s="25" t="s">
        <v>508</v>
      </c>
      <c r="F18" s="35" t="str">
        <f>VLOOKUP(B18,Lexique!A:F,5,)</f>
        <v>Voie ferrée oblique / Pont de bois</v>
      </c>
      <c r="G18" s="35" t="str">
        <f>VLOOKUP(B18,Lexique!A:F,6,)</f>
        <v>Oblique railroad crossing / Wooden bridge</v>
      </c>
    </row>
    <row r="19" spans="1:7" ht="15" x14ac:dyDescent="0.2">
      <c r="A19" s="30">
        <v>68.47</v>
      </c>
      <c r="B19" s="29" t="s">
        <v>25</v>
      </c>
      <c r="C19" s="29" t="s">
        <v>509</v>
      </c>
      <c r="D19" s="24" t="s">
        <v>22</v>
      </c>
      <c r="E19" s="25" t="s">
        <v>508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68.7</v>
      </c>
      <c r="B20" s="29" t="s">
        <v>82</v>
      </c>
      <c r="C20" s="29" t="s">
        <v>527</v>
      </c>
      <c r="D20" s="44" t="s">
        <v>606</v>
      </c>
      <c r="E20" s="62" t="s">
        <v>607</v>
      </c>
      <c r="F20" s="35" t="str">
        <f>VLOOKUP(B20,Lexique!A:F,5,)</f>
        <v>Carrefour giratoire, Xe sortie tout droit/droite/gauche&lt;br/&gt;rue</v>
      </c>
      <c r="G20" s="35" t="str">
        <f>VLOOKUP(B20,Lexique!A:F,6,)</f>
        <v>Round about Xnd exit straight ahead/right/left&lt;br&gt; rue</v>
      </c>
    </row>
    <row r="21" spans="1:7" ht="15" x14ac:dyDescent="0.2">
      <c r="A21" s="30">
        <v>69.2</v>
      </c>
      <c r="B21" s="29" t="s">
        <v>72</v>
      </c>
      <c r="C21" s="29" t="s">
        <v>511</v>
      </c>
      <c r="D21" s="25" t="s">
        <v>512</v>
      </c>
      <c r="E21" s="25" t="s">
        <v>513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30" x14ac:dyDescent="0.2">
      <c r="A22" s="30">
        <v>69.25</v>
      </c>
      <c r="B22" s="29" t="s">
        <v>76</v>
      </c>
      <c r="C22" s="29" t="s">
        <v>514</v>
      </c>
      <c r="D22" s="23" t="s">
        <v>603</v>
      </c>
      <c r="E22" s="23" t="s">
        <v>515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15" x14ac:dyDescent="0.2">
      <c r="A23" s="30">
        <v>69.489999999999995</v>
      </c>
      <c r="B23" s="29" t="s">
        <v>73</v>
      </c>
      <c r="C23" s="29" t="s">
        <v>516</v>
      </c>
      <c r="D23" s="23" t="s">
        <v>338</v>
      </c>
      <c r="E23" s="23" t="s">
        <v>338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69.709999999999994</v>
      </c>
      <c r="B24" s="29" t="s">
        <v>72</v>
      </c>
      <c r="C24" s="29" t="s">
        <v>517</v>
      </c>
      <c r="D24" s="23" t="s">
        <v>518</v>
      </c>
      <c r="E24" s="23" t="s">
        <v>518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v>70.22</v>
      </c>
      <c r="B25" s="29" t="s">
        <v>73</v>
      </c>
      <c r="C25" s="29" t="s">
        <v>519</v>
      </c>
      <c r="D25" s="23" t="s">
        <v>520</v>
      </c>
      <c r="E25" s="23" t="s">
        <v>520</v>
      </c>
      <c r="F25" s="35" t="str">
        <f>VLOOKUP(B25,Lexique!A:F,5,)</f>
        <v>Nom route / rue</v>
      </c>
      <c r="G25" s="35" t="str">
        <f>VLOOKUP(B25,Lexique!A:F,6,)</f>
        <v>Nom route / rue</v>
      </c>
    </row>
    <row r="26" spans="1:7" ht="15" x14ac:dyDescent="0.2">
      <c r="A26" s="30">
        <v>70.400000000000006</v>
      </c>
      <c r="B26" s="29" t="s">
        <v>71</v>
      </c>
      <c r="C26" s="29" t="s">
        <v>265</v>
      </c>
      <c r="D26" s="23" t="s">
        <v>521</v>
      </c>
      <c r="E26" s="23" t="s">
        <v>521</v>
      </c>
      <c r="F26" s="35" t="str">
        <f>VLOOKUP(B26,Lexique!A:F,5,)</f>
        <v>Points GPM&lt;br/&gt; Lieu précis Ville</v>
      </c>
      <c r="G26" s="35" t="str">
        <f>VLOOKUP(B26,Lexique!A:F,6,)</f>
        <v>KOM Points&lt;br/&gt; Lieu précis Ville</v>
      </c>
    </row>
    <row r="27" spans="1:7" ht="30" x14ac:dyDescent="0.2">
      <c r="A27" s="30">
        <v>70.62</v>
      </c>
      <c r="B27" s="29" t="s">
        <v>73</v>
      </c>
      <c r="C27" s="29" t="s">
        <v>522</v>
      </c>
      <c r="D27" s="26" t="s">
        <v>340</v>
      </c>
      <c r="E27" s="26" t="s">
        <v>340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v>71.03</v>
      </c>
      <c r="B28" s="29" t="s">
        <v>72</v>
      </c>
      <c r="C28" s="29" t="s">
        <v>523</v>
      </c>
      <c r="D28" s="23" t="s">
        <v>524</v>
      </c>
      <c r="E28" s="23" t="s">
        <v>524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30" x14ac:dyDescent="0.2">
      <c r="A29" s="30">
        <v>71.98</v>
      </c>
      <c r="B29" s="29" t="s">
        <v>73</v>
      </c>
      <c r="C29" s="29" t="s">
        <v>525</v>
      </c>
      <c r="D29" s="23" t="s">
        <v>526</v>
      </c>
      <c r="E29" s="23" t="s">
        <v>526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72.62</v>
      </c>
      <c r="B30" s="29" t="s">
        <v>73</v>
      </c>
      <c r="C30" s="29" t="s">
        <v>527</v>
      </c>
      <c r="D30" s="24" t="s">
        <v>510</v>
      </c>
      <c r="E30" s="24" t="s">
        <v>510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73.61</v>
      </c>
      <c r="B31" s="29" t="s">
        <v>72</v>
      </c>
      <c r="C31" s="29" t="s">
        <v>517</v>
      </c>
      <c r="D31" s="23" t="s">
        <v>518</v>
      </c>
      <c r="E31" s="23" t="s">
        <v>518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73.98</v>
      </c>
      <c r="B32" s="29" t="s">
        <v>73</v>
      </c>
      <c r="C32" s="29" t="s">
        <v>528</v>
      </c>
      <c r="D32" s="24" t="s">
        <v>334</v>
      </c>
      <c r="E32" s="24" t="s">
        <v>334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74.03</v>
      </c>
      <c r="B33" s="29" t="s">
        <v>73</v>
      </c>
      <c r="C33" s="29" t="s">
        <v>529</v>
      </c>
      <c r="D33" s="23" t="s">
        <v>530</v>
      </c>
      <c r="E33" s="23" t="s">
        <v>530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f>A22+5.175</f>
        <v>74.424999999999997</v>
      </c>
      <c r="B34" s="29" t="s">
        <v>76</v>
      </c>
      <c r="C34" s="32" t="s">
        <v>532</v>
      </c>
      <c r="D34" s="23" t="s">
        <v>608</v>
      </c>
      <c r="E34" s="23" t="s">
        <v>609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7">
        <f>A34+5.175</f>
        <v>79.599999999999994</v>
      </c>
      <c r="B35" s="31" t="s">
        <v>76</v>
      </c>
      <c r="C35" s="32" t="s">
        <v>532</v>
      </c>
      <c r="D35" s="23" t="s">
        <v>533</v>
      </c>
      <c r="E35" s="23" t="s">
        <v>534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4" x14ac:dyDescent="0.2">
      <c r="A36" s="37">
        <f>A35+5.175</f>
        <v>84.774999999999991</v>
      </c>
      <c r="B36" s="31" t="s">
        <v>70</v>
      </c>
      <c r="C36" s="32">
        <v>4</v>
      </c>
      <c r="D36" s="27" t="s">
        <v>535</v>
      </c>
      <c r="E36" s="27" t="s">
        <v>536</v>
      </c>
      <c r="F36" s="35"/>
      <c r="G36" s="35"/>
    </row>
    <row r="37" spans="1:7" ht="14" x14ac:dyDescent="0.2">
      <c r="A37" s="37">
        <f>A36+5.175</f>
        <v>89.949999999999989</v>
      </c>
      <c r="B37" s="31" t="s">
        <v>76</v>
      </c>
      <c r="C37" s="32">
        <v>5</v>
      </c>
      <c r="D37" s="27" t="s">
        <v>537</v>
      </c>
      <c r="E37" s="27" t="s">
        <v>538</v>
      </c>
      <c r="F37" s="35"/>
      <c r="G37" s="35"/>
    </row>
    <row r="38" spans="1:7" ht="15" x14ac:dyDescent="0.2">
      <c r="A38" s="37">
        <v>91.09</v>
      </c>
      <c r="B38" s="31" t="s">
        <v>71</v>
      </c>
      <c r="C38" s="32" t="s">
        <v>265</v>
      </c>
      <c r="D38" s="23" t="s">
        <v>521</v>
      </c>
      <c r="E38" s="23" t="s">
        <v>521</v>
      </c>
      <c r="F38" s="35"/>
      <c r="G38" s="35"/>
    </row>
    <row r="39" spans="1:7" ht="14" x14ac:dyDescent="0.2">
      <c r="A39" s="37">
        <f>A37+5.175</f>
        <v>95.124999999999986</v>
      </c>
      <c r="B39" s="31" t="s">
        <v>76</v>
      </c>
      <c r="C39" s="32">
        <v>6</v>
      </c>
      <c r="D39" s="27" t="s">
        <v>539</v>
      </c>
      <c r="E39" s="27" t="s">
        <v>540</v>
      </c>
      <c r="F39" s="35"/>
      <c r="G39" s="35"/>
    </row>
    <row r="40" spans="1:7" ht="14" x14ac:dyDescent="0.2">
      <c r="A40" s="37">
        <v>100.31</v>
      </c>
      <c r="B40" s="31" t="s">
        <v>70</v>
      </c>
      <c r="C40" s="32" t="s">
        <v>541</v>
      </c>
      <c r="D40" s="27" t="s">
        <v>542</v>
      </c>
      <c r="E40" s="27" t="s">
        <v>543</v>
      </c>
      <c r="F40" s="35"/>
      <c r="G40" s="35"/>
    </row>
    <row r="41" spans="1:7" ht="15" x14ac:dyDescent="0.2">
      <c r="A41" s="30">
        <f>$A$46-20</f>
        <v>101.3</v>
      </c>
      <c r="B41" s="29" t="s">
        <v>78</v>
      </c>
      <c r="C41" s="29" t="s">
        <v>449</v>
      </c>
      <c r="D41" s="23" t="s">
        <v>154</v>
      </c>
      <c r="E41" s="23" t="s">
        <v>153</v>
      </c>
      <c r="F41" s="35" t="str">
        <f>VLOOKUP(B41,Lexique!A:F,5,)</f>
        <v>Début du ravitaillement / Fin du ravitaillement</v>
      </c>
      <c r="G41" s="35" t="str">
        <f>VLOOKUP(B41,Lexique!A:F,6,)</f>
        <v>Feed open / Feed closed</v>
      </c>
    </row>
    <row r="42" spans="1:7" ht="14" x14ac:dyDescent="0.2">
      <c r="A42" s="37">
        <f>A40+5.175</f>
        <v>105.485</v>
      </c>
      <c r="B42" s="31" t="s">
        <v>76</v>
      </c>
      <c r="C42" s="32" t="s">
        <v>544</v>
      </c>
      <c r="D42" s="27" t="s">
        <v>545</v>
      </c>
      <c r="E42" s="27" t="s">
        <v>546</v>
      </c>
      <c r="F42" s="35"/>
      <c r="G42" s="35"/>
    </row>
    <row r="43" spans="1:7" ht="15" x14ac:dyDescent="0.2">
      <c r="A43" s="37">
        <f>A42+5.175</f>
        <v>110.66</v>
      </c>
      <c r="B43" s="31" t="s">
        <v>81</v>
      </c>
      <c r="C43" s="32" t="s">
        <v>531</v>
      </c>
      <c r="D43" s="23" t="s">
        <v>547</v>
      </c>
      <c r="E43" s="23" t="s">
        <v>548</v>
      </c>
      <c r="F43" s="35"/>
      <c r="G43" s="35"/>
    </row>
    <row r="44" spans="1:7" ht="14" x14ac:dyDescent="0.2">
      <c r="A44" s="37">
        <f>A43+5.175</f>
        <v>115.83499999999999</v>
      </c>
      <c r="B44" s="31" t="s">
        <v>76</v>
      </c>
      <c r="C44" s="32" t="s">
        <v>549</v>
      </c>
      <c r="D44" s="27" t="s">
        <v>550</v>
      </c>
      <c r="E44" s="27" t="s">
        <v>551</v>
      </c>
      <c r="F44" s="35"/>
      <c r="G44" s="35"/>
    </row>
    <row r="45" spans="1:7" ht="14" x14ac:dyDescent="0.2">
      <c r="A45" s="37">
        <f>$A$46-0.1</f>
        <v>121.2</v>
      </c>
      <c r="B45" s="31" t="s">
        <v>110</v>
      </c>
      <c r="C45" s="32" t="s">
        <v>552</v>
      </c>
      <c r="D45" s="27" t="s">
        <v>347</v>
      </c>
      <c r="E45" s="27" t="s">
        <v>348</v>
      </c>
      <c r="F45" s="35"/>
      <c r="G45" s="35"/>
    </row>
    <row r="46" spans="1:7" ht="15" x14ac:dyDescent="0.2">
      <c r="A46" s="37">
        <v>121.3</v>
      </c>
      <c r="B46" s="31" t="s">
        <v>43</v>
      </c>
      <c r="C46" s="32" t="s">
        <v>277</v>
      </c>
      <c r="D46" s="23" t="s">
        <v>166</v>
      </c>
      <c r="E46" s="23" t="s">
        <v>161</v>
      </c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7" ht="14" x14ac:dyDescent="0.2">
      <c r="A49" s="36"/>
      <c r="B49" s="31"/>
      <c r="C49" s="32"/>
      <c r="D49" s="26"/>
      <c r="E49" s="26"/>
      <c r="F49" s="35"/>
      <c r="G49" s="35"/>
    </row>
    <row r="50" spans="1:7" x14ac:dyDescent="0.15">
      <c r="D50" s="27"/>
      <c r="E50" s="27"/>
    </row>
    <row r="51" spans="1:7" x14ac:dyDescent="0.15">
      <c r="D51" s="27"/>
      <c r="E51" s="27"/>
    </row>
    <row r="52" spans="1:7" x14ac:dyDescent="0.15">
      <c r="D52" s="27"/>
      <c r="E52" s="27"/>
    </row>
    <row r="53" spans="1:7" x14ac:dyDescent="0.15">
      <c r="D53" s="27"/>
      <c r="E53" s="27"/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s="38" customFormat="1" x14ac:dyDescent="0.15">
      <c r="A61" s="37"/>
      <c r="B61" s="33"/>
      <c r="C61" s="34"/>
      <c r="D61" s="27"/>
      <c r="E61" s="27"/>
    </row>
    <row r="62" spans="1:7" s="38" customFormat="1" x14ac:dyDescent="0.15">
      <c r="A62" s="37"/>
      <c r="B62" s="33"/>
      <c r="C62" s="34"/>
      <c r="D62" s="27"/>
      <c r="E62" s="27"/>
    </row>
    <row r="63" spans="1:7" s="38" customFormat="1" x14ac:dyDescent="0.15">
      <c r="A63" s="37"/>
      <c r="B63" s="33"/>
      <c r="C63" s="34"/>
      <c r="D63" s="27"/>
      <c r="E63" s="27"/>
    </row>
    <row r="64" spans="1:7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  <row r="322" spans="1:5" s="38" customFormat="1" x14ac:dyDescent="0.15">
      <c r="A322" s="37"/>
      <c r="B322" s="33"/>
      <c r="C322" s="34"/>
      <c r="D322" s="27"/>
      <c r="E322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819B55-48B2-2C43-856F-5D1AB9C90BEC}">
          <x14:formula1>
            <xm:f>Lexique!$A$2:$A$24</xm:f>
          </x14:formula1>
          <xm:sqref>B1 B47:B1048576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zoomScale="120" zoomScaleNormal="120" workbookViewId="0">
      <selection activeCell="F32" sqref="F3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  <col min="5" max="6" width="74" customWidth="1"/>
  </cols>
  <sheetData>
    <row r="1" spans="1:6" s="3" customFormat="1" x14ac:dyDescent="0.15">
      <c r="A1" s="3" t="s">
        <v>19</v>
      </c>
      <c r="B1" s="3" t="s">
        <v>4</v>
      </c>
      <c r="C1" s="3" t="s">
        <v>37</v>
      </c>
      <c r="D1" s="3" t="s">
        <v>38</v>
      </c>
      <c r="E1" s="3" t="s">
        <v>237</v>
      </c>
      <c r="F1" s="22" t="s">
        <v>238</v>
      </c>
    </row>
    <row r="2" spans="1:6" x14ac:dyDescent="0.15">
      <c r="A2" t="s">
        <v>63</v>
      </c>
      <c r="B2" t="s">
        <v>61</v>
      </c>
      <c r="C2" s="4" t="s">
        <v>39</v>
      </c>
      <c r="D2" s="4" t="s">
        <v>40</v>
      </c>
      <c r="E2" s="4" t="s">
        <v>239</v>
      </c>
      <c r="F2" s="4" t="s">
        <v>240</v>
      </c>
    </row>
    <row r="3" spans="1:6" x14ac:dyDescent="0.15">
      <c r="A3" t="s">
        <v>79</v>
      </c>
      <c r="B3" s="4" t="s">
        <v>158</v>
      </c>
      <c r="C3" s="4" t="s">
        <v>6</v>
      </c>
      <c r="D3" s="4" t="s">
        <v>41</v>
      </c>
      <c r="E3" t="s">
        <v>10</v>
      </c>
      <c r="F3" t="s">
        <v>11</v>
      </c>
    </row>
    <row r="4" spans="1:6" x14ac:dyDescent="0.15">
      <c r="A4" t="s">
        <v>80</v>
      </c>
      <c r="B4" t="s">
        <v>58</v>
      </c>
      <c r="C4" s="4" t="s">
        <v>20</v>
      </c>
      <c r="D4" s="4" t="s">
        <v>42</v>
      </c>
      <c r="E4" s="4" t="s">
        <v>241</v>
      </c>
      <c r="F4" s="4" t="s">
        <v>242</v>
      </c>
    </row>
    <row r="5" spans="1:6" x14ac:dyDescent="0.15">
      <c r="A5" t="s">
        <v>43</v>
      </c>
      <c r="B5" s="4" t="s">
        <v>158</v>
      </c>
      <c r="C5" s="4" t="s">
        <v>7</v>
      </c>
      <c r="D5" s="4" t="s">
        <v>43</v>
      </c>
      <c r="E5" t="s">
        <v>109</v>
      </c>
      <c r="F5" t="s">
        <v>161</v>
      </c>
    </row>
    <row r="6" spans="1:6" x14ac:dyDescent="0.15">
      <c r="A6" t="s">
        <v>25</v>
      </c>
      <c r="B6" t="s">
        <v>57</v>
      </c>
      <c r="C6" s="4" t="s">
        <v>25</v>
      </c>
      <c r="D6" s="4" t="s">
        <v>25</v>
      </c>
      <c r="E6" s="4" t="s">
        <v>244</v>
      </c>
      <c r="F6" s="4" t="s">
        <v>245</v>
      </c>
    </row>
    <row r="7" spans="1:6" x14ac:dyDescent="0.15">
      <c r="A7" t="s">
        <v>5</v>
      </c>
      <c r="B7" t="s">
        <v>69</v>
      </c>
      <c r="C7" t="s">
        <v>5</v>
      </c>
      <c r="D7" t="s">
        <v>5</v>
      </c>
      <c r="E7" s="4" t="s">
        <v>243</v>
      </c>
      <c r="F7" s="4" t="s">
        <v>243</v>
      </c>
    </row>
    <row r="8" spans="1:6" x14ac:dyDescent="0.15">
      <c r="A8" t="s">
        <v>70</v>
      </c>
      <c r="B8" s="4" t="s">
        <v>158</v>
      </c>
      <c r="C8" s="4" t="s">
        <v>8</v>
      </c>
      <c r="D8" s="4" t="s">
        <v>44</v>
      </c>
      <c r="E8" s="4" t="s">
        <v>246</v>
      </c>
      <c r="F8" s="4" t="s">
        <v>247</v>
      </c>
    </row>
    <row r="9" spans="1:6" x14ac:dyDescent="0.15">
      <c r="A9" t="s">
        <v>71</v>
      </c>
      <c r="B9" t="s">
        <v>59</v>
      </c>
      <c r="C9" s="4" t="s">
        <v>0</v>
      </c>
      <c r="D9" s="4" t="s">
        <v>45</v>
      </c>
      <c r="E9" s="4" t="s">
        <v>248</v>
      </c>
      <c r="F9" s="4" t="s">
        <v>249</v>
      </c>
    </row>
    <row r="10" spans="1:6" x14ac:dyDescent="0.15">
      <c r="A10" t="s">
        <v>81</v>
      </c>
      <c r="B10" s="4" t="s">
        <v>159</v>
      </c>
      <c r="C10" s="4" t="s">
        <v>9</v>
      </c>
      <c r="D10" s="4" t="s">
        <v>46</v>
      </c>
      <c r="E10" s="4" t="s">
        <v>251</v>
      </c>
      <c r="F10" s="4" t="s">
        <v>250</v>
      </c>
    </row>
    <row r="11" spans="1:6" ht="14" x14ac:dyDescent="0.15">
      <c r="A11" t="s">
        <v>76</v>
      </c>
      <c r="B11" s="7" t="s">
        <v>66</v>
      </c>
      <c r="C11" s="4" t="s">
        <v>14</v>
      </c>
      <c r="D11" s="4" t="s">
        <v>47</v>
      </c>
      <c r="E11" s="4" t="s">
        <v>252</v>
      </c>
      <c r="F11" t="str">
        <f>Tableau1[[#This Row],[Texte_REF_FR]]</f>
        <v>Nom route / rue</v>
      </c>
    </row>
    <row r="12" spans="1:6" ht="14" x14ac:dyDescent="0.15">
      <c r="A12" t="s">
        <v>73</v>
      </c>
      <c r="B12" s="7" t="s">
        <v>65</v>
      </c>
      <c r="C12" s="4" t="s">
        <v>54</v>
      </c>
      <c r="D12" s="4" t="s">
        <v>48</v>
      </c>
      <c r="E12" s="4" t="s">
        <v>252</v>
      </c>
      <c r="F12" t="str">
        <f>Tableau1[[#This Row],[Texte_REF_FR]]</f>
        <v>Nom route / rue</v>
      </c>
    </row>
    <row r="13" spans="1:6" ht="14" x14ac:dyDescent="0.15">
      <c r="A13" t="s">
        <v>72</v>
      </c>
      <c r="B13" s="7" t="s">
        <v>64</v>
      </c>
      <c r="C13" s="4" t="s">
        <v>55</v>
      </c>
      <c r="D13" s="4" t="s">
        <v>49</v>
      </c>
      <c r="E13" s="4" t="s">
        <v>252</v>
      </c>
      <c r="F13" t="str">
        <f>Tableau1[[#This Row],[Texte_REF_FR]]</f>
        <v>Nom route / rue</v>
      </c>
    </row>
    <row r="14" spans="1:6" ht="14" x14ac:dyDescent="0.15">
      <c r="A14" s="4" t="s">
        <v>74</v>
      </c>
      <c r="B14" s="7" t="s">
        <v>67</v>
      </c>
      <c r="C14" s="4" t="s">
        <v>15</v>
      </c>
      <c r="D14" s="4" t="s">
        <v>50</v>
      </c>
      <c r="E14" s="4" t="s">
        <v>252</v>
      </c>
      <c r="F14" t="str">
        <f>Tableau1[[#This Row],[Texte_REF_FR]]</f>
        <v>Nom route / rue</v>
      </c>
    </row>
    <row r="15" spans="1:6" ht="14" x14ac:dyDescent="0.15">
      <c r="A15" t="s">
        <v>75</v>
      </c>
      <c r="B15" s="7" t="s">
        <v>68</v>
      </c>
      <c r="C15" s="4" t="s">
        <v>16</v>
      </c>
      <c r="D15" s="4" t="s">
        <v>51</v>
      </c>
      <c r="E15" s="4" t="s">
        <v>252</v>
      </c>
      <c r="F15" t="str">
        <f>Tableau1[[#This Row],[Texte_REF_FR]]</f>
        <v>Nom route / rue</v>
      </c>
    </row>
    <row r="16" spans="1:6" x14ac:dyDescent="0.15">
      <c r="A16" t="s">
        <v>82</v>
      </c>
      <c r="B16" t="s">
        <v>56</v>
      </c>
      <c r="C16" s="4" t="s">
        <v>23</v>
      </c>
      <c r="D16" s="4" t="s">
        <v>52</v>
      </c>
      <c r="E16" s="4" t="s">
        <v>260</v>
      </c>
      <c r="F16" s="4" t="s">
        <v>259</v>
      </c>
    </row>
    <row r="17" spans="1:6" x14ac:dyDescent="0.15">
      <c r="A17" t="s">
        <v>77</v>
      </c>
      <c r="B17" t="s">
        <v>56</v>
      </c>
      <c r="C17" s="4" t="s">
        <v>24</v>
      </c>
      <c r="D17" s="4" t="s">
        <v>53</v>
      </c>
      <c r="E17" s="4" t="s">
        <v>163</v>
      </c>
      <c r="F17" s="4" t="s">
        <v>53</v>
      </c>
    </row>
    <row r="18" spans="1:6" x14ac:dyDescent="0.15">
      <c r="A18" t="s">
        <v>78</v>
      </c>
      <c r="B18" s="4" t="s">
        <v>160</v>
      </c>
      <c r="C18" t="s">
        <v>83</v>
      </c>
      <c r="D18" t="s">
        <v>84</v>
      </c>
      <c r="E18" s="4" t="s">
        <v>253</v>
      </c>
      <c r="F18" s="4" t="s">
        <v>254</v>
      </c>
    </row>
    <row r="19" spans="1:6" x14ac:dyDescent="0.15">
      <c r="A19" s="4" t="s">
        <v>110</v>
      </c>
      <c r="B19" t="s">
        <v>113</v>
      </c>
      <c r="C19" t="s">
        <v>111</v>
      </c>
      <c r="D19" t="s">
        <v>112</v>
      </c>
      <c r="E19" s="4" t="s">
        <v>255</v>
      </c>
      <c r="F19" s="4" t="s">
        <v>256</v>
      </c>
    </row>
    <row r="20" spans="1:6" x14ac:dyDescent="0.15">
      <c r="A20" s="4" t="s">
        <v>152</v>
      </c>
      <c r="B20" s="4" t="s">
        <v>157</v>
      </c>
      <c r="C20" s="4" t="s">
        <v>150</v>
      </c>
      <c r="D20" s="4" t="s">
        <v>151</v>
      </c>
      <c r="E20" s="4" t="s">
        <v>257</v>
      </c>
      <c r="F20" s="4" t="s">
        <v>258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AB1" zoomScale="130" zoomScaleNormal="130" workbookViewId="0">
      <selection activeCell="AE22" sqref="AE22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13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91</v>
      </c>
      <c r="C1" t="s">
        <v>99</v>
      </c>
      <c r="D1" t="s">
        <v>107</v>
      </c>
      <c r="E1" t="s">
        <v>85</v>
      </c>
      <c r="F1" t="s">
        <v>31</v>
      </c>
      <c r="G1" s="9" t="s">
        <v>32</v>
      </c>
      <c r="H1" t="s">
        <v>1</v>
      </c>
      <c r="I1" s="9" t="s">
        <v>27</v>
      </c>
      <c r="J1" t="s">
        <v>86</v>
      </c>
      <c r="K1" t="s">
        <v>87</v>
      </c>
      <c r="L1" t="s">
        <v>34</v>
      </c>
      <c r="M1" t="s">
        <v>88</v>
      </c>
      <c r="N1" s="4" t="s">
        <v>108</v>
      </c>
      <c r="O1" t="s">
        <v>89</v>
      </c>
      <c r="P1" s="18" t="s">
        <v>90</v>
      </c>
      <c r="Q1" t="s">
        <v>28</v>
      </c>
      <c r="R1" t="s">
        <v>29</v>
      </c>
      <c r="S1" s="9" t="s">
        <v>30</v>
      </c>
      <c r="T1" s="13" t="s">
        <v>33</v>
      </c>
      <c r="U1" s="4" t="s">
        <v>133</v>
      </c>
      <c r="V1" t="s">
        <v>117</v>
      </c>
      <c r="W1" t="s">
        <v>116</v>
      </c>
      <c r="X1" t="s">
        <v>114</v>
      </c>
      <c r="Y1" t="s">
        <v>115</v>
      </c>
      <c r="Z1" t="s">
        <v>118</v>
      </c>
      <c r="AA1" s="4" t="s">
        <v>120</v>
      </c>
      <c r="AB1" s="4" t="s">
        <v>132</v>
      </c>
      <c r="AC1" s="4" t="s">
        <v>121</v>
      </c>
      <c r="AD1" s="4" t="s">
        <v>122</v>
      </c>
      <c r="AE1" s="4" t="s">
        <v>134</v>
      </c>
      <c r="AF1" s="4" t="s">
        <v>124</v>
      </c>
      <c r="AG1" s="4" t="s">
        <v>125</v>
      </c>
      <c r="AH1" s="16" t="s">
        <v>127</v>
      </c>
      <c r="AI1" s="16" t="s">
        <v>128</v>
      </c>
      <c r="AJ1" t="s">
        <v>141</v>
      </c>
      <c r="AK1" s="4" t="s">
        <v>142</v>
      </c>
      <c r="AL1" s="4" t="s">
        <v>138</v>
      </c>
      <c r="AM1" s="4" t="s">
        <v>137</v>
      </c>
    </row>
    <row r="2" spans="1:39" x14ac:dyDescent="0.15">
      <c r="A2">
        <v>1</v>
      </c>
      <c r="B2" t="s">
        <v>92</v>
      </c>
      <c r="C2" t="s">
        <v>100</v>
      </c>
      <c r="D2" s="10">
        <v>44027</v>
      </c>
      <c r="E2" s="4" t="s">
        <v>610</v>
      </c>
      <c r="F2" s="4" t="s">
        <v>208</v>
      </c>
      <c r="G2" s="19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20">
        <v>16</v>
      </c>
      <c r="I2" s="9">
        <v>45</v>
      </c>
      <c r="J2">
        <v>118.6</v>
      </c>
      <c r="K2" s="20">
        <v>3</v>
      </c>
      <c r="L2" s="20">
        <v>3</v>
      </c>
      <c r="M2" s="20">
        <v>3.2</v>
      </c>
      <c r="N2" s="11">
        <f t="shared" ref="N2:N7" si="0">P2-O2</f>
        <v>106</v>
      </c>
      <c r="O2" s="11">
        <f>Tableau2[[#This Row],[KM_par_tours]]*Tableau2[[#This Row],[Nb_tours]]</f>
        <v>9.6000000000000014</v>
      </c>
      <c r="P2" s="12">
        <f>Tableau2[[#This Row],[KM_Total]]-Tableau2[[#This Row],[KM_Neutres]]</f>
        <v>115.6</v>
      </c>
      <c r="Q2">
        <v>46</v>
      </c>
      <c r="R2">
        <v>44</v>
      </c>
      <c r="S2" s="9">
        <f>IF(R2&gt;0,R2-2,"")</f>
        <v>42</v>
      </c>
      <c r="T2" s="14" t="s">
        <v>356</v>
      </c>
      <c r="U2" t="str">
        <f>TEXT(_xlfn.CONCAT(Tableau2[[#This Row],[Heure_dep]],":",Tableau2[[#This Row],[min_dep]]), "HH:MM")</f>
        <v>16:45</v>
      </c>
      <c r="V2" s="15">
        <v>7.2916666666666671E-2</v>
      </c>
      <c r="W2" s="15">
        <v>2.0833333333333332E-2</v>
      </c>
      <c r="X2" s="15">
        <v>3.125E-2</v>
      </c>
      <c r="Y2" s="15">
        <f>Tableau2[[#This Row],[Depart]]-Tableau2[[#This Row],[Temps Transport]]-Tableau2[[#This Row],[Delai Signature]]-Tableau2[[#This Row],[Delai Preparation]]</f>
        <v>0.57291666666666663</v>
      </c>
      <c r="Z2" s="15">
        <f>Tableau2[[#This Row],[Depart]]-Tableau2[[#This Row],[Delai Signature]]</f>
        <v>0.66666666666666663</v>
      </c>
      <c r="AA2" s="15" t="str">
        <f>TEXT((Tableau2[[#This Row],[KM_Total]]-Tableau2[[#This Row],[Distance_en_circuit]])/Tableau2[[#This Row],[Vit_moy]]/24+Tableau2[[#This Row],[Depart]],"HH:MM")</f>
        <v>19:13</v>
      </c>
      <c r="AB2" s="15">
        <f>Tableau2[[#This Row],[KM_Total]]/Tableau2[[#This Row],[Vit_moy]]/24+Tableau2[[#This Row],[Depart]]</f>
        <v>0.81022727272727268</v>
      </c>
      <c r="AC2" s="16" t="s">
        <v>212</v>
      </c>
      <c r="AD2" s="16" t="s">
        <v>213</v>
      </c>
      <c r="AE2" s="16" t="s">
        <v>214</v>
      </c>
      <c r="AF2" s="16" t="s">
        <v>129</v>
      </c>
      <c r="AG2" s="16" t="s">
        <v>617</v>
      </c>
      <c r="AH2" s="16" t="str">
        <f>Tableau2[[#This Row],[LieuDepFR]]</f>
        <v>CEGEP</v>
      </c>
      <c r="AI2" s="16" t="s">
        <v>219</v>
      </c>
      <c r="AJ2" s="4" t="s">
        <v>220</v>
      </c>
      <c r="AK2" s="4" t="s">
        <v>224</v>
      </c>
      <c r="AL2" s="15"/>
      <c r="AM2" s="15"/>
    </row>
    <row r="3" spans="1:39" x14ac:dyDescent="0.15">
      <c r="A3">
        <v>2</v>
      </c>
      <c r="B3" t="s">
        <v>93</v>
      </c>
      <c r="C3" t="s">
        <v>101</v>
      </c>
      <c r="D3" s="10">
        <f>D2+1</f>
        <v>44028</v>
      </c>
      <c r="E3" s="4" t="s">
        <v>611</v>
      </c>
      <c r="F3" s="4" t="s">
        <v>209</v>
      </c>
      <c r="G3" s="19" t="str">
        <f>CONCATENATE(Tableau2[[#This Row],[Distance_Route]], " km + (",Tableau2[[#This Row],[Nb_tours]]," x ",Tableau2[[#This Row],[KM_par_tours]]," km) = ",Tableau2[[#This Row],[Distance_totale]]," km")</f>
        <v>92,4 km + (3 x 3,2 km) = 102 km</v>
      </c>
      <c r="H3">
        <v>17</v>
      </c>
      <c r="I3" s="9">
        <v>0</v>
      </c>
      <c r="J3">
        <v>106.5</v>
      </c>
      <c r="K3">
        <v>4.5</v>
      </c>
      <c r="L3" s="5">
        <v>3</v>
      </c>
      <c r="M3" s="5">
        <v>3.2</v>
      </c>
      <c r="N3" s="11">
        <f t="shared" si="0"/>
        <v>92.4</v>
      </c>
      <c r="O3" s="11">
        <f>Tableau2[[#This Row],[KM_par_tours]]*Tableau2[[#This Row],[Nb_tours]]</f>
        <v>9.6000000000000014</v>
      </c>
      <c r="P3" s="12">
        <f>Tableau2[[#This Row],[KM_Total]]-Tableau2[[#This Row],[KM_Neutres]]</f>
        <v>102</v>
      </c>
      <c r="Q3">
        <v>46</v>
      </c>
      <c r="R3">
        <v>44</v>
      </c>
      <c r="S3" s="9">
        <f>IF(R3&gt;0,R3-2,"")</f>
        <v>42</v>
      </c>
      <c r="T3" s="14" t="s">
        <v>231</v>
      </c>
      <c r="U3" t="str">
        <f>TEXT(_xlfn.CONCAT(Tableau2[[#This Row],[Heure_dep]],":",Tableau2[[#This Row],[min_dep]]), "HH:MM")</f>
        <v>17:00</v>
      </c>
      <c r="V3" s="15">
        <v>4.1666666666666664E-2</v>
      </c>
      <c r="W3" s="15">
        <v>2.0833333333333332E-2</v>
      </c>
      <c r="X3" s="15">
        <v>3.125E-2</v>
      </c>
      <c r="Y3" s="15">
        <f>Tableau2[[#This Row],[Depart]]-Tableau2[[#This Row],[Temps Transport]]-Tableau2[[#This Row],[Delai Signature]]-Tableau2[[#This Row],[Delai Preparation]]</f>
        <v>0.61458333333333337</v>
      </c>
      <c r="Z3" s="15">
        <f>Tableau2[[#This Row],[Depart]]-Tableau2[[#This Row],[Delai Signature]]</f>
        <v>0.67708333333333337</v>
      </c>
      <c r="AA3" s="15" t="str">
        <f>TEXT((Tableau2[[#This Row],[KM_Total]]-Tableau2[[#This Row],[Distance_en_circuit]])/Tableau2[[#This Row],[Vit_moy]]/24+Tableau2[[#This Row],[Depart]],"HH:MM")</f>
        <v>19:12</v>
      </c>
      <c r="AB3" s="15">
        <f>Tableau2[[#This Row],[KM_Total]]/Tableau2[[#This Row],[Vit_moy]]/24+Tableau2[[#This Row],[Depart]]</f>
        <v>0.80918560606060608</v>
      </c>
      <c r="AC3" s="16" t="s">
        <v>123</v>
      </c>
      <c r="AD3" s="16" t="s">
        <v>213</v>
      </c>
      <c r="AE3" s="16" t="s">
        <v>135</v>
      </c>
      <c r="AF3" s="16" t="s">
        <v>126</v>
      </c>
      <c r="AG3" s="16" t="s">
        <v>617</v>
      </c>
      <c r="AH3" s="16" t="str">
        <f>Tableau2[[#This Row],[LieuDepFR]]</f>
        <v>Cathédrale</v>
      </c>
      <c r="AI3" s="16" t="s">
        <v>219</v>
      </c>
      <c r="AJ3" s="4" t="s">
        <v>221</v>
      </c>
      <c r="AK3" s="4" t="s">
        <v>225</v>
      </c>
      <c r="AL3" s="15"/>
      <c r="AM3" s="15"/>
    </row>
    <row r="4" spans="1:39" x14ac:dyDescent="0.15">
      <c r="A4">
        <v>3</v>
      </c>
      <c r="B4" t="s">
        <v>94</v>
      </c>
      <c r="C4" t="s">
        <v>102</v>
      </c>
      <c r="D4" s="10">
        <f>D3+1</f>
        <v>44029</v>
      </c>
      <c r="E4" s="4" t="s">
        <v>612</v>
      </c>
      <c r="F4" s="4" t="s">
        <v>207</v>
      </c>
      <c r="G4" s="19" t="str">
        <f>CONCATENATE(Tableau2[[#This Row],[Distance_totale]]," km")</f>
        <v>8,3 km</v>
      </c>
      <c r="H4">
        <v>9</v>
      </c>
      <c r="I4" s="9">
        <v>0</v>
      </c>
      <c r="J4">
        <v>8.3000000000000007</v>
      </c>
      <c r="K4">
        <v>0</v>
      </c>
      <c r="L4" s="5">
        <v>0</v>
      </c>
      <c r="M4" s="5">
        <v>0</v>
      </c>
      <c r="N4" s="11">
        <f t="shared" si="0"/>
        <v>8.3000000000000007</v>
      </c>
      <c r="O4" s="11">
        <f>Tableau2[[#This Row],[KM_par_tours]]*Tableau2[[#This Row],[Nb_tours]]</f>
        <v>0</v>
      </c>
      <c r="P4" s="12">
        <f>Tableau2[[#This Row],[KM_Total]]-Tableau2[[#This Row],[KM_Neutres]]</f>
        <v>8.3000000000000007</v>
      </c>
      <c r="Q4">
        <v>48</v>
      </c>
      <c r="R4">
        <v>46</v>
      </c>
      <c r="S4" s="9">
        <v>42</v>
      </c>
      <c r="T4" s="14" t="s">
        <v>357</v>
      </c>
      <c r="U4" t="str">
        <f>TEXT(_xlfn.CONCAT(Tableau2[[#This Row],[Heure_dep]],":",Tableau2[[#This Row],[min_dep]]), "HH:MM")</f>
        <v>09:00</v>
      </c>
      <c r="V4" s="15">
        <v>0</v>
      </c>
      <c r="W4" s="15">
        <v>0</v>
      </c>
      <c r="X4" s="15">
        <v>1.0416666666666666E-2</v>
      </c>
      <c r="Y4" s="15">
        <f>Tableau2[[#This Row],[Depart]]-Tableau2[[#This Row],[Temps Transport]]-Tableau2[[#This Row],[Delai Signature]]-Tableau2[[#This Row],[Delai Preparation]]</f>
        <v>0.36458333333333331</v>
      </c>
      <c r="Z4" s="15">
        <f>Tableau2[[#This Row],[Depart]]-Tableau2[[#This Row],[Delai Signature]]</f>
        <v>0.36458333333333331</v>
      </c>
      <c r="AA4" s="15" t="str">
        <f>TEXT((Tableau2[[#This Row],[KM_Total]]-Tableau2[[#This Row],[Distance_en_circuit]])/Tableau2[[#This Row],[Vit_moy]]/24+Tableau2[[#This Row],[Depart]],"HH:MM")</f>
        <v>09:10</v>
      </c>
      <c r="AB4" s="15">
        <f>Tableau2[[#This Row],[KM_Total]]/Tableau2[[#This Row],[Vit_moy]]/24+Tableau2[[#This Row],[Depart]]</f>
        <v>0.382518115942029</v>
      </c>
      <c r="AC4" s="16" t="s">
        <v>213</v>
      </c>
      <c r="AD4" s="16" t="s">
        <v>213</v>
      </c>
      <c r="AE4" s="16"/>
      <c r="AF4" s="16" t="s">
        <v>218</v>
      </c>
      <c r="AG4" s="16" t="str">
        <f>Tableau2[[#This Row],[LieuDepFR]]</f>
        <v>Cité de l'Or</v>
      </c>
      <c r="AH4" s="16" t="str">
        <f>Tableau2[[#This Row],[LieuDepFR]]</f>
        <v>Cité de l'Or</v>
      </c>
      <c r="AI4" s="16" t="str">
        <f>Tableau2[[#This Row],[LieuDepFR]]</f>
        <v>Cité de l'Or</v>
      </c>
      <c r="AJ4" t="s">
        <v>143</v>
      </c>
      <c r="AK4" t="s">
        <v>146</v>
      </c>
      <c r="AL4" s="15" t="str">
        <f>TEXT(Tableau2[[#This Row],[Depart]]+(Notes!$B$2+10)*Notes!$C$2,"HH:MM")</f>
        <v>10:46</v>
      </c>
      <c r="AM4" s="15" t="str">
        <f>TEXT(Tableau2[[#This Row],[KM_Total]]/Tableau2[[#This Row],[Vit_moy]]/24+Tableau2[[#This Row],[DerDep]],"HH:MM")</f>
        <v>10:56</v>
      </c>
    </row>
    <row r="5" spans="1:39" x14ac:dyDescent="0.15">
      <c r="A5">
        <v>4</v>
      </c>
      <c r="B5" t="s">
        <v>95</v>
      </c>
      <c r="C5" t="s">
        <v>103</v>
      </c>
      <c r="D5" s="10">
        <f>D4</f>
        <v>44029</v>
      </c>
      <c r="E5" s="4" t="s">
        <v>613</v>
      </c>
      <c r="F5" s="4" t="s">
        <v>230</v>
      </c>
      <c r="G5" s="19" t="str">
        <f>CONCATENATE(Tableau2[[#This Row],[Distance_totale]]," km")</f>
        <v>58,4 km</v>
      </c>
      <c r="H5">
        <v>18</v>
      </c>
      <c r="I5" s="9">
        <v>15</v>
      </c>
      <c r="J5">
        <v>60.5</v>
      </c>
      <c r="K5">
        <v>2.1</v>
      </c>
      <c r="L5" s="5">
        <v>0</v>
      </c>
      <c r="M5" s="5">
        <v>0</v>
      </c>
      <c r="N5" s="11">
        <f t="shared" si="0"/>
        <v>58.4</v>
      </c>
      <c r="O5" s="11">
        <f>Tableau2[[#This Row],[KM_par_tours]]*Tableau2[[#This Row],[Nb_tours]]</f>
        <v>0</v>
      </c>
      <c r="P5" s="12">
        <f>Tableau2[[#This Row],[KM_Total]]-Tableau2[[#This Row],[KM_Neutres]]</f>
        <v>58.4</v>
      </c>
      <c r="Q5">
        <v>49</v>
      </c>
      <c r="R5">
        <v>46</v>
      </c>
      <c r="S5" s="9">
        <f>IF(R5&gt;0,R5-2,"")</f>
        <v>44</v>
      </c>
      <c r="T5" s="14" t="s">
        <v>229</v>
      </c>
      <c r="U5" t="str">
        <f>TEXT(_xlfn.CONCAT(Tableau2[[#This Row],[Heure_dep]],":",Tableau2[[#This Row],[min_dep]]), "HH:MM")</f>
        <v>18:15</v>
      </c>
      <c r="V5" s="15">
        <v>3.125E-2</v>
      </c>
      <c r="W5" s="15">
        <v>3.125E-2</v>
      </c>
      <c r="X5" s="15">
        <v>3.125E-2</v>
      </c>
      <c r="Y5" s="15">
        <f>Tableau2[[#This Row],[Depart]]-Tableau2[[#This Row],[Temps Transport]]-Tableau2[[#This Row],[Delai Signature]]-Tableau2[[#This Row],[Delai Preparation]]</f>
        <v>0.66666666666666663</v>
      </c>
      <c r="Z5" s="15">
        <f>Tableau2[[#This Row],[Depart]]-Tableau2[[#This Row],[Delai Signature]]</f>
        <v>0.72916666666666663</v>
      </c>
      <c r="AA5" s="15" t="str">
        <f>TEXT((Tableau2[[#This Row],[KM_Total]]-Tableau2[[#This Row],[Distance_en_circuit]])/Tableau2[[#This Row],[Vit_moy]]/24+Tableau2[[#This Row],[Depart]],"HH:MM")</f>
        <v>19:33</v>
      </c>
      <c r="AB5" s="15">
        <f>Tableau2[[#This Row],[KM_Total]]/Tableau2[[#This Row],[Vit_moy]]/24+Tableau2[[#This Row],[Depart]]</f>
        <v>0.81521739130434778</v>
      </c>
      <c r="AC5" s="16" t="s">
        <v>130</v>
      </c>
      <c r="AD5" s="16" t="s">
        <v>130</v>
      </c>
      <c r="AE5" s="16" t="s">
        <v>140</v>
      </c>
      <c r="AF5" s="16" t="s">
        <v>233</v>
      </c>
      <c r="AG5" s="16" t="str">
        <f>Tableau2[[#This Row],[LieuDepFR]]</f>
        <v>Musée minéralogique de l'A-T</v>
      </c>
      <c r="AH5" s="16" t="s">
        <v>234</v>
      </c>
      <c r="AI5" s="15" t="str">
        <f>Tableau2[[#This Row],[LieuDepEN]]</f>
        <v>Mineralogical Museum of A-T</v>
      </c>
      <c r="AJ5" t="s">
        <v>144</v>
      </c>
      <c r="AK5" t="s">
        <v>145</v>
      </c>
      <c r="AL5" s="15"/>
      <c r="AM5" s="15"/>
    </row>
    <row r="6" spans="1:39" x14ac:dyDescent="0.15">
      <c r="A6">
        <v>5</v>
      </c>
      <c r="B6" t="s">
        <v>96</v>
      </c>
      <c r="C6" t="s">
        <v>104</v>
      </c>
      <c r="D6" s="10">
        <f>D5+1</f>
        <v>44030</v>
      </c>
      <c r="E6" s="4" t="s">
        <v>614</v>
      </c>
      <c r="F6" s="4" t="s">
        <v>228</v>
      </c>
      <c r="G6" s="19" t="str">
        <f>CONCATENATE(Tableau2[[#This Row],[Distance_totale]]," km")</f>
        <v>140 km</v>
      </c>
      <c r="H6">
        <v>14</v>
      </c>
      <c r="I6" s="9">
        <v>0</v>
      </c>
      <c r="J6">
        <v>145</v>
      </c>
      <c r="K6">
        <v>5</v>
      </c>
      <c r="L6" s="5">
        <v>0</v>
      </c>
      <c r="M6" s="5">
        <v>0</v>
      </c>
      <c r="N6" s="11">
        <f t="shared" si="0"/>
        <v>140</v>
      </c>
      <c r="O6" s="11">
        <f>Tableau2[[#This Row],[KM_par_tours]]*Tableau2[[#This Row],[Nb_tours]]</f>
        <v>0</v>
      </c>
      <c r="P6" s="12">
        <f>Tableau2[[#This Row],[KM_Total]]-Tableau2[[#This Row],[KM_Neutres]]</f>
        <v>140</v>
      </c>
      <c r="Q6">
        <v>45</v>
      </c>
      <c r="R6">
        <v>43</v>
      </c>
      <c r="S6" s="9">
        <f t="shared" ref="S6" si="1">IF(R6&gt;0,R6-2,"")</f>
        <v>41</v>
      </c>
      <c r="T6" s="14" t="s">
        <v>232</v>
      </c>
      <c r="U6" t="str">
        <f>TEXT(_xlfn.CONCAT(Tableau2[[#This Row],[Heure_dep]],":",Tableau2[[#This Row],[min_dep]]), "HH:MM")</f>
        <v>14:00</v>
      </c>
      <c r="V6" s="15">
        <v>4.1666666666666664E-2</v>
      </c>
      <c r="W6" s="15">
        <v>2.0833333333333332E-2</v>
      </c>
      <c r="X6" s="15">
        <v>3.125E-2</v>
      </c>
      <c r="Y6" s="15">
        <f>Tableau2[[#This Row],[Depart]]-Tableau2[[#This Row],[Temps Transport]]-Tableau2[[#This Row],[Delai Signature]]-Tableau2[[#This Row],[Delai Preparation]]</f>
        <v>0.48958333333333343</v>
      </c>
      <c r="Z6" s="15">
        <f>Tableau2[[#This Row],[Depart]]-Tableau2[[#This Row],[Delai Signature]]</f>
        <v>0.55208333333333337</v>
      </c>
      <c r="AA6" s="15" t="str">
        <f>TEXT((Tableau2[[#This Row],[KM_Total]]-Tableau2[[#This Row],[Distance_en_circuit]])/Tableau2[[#This Row],[Vit_moy]]/24+Tableau2[[#This Row],[Depart]],"HH:MM")</f>
        <v>17:22</v>
      </c>
      <c r="AB6" s="15">
        <f>Tableau2[[#This Row],[KM_Total]]/Tableau2[[#This Row],[Vit_moy]]/24+Tableau2[[#This Row],[Depart]]</f>
        <v>0.72383720930232565</v>
      </c>
      <c r="AC6" s="16" t="s">
        <v>131</v>
      </c>
      <c r="AD6" s="16" t="s">
        <v>131</v>
      </c>
      <c r="AE6" s="16" t="s">
        <v>215</v>
      </c>
      <c r="AF6" s="16" t="s">
        <v>617</v>
      </c>
      <c r="AG6" s="16" t="s">
        <v>235</v>
      </c>
      <c r="AH6" s="16" t="s">
        <v>219</v>
      </c>
      <c r="AI6" s="16" t="s">
        <v>236</v>
      </c>
      <c r="AJ6" s="4" t="s">
        <v>222</v>
      </c>
      <c r="AK6" s="4" t="s">
        <v>226</v>
      </c>
      <c r="AL6" s="15"/>
      <c r="AM6" s="15"/>
    </row>
    <row r="7" spans="1:39" x14ac:dyDescent="0.15">
      <c r="A7">
        <v>6</v>
      </c>
      <c r="B7" t="s">
        <v>97</v>
      </c>
      <c r="C7" t="s">
        <v>105</v>
      </c>
      <c r="D7" s="10">
        <f>D6+1</f>
        <v>44031</v>
      </c>
      <c r="E7" s="4" t="s">
        <v>276</v>
      </c>
      <c r="F7" s="19" t="s">
        <v>210</v>
      </c>
      <c r="G7" s="19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9">
        <v>30</v>
      </c>
      <c r="J7">
        <f>Tableau2[[#This Row],[Nb_tours]]*Tableau2[[#This Row],[KM_par_tours]]</f>
        <v>124.80000000000001</v>
      </c>
      <c r="K7">
        <v>0</v>
      </c>
      <c r="L7" s="5">
        <v>12</v>
      </c>
      <c r="M7" s="5">
        <v>10.4</v>
      </c>
      <c r="N7" s="11">
        <f t="shared" si="0"/>
        <v>0</v>
      </c>
      <c r="O7" s="11">
        <f>Tableau2[[#This Row],[KM_par_tours]]*Tableau2[[#This Row],[Nb_tours]]</f>
        <v>124.80000000000001</v>
      </c>
      <c r="P7" s="12">
        <f>Tableau2[[#This Row],[KM_Total]]-Tableau2[[#This Row],[KM_Neutres]]</f>
        <v>124.80000000000001</v>
      </c>
      <c r="Q7">
        <v>46</v>
      </c>
      <c r="R7">
        <v>44</v>
      </c>
      <c r="S7" s="9">
        <f t="shared" ref="S7:S8" si="2">IF(R7&gt;0,R7-2,"")</f>
        <v>42</v>
      </c>
      <c r="T7" s="14" t="s">
        <v>451</v>
      </c>
      <c r="U7" t="str">
        <f>TEXT(_xlfn.CONCAT(Tableau2[[#This Row],[Heure_dep]],":",Tableau2[[#This Row],[min_dep]]), "HH:MM")</f>
        <v>16:30</v>
      </c>
      <c r="V7" s="15">
        <v>0</v>
      </c>
      <c r="W7" s="15">
        <v>2.0833333333333332E-2</v>
      </c>
      <c r="X7" s="15">
        <v>3.125E-2</v>
      </c>
      <c r="Y7" s="15">
        <f>Tableau2[[#This Row],[Depart]]-Tableau2[[#This Row],[Temps Transport]]-Tableau2[[#This Row],[Delai Signature]]-Tableau2[[#This Row],[Delai Preparation]]</f>
        <v>0.63541666666666663</v>
      </c>
      <c r="Z7" s="15">
        <f>Tableau2[[#This Row],[Depart]]-Tableau2[[#This Row],[Delai Signature]]</f>
        <v>0.65625</v>
      </c>
      <c r="AA7" s="15" t="str">
        <f>TEXT((Tableau2[[#This Row],[KM_Total]]-Tableau2[[#This Row],[Distance_en_circuit]])/Tableau2[[#This Row],[Vit_moy]]/24+Tableau2[[#This Row],[Depart]],"HH:MM")</f>
        <v>16:30</v>
      </c>
      <c r="AB7" s="15">
        <f>Tableau2[[#This Row],[KM_Total]]/Tableau2[[#This Row],[Vit_moy]]/24+Tableau2[[#This Row],[Depart]]</f>
        <v>0.80568181818181817</v>
      </c>
      <c r="AC7" s="16" t="s">
        <v>213</v>
      </c>
      <c r="AD7" s="16" t="s">
        <v>213</v>
      </c>
      <c r="AE7" s="16"/>
      <c r="AF7" s="21" t="s">
        <v>617</v>
      </c>
      <c r="AG7" s="16" t="str">
        <f>Tableau2[[#This Row],[LieuDepFR]]</f>
        <v>Hôtel de ville</v>
      </c>
      <c r="AH7" s="16" t="s">
        <v>219</v>
      </c>
      <c r="AI7" s="16" t="s">
        <v>219</v>
      </c>
      <c r="AJ7" s="4" t="s">
        <v>618</v>
      </c>
      <c r="AK7" s="4" t="s">
        <v>619</v>
      </c>
      <c r="AL7" s="15"/>
      <c r="AM7" s="15"/>
    </row>
    <row r="8" spans="1:39" x14ac:dyDescent="0.15">
      <c r="A8">
        <v>7</v>
      </c>
      <c r="B8" t="s">
        <v>98</v>
      </c>
      <c r="C8" t="s">
        <v>106</v>
      </c>
      <c r="D8" s="10">
        <f>D7+1</f>
        <v>44032</v>
      </c>
      <c r="E8" s="4" t="s">
        <v>615</v>
      </c>
      <c r="F8" s="4" t="s">
        <v>211</v>
      </c>
      <c r="G8" s="19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9">
        <v>0</v>
      </c>
      <c r="J8">
        <v>121.3</v>
      </c>
      <c r="K8">
        <v>3</v>
      </c>
      <c r="L8" s="5">
        <v>10</v>
      </c>
      <c r="M8" s="5">
        <v>5.2</v>
      </c>
      <c r="N8" s="11">
        <f t="shared" ref="N8" si="3">P8-O8</f>
        <v>66.3</v>
      </c>
      <c r="O8" s="11">
        <f>Tableau2[[#This Row],[KM_par_tours]]*Tableau2[[#This Row],[Nb_tours]]</f>
        <v>52</v>
      </c>
      <c r="P8" s="12">
        <f>Tableau2[[#This Row],[KM_Total]]-Tableau2[[#This Row],[KM_Neutres]]</f>
        <v>118.3</v>
      </c>
      <c r="Q8">
        <v>46</v>
      </c>
      <c r="R8">
        <v>44</v>
      </c>
      <c r="S8" s="9">
        <f t="shared" si="2"/>
        <v>42</v>
      </c>
      <c r="T8" s="14" t="s">
        <v>492</v>
      </c>
      <c r="U8" t="str">
        <f>TEXT(_xlfn.CONCAT(Tableau2[[#This Row],[Heure_dep]],":",Tableau2[[#This Row],[min_dep]]), "HH:MM")</f>
        <v>14:00</v>
      </c>
      <c r="V8" s="15">
        <v>4.1666666666666664E-2</v>
      </c>
      <c r="W8" s="15">
        <v>2.0833333333333332E-2</v>
      </c>
      <c r="X8" s="15">
        <v>3.125E-2</v>
      </c>
      <c r="Y8" s="15">
        <f>Tableau2[[#This Row],[Depart]]-Tableau2[[#This Row],[Temps Transport]]-Tableau2[[#This Row],[Delai Signature]]-Tableau2[[#This Row],[Delai Preparation]]</f>
        <v>0.48958333333333343</v>
      </c>
      <c r="Z8" s="15">
        <f>Tableau2[[#This Row],[Depart]]-Tableau2[[#This Row],[Delai Signature]]</f>
        <v>0.55208333333333337</v>
      </c>
      <c r="AA8" s="15" t="str">
        <f>TEXT((Tableau2[[#This Row],[KM_Total]]-Tableau2[[#This Row],[Distance_en_circuit]])/Tableau2[[#This Row],[Vit_moy]]/24+Tableau2[[#This Row],[Depart]],"HH:MM")</f>
        <v>15:34</v>
      </c>
      <c r="AB8" s="15">
        <f>Tableau2[[#This Row],[KM_Total]]/Tableau2[[#This Row],[Vit_moy]]/24+Tableau2[[#This Row],[Depart]]</f>
        <v>0.69820075757575761</v>
      </c>
      <c r="AC8" s="16" t="s">
        <v>131</v>
      </c>
      <c r="AD8" s="16" t="s">
        <v>213</v>
      </c>
      <c r="AE8" s="16" t="s">
        <v>216</v>
      </c>
      <c r="AF8" s="16" t="s">
        <v>617</v>
      </c>
      <c r="AG8" s="16" t="s">
        <v>217</v>
      </c>
      <c r="AH8" s="16" t="s">
        <v>219</v>
      </c>
      <c r="AI8" s="16" t="s">
        <v>219</v>
      </c>
      <c r="AJ8" s="4" t="s">
        <v>223</v>
      </c>
      <c r="AK8" s="4" t="s">
        <v>227</v>
      </c>
      <c r="AL8" s="15"/>
      <c r="AM8" s="15"/>
    </row>
    <row r="14" spans="1:39" x14ac:dyDescent="0.15">
      <c r="AA14" s="4"/>
    </row>
  </sheetData>
  <phoneticPr fontId="2" type="noConversion"/>
  <hyperlinks>
    <hyperlink ref="T3" r:id="rId1" xr:uid="{C8570868-6E9E-F349-A0E0-C97B10E6232A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G326"/>
  <sheetViews>
    <sheetView topLeftCell="A28" zoomScale="150" zoomScaleNormal="150" workbookViewId="0">
      <selection activeCell="D36" sqref="D36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63</v>
      </c>
      <c r="C2" s="29" t="s">
        <v>262</v>
      </c>
      <c r="D2" s="23" t="s">
        <v>458</v>
      </c>
      <c r="E2" s="23" t="s">
        <v>459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30">
        <v>5.0999999999999997E-2</v>
      </c>
      <c r="B3" s="29" t="s">
        <v>72</v>
      </c>
      <c r="C3" s="29" t="s">
        <v>279</v>
      </c>
      <c r="D3" s="23" t="s">
        <v>147</v>
      </c>
      <c r="E3" s="23" t="str">
        <f>D3</f>
        <v>Boulevard du Collège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0.151</v>
      </c>
      <c r="B4" s="29" t="s">
        <v>73</v>
      </c>
      <c r="C4" s="29" t="s">
        <v>280</v>
      </c>
      <c r="D4" s="23" t="s">
        <v>148</v>
      </c>
      <c r="E4" s="23" t="str">
        <f>D4</f>
        <v>Rue Tardif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0.82</v>
      </c>
      <c r="B5" s="29" t="s">
        <v>72</v>
      </c>
      <c r="C5" s="29" t="s">
        <v>293</v>
      </c>
      <c r="D5" s="23" t="s">
        <v>149</v>
      </c>
      <c r="E5" s="23" t="str">
        <f>D5</f>
        <v>Avenue Laliberté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1.2</v>
      </c>
      <c r="B6" s="29" t="s">
        <v>73</v>
      </c>
      <c r="C6" s="29" t="s">
        <v>281</v>
      </c>
      <c r="D6" s="23" t="s">
        <v>307</v>
      </c>
      <c r="E6" s="23" t="str">
        <f>D6</f>
        <v>Avenue Larivière / route 117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2.17</v>
      </c>
      <c r="B7" s="29" t="s">
        <v>82</v>
      </c>
      <c r="C7" s="29" t="s">
        <v>263</v>
      </c>
      <c r="D7" s="23" t="s">
        <v>308</v>
      </c>
      <c r="E7" s="23" t="s">
        <v>309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15" x14ac:dyDescent="0.2">
      <c r="A8" s="30">
        <v>2.99</v>
      </c>
      <c r="B8" s="29" t="s">
        <v>79</v>
      </c>
      <c r="C8" s="29" t="s">
        <v>294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7.61</v>
      </c>
      <c r="B9" s="29" t="s">
        <v>5</v>
      </c>
      <c r="C9" s="29" t="s">
        <v>264</v>
      </c>
      <c r="D9" s="23" t="s">
        <v>264</v>
      </c>
      <c r="E9" s="23" t="s">
        <v>310</v>
      </c>
      <c r="F9" s="35" t="str">
        <f>VLOOKUP(B9,Lexique!A:F,5,)</f>
        <v>Ville</v>
      </c>
      <c r="G9" s="35" t="str">
        <f>VLOOKUP(B9,Lexique!A:F,6,)</f>
        <v>Ville</v>
      </c>
    </row>
    <row r="10" spans="1:7" ht="15" x14ac:dyDescent="0.2">
      <c r="A10" s="30">
        <v>7.96</v>
      </c>
      <c r="B10" s="29" t="s">
        <v>25</v>
      </c>
      <c r="C10" s="29" t="s">
        <v>12</v>
      </c>
      <c r="D10" s="23" t="s">
        <v>12</v>
      </c>
      <c r="E10" s="24" t="s">
        <v>13</v>
      </c>
      <c r="F10" s="35" t="str">
        <f>VLOOKUP(B10,Lexique!A:F,5,)</f>
        <v>Voie ferrée oblique / Pont de bois</v>
      </c>
      <c r="G10" s="35" t="str">
        <f>VLOOKUP(B10,Lexique!A:F,6,)</f>
        <v>Oblique railroad crossing / Wooden bridge</v>
      </c>
    </row>
    <row r="11" spans="1:7" ht="15" x14ac:dyDescent="0.2">
      <c r="A11" s="30">
        <v>12.21</v>
      </c>
      <c r="B11" s="29" t="s">
        <v>25</v>
      </c>
      <c r="C11" s="29" t="s">
        <v>2</v>
      </c>
      <c r="D11" s="24" t="s">
        <v>2</v>
      </c>
      <c r="E11" s="24" t="s">
        <v>3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14.05</v>
      </c>
      <c r="B12" s="29" t="s">
        <v>5</v>
      </c>
      <c r="C12" s="29" t="s">
        <v>295</v>
      </c>
      <c r="D12" s="23" t="s">
        <v>295</v>
      </c>
      <c r="E12" s="25" t="s">
        <v>313</v>
      </c>
      <c r="F12" s="35" t="str">
        <f>VLOOKUP(B12,Lexique!A:F,5,)</f>
        <v>Ville</v>
      </c>
      <c r="G12" s="35" t="str">
        <f>VLOOKUP(B12,Lexique!A:F,6,)</f>
        <v>Ville</v>
      </c>
    </row>
    <row r="13" spans="1:7" ht="15" x14ac:dyDescent="0.2">
      <c r="A13" s="30">
        <v>24.67</v>
      </c>
      <c r="B13" s="29" t="s">
        <v>25</v>
      </c>
      <c r="C13" s="29" t="s">
        <v>12</v>
      </c>
      <c r="D13" s="23" t="s">
        <v>12</v>
      </c>
      <c r="E13" s="24" t="s">
        <v>13</v>
      </c>
      <c r="F13" s="35" t="str">
        <f>VLOOKUP(B13,Lexique!A:F,5,)</f>
        <v>Voie ferrée oblique / Pont de bois</v>
      </c>
      <c r="G13" s="35" t="str">
        <f>VLOOKUP(B13,Lexique!A:F,6,)</f>
        <v>Oblique railroad crossing / Wooden bridge</v>
      </c>
    </row>
    <row r="14" spans="1:7" ht="15" x14ac:dyDescent="0.2">
      <c r="A14" s="30">
        <v>27.11</v>
      </c>
      <c r="B14" s="29" t="s">
        <v>71</v>
      </c>
      <c r="C14" s="29" t="s">
        <v>265</v>
      </c>
      <c r="D14" s="25" t="s">
        <v>311</v>
      </c>
      <c r="E14" s="25" t="s">
        <v>312</v>
      </c>
      <c r="F14" s="35" t="str">
        <f>VLOOKUP(B14,Lexique!A:F,5,)</f>
        <v>Points GPM&lt;br/&gt; Lieu précis Ville</v>
      </c>
      <c r="G14" s="35" t="str">
        <f>VLOOKUP(B14,Lexique!A:F,6,)</f>
        <v>KOM Points&lt;br/&gt; Lieu précis Ville</v>
      </c>
    </row>
    <row r="15" spans="1:7" ht="15" x14ac:dyDescent="0.2">
      <c r="A15" s="30">
        <v>32.96</v>
      </c>
      <c r="B15" s="29" t="s">
        <v>78</v>
      </c>
      <c r="C15" s="29" t="s">
        <v>296</v>
      </c>
      <c r="D15" s="23" t="s">
        <v>155</v>
      </c>
      <c r="E15" s="23" t="s">
        <v>156</v>
      </c>
      <c r="F15" s="35" t="str">
        <f>VLOOKUP(B15,Lexique!A:F,5,)</f>
        <v>Début du ravitaillement / Fin du ravitaillement</v>
      </c>
      <c r="G15" s="35" t="str">
        <f>VLOOKUP(B15,Lexique!A:F,6,)</f>
        <v>Feed open / Feed closed</v>
      </c>
    </row>
    <row r="16" spans="1:7" ht="15" x14ac:dyDescent="0.2">
      <c r="A16" s="30">
        <v>35.119999999999997</v>
      </c>
      <c r="B16" s="29" t="s">
        <v>25</v>
      </c>
      <c r="C16" s="29" t="s">
        <v>2</v>
      </c>
      <c r="D16" s="24" t="s">
        <v>2</v>
      </c>
      <c r="E16" s="24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39.64</v>
      </c>
      <c r="B17" s="29" t="s">
        <v>70</v>
      </c>
      <c r="C17" s="29" t="s">
        <v>266</v>
      </c>
      <c r="D17" s="43" t="s">
        <v>314</v>
      </c>
      <c r="E17" s="43" t="s">
        <v>315</v>
      </c>
      <c r="F17" s="35" t="str">
        <f>VLOOKUP(B17,Lexique!A:F,5,)</f>
        <v>Sprint bonification temps et points&lt;br/&gt; Lieu précis Ville</v>
      </c>
      <c r="G17" s="35" t="str">
        <f>VLOOKUP(B17,Lexique!A:F,6,)</f>
        <v>Bonification Sprint - times and points&lt;br/&gt; Lieu précis Ville</v>
      </c>
    </row>
    <row r="18" spans="1:7" ht="15" x14ac:dyDescent="0.2">
      <c r="A18" s="30">
        <v>47.72</v>
      </c>
      <c r="B18" s="29" t="s">
        <v>5</v>
      </c>
      <c r="C18" s="29" t="s">
        <v>267</v>
      </c>
      <c r="D18" s="23" t="s">
        <v>316</v>
      </c>
      <c r="E18" s="23" t="s">
        <v>140</v>
      </c>
      <c r="F18" s="35" t="str">
        <f>VLOOKUP(B18,Lexique!A:F,5,)</f>
        <v>Ville</v>
      </c>
      <c r="G18" s="35" t="str">
        <f>VLOOKUP(B18,Lexique!A:F,6,)</f>
        <v>Ville</v>
      </c>
    </row>
    <row r="19" spans="1:7" ht="15" x14ac:dyDescent="0.2">
      <c r="A19" s="30">
        <v>48.35</v>
      </c>
      <c r="B19" s="29" t="s">
        <v>81</v>
      </c>
      <c r="C19" s="29" t="s">
        <v>268</v>
      </c>
      <c r="D19" s="23" t="s">
        <v>317</v>
      </c>
      <c r="E19" s="23" t="s">
        <v>318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60.91</v>
      </c>
      <c r="B20" s="29" t="s">
        <v>5</v>
      </c>
      <c r="C20" s="29" t="s">
        <v>297</v>
      </c>
      <c r="D20" s="23" t="s">
        <v>297</v>
      </c>
      <c r="E20" s="23" t="s">
        <v>319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61.31</v>
      </c>
      <c r="B21" s="29" t="s">
        <v>75</v>
      </c>
      <c r="C21" s="29" t="s">
        <v>269</v>
      </c>
      <c r="D21" s="24" t="s">
        <v>165</v>
      </c>
      <c r="E21" s="24" t="str">
        <f>D21</f>
        <v>Route 117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v>70.599999999999994</v>
      </c>
      <c r="B22" s="29" t="s">
        <v>75</v>
      </c>
      <c r="C22" s="29" t="s">
        <v>269</v>
      </c>
      <c r="D22" s="23" t="s">
        <v>165</v>
      </c>
      <c r="E22" s="23" t="str">
        <f>D22</f>
        <v>Route 117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30" x14ac:dyDescent="0.2">
      <c r="A23" s="30">
        <v>76.069999999999993</v>
      </c>
      <c r="B23" s="29" t="s">
        <v>70</v>
      </c>
      <c r="C23" s="29" t="s">
        <v>270</v>
      </c>
      <c r="D23" s="43" t="s">
        <v>320</v>
      </c>
      <c r="E23" s="43" t="s">
        <v>321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v>76.150000000000006</v>
      </c>
      <c r="B24" s="29" t="s">
        <v>5</v>
      </c>
      <c r="C24" s="29" t="s">
        <v>271</v>
      </c>
      <c r="D24" s="23" t="s">
        <v>271</v>
      </c>
      <c r="E24" s="44" t="s">
        <v>322</v>
      </c>
      <c r="F24" s="35" t="str">
        <f>VLOOKUP(B24,Lexique!A:F,5,)</f>
        <v>Ville</v>
      </c>
      <c r="G24" s="35" t="str">
        <f>VLOOKUP(B24,Lexique!A:F,6,)</f>
        <v>Ville</v>
      </c>
    </row>
    <row r="25" spans="1:7" ht="30" x14ac:dyDescent="0.2">
      <c r="A25" s="30">
        <v>76.510000000000005</v>
      </c>
      <c r="B25" s="29" t="s">
        <v>82</v>
      </c>
      <c r="C25" s="29" t="s">
        <v>298</v>
      </c>
      <c r="D25" s="23" t="s">
        <v>323</v>
      </c>
      <c r="E25" s="23" t="s">
        <v>324</v>
      </c>
      <c r="F25" s="35" t="str">
        <f>VLOOKUP(B25,Lexique!A:F,5,)</f>
        <v>Carrefour giratoire, Xe sortie tout droit/droite/gauche&lt;br/&gt;rue</v>
      </c>
      <c r="G25" s="35" t="str">
        <f>VLOOKUP(B25,Lexique!A:F,6,)</f>
        <v>Round about Xnd exit straight ahead/right/left&lt;br&gt; rue</v>
      </c>
    </row>
    <row r="26" spans="1:7" ht="15" x14ac:dyDescent="0.2">
      <c r="A26" s="30">
        <v>77.22</v>
      </c>
      <c r="B26" s="29" t="s">
        <v>25</v>
      </c>
      <c r="C26" s="29" t="s">
        <v>272</v>
      </c>
      <c r="D26" s="23" t="s">
        <v>22</v>
      </c>
      <c r="E26" s="23" t="s">
        <v>325</v>
      </c>
      <c r="F26" s="35" t="str">
        <f>VLOOKUP(B26,Lexique!A:F,5,)</f>
        <v>Voie ferrée oblique / Pont de bois</v>
      </c>
      <c r="G26" s="35" t="str">
        <f>VLOOKUP(B26,Lexique!A:F,6,)</f>
        <v>Oblique railroad crossing / Wooden bridge</v>
      </c>
    </row>
    <row r="27" spans="1:7" ht="15" x14ac:dyDescent="0.2">
      <c r="A27" s="30">
        <v>78.319999999999993</v>
      </c>
      <c r="B27" s="29" t="s">
        <v>152</v>
      </c>
      <c r="C27" s="29" t="s">
        <v>299</v>
      </c>
      <c r="D27" s="23" t="s">
        <v>205</v>
      </c>
      <c r="E27" s="23" t="s">
        <v>206</v>
      </c>
      <c r="F27" s="35" t="str">
        <f>VLOOKUP(B27,Lexique!A:F,5,)</f>
        <v>Zone déchets (sur xxx m)</v>
      </c>
      <c r="G27" s="35" t="str">
        <f>VLOOKUP(B27,Lexique!A:F,6,)</f>
        <v>Trash zone (on xxx m)</v>
      </c>
    </row>
    <row r="28" spans="1:7" ht="15" x14ac:dyDescent="0.2">
      <c r="A28" s="30">
        <v>81.75</v>
      </c>
      <c r="B28" s="29" t="s">
        <v>5</v>
      </c>
      <c r="C28" s="29" t="s">
        <v>273</v>
      </c>
      <c r="D28" s="23" t="s">
        <v>273</v>
      </c>
      <c r="E28" s="23" t="s">
        <v>326</v>
      </c>
      <c r="F28" s="35" t="str">
        <f>VLOOKUP(B28,Lexique!A:F,5,)</f>
        <v>Ville</v>
      </c>
      <c r="G28" s="35" t="str">
        <f>VLOOKUP(B28,Lexique!A:F,6,)</f>
        <v>Ville</v>
      </c>
    </row>
    <row r="29" spans="1:7" ht="15" x14ac:dyDescent="0.2">
      <c r="A29" s="30">
        <v>91.85</v>
      </c>
      <c r="B29" s="29" t="s">
        <v>81</v>
      </c>
      <c r="C29" s="29" t="s">
        <v>274</v>
      </c>
      <c r="D29" s="23" t="s">
        <v>353</v>
      </c>
      <c r="E29" s="23" t="s">
        <v>354</v>
      </c>
      <c r="F29" s="35" t="str">
        <f>VLOOKUP(B29,Lexique!A:F,5,)</f>
        <v>Sprint du maire Ville $250&lt;br/&gt; Lieu précis Ville</v>
      </c>
      <c r="G29" s="35" t="str">
        <f>VLOOKUP(B29,Lexique!A:F,6,)</f>
        <v>Ville Mayor's sprint $250&lt;br/&gt; Lieu précis Ville</v>
      </c>
    </row>
    <row r="30" spans="1:7" ht="15" x14ac:dyDescent="0.2">
      <c r="A30" s="30">
        <v>97.23</v>
      </c>
      <c r="B30" s="29" t="s">
        <v>25</v>
      </c>
      <c r="C30" s="29" t="s">
        <v>278</v>
      </c>
      <c r="D30" s="24" t="s">
        <v>278</v>
      </c>
      <c r="E30" s="24" t="s">
        <v>355</v>
      </c>
      <c r="F30" s="35" t="str">
        <f>VLOOKUP(B30,Lexique!A:F,5,)</f>
        <v>Voie ferrée oblique / Pont de bois</v>
      </c>
      <c r="G30" s="35" t="str">
        <f>VLOOKUP(B30,Lexique!A:F,6,)</f>
        <v>Oblique railroad crossing / Wooden bridge</v>
      </c>
    </row>
    <row r="31" spans="1:7" ht="15" x14ac:dyDescent="0.2">
      <c r="A31" s="30">
        <v>98.53</v>
      </c>
      <c r="B31" s="29" t="s">
        <v>78</v>
      </c>
      <c r="C31" s="29" t="s">
        <v>275</v>
      </c>
      <c r="D31" s="23" t="s">
        <v>154</v>
      </c>
      <c r="E31" s="23" t="s">
        <v>153</v>
      </c>
      <c r="F31" s="35" t="str">
        <f>VLOOKUP(B31,Lexique!A:F,5,)</f>
        <v>Début du ravitaillement / Fin du ravitaillement</v>
      </c>
      <c r="G31" s="35" t="str">
        <f>VLOOKUP(B31,Lexique!A:F,6,)</f>
        <v>Feed open / Feed closed</v>
      </c>
    </row>
    <row r="32" spans="1:7" ht="15" x14ac:dyDescent="0.2">
      <c r="A32" s="30">
        <v>98.6</v>
      </c>
      <c r="B32" s="29" t="s">
        <v>5</v>
      </c>
      <c r="C32" s="29" t="s">
        <v>276</v>
      </c>
      <c r="D32" s="23" t="s">
        <v>276</v>
      </c>
      <c r="E32" s="23" t="s">
        <v>327</v>
      </c>
      <c r="F32" s="35" t="str">
        <f>VLOOKUP(B32,Lexique!A:F,5,)</f>
        <v>Ville</v>
      </c>
      <c r="G32" s="35" t="str">
        <f>VLOOKUP(B32,Lexique!A:F,6,)</f>
        <v>Ville</v>
      </c>
    </row>
    <row r="33" spans="1:7" ht="30" x14ac:dyDescent="0.2">
      <c r="A33" s="30">
        <v>100.28</v>
      </c>
      <c r="B33" s="29" t="s">
        <v>82</v>
      </c>
      <c r="C33" s="29" t="s">
        <v>282</v>
      </c>
      <c r="D33" s="23" t="s">
        <v>329</v>
      </c>
      <c r="E33" s="23" t="s">
        <v>330</v>
      </c>
      <c r="F33" s="35" t="str">
        <f>VLOOKUP(B33,Lexique!A:F,5,)</f>
        <v>Carrefour giratoire, Xe sortie tout droit/droite/gauche&lt;br/&gt;rue</v>
      </c>
      <c r="G33" s="35" t="str">
        <f>VLOOKUP(B33,Lexique!A:F,6,)</f>
        <v>Round about Xnd exit straight ahead/right/left&lt;br&gt; rue</v>
      </c>
    </row>
    <row r="34" spans="1:7" ht="30" x14ac:dyDescent="0.2">
      <c r="A34" s="30">
        <v>104.91</v>
      </c>
      <c r="B34" s="29" t="s">
        <v>73</v>
      </c>
      <c r="C34" s="29" t="s">
        <v>283</v>
      </c>
      <c r="D34" s="23" t="s">
        <v>328</v>
      </c>
      <c r="E34" s="23" t="str">
        <f>D34</f>
        <v>Boulevard Sabourin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0">
        <v>105.25</v>
      </c>
      <c r="B35" s="29" t="s">
        <v>71</v>
      </c>
      <c r="C35" s="29" t="s">
        <v>421</v>
      </c>
      <c r="D35" s="25" t="s">
        <v>422</v>
      </c>
      <c r="E35" s="25" t="s">
        <v>423</v>
      </c>
      <c r="F35" s="35" t="str">
        <f>VLOOKUP(B35,Lexique!A:F,5,)</f>
        <v>Points GPM&lt;br/&gt; Lieu précis Ville</v>
      </c>
      <c r="G35" s="35" t="str">
        <f>VLOOKUP(B35,Lexique!A:F,6,)</f>
        <v>KOM Points&lt;br/&gt; Lieu précis Ville</v>
      </c>
    </row>
    <row r="36" spans="1:7" ht="30" x14ac:dyDescent="0.2">
      <c r="A36" s="30">
        <v>106.3</v>
      </c>
      <c r="B36" s="29" t="s">
        <v>72</v>
      </c>
      <c r="C36" s="29" t="s">
        <v>284</v>
      </c>
      <c r="D36" s="23" t="s">
        <v>331</v>
      </c>
      <c r="E36" s="23" t="str">
        <f>D36</f>
        <v>Boulevard des Pins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107.32</v>
      </c>
      <c r="B37" s="29" t="s">
        <v>73</v>
      </c>
      <c r="C37" s="29" t="s">
        <v>285</v>
      </c>
      <c r="D37" s="23" t="s">
        <v>332</v>
      </c>
      <c r="E37" s="23" t="str">
        <f>D37</f>
        <v>7e rue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30" x14ac:dyDescent="0.2">
      <c r="A38" s="30">
        <v>108.31</v>
      </c>
      <c r="B38" s="29" t="s">
        <v>72</v>
      </c>
      <c r="C38" s="29" t="s">
        <v>300</v>
      </c>
      <c r="D38" s="23" t="s">
        <v>616</v>
      </c>
      <c r="E38" s="23" t="s">
        <v>333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108.68</v>
      </c>
      <c r="B39" s="29" t="s">
        <v>73</v>
      </c>
      <c r="C39" s="29" t="s">
        <v>286</v>
      </c>
      <c r="D39" s="23" t="s">
        <v>334</v>
      </c>
      <c r="E39" s="23" t="str">
        <f>D39</f>
        <v>Rue d'Ukraine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15" x14ac:dyDescent="0.2">
      <c r="A40" s="30">
        <v>108.73</v>
      </c>
      <c r="B40" s="29" t="s">
        <v>73</v>
      </c>
      <c r="C40" s="29" t="s">
        <v>287</v>
      </c>
      <c r="D40" s="23" t="s">
        <v>335</v>
      </c>
      <c r="E40" s="23" t="str">
        <f>D40</f>
        <v>2e avenue</v>
      </c>
      <c r="F40" s="35" t="str">
        <f>VLOOKUP(B40,Lexique!A:F,5,)</f>
        <v>Nom route / rue</v>
      </c>
      <c r="G40" s="35" t="str">
        <f>VLOOKUP(B40,Lexique!A:F,6,)</f>
        <v>Nom route / rue</v>
      </c>
    </row>
    <row r="41" spans="1:7" ht="15" x14ac:dyDescent="0.2">
      <c r="A41" s="30">
        <v>109.13</v>
      </c>
      <c r="B41" s="29" t="s">
        <v>76</v>
      </c>
      <c r="C41" s="29" t="s">
        <v>301</v>
      </c>
      <c r="D41" s="23" t="s">
        <v>336</v>
      </c>
      <c r="E41" s="23" t="s">
        <v>337</v>
      </c>
      <c r="F41" s="35" t="str">
        <f>VLOOKUP(B41,Lexique!A:F,5,)</f>
        <v>Nom route / rue</v>
      </c>
      <c r="G41" s="35" t="str">
        <f>VLOOKUP(B41,Lexique!A:F,6,)</f>
        <v>Nom route / rue</v>
      </c>
    </row>
    <row r="42" spans="1:7" ht="15" x14ac:dyDescent="0.2">
      <c r="A42" s="30">
        <v>109.37</v>
      </c>
      <c r="B42" s="29" t="s">
        <v>73</v>
      </c>
      <c r="C42" s="29" t="s">
        <v>288</v>
      </c>
      <c r="D42" s="23" t="s">
        <v>338</v>
      </c>
      <c r="E42" s="23" t="str">
        <f>D42</f>
        <v>Rue Wolfe</v>
      </c>
      <c r="F42" s="35" t="str">
        <f>VLOOKUP(B42,Lexique!A:F,5,)</f>
        <v>Nom route / rue</v>
      </c>
      <c r="G42" s="35" t="str">
        <f>VLOOKUP(B42,Lexique!A:F,6,)</f>
        <v>Nom route / rue</v>
      </c>
    </row>
    <row r="43" spans="1:7" ht="15" x14ac:dyDescent="0.2">
      <c r="A43" s="30">
        <v>109.58</v>
      </c>
      <c r="B43" s="29" t="s">
        <v>72</v>
      </c>
      <c r="C43" s="29" t="s">
        <v>289</v>
      </c>
      <c r="D43" s="24" t="s">
        <v>339</v>
      </c>
      <c r="E43" s="23" t="str">
        <f t="shared" ref="E43:E49" si="0">D43</f>
        <v>1e avenue</v>
      </c>
      <c r="F43" s="35" t="str">
        <f>VLOOKUP(B43,Lexique!A:F,5,)</f>
        <v>Nom route / rue</v>
      </c>
      <c r="G43" s="35" t="str">
        <f>VLOOKUP(B43,Lexique!A:F,6,)</f>
        <v>Nom route / rue</v>
      </c>
    </row>
    <row r="44" spans="1:7" ht="15" x14ac:dyDescent="0.2">
      <c r="A44" s="30">
        <v>110.1</v>
      </c>
      <c r="B44" s="29" t="s">
        <v>73</v>
      </c>
      <c r="C44" s="29" t="s">
        <v>290</v>
      </c>
      <c r="D44" s="23" t="s">
        <v>342</v>
      </c>
      <c r="E44" s="23" t="str">
        <f t="shared" si="0"/>
        <v>1e rue</v>
      </c>
      <c r="F44" s="35" t="str">
        <f>VLOOKUP(B44,Lexique!A:F,5,)</f>
        <v>Nom route / rue</v>
      </c>
      <c r="G44" s="35" t="str">
        <f>VLOOKUP(B44,Lexique!A:F,6,)</f>
        <v>Nom route / rue</v>
      </c>
    </row>
    <row r="45" spans="1:7" ht="30" x14ac:dyDescent="0.2">
      <c r="A45" s="30">
        <v>110.49</v>
      </c>
      <c r="B45" s="29" t="s">
        <v>73</v>
      </c>
      <c r="C45" s="29" t="s">
        <v>291</v>
      </c>
      <c r="D45" s="23" t="s">
        <v>340</v>
      </c>
      <c r="E45" s="23" t="str">
        <f t="shared" si="0"/>
        <v>Avenue Delorimier</v>
      </c>
      <c r="F45" s="35" t="str">
        <f>VLOOKUP(B45,Lexique!A:F,5,)</f>
        <v>Nom route / rue</v>
      </c>
      <c r="G45" s="35" t="str">
        <f>VLOOKUP(B45,Lexique!A:F,6,)</f>
        <v>Nom route / rue</v>
      </c>
    </row>
    <row r="46" spans="1:7" ht="15" x14ac:dyDescent="0.2">
      <c r="A46" s="30">
        <v>110.9</v>
      </c>
      <c r="B46" s="29" t="s">
        <v>73</v>
      </c>
      <c r="C46" s="29" t="s">
        <v>292</v>
      </c>
      <c r="D46" s="24" t="s">
        <v>341</v>
      </c>
      <c r="E46" s="23" t="str">
        <f t="shared" si="0"/>
        <v>6e rue</v>
      </c>
      <c r="F46" s="35" t="str">
        <f>VLOOKUP(B46,Lexique!A:F,5,)</f>
        <v>Nom route / rue</v>
      </c>
      <c r="G46" s="35" t="str">
        <f>VLOOKUP(B46,Lexique!A:F,6,)</f>
        <v>Nom route / rue</v>
      </c>
    </row>
    <row r="47" spans="1:7" ht="15" x14ac:dyDescent="0.2">
      <c r="A47" s="36">
        <v>111.28</v>
      </c>
      <c r="B47" s="31" t="s">
        <v>72</v>
      </c>
      <c r="C47" s="32" t="s">
        <v>289</v>
      </c>
      <c r="D47" s="26" t="s">
        <v>339</v>
      </c>
      <c r="E47" s="23" t="str">
        <f t="shared" si="0"/>
        <v>1e avenue</v>
      </c>
      <c r="F47" s="35" t="str">
        <f>VLOOKUP(B47,Lexique!A:F,5,)</f>
        <v>Nom route / rue</v>
      </c>
      <c r="G47" s="35" t="str">
        <f>VLOOKUP(B47,Lexique!A:F,6,)</f>
        <v>Nom route / rue</v>
      </c>
    </row>
    <row r="48" spans="1:7" ht="15" x14ac:dyDescent="0.2">
      <c r="A48" s="36">
        <v>111.85</v>
      </c>
      <c r="B48" s="31" t="s">
        <v>73</v>
      </c>
      <c r="C48" s="32" t="s">
        <v>286</v>
      </c>
      <c r="D48" s="26" t="s">
        <v>334</v>
      </c>
      <c r="E48" s="23" t="str">
        <f t="shared" si="0"/>
        <v>Rue d'Ukraine</v>
      </c>
      <c r="F48" s="35" t="str">
        <f>VLOOKUP(B48,Lexique!A:F,5,)</f>
        <v>Nom route / rue</v>
      </c>
      <c r="G48" s="35" t="str">
        <f>VLOOKUP(B48,Lexique!A:F,6,)</f>
        <v>Nom route / rue</v>
      </c>
    </row>
    <row r="49" spans="1:7" ht="15" x14ac:dyDescent="0.2">
      <c r="A49" s="36">
        <v>111.9</v>
      </c>
      <c r="B49" s="31" t="s">
        <v>73</v>
      </c>
      <c r="C49" s="32" t="s">
        <v>287</v>
      </c>
      <c r="D49" s="26" t="s">
        <v>335</v>
      </c>
      <c r="E49" s="23" t="str">
        <f t="shared" si="0"/>
        <v>2e avenue</v>
      </c>
      <c r="F49" s="35" t="str">
        <f>VLOOKUP(B49,Lexique!A:F,5,)</f>
        <v>Nom route / rue</v>
      </c>
      <c r="G49" s="35" t="str">
        <f>VLOOKUP(B49,Lexique!A:F,6,)</f>
        <v>Nom route / rue</v>
      </c>
    </row>
    <row r="50" spans="1:7" ht="15" x14ac:dyDescent="0.2">
      <c r="A50" s="36">
        <v>112.3</v>
      </c>
      <c r="B50" s="31" t="s">
        <v>76</v>
      </c>
      <c r="C50" s="32" t="s">
        <v>302</v>
      </c>
      <c r="D50" s="23" t="s">
        <v>343</v>
      </c>
      <c r="E50" s="23" t="s">
        <v>344</v>
      </c>
      <c r="F50" s="35" t="str">
        <f>VLOOKUP(B50,Lexique!A:F,5,)</f>
        <v>Nom route / rue</v>
      </c>
      <c r="G50" s="35" t="str">
        <f>VLOOKUP(B50,Lexique!A:F,6,)</f>
        <v>Nom route / rue</v>
      </c>
    </row>
    <row r="51" spans="1:7" ht="14" x14ac:dyDescent="0.2">
      <c r="A51" s="36">
        <v>115.46</v>
      </c>
      <c r="B51" s="31" t="s">
        <v>80</v>
      </c>
      <c r="C51" s="32" t="s">
        <v>303</v>
      </c>
      <c r="D51" s="26" t="s">
        <v>345</v>
      </c>
      <c r="E51" s="26" t="s">
        <v>438</v>
      </c>
      <c r="F51" s="35" t="str">
        <f>VLOOKUP(B51,Lexique!A:F,5,)</f>
        <v>Début Xe tour (1 tour à faire)</v>
      </c>
      <c r="G51" s="35" t="str">
        <f>VLOOKUP(B51,Lexique!A:F,6,)</f>
        <v>Start of Xth lap (1 lap to go)</v>
      </c>
    </row>
    <row r="52" spans="1:7" ht="14" x14ac:dyDescent="0.2">
      <c r="A52" s="36">
        <v>118.54</v>
      </c>
      <c r="B52" s="31" t="s">
        <v>110</v>
      </c>
      <c r="C52" s="32" t="s">
        <v>346</v>
      </c>
      <c r="D52" s="26" t="s">
        <v>347</v>
      </c>
      <c r="E52" s="26" t="s">
        <v>348</v>
      </c>
      <c r="F52" s="35" t="str">
        <f>VLOOKUP(B52,Lexique!A:F,5,)</f>
        <v>Déviation de la caravance&lt;br/&gt; À droite/gauche sur rue</v>
      </c>
      <c r="G52" s="35" t="str">
        <f>VLOOKUP(B52,Lexique!A:F,6,)</f>
        <v>Caravan bypass&lt;br/&gt;Right/left on rue</v>
      </c>
    </row>
    <row r="53" spans="1:7" ht="14" x14ac:dyDescent="0.2">
      <c r="A53" s="36">
        <v>118.64</v>
      </c>
      <c r="B53" s="31" t="s">
        <v>43</v>
      </c>
      <c r="C53" s="32" t="s">
        <v>277</v>
      </c>
      <c r="D53" s="26" t="s">
        <v>109</v>
      </c>
      <c r="E53" s="26" t="s">
        <v>161</v>
      </c>
      <c r="F53" s="35" t="str">
        <f>VLOOKUP(B53,Lexique!A:F,5,)</f>
        <v>Arrivée&lt;br/&gt;Bonification en temps et points</v>
      </c>
      <c r="G53" s="35" t="str">
        <f>VLOOKUP(B53,Lexique!A:F,6,)</f>
        <v>Finish&lt;br/&gt;Time and points bonus</v>
      </c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x14ac:dyDescent="0.15">
      <c r="D61" s="27"/>
      <c r="E61" s="27"/>
    </row>
    <row r="62" spans="1:7" x14ac:dyDescent="0.15">
      <c r="D62" s="27"/>
      <c r="E62" s="27"/>
    </row>
    <row r="63" spans="1:7" x14ac:dyDescent="0.15">
      <c r="D63" s="27"/>
      <c r="E63" s="27"/>
    </row>
    <row r="64" spans="1:7" x14ac:dyDescent="0.15">
      <c r="D64" s="27"/>
      <c r="E64" s="27"/>
    </row>
    <row r="65" spans="4:5" x14ac:dyDescent="0.15">
      <c r="D65" s="27"/>
      <c r="E65" s="27"/>
    </row>
    <row r="66" spans="4:5" x14ac:dyDescent="0.15">
      <c r="D66" s="27"/>
      <c r="E66" s="27"/>
    </row>
    <row r="67" spans="4:5" x14ac:dyDescent="0.15">
      <c r="D67" s="27"/>
      <c r="E67" s="27"/>
    </row>
    <row r="68" spans="4:5" x14ac:dyDescent="0.15">
      <c r="D68" s="27"/>
      <c r="E68" s="27"/>
    </row>
    <row r="69" spans="4:5" x14ac:dyDescent="0.15">
      <c r="D69" s="27"/>
      <c r="E69" s="27"/>
    </row>
    <row r="70" spans="4:5" x14ac:dyDescent="0.15">
      <c r="D70" s="27"/>
      <c r="E70" s="27"/>
    </row>
    <row r="71" spans="4:5" x14ac:dyDescent="0.15">
      <c r="D71" s="27"/>
      <c r="E71" s="27"/>
    </row>
    <row r="72" spans="4:5" x14ac:dyDescent="0.15">
      <c r="D72" s="27"/>
      <c r="E72" s="27"/>
    </row>
    <row r="73" spans="4:5" x14ac:dyDescent="0.15">
      <c r="D73" s="27"/>
      <c r="E73" s="27"/>
    </row>
    <row r="74" spans="4:5" x14ac:dyDescent="0.15">
      <c r="D74" s="27"/>
      <c r="E74" s="27"/>
    </row>
    <row r="75" spans="4:5" x14ac:dyDescent="0.15">
      <c r="D75" s="27"/>
      <c r="E75" s="27"/>
    </row>
    <row r="76" spans="4:5" x14ac:dyDescent="0.15">
      <c r="D76" s="27"/>
      <c r="E76" s="27"/>
    </row>
    <row r="77" spans="4:5" x14ac:dyDescent="0.15">
      <c r="D77" s="27"/>
      <c r="E77" s="27"/>
    </row>
    <row r="78" spans="4:5" x14ac:dyDescent="0.15">
      <c r="D78" s="27"/>
      <c r="E78" s="27"/>
    </row>
    <row r="79" spans="4:5" x14ac:dyDescent="0.15">
      <c r="D79" s="27"/>
      <c r="E79" s="27"/>
    </row>
    <row r="80" spans="4:5" x14ac:dyDescent="0.15">
      <c r="D80" s="27"/>
      <c r="E80" s="27"/>
    </row>
    <row r="81" spans="4:5" x14ac:dyDescent="0.15">
      <c r="D81" s="27"/>
      <c r="E81" s="27"/>
    </row>
    <row r="82" spans="4:5" x14ac:dyDescent="0.15">
      <c r="D82" s="27"/>
      <c r="E82" s="27"/>
    </row>
    <row r="83" spans="4:5" x14ac:dyDescent="0.15">
      <c r="D83" s="27"/>
      <c r="E83" s="27"/>
    </row>
    <row r="84" spans="4:5" x14ac:dyDescent="0.15">
      <c r="D84" s="27"/>
      <c r="E84" s="27"/>
    </row>
    <row r="85" spans="4:5" x14ac:dyDescent="0.15">
      <c r="D85" s="27"/>
      <c r="E85" s="27"/>
    </row>
    <row r="86" spans="4:5" x14ac:dyDescent="0.15">
      <c r="D86" s="27"/>
      <c r="E86" s="27"/>
    </row>
    <row r="87" spans="4:5" x14ac:dyDescent="0.15">
      <c r="D87" s="27"/>
      <c r="E87" s="27"/>
    </row>
    <row r="88" spans="4:5" x14ac:dyDescent="0.15">
      <c r="D88" s="27"/>
      <c r="E88" s="27"/>
    </row>
    <row r="89" spans="4:5" x14ac:dyDescent="0.15">
      <c r="D89" s="27"/>
      <c r="E89" s="27"/>
    </row>
    <row r="90" spans="4:5" x14ac:dyDescent="0.15">
      <c r="D90" s="27"/>
      <c r="E90" s="27"/>
    </row>
    <row r="91" spans="4:5" x14ac:dyDescent="0.15">
      <c r="D91" s="27"/>
      <c r="E91" s="27"/>
    </row>
    <row r="92" spans="4:5" x14ac:dyDescent="0.15">
      <c r="D92" s="27"/>
      <c r="E92" s="27"/>
    </row>
    <row r="93" spans="4:5" x14ac:dyDescent="0.15">
      <c r="D93" s="27"/>
      <c r="E93" s="27"/>
    </row>
    <row r="94" spans="4:5" x14ac:dyDescent="0.15">
      <c r="D94" s="27"/>
      <c r="E94" s="27"/>
    </row>
    <row r="95" spans="4:5" x14ac:dyDescent="0.15">
      <c r="D95" s="27"/>
      <c r="E95" s="27"/>
    </row>
    <row r="96" spans="4:5" x14ac:dyDescent="0.15">
      <c r="D96" s="27"/>
      <c r="E96" s="27"/>
    </row>
    <row r="97" spans="4:5" x14ac:dyDescent="0.15">
      <c r="D97" s="27"/>
      <c r="E97" s="27"/>
    </row>
    <row r="98" spans="4:5" x14ac:dyDescent="0.15">
      <c r="D98" s="27"/>
      <c r="E98" s="27"/>
    </row>
    <row r="99" spans="4:5" x14ac:dyDescent="0.15">
      <c r="D99" s="27"/>
      <c r="E99" s="27"/>
    </row>
    <row r="100" spans="4:5" x14ac:dyDescent="0.15">
      <c r="D100" s="27"/>
      <c r="E100" s="27"/>
    </row>
    <row r="101" spans="4:5" x14ac:dyDescent="0.15">
      <c r="D101" s="27"/>
      <c r="E101" s="27"/>
    </row>
    <row r="102" spans="4:5" x14ac:dyDescent="0.15">
      <c r="D102" s="27"/>
      <c r="E102" s="27"/>
    </row>
    <row r="103" spans="4:5" x14ac:dyDescent="0.15">
      <c r="D103" s="27"/>
      <c r="E103" s="27"/>
    </row>
    <row r="104" spans="4:5" x14ac:dyDescent="0.15">
      <c r="D104" s="27"/>
      <c r="E104" s="27"/>
    </row>
    <row r="105" spans="4:5" x14ac:dyDescent="0.15">
      <c r="D105" s="27"/>
      <c r="E105" s="27"/>
    </row>
    <row r="106" spans="4:5" x14ac:dyDescent="0.15">
      <c r="D106" s="27"/>
      <c r="E106" s="27"/>
    </row>
    <row r="107" spans="4:5" x14ac:dyDescent="0.15">
      <c r="D107" s="27"/>
      <c r="E107" s="27"/>
    </row>
    <row r="108" spans="4:5" x14ac:dyDescent="0.15">
      <c r="D108" s="27"/>
      <c r="E108" s="27"/>
    </row>
    <row r="109" spans="4:5" x14ac:dyDescent="0.15">
      <c r="D109" s="27"/>
      <c r="E109" s="27"/>
    </row>
    <row r="110" spans="4:5" x14ac:dyDescent="0.15">
      <c r="D110" s="27"/>
      <c r="E110" s="27"/>
    </row>
    <row r="111" spans="4:5" x14ac:dyDescent="0.15">
      <c r="D111" s="27"/>
      <c r="E111" s="27"/>
    </row>
    <row r="112" spans="4:5" x14ac:dyDescent="0.15">
      <c r="D112" s="27"/>
      <c r="E112" s="27"/>
    </row>
    <row r="113" spans="4:5" x14ac:dyDescent="0.15">
      <c r="D113" s="27"/>
      <c r="E113" s="27"/>
    </row>
    <row r="114" spans="4:5" x14ac:dyDescent="0.15">
      <c r="D114" s="27"/>
      <c r="E114" s="27"/>
    </row>
    <row r="115" spans="4:5" x14ac:dyDescent="0.15">
      <c r="D115" s="27"/>
      <c r="E115" s="27"/>
    </row>
    <row r="116" spans="4:5" x14ac:dyDescent="0.15">
      <c r="D116" s="27"/>
      <c r="E116" s="27"/>
    </row>
    <row r="117" spans="4:5" x14ac:dyDescent="0.15">
      <c r="D117" s="27"/>
      <c r="E117" s="27"/>
    </row>
    <row r="118" spans="4:5" x14ac:dyDescent="0.15">
      <c r="D118" s="27"/>
      <c r="E118" s="27"/>
    </row>
    <row r="119" spans="4:5" x14ac:dyDescent="0.15">
      <c r="D119" s="27"/>
      <c r="E119" s="27"/>
    </row>
    <row r="120" spans="4:5" x14ac:dyDescent="0.15">
      <c r="D120" s="27"/>
      <c r="E120" s="27"/>
    </row>
    <row r="121" spans="4:5" x14ac:dyDescent="0.15">
      <c r="D121" s="27"/>
      <c r="E121" s="27"/>
    </row>
    <row r="122" spans="4:5" x14ac:dyDescent="0.15">
      <c r="D122" s="27"/>
      <c r="E122" s="27"/>
    </row>
    <row r="123" spans="4:5" x14ac:dyDescent="0.15">
      <c r="D123" s="27"/>
      <c r="E123" s="27"/>
    </row>
    <row r="124" spans="4:5" x14ac:dyDescent="0.15">
      <c r="D124" s="27"/>
      <c r="E124" s="27"/>
    </row>
    <row r="125" spans="4:5" x14ac:dyDescent="0.15">
      <c r="D125" s="27"/>
      <c r="E125" s="27"/>
    </row>
    <row r="126" spans="4:5" x14ac:dyDescent="0.15">
      <c r="D126" s="27"/>
      <c r="E126" s="27"/>
    </row>
    <row r="127" spans="4:5" x14ac:dyDescent="0.15">
      <c r="D127" s="27"/>
      <c r="E127" s="27"/>
    </row>
    <row r="128" spans="4:5" x14ac:dyDescent="0.15">
      <c r="D128" s="27"/>
      <c r="E128" s="27"/>
    </row>
    <row r="129" spans="4:5" x14ac:dyDescent="0.15">
      <c r="D129" s="27"/>
      <c r="E129" s="27"/>
    </row>
    <row r="130" spans="4:5" x14ac:dyDescent="0.15">
      <c r="D130" s="27"/>
      <c r="E130" s="27"/>
    </row>
    <row r="131" spans="4:5" x14ac:dyDescent="0.15">
      <c r="D131" s="27"/>
      <c r="E131" s="27"/>
    </row>
    <row r="132" spans="4:5" x14ac:dyDescent="0.15">
      <c r="D132" s="27"/>
      <c r="E132" s="27"/>
    </row>
    <row r="133" spans="4:5" x14ac:dyDescent="0.15">
      <c r="D133" s="27"/>
      <c r="E133" s="27"/>
    </row>
    <row r="134" spans="4:5" x14ac:dyDescent="0.15">
      <c r="D134" s="27"/>
      <c r="E134" s="27"/>
    </row>
    <row r="135" spans="4:5" x14ac:dyDescent="0.15">
      <c r="D135" s="27"/>
      <c r="E135" s="27"/>
    </row>
    <row r="136" spans="4:5" x14ac:dyDescent="0.15">
      <c r="D136" s="27"/>
      <c r="E136" s="27"/>
    </row>
    <row r="137" spans="4:5" x14ac:dyDescent="0.15">
      <c r="D137" s="27"/>
      <c r="E137" s="27"/>
    </row>
    <row r="138" spans="4:5" x14ac:dyDescent="0.15">
      <c r="D138" s="27"/>
      <c r="E138" s="27"/>
    </row>
    <row r="139" spans="4:5" x14ac:dyDescent="0.15">
      <c r="D139" s="27"/>
      <c r="E139" s="27"/>
    </row>
    <row r="140" spans="4:5" x14ac:dyDescent="0.15">
      <c r="D140" s="27"/>
      <c r="E140" s="27"/>
    </row>
    <row r="141" spans="4:5" x14ac:dyDescent="0.15">
      <c r="D141" s="27"/>
      <c r="E141" s="27"/>
    </row>
    <row r="142" spans="4:5" x14ac:dyDescent="0.15">
      <c r="D142" s="27"/>
      <c r="E142" s="27"/>
    </row>
    <row r="143" spans="4:5" x14ac:dyDescent="0.15">
      <c r="D143" s="27"/>
      <c r="E143" s="27"/>
    </row>
    <row r="144" spans="4:5" x14ac:dyDescent="0.15">
      <c r="D144" s="27"/>
      <c r="E144" s="27"/>
    </row>
    <row r="145" spans="4:5" x14ac:dyDescent="0.15">
      <c r="D145" s="27"/>
      <c r="E145" s="27"/>
    </row>
    <row r="146" spans="4:5" x14ac:dyDescent="0.15">
      <c r="D146" s="27"/>
      <c r="E146" s="27"/>
    </row>
    <row r="147" spans="4:5" x14ac:dyDescent="0.15">
      <c r="D147" s="27"/>
      <c r="E147" s="27"/>
    </row>
    <row r="148" spans="4:5" x14ac:dyDescent="0.15">
      <c r="D148" s="27"/>
      <c r="E148" s="27"/>
    </row>
    <row r="149" spans="4:5" x14ac:dyDescent="0.15">
      <c r="D149" s="27"/>
      <c r="E149" s="27"/>
    </row>
    <row r="150" spans="4:5" x14ac:dyDescent="0.15">
      <c r="D150" s="27"/>
      <c r="E150" s="27"/>
    </row>
    <row r="151" spans="4:5" x14ac:dyDescent="0.15">
      <c r="D151" s="27"/>
      <c r="E151" s="27"/>
    </row>
    <row r="152" spans="4:5" x14ac:dyDescent="0.15">
      <c r="D152" s="27"/>
      <c r="E152" s="27"/>
    </row>
    <row r="153" spans="4:5" x14ac:dyDescent="0.15">
      <c r="D153" s="27"/>
      <c r="E153" s="27"/>
    </row>
    <row r="154" spans="4:5" x14ac:dyDescent="0.15">
      <c r="D154" s="27"/>
      <c r="E154" s="27"/>
    </row>
    <row r="155" spans="4:5" x14ac:dyDescent="0.15">
      <c r="D155" s="27"/>
      <c r="E155" s="27"/>
    </row>
    <row r="156" spans="4:5" x14ac:dyDescent="0.15">
      <c r="D156" s="27"/>
      <c r="E156" s="27"/>
    </row>
    <row r="157" spans="4:5" x14ac:dyDescent="0.15">
      <c r="D157" s="27"/>
      <c r="E157" s="27"/>
    </row>
    <row r="158" spans="4:5" x14ac:dyDescent="0.15">
      <c r="D158" s="27"/>
      <c r="E158" s="27"/>
    </row>
    <row r="159" spans="4:5" x14ac:dyDescent="0.15">
      <c r="D159" s="27"/>
      <c r="E159" s="27"/>
    </row>
    <row r="160" spans="4:5" x14ac:dyDescent="0.15">
      <c r="D160" s="27"/>
      <c r="E160" s="27"/>
    </row>
    <row r="161" spans="4:5" x14ac:dyDescent="0.15">
      <c r="D161" s="27"/>
      <c r="E161" s="27"/>
    </row>
    <row r="162" spans="4:5" x14ac:dyDescent="0.15">
      <c r="D162" s="27"/>
      <c r="E162" s="27"/>
    </row>
    <row r="163" spans="4:5" x14ac:dyDescent="0.15">
      <c r="D163" s="27"/>
      <c r="E163" s="27"/>
    </row>
    <row r="164" spans="4:5" x14ac:dyDescent="0.15">
      <c r="D164" s="27"/>
      <c r="E164" s="27"/>
    </row>
    <row r="165" spans="4:5" x14ac:dyDescent="0.15">
      <c r="D165" s="27"/>
      <c r="E165" s="27"/>
    </row>
    <row r="166" spans="4:5" x14ac:dyDescent="0.15">
      <c r="D166" s="27"/>
      <c r="E166" s="27"/>
    </row>
    <row r="167" spans="4:5" x14ac:dyDescent="0.15">
      <c r="D167" s="27"/>
      <c r="E167" s="27"/>
    </row>
    <row r="168" spans="4:5" x14ac:dyDescent="0.15">
      <c r="D168" s="27"/>
      <c r="E168" s="27"/>
    </row>
    <row r="169" spans="4:5" x14ac:dyDescent="0.15">
      <c r="D169" s="27"/>
      <c r="E169" s="27"/>
    </row>
    <row r="170" spans="4:5" x14ac:dyDescent="0.15">
      <c r="D170" s="27"/>
      <c r="E170" s="27"/>
    </row>
    <row r="171" spans="4:5" x14ac:dyDescent="0.15">
      <c r="D171" s="27"/>
      <c r="E171" s="27"/>
    </row>
    <row r="172" spans="4:5" x14ac:dyDescent="0.15">
      <c r="D172" s="27"/>
      <c r="E172" s="27"/>
    </row>
    <row r="173" spans="4:5" x14ac:dyDescent="0.15">
      <c r="D173" s="27"/>
      <c r="E173" s="27"/>
    </row>
    <row r="174" spans="4:5" x14ac:dyDescent="0.15">
      <c r="D174" s="27"/>
      <c r="E174" s="27"/>
    </row>
    <row r="175" spans="4:5" x14ac:dyDescent="0.15">
      <c r="D175" s="27"/>
      <c r="E175" s="27"/>
    </row>
    <row r="176" spans="4:5" x14ac:dyDescent="0.15">
      <c r="D176" s="27"/>
      <c r="E176" s="27"/>
    </row>
    <row r="177" spans="4:5" x14ac:dyDescent="0.15">
      <c r="D177" s="27"/>
      <c r="E177" s="27"/>
    </row>
    <row r="178" spans="4:5" x14ac:dyDescent="0.15">
      <c r="D178" s="27"/>
      <c r="E178" s="27"/>
    </row>
    <row r="179" spans="4:5" x14ac:dyDescent="0.15">
      <c r="D179" s="27"/>
      <c r="E179" s="27"/>
    </row>
    <row r="180" spans="4:5" x14ac:dyDescent="0.15">
      <c r="D180" s="27"/>
      <c r="E180" s="27"/>
    </row>
    <row r="181" spans="4:5" x14ac:dyDescent="0.15">
      <c r="D181" s="27"/>
      <c r="E181" s="27"/>
    </row>
    <row r="182" spans="4:5" x14ac:dyDescent="0.15">
      <c r="D182" s="27"/>
      <c r="E182" s="27"/>
    </row>
    <row r="183" spans="4:5" x14ac:dyDescent="0.15">
      <c r="D183" s="27"/>
      <c r="E183" s="27"/>
    </row>
    <row r="184" spans="4:5" x14ac:dyDescent="0.15">
      <c r="D184" s="27"/>
      <c r="E184" s="27"/>
    </row>
    <row r="185" spans="4:5" x14ac:dyDescent="0.15">
      <c r="D185" s="27"/>
      <c r="E185" s="27"/>
    </row>
    <row r="186" spans="4:5" x14ac:dyDescent="0.15">
      <c r="D186" s="27"/>
      <c r="E186" s="27"/>
    </row>
    <row r="187" spans="4:5" x14ac:dyDescent="0.15">
      <c r="D187" s="27"/>
      <c r="E187" s="27"/>
    </row>
    <row r="188" spans="4:5" x14ac:dyDescent="0.15">
      <c r="D188" s="27"/>
      <c r="E188" s="27"/>
    </row>
    <row r="189" spans="4:5" x14ac:dyDescent="0.15">
      <c r="D189" s="27"/>
      <c r="E189" s="27"/>
    </row>
    <row r="190" spans="4:5" x14ac:dyDescent="0.15">
      <c r="D190" s="27"/>
      <c r="E190" s="27"/>
    </row>
    <row r="191" spans="4:5" x14ac:dyDescent="0.15">
      <c r="D191" s="27"/>
      <c r="E191" s="27"/>
    </row>
    <row r="192" spans="4:5" x14ac:dyDescent="0.15">
      <c r="D192" s="27"/>
      <c r="E192" s="27"/>
    </row>
    <row r="193" spans="4:5" x14ac:dyDescent="0.15">
      <c r="D193" s="27"/>
      <c r="E193" s="27"/>
    </row>
    <row r="194" spans="4:5" x14ac:dyDescent="0.15">
      <c r="D194" s="27"/>
      <c r="E194" s="27"/>
    </row>
    <row r="195" spans="4:5" x14ac:dyDescent="0.15">
      <c r="D195" s="27"/>
      <c r="E195" s="27"/>
    </row>
    <row r="196" spans="4:5" x14ac:dyDescent="0.15">
      <c r="D196" s="27"/>
      <c r="E196" s="27"/>
    </row>
    <row r="197" spans="4:5" x14ac:dyDescent="0.15">
      <c r="D197" s="27"/>
      <c r="E197" s="27"/>
    </row>
    <row r="198" spans="4:5" x14ac:dyDescent="0.15">
      <c r="D198" s="27"/>
      <c r="E198" s="27"/>
    </row>
    <row r="199" spans="4:5" x14ac:dyDescent="0.15">
      <c r="D199" s="27"/>
      <c r="E199" s="27"/>
    </row>
    <row r="200" spans="4:5" x14ac:dyDescent="0.15">
      <c r="D200" s="27"/>
      <c r="E200" s="27"/>
    </row>
    <row r="201" spans="4:5" x14ac:dyDescent="0.15">
      <c r="D201" s="27"/>
      <c r="E201" s="27"/>
    </row>
    <row r="202" spans="4:5" x14ac:dyDescent="0.15">
      <c r="D202" s="27"/>
      <c r="E202" s="27"/>
    </row>
    <row r="203" spans="4:5" x14ac:dyDescent="0.15">
      <c r="D203" s="27"/>
      <c r="E203" s="27"/>
    </row>
    <row r="204" spans="4:5" x14ac:dyDescent="0.15">
      <c r="D204" s="27"/>
      <c r="E204" s="27"/>
    </row>
    <row r="205" spans="4:5" x14ac:dyDescent="0.15">
      <c r="D205" s="27"/>
      <c r="E205" s="27"/>
    </row>
    <row r="206" spans="4:5" x14ac:dyDescent="0.15">
      <c r="D206" s="27"/>
      <c r="E206" s="27"/>
    </row>
    <row r="207" spans="4:5" x14ac:dyDescent="0.15">
      <c r="D207" s="27"/>
      <c r="E207" s="27"/>
    </row>
    <row r="208" spans="4:5" x14ac:dyDescent="0.15">
      <c r="D208" s="27"/>
      <c r="E208" s="27"/>
    </row>
    <row r="209" spans="4:5" x14ac:dyDescent="0.15">
      <c r="D209" s="27"/>
      <c r="E209" s="27"/>
    </row>
    <row r="210" spans="4:5" x14ac:dyDescent="0.15">
      <c r="D210" s="27"/>
      <c r="E210" s="27"/>
    </row>
    <row r="211" spans="4:5" x14ac:dyDescent="0.15">
      <c r="D211" s="27"/>
      <c r="E211" s="27"/>
    </row>
    <row r="212" spans="4:5" x14ac:dyDescent="0.15">
      <c r="D212" s="27"/>
      <c r="E212" s="27"/>
    </row>
    <row r="213" spans="4:5" x14ac:dyDescent="0.15">
      <c r="D213" s="27"/>
      <c r="E213" s="27"/>
    </row>
    <row r="214" spans="4:5" x14ac:dyDescent="0.15">
      <c r="D214" s="27"/>
      <c r="E214" s="27"/>
    </row>
    <row r="215" spans="4:5" x14ac:dyDescent="0.15">
      <c r="D215" s="27"/>
      <c r="E215" s="27"/>
    </row>
    <row r="216" spans="4:5" x14ac:dyDescent="0.15">
      <c r="D216" s="27"/>
      <c r="E216" s="27"/>
    </row>
    <row r="217" spans="4:5" x14ac:dyDescent="0.15">
      <c r="D217" s="27"/>
      <c r="E217" s="27"/>
    </row>
    <row r="218" spans="4:5" x14ac:dyDescent="0.15">
      <c r="D218" s="27"/>
      <c r="E218" s="27"/>
    </row>
    <row r="219" spans="4:5" x14ac:dyDescent="0.15">
      <c r="D219" s="27"/>
      <c r="E219" s="27"/>
    </row>
    <row r="220" spans="4:5" x14ac:dyDescent="0.15">
      <c r="D220" s="27"/>
      <c r="E220" s="27"/>
    </row>
    <row r="221" spans="4:5" x14ac:dyDescent="0.15">
      <c r="D221" s="27"/>
      <c r="E221" s="27"/>
    </row>
    <row r="222" spans="4:5" x14ac:dyDescent="0.15">
      <c r="D222" s="27"/>
      <c r="E222" s="27"/>
    </row>
    <row r="223" spans="4:5" x14ac:dyDescent="0.15">
      <c r="D223" s="27"/>
      <c r="E223" s="27"/>
    </row>
    <row r="224" spans="4:5" x14ac:dyDescent="0.15">
      <c r="D224" s="27"/>
      <c r="E224" s="27"/>
    </row>
    <row r="225" spans="4:5" x14ac:dyDescent="0.15">
      <c r="D225" s="27"/>
      <c r="E225" s="27"/>
    </row>
    <row r="226" spans="4:5" x14ac:dyDescent="0.15">
      <c r="D226" s="27"/>
      <c r="E226" s="27"/>
    </row>
    <row r="227" spans="4:5" x14ac:dyDescent="0.15">
      <c r="D227" s="27"/>
      <c r="E227" s="27"/>
    </row>
    <row r="228" spans="4:5" x14ac:dyDescent="0.15">
      <c r="D228" s="27"/>
      <c r="E228" s="27"/>
    </row>
    <row r="229" spans="4:5" x14ac:dyDescent="0.15">
      <c r="D229" s="27"/>
      <c r="E229" s="27"/>
    </row>
    <row r="230" spans="4:5" x14ac:dyDescent="0.15">
      <c r="D230" s="27"/>
      <c r="E230" s="27"/>
    </row>
    <row r="231" spans="4:5" x14ac:dyDescent="0.15">
      <c r="D231" s="27"/>
      <c r="E231" s="27"/>
    </row>
    <row r="232" spans="4:5" x14ac:dyDescent="0.15">
      <c r="D232" s="27"/>
      <c r="E232" s="27"/>
    </row>
    <row r="233" spans="4:5" x14ac:dyDescent="0.15">
      <c r="D233" s="27"/>
      <c r="E233" s="27"/>
    </row>
    <row r="234" spans="4:5" x14ac:dyDescent="0.15">
      <c r="D234" s="27"/>
      <c r="E234" s="27"/>
    </row>
    <row r="235" spans="4:5" x14ac:dyDescent="0.15">
      <c r="D235" s="27"/>
      <c r="E235" s="27"/>
    </row>
    <row r="236" spans="4:5" x14ac:dyDescent="0.15">
      <c r="D236" s="27"/>
      <c r="E236" s="27"/>
    </row>
    <row r="237" spans="4:5" x14ac:dyDescent="0.15">
      <c r="D237" s="27"/>
      <c r="E237" s="27"/>
    </row>
    <row r="238" spans="4:5" x14ac:dyDescent="0.15">
      <c r="D238" s="27"/>
      <c r="E238" s="27"/>
    </row>
    <row r="239" spans="4:5" x14ac:dyDescent="0.15">
      <c r="D239" s="27"/>
      <c r="E239" s="27"/>
    </row>
    <row r="240" spans="4:5" x14ac:dyDescent="0.15">
      <c r="D240" s="27"/>
      <c r="E240" s="27"/>
    </row>
    <row r="241" spans="4:5" x14ac:dyDescent="0.15">
      <c r="D241" s="27"/>
      <c r="E241" s="27"/>
    </row>
    <row r="242" spans="4:5" x14ac:dyDescent="0.15">
      <c r="D242" s="27"/>
      <c r="E242" s="27"/>
    </row>
    <row r="243" spans="4:5" x14ac:dyDescent="0.15">
      <c r="D243" s="27"/>
      <c r="E243" s="27"/>
    </row>
    <row r="244" spans="4:5" x14ac:dyDescent="0.15">
      <c r="D244" s="27"/>
      <c r="E244" s="27"/>
    </row>
    <row r="245" spans="4:5" x14ac:dyDescent="0.15">
      <c r="D245" s="27"/>
      <c r="E245" s="27"/>
    </row>
    <row r="246" spans="4:5" x14ac:dyDescent="0.15">
      <c r="D246" s="27"/>
      <c r="E246" s="27"/>
    </row>
    <row r="247" spans="4:5" x14ac:dyDescent="0.15">
      <c r="D247" s="27"/>
      <c r="E247" s="27"/>
    </row>
    <row r="248" spans="4:5" x14ac:dyDescent="0.15">
      <c r="D248" s="27"/>
      <c r="E248" s="27"/>
    </row>
    <row r="249" spans="4:5" x14ac:dyDescent="0.15">
      <c r="D249" s="27"/>
      <c r="E249" s="27"/>
    </row>
    <row r="250" spans="4:5" x14ac:dyDescent="0.15">
      <c r="D250" s="27"/>
      <c r="E250" s="27"/>
    </row>
    <row r="251" spans="4:5" x14ac:dyDescent="0.15">
      <c r="D251" s="27"/>
      <c r="E251" s="27"/>
    </row>
    <row r="252" spans="4:5" x14ac:dyDescent="0.15">
      <c r="D252" s="27"/>
      <c r="E252" s="27"/>
    </row>
    <row r="253" spans="4:5" x14ac:dyDescent="0.15">
      <c r="D253" s="27"/>
      <c r="E253" s="27"/>
    </row>
    <row r="254" spans="4:5" x14ac:dyDescent="0.15">
      <c r="D254" s="27"/>
      <c r="E254" s="27"/>
    </row>
    <row r="255" spans="4:5" x14ac:dyDescent="0.15">
      <c r="D255" s="27"/>
      <c r="E255" s="27"/>
    </row>
    <row r="256" spans="4:5" x14ac:dyDescent="0.15">
      <c r="D256" s="27"/>
      <c r="E256" s="27"/>
    </row>
    <row r="257" spans="4:5" x14ac:dyDescent="0.15">
      <c r="D257" s="27"/>
      <c r="E257" s="27"/>
    </row>
    <row r="258" spans="4:5" x14ac:dyDescent="0.15">
      <c r="D258" s="27"/>
      <c r="E258" s="27"/>
    </row>
    <row r="259" spans="4:5" x14ac:dyDescent="0.15">
      <c r="D259" s="27"/>
      <c r="E259" s="27"/>
    </row>
    <row r="260" spans="4:5" x14ac:dyDescent="0.15">
      <c r="D260" s="27"/>
      <c r="E260" s="27"/>
    </row>
    <row r="261" spans="4:5" x14ac:dyDescent="0.15">
      <c r="D261" s="27"/>
      <c r="E261" s="27"/>
    </row>
    <row r="262" spans="4:5" x14ac:dyDescent="0.15">
      <c r="D262" s="27"/>
      <c r="E262" s="27"/>
    </row>
    <row r="263" spans="4:5" x14ac:dyDescent="0.15">
      <c r="D263" s="27"/>
      <c r="E263" s="27"/>
    </row>
    <row r="264" spans="4:5" x14ac:dyDescent="0.15">
      <c r="D264" s="27"/>
      <c r="E264" s="27"/>
    </row>
    <row r="265" spans="4:5" x14ac:dyDescent="0.15">
      <c r="D265" s="27"/>
      <c r="E265" s="27"/>
    </row>
    <row r="266" spans="4:5" x14ac:dyDescent="0.15">
      <c r="D266" s="27"/>
      <c r="E266" s="27"/>
    </row>
    <row r="267" spans="4:5" x14ac:dyDescent="0.15">
      <c r="D267" s="27"/>
      <c r="E267" s="27"/>
    </row>
    <row r="268" spans="4:5" x14ac:dyDescent="0.15">
      <c r="D268" s="27"/>
      <c r="E268" s="27"/>
    </row>
    <row r="269" spans="4:5" x14ac:dyDescent="0.15">
      <c r="D269" s="27"/>
      <c r="E269" s="27"/>
    </row>
    <row r="270" spans="4:5" x14ac:dyDescent="0.15">
      <c r="D270" s="27"/>
      <c r="E270" s="27"/>
    </row>
    <row r="271" spans="4:5" x14ac:dyDescent="0.15">
      <c r="D271" s="27"/>
      <c r="E271" s="27"/>
    </row>
    <row r="272" spans="4:5" x14ac:dyDescent="0.15">
      <c r="D272" s="27"/>
      <c r="E272" s="27"/>
    </row>
    <row r="273" spans="4:5" x14ac:dyDescent="0.15">
      <c r="D273" s="27"/>
      <c r="E273" s="27"/>
    </row>
    <row r="274" spans="4:5" x14ac:dyDescent="0.15">
      <c r="D274" s="27"/>
      <c r="E274" s="27"/>
    </row>
    <row r="275" spans="4:5" x14ac:dyDescent="0.15">
      <c r="D275" s="27"/>
      <c r="E275" s="27"/>
    </row>
    <row r="276" spans="4:5" x14ac:dyDescent="0.15">
      <c r="D276" s="27"/>
      <c r="E276" s="27"/>
    </row>
    <row r="277" spans="4:5" x14ac:dyDescent="0.15">
      <c r="D277" s="27"/>
      <c r="E277" s="27"/>
    </row>
    <row r="278" spans="4:5" x14ac:dyDescent="0.15">
      <c r="D278" s="27"/>
      <c r="E278" s="27"/>
    </row>
    <row r="279" spans="4:5" x14ac:dyDescent="0.15">
      <c r="D279" s="27"/>
      <c r="E279" s="27"/>
    </row>
    <row r="280" spans="4:5" x14ac:dyDescent="0.15">
      <c r="D280" s="27"/>
      <c r="E280" s="27"/>
    </row>
    <row r="281" spans="4:5" x14ac:dyDescent="0.15">
      <c r="D281" s="27"/>
      <c r="E281" s="27"/>
    </row>
    <row r="282" spans="4:5" x14ac:dyDescent="0.15">
      <c r="D282" s="27"/>
      <c r="E282" s="27"/>
    </row>
    <row r="283" spans="4:5" x14ac:dyDescent="0.15">
      <c r="D283" s="27"/>
      <c r="E283" s="27"/>
    </row>
    <row r="284" spans="4:5" x14ac:dyDescent="0.15">
      <c r="D284" s="27"/>
      <c r="E284" s="27"/>
    </row>
    <row r="285" spans="4:5" x14ac:dyDescent="0.15">
      <c r="D285" s="27"/>
      <c r="E285" s="27"/>
    </row>
    <row r="286" spans="4:5" x14ac:dyDescent="0.15">
      <c r="D286" s="27"/>
      <c r="E286" s="27"/>
    </row>
    <row r="287" spans="4:5" x14ac:dyDescent="0.15">
      <c r="D287" s="27"/>
      <c r="E287" s="27"/>
    </row>
    <row r="288" spans="4:5" x14ac:dyDescent="0.15">
      <c r="D288" s="27"/>
      <c r="E288" s="27"/>
    </row>
    <row r="289" spans="4:5" x14ac:dyDescent="0.15">
      <c r="D289" s="27"/>
      <c r="E289" s="27"/>
    </row>
    <row r="290" spans="4:5" x14ac:dyDescent="0.15">
      <c r="D290" s="27"/>
      <c r="E290" s="27"/>
    </row>
    <row r="291" spans="4:5" x14ac:dyDescent="0.15">
      <c r="D291" s="27"/>
      <c r="E291" s="27"/>
    </row>
    <row r="292" spans="4:5" x14ac:dyDescent="0.15">
      <c r="D292" s="27"/>
      <c r="E292" s="27"/>
    </row>
    <row r="293" spans="4:5" x14ac:dyDescent="0.15">
      <c r="D293" s="27"/>
      <c r="E293" s="27"/>
    </row>
    <row r="294" spans="4:5" x14ac:dyDescent="0.15">
      <c r="D294" s="27"/>
      <c r="E294" s="27"/>
    </row>
    <row r="295" spans="4:5" x14ac:dyDescent="0.15">
      <c r="D295" s="27"/>
      <c r="E295" s="27"/>
    </row>
    <row r="296" spans="4:5" x14ac:dyDescent="0.15">
      <c r="D296" s="27"/>
      <c r="E296" s="27"/>
    </row>
    <row r="297" spans="4:5" x14ac:dyDescent="0.15">
      <c r="D297" s="27"/>
      <c r="E297" s="27"/>
    </row>
    <row r="298" spans="4:5" x14ac:dyDescent="0.15">
      <c r="D298" s="27"/>
      <c r="E298" s="27"/>
    </row>
    <row r="299" spans="4:5" x14ac:dyDescent="0.15">
      <c r="D299" s="27"/>
      <c r="E299" s="27"/>
    </row>
    <row r="300" spans="4:5" x14ac:dyDescent="0.15">
      <c r="D300" s="27"/>
      <c r="E300" s="27"/>
    </row>
    <row r="301" spans="4:5" x14ac:dyDescent="0.15">
      <c r="D301" s="27"/>
      <c r="E301" s="27"/>
    </row>
    <row r="302" spans="4:5" x14ac:dyDescent="0.15">
      <c r="D302" s="27"/>
      <c r="E302" s="27"/>
    </row>
    <row r="303" spans="4:5" x14ac:dyDescent="0.15">
      <c r="D303" s="27"/>
      <c r="E303" s="27"/>
    </row>
    <row r="304" spans="4:5" x14ac:dyDescent="0.15">
      <c r="D304" s="27"/>
      <c r="E304" s="27"/>
    </row>
    <row r="305" spans="4:5" x14ac:dyDescent="0.15">
      <c r="D305" s="27"/>
      <c r="E305" s="27"/>
    </row>
    <row r="306" spans="4:5" x14ac:dyDescent="0.15">
      <c r="D306" s="27"/>
      <c r="E306" s="27"/>
    </row>
    <row r="307" spans="4:5" x14ac:dyDescent="0.15">
      <c r="D307" s="27"/>
      <c r="E307" s="27"/>
    </row>
    <row r="308" spans="4:5" x14ac:dyDescent="0.15">
      <c r="D308" s="27"/>
      <c r="E308" s="27"/>
    </row>
    <row r="309" spans="4:5" x14ac:dyDescent="0.15">
      <c r="D309" s="27"/>
      <c r="E309" s="27"/>
    </row>
    <row r="310" spans="4:5" x14ac:dyDescent="0.15">
      <c r="D310" s="27"/>
      <c r="E310" s="27"/>
    </row>
    <row r="311" spans="4:5" x14ac:dyDescent="0.15">
      <c r="D311" s="27"/>
      <c r="E311" s="27"/>
    </row>
    <row r="312" spans="4:5" x14ac:dyDescent="0.15">
      <c r="D312" s="27"/>
      <c r="E312" s="27"/>
    </row>
    <row r="313" spans="4:5" x14ac:dyDescent="0.15">
      <c r="D313" s="27"/>
      <c r="E313" s="27"/>
    </row>
    <row r="314" spans="4:5" x14ac:dyDescent="0.15">
      <c r="D314" s="27"/>
      <c r="E314" s="27"/>
    </row>
    <row r="315" spans="4:5" x14ac:dyDescent="0.15">
      <c r="D315" s="27"/>
      <c r="E315" s="27"/>
    </row>
    <row r="316" spans="4:5" x14ac:dyDescent="0.15">
      <c r="D316" s="27"/>
      <c r="E316" s="27"/>
    </row>
    <row r="317" spans="4:5" x14ac:dyDescent="0.15">
      <c r="D317" s="27"/>
      <c r="E317" s="27"/>
    </row>
    <row r="318" spans="4:5" x14ac:dyDescent="0.15">
      <c r="D318" s="27"/>
      <c r="E318" s="27"/>
    </row>
    <row r="319" spans="4:5" x14ac:dyDescent="0.15">
      <c r="D319" s="27"/>
      <c r="E319" s="27"/>
    </row>
    <row r="320" spans="4:5" x14ac:dyDescent="0.15">
      <c r="D320" s="27"/>
      <c r="E320" s="27"/>
    </row>
    <row r="321" spans="4:5" x14ac:dyDescent="0.15">
      <c r="D321" s="27"/>
      <c r="E321" s="27"/>
    </row>
    <row r="322" spans="4:5" x14ac:dyDescent="0.15">
      <c r="D322" s="27"/>
      <c r="E322" s="27"/>
    </row>
    <row r="323" spans="4:5" x14ac:dyDescent="0.15">
      <c r="D323" s="27"/>
      <c r="E323" s="27"/>
    </row>
    <row r="324" spans="4:5" x14ac:dyDescent="0.15">
      <c r="D324" s="27"/>
      <c r="E324" s="27"/>
    </row>
    <row r="325" spans="4:5" x14ac:dyDescent="0.15">
      <c r="D325" s="27"/>
      <c r="E325" s="27"/>
    </row>
    <row r="326" spans="4:5" x14ac:dyDescent="0.15">
      <c r="D326" s="27"/>
      <c r="E326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78FB-CEE0-EF4A-8215-89FD317FBCF5}">
  <dimension ref="A1:G321"/>
  <sheetViews>
    <sheetView topLeftCell="A12" zoomScale="150" zoomScaleNormal="150" workbookViewId="0">
      <selection activeCell="A12" sqref="A12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63</v>
      </c>
      <c r="C2" s="29" t="s">
        <v>262</v>
      </c>
      <c r="D2" s="23" t="s">
        <v>456</v>
      </c>
      <c r="E2" s="23" t="s">
        <v>457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0.24</v>
      </c>
      <c r="B3" s="29" t="s">
        <v>25</v>
      </c>
      <c r="C3" s="29" t="s">
        <v>22</v>
      </c>
      <c r="D3" s="23" t="s">
        <v>22</v>
      </c>
      <c r="E3" s="23" t="s">
        <v>553</v>
      </c>
      <c r="F3" s="35" t="str">
        <f>VLOOKUP(B3,Lexique!A:F,5,)</f>
        <v>Voie ferrée oblique / Pont de bois</v>
      </c>
      <c r="G3" s="35" t="str">
        <f>VLOOKUP(B3,Lexique!A:F,6,)</f>
        <v>Oblique railroad crossing / Wooden bridge</v>
      </c>
    </row>
    <row r="4" spans="1:7" ht="15" x14ac:dyDescent="0.2">
      <c r="A4" s="30">
        <v>0.25</v>
      </c>
      <c r="B4" s="29" t="s">
        <v>72</v>
      </c>
      <c r="C4" s="29" t="s">
        <v>554</v>
      </c>
      <c r="D4" s="23" t="s">
        <v>555</v>
      </c>
      <c r="E4" s="23" t="s">
        <v>555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30">
        <v>1.57</v>
      </c>
      <c r="B5" s="29" t="s">
        <v>82</v>
      </c>
      <c r="C5" s="29" t="s">
        <v>556</v>
      </c>
      <c r="D5" s="23" t="s">
        <v>595</v>
      </c>
      <c r="E5" s="23" t="s">
        <v>596</v>
      </c>
      <c r="F5" s="35" t="str">
        <f>VLOOKUP(B5,Lexique!A:F,5,)</f>
        <v>Carrefour giratoire, Xe sortie tout droit/droite/gauche&lt;br/&gt;rue</v>
      </c>
      <c r="G5" s="35" t="str">
        <f>VLOOKUP(B5,Lexique!A:F,6,)</f>
        <v>Round about Xnd exit straight ahead/right/left&lt;br&gt; rue</v>
      </c>
    </row>
    <row r="6" spans="1:7" ht="30" x14ac:dyDescent="0.2">
      <c r="A6" s="30">
        <v>1.98</v>
      </c>
      <c r="B6" s="29" t="s">
        <v>82</v>
      </c>
      <c r="C6" s="29" t="s">
        <v>557</v>
      </c>
      <c r="D6" s="23" t="s">
        <v>593</v>
      </c>
      <c r="E6" s="23" t="s">
        <v>594</v>
      </c>
      <c r="F6" s="35" t="str">
        <f>VLOOKUP(B6,Lexique!A:F,5,)</f>
        <v>Carrefour giratoire, Xe sortie tout droit/droite/gauche&lt;br/&gt;rue</v>
      </c>
      <c r="G6" s="35" t="str">
        <f>VLOOKUP(B6,Lexique!A:F,6,)</f>
        <v>Round about Xnd exit straight ahead/right/left&lt;br&gt; rue</v>
      </c>
    </row>
    <row r="7" spans="1:7" ht="15" x14ac:dyDescent="0.2">
      <c r="A7" s="30">
        <v>4.5</v>
      </c>
      <c r="B7" s="29" t="s">
        <v>79</v>
      </c>
      <c r="C7" s="29" t="s">
        <v>558</v>
      </c>
      <c r="D7" s="23" t="s">
        <v>10</v>
      </c>
      <c r="E7" s="23" t="s">
        <v>11</v>
      </c>
      <c r="F7" s="35" t="str">
        <f>VLOOKUP(B7,Lexique!A:F,5,)</f>
        <v>Départ officiel</v>
      </c>
      <c r="G7" s="35" t="str">
        <f>VLOOKUP(B7,Lexique!A:F,6,)</f>
        <v>Official start</v>
      </c>
    </row>
    <row r="8" spans="1:7" ht="15" x14ac:dyDescent="0.2">
      <c r="A8" s="30">
        <v>7.67</v>
      </c>
      <c r="B8" s="29" t="s">
        <v>73</v>
      </c>
      <c r="C8" s="29" t="s">
        <v>559</v>
      </c>
      <c r="D8" s="23" t="s">
        <v>560</v>
      </c>
      <c r="E8" s="23" t="s">
        <v>560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14</v>
      </c>
      <c r="B9" s="29" t="s">
        <v>5</v>
      </c>
      <c r="C9" s="29" t="s">
        <v>581</v>
      </c>
      <c r="D9" s="23" t="s">
        <v>581</v>
      </c>
      <c r="E9" s="23" t="str">
        <f>D9</f>
        <v>Landrienne</v>
      </c>
      <c r="F9" s="35" t="str">
        <f>VLOOKUP(B9,Lexique!A:F,5,)</f>
        <v>Ville</v>
      </c>
      <c r="G9" s="35" t="str">
        <f>VLOOKUP(B9,Lexique!A:F,6,)</f>
        <v>Ville</v>
      </c>
    </row>
    <row r="10" spans="1:7" ht="30" x14ac:dyDescent="0.2">
      <c r="A10" s="30">
        <v>14.61</v>
      </c>
      <c r="B10" s="29" t="s">
        <v>81</v>
      </c>
      <c r="C10" s="29" t="s">
        <v>561</v>
      </c>
      <c r="D10" s="23" t="s">
        <v>583</v>
      </c>
      <c r="E10" s="24" t="s">
        <v>582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30">
        <v>17.170000000000002</v>
      </c>
      <c r="B11" s="29" t="s">
        <v>25</v>
      </c>
      <c r="C11" s="29" t="s">
        <v>12</v>
      </c>
      <c r="D11" s="23" t="s">
        <v>12</v>
      </c>
      <c r="E11" s="23" t="s">
        <v>562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25.01</v>
      </c>
      <c r="B12" s="29" t="s">
        <v>71</v>
      </c>
      <c r="C12" s="29" t="s">
        <v>265</v>
      </c>
      <c r="D12" s="23" t="s">
        <v>587</v>
      </c>
      <c r="E12" s="23" t="s">
        <v>588</v>
      </c>
      <c r="F12" s="35" t="str">
        <f>VLOOKUP(B12,Lexique!A:F,5,)</f>
        <v>Points GPM&lt;br/&gt; Lieu précis Ville</v>
      </c>
      <c r="G12" s="35" t="str">
        <f>VLOOKUP(B12,Lexique!A:F,6,)</f>
        <v>KOM Points&lt;br/&gt; Lieu précis Ville</v>
      </c>
    </row>
    <row r="13" spans="1:7" ht="15" x14ac:dyDescent="0.2">
      <c r="A13" s="30">
        <f>$A$7+30</f>
        <v>34.5</v>
      </c>
      <c r="B13" s="29" t="s">
        <v>78</v>
      </c>
      <c r="C13" s="29" t="s">
        <v>563</v>
      </c>
      <c r="D13" s="23" t="s">
        <v>155</v>
      </c>
      <c r="E13" s="25" t="s">
        <v>156</v>
      </c>
      <c r="F13" s="35" t="str">
        <f>VLOOKUP(B13,Lexique!A:F,5,)</f>
        <v>Début du ravitaillement / Fin du ravitaillement</v>
      </c>
      <c r="G13" s="35" t="str">
        <f>VLOOKUP(B13,Lexique!A:F,6,)</f>
        <v>Feed open / Feed closed</v>
      </c>
    </row>
    <row r="14" spans="1:7" ht="15" x14ac:dyDescent="0.2">
      <c r="A14" s="30">
        <v>37.770000000000003</v>
      </c>
      <c r="B14" s="29" t="s">
        <v>72</v>
      </c>
      <c r="C14" s="29" t="s">
        <v>564</v>
      </c>
      <c r="D14" s="25" t="s">
        <v>565</v>
      </c>
      <c r="E14" s="25" t="s">
        <v>565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39.24</v>
      </c>
      <c r="B15" s="29" t="s">
        <v>25</v>
      </c>
      <c r="C15" s="29" t="s">
        <v>500</v>
      </c>
      <c r="D15" s="23" t="s">
        <v>2</v>
      </c>
      <c r="E15" s="25" t="s">
        <v>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</row>
    <row r="16" spans="1:7" ht="15" x14ac:dyDescent="0.2">
      <c r="A16" s="30">
        <v>45.08</v>
      </c>
      <c r="B16" s="29" t="s">
        <v>25</v>
      </c>
      <c r="C16" s="29" t="s">
        <v>500</v>
      </c>
      <c r="D16" s="23" t="s">
        <v>2</v>
      </c>
      <c r="E16" s="25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48.81</v>
      </c>
      <c r="B17" s="29" t="s">
        <v>5</v>
      </c>
      <c r="C17" s="29" t="s">
        <v>566</v>
      </c>
      <c r="D17" s="26" t="s">
        <v>567</v>
      </c>
      <c r="E17" s="25" t="s">
        <v>567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30">
        <v>49.7</v>
      </c>
      <c r="B18" s="29" t="s">
        <v>70</v>
      </c>
      <c r="C18" s="29" t="s">
        <v>568</v>
      </c>
      <c r="D18" s="23" t="s">
        <v>584</v>
      </c>
      <c r="E18" s="23" t="s">
        <v>569</v>
      </c>
      <c r="F18" s="35" t="str">
        <f>VLOOKUP(B18,Lexique!A:F,5,)</f>
        <v>Sprint bonification temps et points&lt;br/&gt; Lieu précis Ville</v>
      </c>
      <c r="G18" s="35" t="str">
        <f>VLOOKUP(B18,Lexique!A:F,6,)</f>
        <v>Bonification Sprint - times and points&lt;br/&gt; Lieu précis Ville</v>
      </c>
    </row>
    <row r="19" spans="1:7" ht="15" x14ac:dyDescent="0.2">
      <c r="A19" s="30">
        <v>49.93</v>
      </c>
      <c r="B19" s="29" t="s">
        <v>25</v>
      </c>
      <c r="C19" s="29" t="s">
        <v>22</v>
      </c>
      <c r="D19" s="23" t="s">
        <v>22</v>
      </c>
      <c r="E19" s="23" t="s">
        <v>553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50.18</v>
      </c>
      <c r="B20" s="29" t="s">
        <v>152</v>
      </c>
      <c r="C20" s="29" t="s">
        <v>570</v>
      </c>
      <c r="D20" s="25" t="s">
        <v>570</v>
      </c>
      <c r="E20" s="25" t="s">
        <v>571</v>
      </c>
      <c r="F20" s="35" t="str">
        <f>VLOOKUP(B20,Lexique!A:F,5,)</f>
        <v>Zone déchets (sur xxx m)</v>
      </c>
      <c r="G20" s="35" t="str">
        <f>VLOOKUP(B20,Lexique!A:F,6,)</f>
        <v>Trash zone (on xxx m)</v>
      </c>
    </row>
    <row r="21" spans="1:7" ht="15" x14ac:dyDescent="0.2">
      <c r="A21" s="30">
        <v>63.49</v>
      </c>
      <c r="B21" s="29" t="s">
        <v>71</v>
      </c>
      <c r="C21" s="29" t="s">
        <v>265</v>
      </c>
      <c r="D21" s="23" t="s">
        <v>589</v>
      </c>
      <c r="E21" s="23" t="s">
        <v>590</v>
      </c>
      <c r="F21" s="35" t="str">
        <f>VLOOKUP(B21,Lexique!A:F,5,)</f>
        <v>Points GPM&lt;br/&gt; Lieu précis Ville</v>
      </c>
      <c r="G21" s="35" t="str">
        <f>VLOOKUP(B21,Lexique!A:F,6,)</f>
        <v>KOM Points&lt;br/&gt; Lieu précis Ville</v>
      </c>
    </row>
    <row r="22" spans="1:7" ht="15" x14ac:dyDescent="0.2">
      <c r="A22" s="30">
        <v>71.239999999999995</v>
      </c>
      <c r="B22" s="29" t="s">
        <v>25</v>
      </c>
      <c r="C22" s="29" t="s">
        <v>500</v>
      </c>
      <c r="D22" s="23" t="s">
        <v>2</v>
      </c>
      <c r="E22" s="25" t="s">
        <v>3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79.11</v>
      </c>
      <c r="B23" s="29" t="s">
        <v>25</v>
      </c>
      <c r="C23" s="29" t="s">
        <v>572</v>
      </c>
      <c r="D23" s="23" t="s">
        <v>2</v>
      </c>
      <c r="E23" s="25" t="s">
        <v>3</v>
      </c>
      <c r="F23" s="35" t="str">
        <f>VLOOKUP(B23,Lexique!A:F,5,)</f>
        <v>Voie ferrée oblique / Pont de bois</v>
      </c>
      <c r="G23" s="35" t="str">
        <f>VLOOKUP(B23,Lexique!A:F,6,)</f>
        <v>Oblique railroad crossing / Wooden bridge</v>
      </c>
    </row>
    <row r="24" spans="1:7" ht="30" x14ac:dyDescent="0.2">
      <c r="A24" s="30">
        <v>79.930000000000007</v>
      </c>
      <c r="B24" s="29" t="s">
        <v>81</v>
      </c>
      <c r="C24" s="29" t="s">
        <v>561</v>
      </c>
      <c r="D24" s="23" t="s">
        <v>601</v>
      </c>
      <c r="E24" s="24" t="s">
        <v>602</v>
      </c>
      <c r="F24" s="35" t="str">
        <f>VLOOKUP(B24,Lexique!A:F,5,)</f>
        <v>Sprint du maire Ville $250&lt;br/&gt; Lieu précis Ville</v>
      </c>
      <c r="G24" s="35" t="str">
        <f>VLOOKUP(B24,Lexique!A:F,6,)</f>
        <v>Ville Mayor's sprint $250&lt;br/&gt; Lieu précis Ville</v>
      </c>
    </row>
    <row r="25" spans="1:7" ht="15" x14ac:dyDescent="0.2">
      <c r="A25" s="30">
        <f>$A$43-20</f>
        <v>86.5</v>
      </c>
      <c r="B25" s="29" t="s">
        <v>78</v>
      </c>
      <c r="C25" s="29" t="s">
        <v>573</v>
      </c>
      <c r="D25" s="25" t="s">
        <v>154</v>
      </c>
      <c r="E25" s="25" t="s">
        <v>153</v>
      </c>
      <c r="F25" s="35" t="str">
        <f>VLOOKUP(B25,Lexique!A:F,5,)</f>
        <v>Début du ravitaillement / Fin du ravitaillement</v>
      </c>
      <c r="G25" s="35" t="str">
        <f>VLOOKUP(B25,Lexique!A:F,6,)</f>
        <v>Feed open / Feed closed</v>
      </c>
    </row>
    <row r="26" spans="1:7" ht="15" x14ac:dyDescent="0.2">
      <c r="A26" s="30">
        <v>88</v>
      </c>
      <c r="B26" s="29" t="s">
        <v>5</v>
      </c>
      <c r="C26" s="29" t="s">
        <v>599</v>
      </c>
      <c r="D26" s="25" t="s">
        <v>600</v>
      </c>
      <c r="E26" s="25" t="str">
        <f>D26</f>
        <v>Val-du-Repos</v>
      </c>
      <c r="F26" s="35" t="str">
        <f>VLOOKUP(B26,Lexique!A:F,5,)</f>
        <v>Ville</v>
      </c>
      <c r="G26" s="35" t="str">
        <f>VLOOKUP(B26,Lexique!A:F,6,)</f>
        <v>Ville</v>
      </c>
    </row>
    <row r="27" spans="1:7" ht="30" x14ac:dyDescent="0.2">
      <c r="A27" s="30">
        <v>95.63</v>
      </c>
      <c r="B27" s="29" t="s">
        <v>82</v>
      </c>
      <c r="C27" s="29" t="s">
        <v>574</v>
      </c>
      <c r="D27" s="23" t="s">
        <v>591</v>
      </c>
      <c r="E27" s="23" t="s">
        <v>592</v>
      </c>
      <c r="F27" s="35" t="str">
        <f>VLOOKUP(B27,Lexique!A:F,5,)</f>
        <v>Carrefour giratoire, Xe sortie tout droit/droite/gauche&lt;br/&gt;rue</v>
      </c>
      <c r="G27" s="35" t="str">
        <f>VLOOKUP(B27,Lexique!A:F,6,)</f>
        <v>Round about Xnd exit straight ahead/right/left&lt;br&gt; rue</v>
      </c>
    </row>
    <row r="28" spans="1:7" ht="15" x14ac:dyDescent="0.2">
      <c r="A28" s="30">
        <v>96.21</v>
      </c>
      <c r="B28" s="29" t="s">
        <v>25</v>
      </c>
      <c r="C28" s="29" t="s">
        <v>22</v>
      </c>
      <c r="D28" s="23" t="s">
        <v>22</v>
      </c>
      <c r="E28" s="23" t="s">
        <v>553</v>
      </c>
      <c r="F28" s="35" t="str">
        <f>VLOOKUP(B28,Lexique!A:F,5,)</f>
        <v>Voie ferrée oblique / Pont de bois</v>
      </c>
      <c r="G28" s="35" t="str">
        <f>VLOOKUP(B28,Lexique!A:F,6,)</f>
        <v>Oblique railroad crossing / Wooden bridge</v>
      </c>
    </row>
    <row r="29" spans="1:7" ht="30" x14ac:dyDescent="0.2">
      <c r="A29" s="30">
        <v>96.94</v>
      </c>
      <c r="B29" s="29" t="s">
        <v>72</v>
      </c>
      <c r="C29" s="29" t="s">
        <v>575</v>
      </c>
      <c r="D29" s="25" t="s">
        <v>512</v>
      </c>
      <c r="E29" s="25" t="s">
        <v>513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97</v>
      </c>
      <c r="B30" s="29" t="s">
        <v>76</v>
      </c>
      <c r="C30" s="29" t="s">
        <v>576</v>
      </c>
      <c r="D30" s="23" t="s">
        <v>336</v>
      </c>
      <c r="E30" s="23" t="s">
        <v>586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97.23</v>
      </c>
      <c r="B31" s="29" t="s">
        <v>73</v>
      </c>
      <c r="C31" s="29" t="s">
        <v>516</v>
      </c>
      <c r="D31" s="23" t="s">
        <v>338</v>
      </c>
      <c r="E31" s="23" t="s">
        <v>338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97.45</v>
      </c>
      <c r="B32" s="29" t="s">
        <v>72</v>
      </c>
      <c r="C32" s="29" t="s">
        <v>517</v>
      </c>
      <c r="D32" s="63" t="s">
        <v>518</v>
      </c>
      <c r="E32" s="28" t="s">
        <v>518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97.96</v>
      </c>
      <c r="B33" s="29" t="s">
        <v>73</v>
      </c>
      <c r="C33" s="29" t="s">
        <v>519</v>
      </c>
      <c r="D33" s="23" t="s">
        <v>520</v>
      </c>
      <c r="E33" s="23" t="s">
        <v>520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v>98.14</v>
      </c>
      <c r="B34" s="29" t="s">
        <v>71</v>
      </c>
      <c r="C34" s="29" t="s">
        <v>265</v>
      </c>
      <c r="D34" s="23" t="s">
        <v>521</v>
      </c>
      <c r="E34" s="23" t="s">
        <v>521</v>
      </c>
      <c r="F34" s="35" t="str">
        <f>VLOOKUP(B34,Lexique!A:F,5,)</f>
        <v>Points GPM&lt;br/&gt; Lieu précis Ville</v>
      </c>
      <c r="G34" s="35" t="str">
        <f>VLOOKUP(B34,Lexique!A:F,6,)</f>
        <v>KOM Points&lt;br/&gt; Lieu précis Ville</v>
      </c>
    </row>
    <row r="35" spans="1:7" ht="30" x14ac:dyDescent="0.2">
      <c r="A35" s="30">
        <v>98.36</v>
      </c>
      <c r="B35" s="29" t="s">
        <v>73</v>
      </c>
      <c r="C35" s="29" t="s">
        <v>522</v>
      </c>
      <c r="D35" s="26" t="s">
        <v>340</v>
      </c>
      <c r="E35" s="26" t="s">
        <v>340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5" x14ac:dyDescent="0.2">
      <c r="A36" s="30">
        <v>98.77</v>
      </c>
      <c r="B36" s="29" t="s">
        <v>73</v>
      </c>
      <c r="C36" s="29" t="s">
        <v>577</v>
      </c>
      <c r="D36" s="23" t="s">
        <v>524</v>
      </c>
      <c r="E36" s="23" t="s">
        <v>524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99.15</v>
      </c>
      <c r="B37" s="29" t="s">
        <v>72</v>
      </c>
      <c r="C37" s="29" t="s">
        <v>517</v>
      </c>
      <c r="D37" s="23" t="s">
        <v>518</v>
      </c>
      <c r="E37" s="23" t="s">
        <v>518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15" x14ac:dyDescent="0.2">
      <c r="A38" s="30">
        <v>99.72</v>
      </c>
      <c r="B38" s="29" t="s">
        <v>73</v>
      </c>
      <c r="C38" s="29" t="s">
        <v>528</v>
      </c>
      <c r="D38" s="24" t="s">
        <v>334</v>
      </c>
      <c r="E38" s="24" t="s">
        <v>334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99.77</v>
      </c>
      <c r="B39" s="29" t="s">
        <v>73</v>
      </c>
      <c r="C39" s="29" t="s">
        <v>529</v>
      </c>
      <c r="D39" s="23" t="s">
        <v>530</v>
      </c>
      <c r="E39" s="23" t="s">
        <v>530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30" x14ac:dyDescent="0.2">
      <c r="A40" s="30">
        <v>100.17</v>
      </c>
      <c r="B40" s="29" t="s">
        <v>70</v>
      </c>
      <c r="C40" s="29" t="s">
        <v>578</v>
      </c>
      <c r="D40" s="23" t="s">
        <v>597</v>
      </c>
      <c r="E40" s="23" t="s">
        <v>598</v>
      </c>
      <c r="F40" s="35" t="str">
        <f>VLOOKUP(B40,Lexique!A:F,5,)</f>
        <v>Sprint bonification temps et points&lt;br/&gt; Lieu précis Ville</v>
      </c>
      <c r="G40" s="35" t="str">
        <f>VLOOKUP(B40,Lexique!A:F,6,)</f>
        <v>Bonification Sprint - times and points&lt;br/&gt; Lieu précis Ville</v>
      </c>
    </row>
    <row r="41" spans="1:7" ht="15" x14ac:dyDescent="0.2">
      <c r="A41" s="37">
        <v>103.33</v>
      </c>
      <c r="B41" s="33" t="s">
        <v>80</v>
      </c>
      <c r="C41" s="34" t="s">
        <v>579</v>
      </c>
      <c r="D41" s="23" t="s">
        <v>580</v>
      </c>
      <c r="E41" s="23" t="s">
        <v>585</v>
      </c>
      <c r="F41" s="35" t="str">
        <f>VLOOKUP(B41,Lexique!A:F,5,)</f>
        <v>Début Xe tour (1 tour à faire)</v>
      </c>
      <c r="G41" s="35" t="str">
        <f>VLOOKUP(B41,Lexique!A:F,6,)</f>
        <v>Start of Xth lap (1 lap to go)</v>
      </c>
    </row>
    <row r="42" spans="1:7" ht="14" x14ac:dyDescent="0.2">
      <c r="A42" s="37">
        <v>106.44</v>
      </c>
      <c r="B42" s="33" t="s">
        <v>110</v>
      </c>
      <c r="C42" s="34" t="s">
        <v>552</v>
      </c>
      <c r="D42" s="63" t="s">
        <v>347</v>
      </c>
      <c r="E42" s="27" t="s">
        <v>348</v>
      </c>
      <c r="F42" s="35" t="str">
        <f>VLOOKUP(B42,Lexique!A:F,5,)</f>
        <v>Déviation de la caravance&lt;br/&gt; À droite/gauche sur rue</v>
      </c>
      <c r="G42" s="35" t="str">
        <f>VLOOKUP(B42,Lexique!A:F,6,)</f>
        <v>Caravan bypass&lt;br/&gt;Right/left on rue</v>
      </c>
    </row>
    <row r="43" spans="1:7" ht="14" x14ac:dyDescent="0.2">
      <c r="A43" s="37">
        <v>106.5</v>
      </c>
      <c r="B43" s="33" t="s">
        <v>43</v>
      </c>
      <c r="C43" s="34" t="s">
        <v>277</v>
      </c>
      <c r="D43" s="63" t="s">
        <v>166</v>
      </c>
      <c r="E43" s="27" t="s">
        <v>161</v>
      </c>
      <c r="F43" s="35" t="str">
        <f>VLOOKUP(B43,Lexique!A:F,5,)</f>
        <v>Arrivée&lt;br/&gt;Bonification en temps et points</v>
      </c>
      <c r="G43" s="35" t="str">
        <f>VLOOKUP(B43,Lexique!A:F,6,)</f>
        <v>Finish&lt;br/&gt;Time and points bonus</v>
      </c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64654A-58C6-594B-B5D8-66B0E476C2DF}">
          <x14:formula1>
            <xm:f>Lexique!$A$2:$A$24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B715-9E33-8E4E-9ACA-D6CC0A1B5E86}">
  <dimension ref="A1:G325"/>
  <sheetViews>
    <sheetView zoomScale="150" zoomScaleNormal="150" workbookViewId="0">
      <selection activeCell="D28" sqref="D28"/>
    </sheetView>
  </sheetViews>
  <sheetFormatPr baseColWidth="10" defaultColWidth="11" defaultRowHeight="11" x14ac:dyDescent="0.15"/>
  <cols>
    <col min="1" max="1" width="9.33203125" style="55" customWidth="1"/>
    <col min="2" max="2" width="11.83203125" style="56" bestFit="1" customWidth="1"/>
    <col min="3" max="3" width="27.5" style="57" customWidth="1"/>
    <col min="4" max="4" width="60.6640625" style="60" bestFit="1" customWidth="1"/>
    <col min="5" max="5" width="62.5" style="60" bestFit="1" customWidth="1"/>
    <col min="6" max="6" width="43" style="59" bestFit="1" customWidth="1"/>
    <col min="7" max="7" width="41.6640625" style="59" bestFit="1" customWidth="1"/>
    <col min="8" max="16384" width="11" style="48"/>
  </cols>
  <sheetData>
    <row r="1" spans="1:7" s="46" customFormat="1" ht="15" x14ac:dyDescent="0.15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5" t="s">
        <v>305</v>
      </c>
      <c r="G1" s="45" t="s">
        <v>306</v>
      </c>
    </row>
    <row r="2" spans="1:7" ht="15" x14ac:dyDescent="0.15">
      <c r="A2" s="30">
        <v>0</v>
      </c>
      <c r="B2" s="29" t="s">
        <v>79</v>
      </c>
      <c r="C2" s="29"/>
      <c r="D2" s="23" t="s">
        <v>380</v>
      </c>
      <c r="E2" s="23" t="s">
        <v>381</v>
      </c>
      <c r="F2" s="47" t="str">
        <f>VLOOKUP(B2,Lexique!A:F,5,)</f>
        <v>Départ officiel</v>
      </c>
      <c r="G2" s="47" t="str">
        <f>VLOOKUP(B2,Lexique!A:F,6,)</f>
        <v>Official start</v>
      </c>
    </row>
    <row r="3" spans="1:7" ht="15" x14ac:dyDescent="0.15">
      <c r="A3" s="30">
        <v>0.83</v>
      </c>
      <c r="B3" s="29" t="s">
        <v>72</v>
      </c>
      <c r="C3" s="29" t="s">
        <v>358</v>
      </c>
      <c r="D3" s="23" t="s">
        <v>358</v>
      </c>
      <c r="E3" s="23" t="str">
        <f>D3</f>
        <v>Boulevard Dennisson</v>
      </c>
      <c r="F3" s="47" t="str">
        <f>VLOOKUP(B3,Lexique!A:F,5,)</f>
        <v>Nom route / rue</v>
      </c>
      <c r="G3" s="47" t="str">
        <f>VLOOKUP(B3,Lexique!A:F,6,)</f>
        <v>Nom route / rue</v>
      </c>
    </row>
    <row r="4" spans="1:7" ht="15" x14ac:dyDescent="0.15">
      <c r="A4" s="30">
        <v>0.98</v>
      </c>
      <c r="B4" s="29" t="s">
        <v>75</v>
      </c>
      <c r="C4" s="29" t="s">
        <v>359</v>
      </c>
      <c r="D4" s="23" t="s">
        <v>371</v>
      </c>
      <c r="E4" s="23" t="s">
        <v>372</v>
      </c>
      <c r="F4" s="47" t="str">
        <f>VLOOKUP(B4,Lexique!A:F,5,)</f>
        <v>Nom route / rue</v>
      </c>
      <c r="G4" s="47" t="str">
        <f>VLOOKUP(B4,Lexique!A:F,6,)</f>
        <v>Nom route / rue</v>
      </c>
    </row>
    <row r="5" spans="1:7" ht="15" x14ac:dyDescent="0.15">
      <c r="A5" s="30">
        <v>1.69</v>
      </c>
      <c r="B5" s="29" t="s">
        <v>73</v>
      </c>
      <c r="C5" s="29" t="s">
        <v>360</v>
      </c>
      <c r="D5" s="23" t="s">
        <v>364</v>
      </c>
      <c r="E5" s="23" t="str">
        <f>D5</f>
        <v>Rue Self</v>
      </c>
      <c r="F5" s="47" t="str">
        <f>VLOOKUP(B5,Lexique!A:F,5,)</f>
        <v>Nom route / rue</v>
      </c>
      <c r="G5" s="47" t="str">
        <f>VLOOKUP(B5,Lexique!A:F,6,)</f>
        <v>Nom route / rue</v>
      </c>
    </row>
    <row r="6" spans="1:7" ht="30" x14ac:dyDescent="0.15">
      <c r="A6" s="30">
        <v>2.58</v>
      </c>
      <c r="B6" s="29" t="s">
        <v>74</v>
      </c>
      <c r="C6" s="29" t="s">
        <v>370</v>
      </c>
      <c r="D6" s="23" t="s">
        <v>413</v>
      </c>
      <c r="E6" s="23" t="s">
        <v>373</v>
      </c>
      <c r="F6" s="47" t="str">
        <f>VLOOKUP(B6,Lexique!A:F,5,)</f>
        <v>Nom route / rue</v>
      </c>
      <c r="G6" s="47" t="str">
        <f>VLOOKUP(B6,Lexique!A:F,6,)</f>
        <v>Nom route / rue</v>
      </c>
    </row>
    <row r="7" spans="1:7" ht="15" x14ac:dyDescent="0.15">
      <c r="A7" s="30">
        <v>2.7</v>
      </c>
      <c r="B7" s="29" t="s">
        <v>76</v>
      </c>
      <c r="C7" s="29" t="s">
        <v>331</v>
      </c>
      <c r="D7" s="23" t="s">
        <v>331</v>
      </c>
      <c r="E7" s="23" t="str">
        <f>D7</f>
        <v>Boulevard des Pins</v>
      </c>
      <c r="F7" s="47" t="str">
        <f>VLOOKUP(B7,Lexique!A:F,5,)</f>
        <v>Nom route / rue</v>
      </c>
      <c r="G7" s="47" t="str">
        <f>VLOOKUP(B7,Lexique!A:F,6,)</f>
        <v>Nom route / rue</v>
      </c>
    </row>
    <row r="8" spans="1:7" ht="15" x14ac:dyDescent="0.15">
      <c r="A8" s="30">
        <v>3.71</v>
      </c>
      <c r="B8" s="29" t="s">
        <v>73</v>
      </c>
      <c r="C8" s="29" t="s">
        <v>328</v>
      </c>
      <c r="D8" s="23" t="s">
        <v>328</v>
      </c>
      <c r="E8" s="23" t="str">
        <f t="shared" ref="E8:E17" si="0">D8</f>
        <v>Boulevard Sabourin</v>
      </c>
      <c r="F8" s="47" t="str">
        <f>VLOOKUP(B8,Lexique!A:F,5,)</f>
        <v>Nom route / rue</v>
      </c>
      <c r="G8" s="47" t="str">
        <f>VLOOKUP(B8,Lexique!A:F,6,)</f>
        <v>Nom route / rue</v>
      </c>
    </row>
    <row r="9" spans="1:7" ht="15" x14ac:dyDescent="0.15">
      <c r="A9" s="30">
        <v>4.04</v>
      </c>
      <c r="B9" s="29" t="s">
        <v>73</v>
      </c>
      <c r="C9" s="29" t="s">
        <v>361</v>
      </c>
      <c r="D9" s="23" t="s">
        <v>374</v>
      </c>
      <c r="E9" s="23" t="s">
        <v>375</v>
      </c>
      <c r="F9" s="47" t="str">
        <f>VLOOKUP(B9,Lexique!A:F,5,)</f>
        <v>Nom route / rue</v>
      </c>
      <c r="G9" s="47" t="str">
        <f>VLOOKUP(B9,Lexique!A:F,6,)</f>
        <v>Nom route / rue</v>
      </c>
    </row>
    <row r="10" spans="1:7" ht="15" x14ac:dyDescent="0.15">
      <c r="A10" s="30">
        <v>4.1399999999999997</v>
      </c>
      <c r="B10" s="29" t="s">
        <v>77</v>
      </c>
      <c r="C10" s="29" t="s">
        <v>362</v>
      </c>
      <c r="D10" s="23" t="s">
        <v>362</v>
      </c>
      <c r="E10" s="23" t="s">
        <v>379</v>
      </c>
      <c r="F10" s="47" t="str">
        <f>VLOOKUP(B10,Lexique!A:F,5,)</f>
        <v>Demi-tour</v>
      </c>
      <c r="G10" s="47" t="str">
        <f>VLOOKUP(B10,Lexique!A:F,6,)</f>
        <v>U-turn</v>
      </c>
    </row>
    <row r="11" spans="1:7" ht="30" x14ac:dyDescent="0.15">
      <c r="A11" s="30">
        <v>4.24</v>
      </c>
      <c r="B11" s="29" t="s">
        <v>72</v>
      </c>
      <c r="C11" s="29" t="s">
        <v>363</v>
      </c>
      <c r="D11" s="49" t="s">
        <v>376</v>
      </c>
      <c r="E11" s="23" t="s">
        <v>378</v>
      </c>
      <c r="F11" s="47" t="str">
        <f>VLOOKUP(B11,Lexique!A:F,5,)</f>
        <v>Nom route / rue</v>
      </c>
      <c r="G11" s="47" t="str">
        <f>VLOOKUP(B11,Lexique!A:F,6,)</f>
        <v>Nom route / rue</v>
      </c>
    </row>
    <row r="12" spans="1:7" ht="15" x14ac:dyDescent="0.15">
      <c r="A12" s="30">
        <v>4.54</v>
      </c>
      <c r="B12" s="29" t="s">
        <v>72</v>
      </c>
      <c r="C12" s="29" t="s">
        <v>331</v>
      </c>
      <c r="D12" s="23" t="s">
        <v>382</v>
      </c>
      <c r="E12" s="23" t="s">
        <v>412</v>
      </c>
      <c r="F12" s="47" t="str">
        <f>VLOOKUP(B12,Lexique!A:F,5,)</f>
        <v>Nom route / rue</v>
      </c>
      <c r="G12" s="47" t="str">
        <f>VLOOKUP(B12,Lexique!A:F,6,)</f>
        <v>Nom route / rue</v>
      </c>
    </row>
    <row r="13" spans="1:7" ht="15" x14ac:dyDescent="0.15">
      <c r="A13" s="30">
        <v>5.54</v>
      </c>
      <c r="B13" s="29" t="s">
        <v>76</v>
      </c>
      <c r="C13" s="29" t="s">
        <v>364</v>
      </c>
      <c r="D13" s="23" t="s">
        <v>364</v>
      </c>
      <c r="E13" s="23" t="str">
        <f t="shared" si="0"/>
        <v>Rue Self</v>
      </c>
      <c r="F13" s="47" t="str">
        <f>VLOOKUP(B13,Lexique!A:F,5,)</f>
        <v>Nom route / rue</v>
      </c>
      <c r="G13" s="47" t="str">
        <f>VLOOKUP(B13,Lexique!A:F,6,)</f>
        <v>Nom route / rue</v>
      </c>
    </row>
    <row r="14" spans="1:7" ht="30" x14ac:dyDescent="0.15">
      <c r="A14" s="30">
        <v>6.54</v>
      </c>
      <c r="B14" s="29" t="s">
        <v>72</v>
      </c>
      <c r="C14" s="29" t="s">
        <v>365</v>
      </c>
      <c r="D14" s="23" t="s">
        <v>358</v>
      </c>
      <c r="E14" s="23" t="str">
        <f t="shared" si="0"/>
        <v>Boulevard Dennisson</v>
      </c>
      <c r="F14" s="47" t="str">
        <f>VLOOKUP(B14,Lexique!A:F,5,)</f>
        <v>Nom route / rue</v>
      </c>
      <c r="G14" s="47" t="str">
        <f>VLOOKUP(B14,Lexique!A:F,6,)</f>
        <v>Nom route / rue</v>
      </c>
    </row>
    <row r="15" spans="1:7" ht="15" x14ac:dyDescent="0.15">
      <c r="A15" s="30">
        <v>6.95</v>
      </c>
      <c r="B15" s="29" t="s">
        <v>75</v>
      </c>
      <c r="C15" s="29" t="s">
        <v>366</v>
      </c>
      <c r="D15" s="23" t="s">
        <v>371</v>
      </c>
      <c r="E15" s="23" t="s">
        <v>372</v>
      </c>
      <c r="F15" s="47" t="str">
        <f>VLOOKUP(B15,Lexique!A:F,5,)</f>
        <v>Nom route / rue</v>
      </c>
      <c r="G15" s="47" t="str">
        <f>VLOOKUP(B15,Lexique!A:F,6,)</f>
        <v>Nom route / rue</v>
      </c>
    </row>
    <row r="16" spans="1:7" ht="15" x14ac:dyDescent="0.15">
      <c r="A16" s="30">
        <v>7.4</v>
      </c>
      <c r="B16" s="29" t="s">
        <v>73</v>
      </c>
      <c r="C16" s="29" t="s">
        <v>367</v>
      </c>
      <c r="D16" s="49" t="s">
        <v>367</v>
      </c>
      <c r="E16" s="23" t="str">
        <f t="shared" si="0"/>
        <v>Rue Allard</v>
      </c>
      <c r="F16" s="47" t="str">
        <f>VLOOKUP(B16,Lexique!A:F,5,)</f>
        <v>Nom route / rue</v>
      </c>
      <c r="G16" s="47" t="str">
        <f>VLOOKUP(B16,Lexique!A:F,6,)</f>
        <v>Nom route / rue</v>
      </c>
    </row>
    <row r="17" spans="1:7" ht="15" x14ac:dyDescent="0.15">
      <c r="A17" s="30">
        <v>7.66</v>
      </c>
      <c r="B17" s="29" t="s">
        <v>72</v>
      </c>
      <c r="C17" s="29" t="s">
        <v>368</v>
      </c>
      <c r="D17" s="50" t="s">
        <v>377</v>
      </c>
      <c r="E17" s="23" t="str">
        <f t="shared" si="0"/>
        <v>Avenue Perreault</v>
      </c>
      <c r="F17" s="47" t="str">
        <f>VLOOKUP(B17,Lexique!A:F,5,)</f>
        <v>Nom route / rue</v>
      </c>
      <c r="G17" s="47" t="str">
        <f>VLOOKUP(B17,Lexique!A:F,6,)</f>
        <v>Nom route / rue</v>
      </c>
    </row>
    <row r="18" spans="1:7" ht="15" x14ac:dyDescent="0.15">
      <c r="A18" s="30">
        <v>8.3000000000000007</v>
      </c>
      <c r="B18" s="29" t="s">
        <v>43</v>
      </c>
      <c r="C18" s="29" t="s">
        <v>369</v>
      </c>
      <c r="D18" s="23" t="s">
        <v>199</v>
      </c>
      <c r="E18" s="23" t="s">
        <v>43</v>
      </c>
      <c r="F18" s="47" t="str">
        <f>VLOOKUP(B18,Lexique!A:F,5,)</f>
        <v>Arrivée&lt;br/&gt;Bonification en temps et points</v>
      </c>
      <c r="G18" s="47" t="str">
        <f>VLOOKUP(B18,Lexique!A:F,6,)</f>
        <v>Finish&lt;br/&gt;Time and points bonus</v>
      </c>
    </row>
    <row r="19" spans="1:7" ht="14" x14ac:dyDescent="0.15">
      <c r="A19" s="30"/>
      <c r="B19" s="29"/>
      <c r="C19" s="29"/>
      <c r="D19" s="23"/>
      <c r="E19" s="23"/>
      <c r="F19" s="47"/>
      <c r="G19" s="47"/>
    </row>
    <row r="20" spans="1:7" ht="14" x14ac:dyDescent="0.15">
      <c r="A20" s="30"/>
      <c r="B20" s="29"/>
      <c r="C20" s="29"/>
      <c r="D20" s="49"/>
      <c r="E20" s="49"/>
      <c r="F20" s="47"/>
      <c r="G20" s="47"/>
    </row>
    <row r="21" spans="1:7" ht="14" x14ac:dyDescent="0.15">
      <c r="A21" s="30"/>
      <c r="B21" s="29"/>
      <c r="C21" s="29"/>
      <c r="D21" s="23"/>
      <c r="E21" s="23"/>
      <c r="F21" s="47"/>
      <c r="G21" s="47"/>
    </row>
    <row r="22" spans="1:7" ht="14" x14ac:dyDescent="0.15">
      <c r="A22" s="30"/>
      <c r="B22" s="29"/>
      <c r="C22" s="29"/>
      <c r="D22" s="50"/>
      <c r="E22" s="50"/>
      <c r="F22" s="47"/>
      <c r="G22" s="47"/>
    </row>
    <row r="23" spans="1:7" ht="14" x14ac:dyDescent="0.15">
      <c r="A23" s="30"/>
      <c r="B23" s="29"/>
      <c r="C23" s="29"/>
      <c r="D23" s="23"/>
      <c r="E23" s="44"/>
      <c r="F23" s="47"/>
      <c r="G23" s="47"/>
    </row>
    <row r="24" spans="1:7" ht="14" x14ac:dyDescent="0.15">
      <c r="A24" s="30"/>
      <c r="B24" s="29"/>
      <c r="C24" s="29"/>
      <c r="D24" s="23"/>
      <c r="E24" s="23"/>
      <c r="F24" s="47"/>
      <c r="G24" s="47"/>
    </row>
    <row r="25" spans="1:7" ht="14" x14ac:dyDescent="0.15">
      <c r="A25" s="30"/>
      <c r="B25" s="29"/>
      <c r="C25" s="29"/>
      <c r="D25" s="23"/>
      <c r="E25" s="23"/>
      <c r="F25" s="47"/>
      <c r="G25" s="47"/>
    </row>
    <row r="26" spans="1:7" ht="14" x14ac:dyDescent="0.15">
      <c r="A26" s="30"/>
      <c r="B26" s="29"/>
      <c r="C26" s="29"/>
      <c r="D26" s="23"/>
      <c r="E26" s="23"/>
      <c r="F26" s="47"/>
      <c r="G26" s="47"/>
    </row>
    <row r="27" spans="1:7" ht="14" x14ac:dyDescent="0.15">
      <c r="A27" s="30"/>
      <c r="B27" s="29"/>
      <c r="C27" s="29"/>
      <c r="D27" s="23"/>
      <c r="E27" s="23"/>
      <c r="F27" s="47"/>
      <c r="G27" s="47"/>
    </row>
    <row r="28" spans="1:7" ht="14" x14ac:dyDescent="0.15">
      <c r="A28" s="30"/>
      <c r="B28" s="29"/>
      <c r="C28" s="29"/>
      <c r="D28" s="23"/>
      <c r="E28" s="23"/>
      <c r="F28" s="47"/>
      <c r="G28" s="47"/>
    </row>
    <row r="29" spans="1:7" ht="14" x14ac:dyDescent="0.15">
      <c r="A29" s="30"/>
      <c r="B29" s="29"/>
      <c r="C29" s="29"/>
      <c r="D29" s="49"/>
      <c r="E29" s="49"/>
      <c r="F29" s="47"/>
      <c r="G29" s="47"/>
    </row>
    <row r="30" spans="1:7" ht="14" x14ac:dyDescent="0.15">
      <c r="A30" s="30"/>
      <c r="B30" s="29"/>
      <c r="C30" s="29"/>
      <c r="D30" s="23"/>
      <c r="E30" s="23"/>
      <c r="F30" s="47"/>
      <c r="G30" s="47"/>
    </row>
    <row r="31" spans="1:7" ht="14" x14ac:dyDescent="0.15">
      <c r="A31" s="30"/>
      <c r="B31" s="29"/>
      <c r="C31" s="29"/>
      <c r="D31" s="23"/>
      <c r="E31" s="23"/>
      <c r="F31" s="47"/>
      <c r="G31" s="47"/>
    </row>
    <row r="32" spans="1:7" ht="14" x14ac:dyDescent="0.15">
      <c r="A32" s="30"/>
      <c r="B32" s="29"/>
      <c r="C32" s="29"/>
      <c r="D32" s="23"/>
      <c r="E32" s="23"/>
      <c r="F32" s="47"/>
      <c r="G32" s="47"/>
    </row>
    <row r="33" spans="1:7" ht="14" x14ac:dyDescent="0.15">
      <c r="A33" s="30"/>
      <c r="B33" s="29"/>
      <c r="C33" s="29"/>
      <c r="D33" s="23"/>
      <c r="E33" s="23"/>
      <c r="F33" s="47"/>
      <c r="G33" s="47"/>
    </row>
    <row r="34" spans="1:7" ht="14" x14ac:dyDescent="0.15">
      <c r="A34" s="30"/>
      <c r="B34" s="29"/>
      <c r="C34" s="29"/>
      <c r="D34" s="23"/>
      <c r="E34" s="23"/>
      <c r="F34" s="47"/>
      <c r="G34" s="47"/>
    </row>
    <row r="35" spans="1:7" ht="14" x14ac:dyDescent="0.15">
      <c r="A35" s="30"/>
      <c r="B35" s="29"/>
      <c r="C35" s="29"/>
      <c r="D35" s="23"/>
      <c r="E35" s="23"/>
      <c r="F35" s="47"/>
      <c r="G35" s="47"/>
    </row>
    <row r="36" spans="1:7" ht="14" x14ac:dyDescent="0.15">
      <c r="A36" s="30"/>
      <c r="B36" s="29"/>
      <c r="C36" s="29"/>
      <c r="D36" s="23"/>
      <c r="E36" s="23"/>
      <c r="F36" s="47"/>
      <c r="G36" s="47"/>
    </row>
    <row r="37" spans="1:7" ht="14" x14ac:dyDescent="0.15">
      <c r="A37" s="30"/>
      <c r="B37" s="29"/>
      <c r="C37" s="29"/>
      <c r="D37" s="23"/>
      <c r="E37" s="23"/>
      <c r="F37" s="47"/>
      <c r="G37" s="47"/>
    </row>
    <row r="38" spans="1:7" ht="14" x14ac:dyDescent="0.15">
      <c r="A38" s="30"/>
      <c r="B38" s="29"/>
      <c r="C38" s="29"/>
      <c r="D38" s="23"/>
      <c r="E38" s="23"/>
      <c r="F38" s="47"/>
      <c r="G38" s="47"/>
    </row>
    <row r="39" spans="1:7" ht="14" x14ac:dyDescent="0.15">
      <c r="A39" s="30"/>
      <c r="B39" s="29"/>
      <c r="C39" s="29"/>
      <c r="D39" s="23"/>
      <c r="E39" s="23"/>
      <c r="F39" s="47"/>
      <c r="G39" s="47"/>
    </row>
    <row r="40" spans="1:7" ht="14" x14ac:dyDescent="0.15">
      <c r="A40" s="30"/>
      <c r="B40" s="29"/>
      <c r="C40" s="29"/>
      <c r="D40" s="23"/>
      <c r="E40" s="23"/>
      <c r="F40" s="47"/>
      <c r="G40" s="47"/>
    </row>
    <row r="41" spans="1:7" ht="14" x14ac:dyDescent="0.15">
      <c r="A41" s="30"/>
      <c r="B41" s="29"/>
      <c r="C41" s="29"/>
      <c r="D41" s="23"/>
      <c r="E41" s="23"/>
      <c r="F41" s="47"/>
      <c r="G41" s="47"/>
    </row>
    <row r="42" spans="1:7" ht="14" x14ac:dyDescent="0.15">
      <c r="A42" s="30"/>
      <c r="B42" s="29"/>
      <c r="C42" s="29"/>
      <c r="D42" s="49"/>
      <c r="E42" s="23"/>
      <c r="F42" s="47"/>
      <c r="G42" s="47"/>
    </row>
    <row r="43" spans="1:7" ht="14" x14ac:dyDescent="0.15">
      <c r="A43" s="30"/>
      <c r="B43" s="29"/>
      <c r="C43" s="29"/>
      <c r="D43" s="23"/>
      <c r="E43" s="23"/>
      <c r="F43" s="47"/>
      <c r="G43" s="47"/>
    </row>
    <row r="44" spans="1:7" ht="14" x14ac:dyDescent="0.15">
      <c r="A44" s="30"/>
      <c r="B44" s="29"/>
      <c r="C44" s="29"/>
      <c r="D44" s="23"/>
      <c r="E44" s="23"/>
      <c r="F44" s="47"/>
      <c r="G44" s="47"/>
    </row>
    <row r="45" spans="1:7" ht="14" x14ac:dyDescent="0.15">
      <c r="A45" s="30"/>
      <c r="B45" s="29"/>
      <c r="C45" s="29"/>
      <c r="D45" s="49"/>
      <c r="E45" s="23"/>
      <c r="F45" s="47"/>
      <c r="G45" s="47"/>
    </row>
    <row r="46" spans="1:7" ht="14" x14ac:dyDescent="0.15">
      <c r="A46" s="51"/>
      <c r="B46" s="52"/>
      <c r="C46" s="53"/>
      <c r="D46" s="54"/>
      <c r="E46" s="23"/>
      <c r="F46" s="47"/>
      <c r="G46" s="47"/>
    </row>
    <row r="47" spans="1:7" ht="14" x14ac:dyDescent="0.15">
      <c r="A47" s="51"/>
      <c r="B47" s="52"/>
      <c r="C47" s="53"/>
      <c r="D47" s="54"/>
      <c r="E47" s="23"/>
      <c r="F47" s="47"/>
      <c r="G47" s="47"/>
    </row>
    <row r="48" spans="1:7" ht="14" x14ac:dyDescent="0.15">
      <c r="A48" s="51"/>
      <c r="B48" s="52"/>
      <c r="C48" s="53"/>
      <c r="D48" s="54"/>
      <c r="E48" s="23"/>
      <c r="F48" s="47"/>
      <c r="G48" s="47"/>
    </row>
    <row r="49" spans="1:7" ht="14" x14ac:dyDescent="0.15">
      <c r="A49" s="51"/>
      <c r="B49" s="52"/>
      <c r="C49" s="53"/>
      <c r="D49" s="23"/>
      <c r="E49" s="23"/>
      <c r="F49" s="47"/>
      <c r="G49" s="47"/>
    </row>
    <row r="50" spans="1:7" ht="14" x14ac:dyDescent="0.15">
      <c r="A50" s="51"/>
      <c r="B50" s="52"/>
      <c r="C50" s="53"/>
      <c r="D50" s="54"/>
      <c r="E50" s="54"/>
      <c r="F50" s="47"/>
      <c r="G50" s="47"/>
    </row>
    <row r="51" spans="1:7" ht="14" x14ac:dyDescent="0.15">
      <c r="A51" s="51"/>
      <c r="B51" s="52"/>
      <c r="C51" s="53"/>
      <c r="D51" s="54"/>
      <c r="E51" s="54"/>
      <c r="F51" s="47"/>
      <c r="G51" s="47"/>
    </row>
    <row r="52" spans="1:7" ht="14" x14ac:dyDescent="0.15">
      <c r="A52" s="51"/>
      <c r="B52" s="52"/>
      <c r="C52" s="53"/>
      <c r="D52" s="54"/>
      <c r="E52" s="54"/>
      <c r="F52" s="47"/>
      <c r="G52" s="47"/>
    </row>
    <row r="53" spans="1:7" x14ac:dyDescent="0.15">
      <c r="D53" s="58"/>
      <c r="E53" s="58"/>
    </row>
    <row r="54" spans="1:7" x14ac:dyDescent="0.15">
      <c r="D54" s="58"/>
      <c r="E54" s="58"/>
    </row>
    <row r="55" spans="1:7" x14ac:dyDescent="0.15">
      <c r="D55" s="58"/>
      <c r="E55" s="58"/>
    </row>
    <row r="56" spans="1:7" x14ac:dyDescent="0.15">
      <c r="D56" s="58"/>
      <c r="E56" s="58"/>
    </row>
    <row r="57" spans="1:7" x14ac:dyDescent="0.15">
      <c r="D57" s="58"/>
      <c r="E57" s="58"/>
    </row>
    <row r="58" spans="1:7" x14ac:dyDescent="0.15">
      <c r="D58" s="58"/>
      <c r="E58" s="58"/>
    </row>
    <row r="59" spans="1:7" x14ac:dyDescent="0.15">
      <c r="D59" s="58"/>
      <c r="E59" s="58"/>
    </row>
    <row r="60" spans="1:7" x14ac:dyDescent="0.15">
      <c r="D60" s="58"/>
      <c r="E60" s="58"/>
    </row>
    <row r="61" spans="1:7" x14ac:dyDescent="0.15">
      <c r="D61" s="58"/>
      <c r="E61" s="58"/>
    </row>
    <row r="62" spans="1:7" x14ac:dyDescent="0.15">
      <c r="D62" s="58"/>
      <c r="E62" s="58"/>
    </row>
    <row r="63" spans="1:7" x14ac:dyDescent="0.15">
      <c r="D63" s="58"/>
      <c r="E63" s="58"/>
    </row>
    <row r="64" spans="1:7" s="59" customFormat="1" x14ac:dyDescent="0.15">
      <c r="A64" s="55"/>
      <c r="B64" s="56"/>
      <c r="C64" s="57"/>
      <c r="D64" s="58"/>
      <c r="E64" s="58"/>
    </row>
    <row r="65" spans="1:5" s="59" customFormat="1" x14ac:dyDescent="0.15">
      <c r="A65" s="55"/>
      <c r="B65" s="56"/>
      <c r="C65" s="57"/>
      <c r="D65" s="58"/>
      <c r="E65" s="58"/>
    </row>
    <row r="66" spans="1:5" s="59" customFormat="1" x14ac:dyDescent="0.15">
      <c r="A66" s="55"/>
      <c r="B66" s="56"/>
      <c r="C66" s="57"/>
      <c r="D66" s="58"/>
      <c r="E66" s="58"/>
    </row>
    <row r="67" spans="1:5" s="59" customFormat="1" x14ac:dyDescent="0.15">
      <c r="A67" s="55"/>
      <c r="B67" s="56"/>
      <c r="C67" s="57"/>
      <c r="D67" s="58"/>
      <c r="E67" s="58"/>
    </row>
    <row r="68" spans="1:5" s="59" customFormat="1" x14ac:dyDescent="0.15">
      <c r="A68" s="55"/>
      <c r="B68" s="56"/>
      <c r="C68" s="57"/>
      <c r="D68" s="58"/>
      <c r="E68" s="58"/>
    </row>
    <row r="69" spans="1:5" s="59" customFormat="1" x14ac:dyDescent="0.15">
      <c r="A69" s="55"/>
      <c r="B69" s="56"/>
      <c r="C69" s="57"/>
      <c r="D69" s="58"/>
      <c r="E69" s="58"/>
    </row>
    <row r="70" spans="1:5" s="59" customFormat="1" x14ac:dyDescent="0.15">
      <c r="A70" s="55"/>
      <c r="B70" s="56"/>
      <c r="C70" s="57"/>
      <c r="D70" s="58"/>
      <c r="E70" s="58"/>
    </row>
    <row r="71" spans="1:5" s="59" customFormat="1" x14ac:dyDescent="0.15">
      <c r="A71" s="55"/>
      <c r="B71" s="56"/>
      <c r="C71" s="57"/>
      <c r="D71" s="58"/>
      <c r="E71" s="58"/>
    </row>
    <row r="72" spans="1:5" s="59" customFormat="1" x14ac:dyDescent="0.15">
      <c r="A72" s="55"/>
      <c r="B72" s="56"/>
      <c r="C72" s="57"/>
      <c r="D72" s="58"/>
      <c r="E72" s="58"/>
    </row>
    <row r="73" spans="1:5" s="59" customFormat="1" x14ac:dyDescent="0.15">
      <c r="A73" s="55"/>
      <c r="B73" s="56"/>
      <c r="C73" s="57"/>
      <c r="D73" s="58"/>
      <c r="E73" s="58"/>
    </row>
    <row r="74" spans="1:5" s="59" customFormat="1" x14ac:dyDescent="0.15">
      <c r="A74" s="55"/>
      <c r="B74" s="56"/>
      <c r="C74" s="57"/>
      <c r="D74" s="58"/>
      <c r="E74" s="58"/>
    </row>
    <row r="75" spans="1:5" s="59" customFormat="1" x14ac:dyDescent="0.15">
      <c r="A75" s="55"/>
      <c r="B75" s="56"/>
      <c r="C75" s="57"/>
      <c r="D75" s="58"/>
      <c r="E75" s="58"/>
    </row>
    <row r="76" spans="1:5" s="59" customFormat="1" x14ac:dyDescent="0.15">
      <c r="A76" s="55"/>
      <c r="B76" s="56"/>
      <c r="C76" s="57"/>
      <c r="D76" s="58"/>
      <c r="E76" s="58"/>
    </row>
    <row r="77" spans="1:5" s="59" customFormat="1" x14ac:dyDescent="0.15">
      <c r="A77" s="55"/>
      <c r="B77" s="56"/>
      <c r="C77" s="57"/>
      <c r="D77" s="58"/>
      <c r="E77" s="58"/>
    </row>
    <row r="78" spans="1:5" s="59" customFormat="1" x14ac:dyDescent="0.15">
      <c r="A78" s="55"/>
      <c r="B78" s="56"/>
      <c r="C78" s="57"/>
      <c r="D78" s="58"/>
      <c r="E78" s="58"/>
    </row>
    <row r="79" spans="1:5" s="59" customFormat="1" x14ac:dyDescent="0.15">
      <c r="A79" s="55"/>
      <c r="B79" s="56"/>
      <c r="C79" s="57"/>
      <c r="D79" s="58"/>
      <c r="E79" s="58"/>
    </row>
    <row r="80" spans="1:5" s="59" customFormat="1" x14ac:dyDescent="0.15">
      <c r="A80" s="55"/>
      <c r="B80" s="56"/>
      <c r="C80" s="57"/>
      <c r="D80" s="58"/>
      <c r="E80" s="58"/>
    </row>
    <row r="81" spans="1:5" s="59" customFormat="1" x14ac:dyDescent="0.15">
      <c r="A81" s="55"/>
      <c r="B81" s="56"/>
      <c r="C81" s="57"/>
      <c r="D81" s="58"/>
      <c r="E81" s="58"/>
    </row>
    <row r="82" spans="1:5" s="59" customFormat="1" x14ac:dyDescent="0.15">
      <c r="A82" s="55"/>
      <c r="B82" s="56"/>
      <c r="C82" s="57"/>
      <c r="D82" s="58"/>
      <c r="E82" s="58"/>
    </row>
    <row r="83" spans="1:5" s="59" customFormat="1" x14ac:dyDescent="0.15">
      <c r="A83" s="55"/>
      <c r="B83" s="56"/>
      <c r="C83" s="57"/>
      <c r="D83" s="58"/>
      <c r="E83" s="58"/>
    </row>
    <row r="84" spans="1:5" s="59" customFormat="1" x14ac:dyDescent="0.15">
      <c r="A84" s="55"/>
      <c r="B84" s="56"/>
      <c r="C84" s="57"/>
      <c r="D84" s="58"/>
      <c r="E84" s="58"/>
    </row>
    <row r="85" spans="1:5" s="59" customFormat="1" x14ac:dyDescent="0.15">
      <c r="A85" s="55"/>
      <c r="B85" s="56"/>
      <c r="C85" s="57"/>
      <c r="D85" s="58"/>
      <c r="E85" s="58"/>
    </row>
    <row r="86" spans="1:5" s="59" customFormat="1" x14ac:dyDescent="0.15">
      <c r="A86" s="55"/>
      <c r="B86" s="56"/>
      <c r="C86" s="57"/>
      <c r="D86" s="58"/>
      <c r="E86" s="58"/>
    </row>
    <row r="87" spans="1:5" s="59" customFormat="1" x14ac:dyDescent="0.15">
      <c r="A87" s="55"/>
      <c r="B87" s="56"/>
      <c r="C87" s="57"/>
      <c r="D87" s="58"/>
      <c r="E87" s="58"/>
    </row>
    <row r="88" spans="1:5" s="59" customFormat="1" x14ac:dyDescent="0.15">
      <c r="A88" s="55"/>
      <c r="B88" s="56"/>
      <c r="C88" s="57"/>
      <c r="D88" s="58"/>
      <c r="E88" s="58"/>
    </row>
    <row r="89" spans="1:5" s="59" customFormat="1" x14ac:dyDescent="0.15">
      <c r="A89" s="55"/>
      <c r="B89" s="56"/>
      <c r="C89" s="57"/>
      <c r="D89" s="58"/>
      <c r="E89" s="58"/>
    </row>
    <row r="90" spans="1:5" s="59" customFormat="1" x14ac:dyDescent="0.15">
      <c r="A90" s="55"/>
      <c r="B90" s="56"/>
      <c r="C90" s="57"/>
      <c r="D90" s="58"/>
      <c r="E90" s="58"/>
    </row>
    <row r="91" spans="1:5" s="59" customFormat="1" x14ac:dyDescent="0.15">
      <c r="A91" s="55"/>
      <c r="B91" s="56"/>
      <c r="C91" s="57"/>
      <c r="D91" s="58"/>
      <c r="E91" s="58"/>
    </row>
    <row r="92" spans="1:5" s="59" customFormat="1" x14ac:dyDescent="0.15">
      <c r="A92" s="55"/>
      <c r="B92" s="56"/>
      <c r="C92" s="57"/>
      <c r="D92" s="58"/>
      <c r="E92" s="58"/>
    </row>
    <row r="93" spans="1:5" s="59" customFormat="1" x14ac:dyDescent="0.15">
      <c r="A93" s="55"/>
      <c r="B93" s="56"/>
      <c r="C93" s="57"/>
      <c r="D93" s="58"/>
      <c r="E93" s="58"/>
    </row>
    <row r="94" spans="1:5" s="59" customFormat="1" x14ac:dyDescent="0.15">
      <c r="A94" s="55"/>
      <c r="B94" s="56"/>
      <c r="C94" s="57"/>
      <c r="D94" s="58"/>
      <c r="E94" s="58"/>
    </row>
    <row r="95" spans="1:5" s="59" customFormat="1" x14ac:dyDescent="0.15">
      <c r="A95" s="55"/>
      <c r="B95" s="56"/>
      <c r="C95" s="57"/>
      <c r="D95" s="58"/>
      <c r="E95" s="58"/>
    </row>
    <row r="96" spans="1:5" s="59" customFormat="1" x14ac:dyDescent="0.15">
      <c r="A96" s="55"/>
      <c r="B96" s="56"/>
      <c r="C96" s="57"/>
      <c r="D96" s="58"/>
      <c r="E96" s="58"/>
    </row>
    <row r="97" spans="1:5" s="59" customFormat="1" x14ac:dyDescent="0.15">
      <c r="A97" s="55"/>
      <c r="B97" s="56"/>
      <c r="C97" s="57"/>
      <c r="D97" s="58"/>
      <c r="E97" s="58"/>
    </row>
    <row r="98" spans="1:5" s="59" customFormat="1" x14ac:dyDescent="0.15">
      <c r="A98" s="55"/>
      <c r="B98" s="56"/>
      <c r="C98" s="57"/>
      <c r="D98" s="58"/>
      <c r="E98" s="58"/>
    </row>
    <row r="99" spans="1:5" s="59" customFormat="1" x14ac:dyDescent="0.15">
      <c r="A99" s="55"/>
      <c r="B99" s="56"/>
      <c r="C99" s="57"/>
      <c r="D99" s="58"/>
      <c r="E99" s="58"/>
    </row>
    <row r="100" spans="1:5" s="59" customFormat="1" x14ac:dyDescent="0.15">
      <c r="A100" s="55"/>
      <c r="B100" s="56"/>
      <c r="C100" s="57"/>
      <c r="D100" s="58"/>
      <c r="E100" s="58"/>
    </row>
    <row r="101" spans="1:5" s="59" customFormat="1" x14ac:dyDescent="0.15">
      <c r="A101" s="55"/>
      <c r="B101" s="56"/>
      <c r="C101" s="57"/>
      <c r="D101" s="58"/>
      <c r="E101" s="58"/>
    </row>
    <row r="102" spans="1:5" s="59" customFormat="1" x14ac:dyDescent="0.15">
      <c r="A102" s="55"/>
      <c r="B102" s="56"/>
      <c r="C102" s="57"/>
      <c r="D102" s="58"/>
      <c r="E102" s="58"/>
    </row>
    <row r="103" spans="1:5" s="59" customFormat="1" x14ac:dyDescent="0.15">
      <c r="A103" s="55"/>
      <c r="B103" s="56"/>
      <c r="C103" s="57"/>
      <c r="D103" s="58"/>
      <c r="E103" s="58"/>
    </row>
    <row r="104" spans="1:5" s="59" customFormat="1" x14ac:dyDescent="0.15">
      <c r="A104" s="55"/>
      <c r="B104" s="56"/>
      <c r="C104" s="57"/>
      <c r="D104" s="58"/>
      <c r="E104" s="58"/>
    </row>
    <row r="105" spans="1:5" s="59" customFormat="1" x14ac:dyDescent="0.15">
      <c r="A105" s="55"/>
      <c r="B105" s="56"/>
      <c r="C105" s="57"/>
      <c r="D105" s="58"/>
      <c r="E105" s="58"/>
    </row>
    <row r="106" spans="1:5" s="59" customFormat="1" x14ac:dyDescent="0.15">
      <c r="A106" s="55"/>
      <c r="B106" s="56"/>
      <c r="C106" s="57"/>
      <c r="D106" s="58"/>
      <c r="E106" s="58"/>
    </row>
    <row r="107" spans="1:5" s="59" customFormat="1" x14ac:dyDescent="0.15">
      <c r="A107" s="55"/>
      <c r="B107" s="56"/>
      <c r="C107" s="57"/>
      <c r="D107" s="58"/>
      <c r="E107" s="58"/>
    </row>
    <row r="108" spans="1:5" s="59" customFormat="1" x14ac:dyDescent="0.15">
      <c r="A108" s="55"/>
      <c r="B108" s="56"/>
      <c r="C108" s="57"/>
      <c r="D108" s="58"/>
      <c r="E108" s="58"/>
    </row>
    <row r="109" spans="1:5" s="59" customFormat="1" x14ac:dyDescent="0.15">
      <c r="A109" s="55"/>
      <c r="B109" s="56"/>
      <c r="C109" s="57"/>
      <c r="D109" s="58"/>
      <c r="E109" s="58"/>
    </row>
    <row r="110" spans="1:5" s="59" customFormat="1" x14ac:dyDescent="0.15">
      <c r="A110" s="55"/>
      <c r="B110" s="56"/>
      <c r="C110" s="57"/>
      <c r="D110" s="58"/>
      <c r="E110" s="58"/>
    </row>
    <row r="111" spans="1:5" s="59" customFormat="1" x14ac:dyDescent="0.15">
      <c r="A111" s="55"/>
      <c r="B111" s="56"/>
      <c r="C111" s="57"/>
      <c r="D111" s="58"/>
      <c r="E111" s="58"/>
    </row>
    <row r="112" spans="1:5" s="59" customFormat="1" x14ac:dyDescent="0.15">
      <c r="A112" s="55"/>
      <c r="B112" s="56"/>
      <c r="C112" s="57"/>
      <c r="D112" s="58"/>
      <c r="E112" s="58"/>
    </row>
    <row r="113" spans="1:5" s="59" customFormat="1" x14ac:dyDescent="0.15">
      <c r="A113" s="55"/>
      <c r="B113" s="56"/>
      <c r="C113" s="57"/>
      <c r="D113" s="58"/>
      <c r="E113" s="58"/>
    </row>
    <row r="114" spans="1:5" s="59" customFormat="1" x14ac:dyDescent="0.15">
      <c r="A114" s="55"/>
      <c r="B114" s="56"/>
      <c r="C114" s="57"/>
      <c r="D114" s="58"/>
      <c r="E114" s="58"/>
    </row>
    <row r="115" spans="1:5" s="59" customFormat="1" x14ac:dyDescent="0.15">
      <c r="A115" s="55"/>
      <c r="B115" s="56"/>
      <c r="C115" s="57"/>
      <c r="D115" s="58"/>
      <c r="E115" s="58"/>
    </row>
    <row r="116" spans="1:5" s="59" customFormat="1" x14ac:dyDescent="0.15">
      <c r="A116" s="55"/>
      <c r="B116" s="56"/>
      <c r="C116" s="57"/>
      <c r="D116" s="58"/>
      <c r="E116" s="58"/>
    </row>
    <row r="117" spans="1:5" s="59" customFormat="1" x14ac:dyDescent="0.15">
      <c r="A117" s="55"/>
      <c r="B117" s="56"/>
      <c r="C117" s="57"/>
      <c r="D117" s="58"/>
      <c r="E117" s="58"/>
    </row>
    <row r="118" spans="1:5" s="59" customFormat="1" x14ac:dyDescent="0.15">
      <c r="A118" s="55"/>
      <c r="B118" s="56"/>
      <c r="C118" s="57"/>
      <c r="D118" s="58"/>
      <c r="E118" s="58"/>
    </row>
    <row r="119" spans="1:5" s="59" customFormat="1" x14ac:dyDescent="0.15">
      <c r="A119" s="55"/>
      <c r="B119" s="56"/>
      <c r="C119" s="57"/>
      <c r="D119" s="58"/>
      <c r="E119" s="58"/>
    </row>
    <row r="120" spans="1:5" s="59" customFormat="1" x14ac:dyDescent="0.15">
      <c r="A120" s="55"/>
      <c r="B120" s="56"/>
      <c r="C120" s="57"/>
      <c r="D120" s="58"/>
      <c r="E120" s="58"/>
    </row>
    <row r="121" spans="1:5" s="59" customFormat="1" x14ac:dyDescent="0.15">
      <c r="A121" s="55"/>
      <c r="B121" s="56"/>
      <c r="C121" s="57"/>
      <c r="D121" s="58"/>
      <c r="E121" s="58"/>
    </row>
    <row r="122" spans="1:5" s="59" customFormat="1" x14ac:dyDescent="0.15">
      <c r="A122" s="55"/>
      <c r="B122" s="56"/>
      <c r="C122" s="57"/>
      <c r="D122" s="58"/>
      <c r="E122" s="58"/>
    </row>
    <row r="123" spans="1:5" s="59" customFormat="1" x14ac:dyDescent="0.15">
      <c r="A123" s="55"/>
      <c r="B123" s="56"/>
      <c r="C123" s="57"/>
      <c r="D123" s="58"/>
      <c r="E123" s="58"/>
    </row>
    <row r="124" spans="1:5" s="59" customFormat="1" x14ac:dyDescent="0.15">
      <c r="A124" s="55"/>
      <c r="B124" s="56"/>
      <c r="C124" s="57"/>
      <c r="D124" s="58"/>
      <c r="E124" s="58"/>
    </row>
    <row r="125" spans="1:5" s="59" customFormat="1" x14ac:dyDescent="0.15">
      <c r="A125" s="55"/>
      <c r="B125" s="56"/>
      <c r="C125" s="57"/>
      <c r="D125" s="58"/>
      <c r="E125" s="58"/>
    </row>
    <row r="126" spans="1:5" s="59" customFormat="1" x14ac:dyDescent="0.15">
      <c r="A126" s="55"/>
      <c r="B126" s="56"/>
      <c r="C126" s="57"/>
      <c r="D126" s="58"/>
      <c r="E126" s="58"/>
    </row>
    <row r="127" spans="1:5" s="59" customFormat="1" x14ac:dyDescent="0.15">
      <c r="A127" s="55"/>
      <c r="B127" s="56"/>
      <c r="C127" s="57"/>
      <c r="D127" s="58"/>
      <c r="E127" s="58"/>
    </row>
    <row r="128" spans="1:5" s="59" customFormat="1" x14ac:dyDescent="0.15">
      <c r="A128" s="55"/>
      <c r="B128" s="56"/>
      <c r="C128" s="57"/>
      <c r="D128" s="58"/>
      <c r="E128" s="58"/>
    </row>
    <row r="129" spans="1:5" s="59" customFormat="1" x14ac:dyDescent="0.15">
      <c r="A129" s="55"/>
      <c r="B129" s="56"/>
      <c r="C129" s="57"/>
      <c r="D129" s="58"/>
      <c r="E129" s="58"/>
    </row>
    <row r="130" spans="1:5" s="59" customFormat="1" x14ac:dyDescent="0.15">
      <c r="A130" s="55"/>
      <c r="B130" s="56"/>
      <c r="C130" s="57"/>
      <c r="D130" s="58"/>
      <c r="E130" s="58"/>
    </row>
    <row r="131" spans="1:5" s="59" customFormat="1" x14ac:dyDescent="0.15">
      <c r="A131" s="55"/>
      <c r="B131" s="56"/>
      <c r="C131" s="57"/>
      <c r="D131" s="58"/>
      <c r="E131" s="58"/>
    </row>
    <row r="132" spans="1:5" s="59" customFormat="1" x14ac:dyDescent="0.15">
      <c r="A132" s="55"/>
      <c r="B132" s="56"/>
      <c r="C132" s="57"/>
      <c r="D132" s="58"/>
      <c r="E132" s="58"/>
    </row>
    <row r="133" spans="1:5" s="59" customFormat="1" x14ac:dyDescent="0.15">
      <c r="A133" s="55"/>
      <c r="B133" s="56"/>
      <c r="C133" s="57"/>
      <c r="D133" s="58"/>
      <c r="E133" s="58"/>
    </row>
    <row r="134" spans="1:5" s="59" customFormat="1" x14ac:dyDescent="0.15">
      <c r="A134" s="55"/>
      <c r="B134" s="56"/>
      <c r="C134" s="57"/>
      <c r="D134" s="58"/>
      <c r="E134" s="58"/>
    </row>
    <row r="135" spans="1:5" s="59" customFormat="1" x14ac:dyDescent="0.15">
      <c r="A135" s="55"/>
      <c r="B135" s="56"/>
      <c r="C135" s="57"/>
      <c r="D135" s="58"/>
      <c r="E135" s="58"/>
    </row>
    <row r="136" spans="1:5" s="59" customFormat="1" x14ac:dyDescent="0.15">
      <c r="A136" s="55"/>
      <c r="B136" s="56"/>
      <c r="C136" s="57"/>
      <c r="D136" s="58"/>
      <c r="E136" s="58"/>
    </row>
    <row r="137" spans="1:5" s="59" customFormat="1" x14ac:dyDescent="0.15">
      <c r="A137" s="55"/>
      <c r="B137" s="56"/>
      <c r="C137" s="57"/>
      <c r="D137" s="58"/>
      <c r="E137" s="58"/>
    </row>
    <row r="138" spans="1:5" s="59" customFormat="1" x14ac:dyDescent="0.15">
      <c r="A138" s="55"/>
      <c r="B138" s="56"/>
      <c r="C138" s="57"/>
      <c r="D138" s="58"/>
      <c r="E138" s="58"/>
    </row>
    <row r="139" spans="1:5" s="59" customFormat="1" x14ac:dyDescent="0.15">
      <c r="A139" s="55"/>
      <c r="B139" s="56"/>
      <c r="C139" s="57"/>
      <c r="D139" s="58"/>
      <c r="E139" s="58"/>
    </row>
    <row r="140" spans="1:5" s="59" customFormat="1" x14ac:dyDescent="0.15">
      <c r="A140" s="55"/>
      <c r="B140" s="56"/>
      <c r="C140" s="57"/>
      <c r="D140" s="58"/>
      <c r="E140" s="58"/>
    </row>
    <row r="141" spans="1:5" s="59" customFormat="1" x14ac:dyDescent="0.15">
      <c r="A141" s="55"/>
      <c r="B141" s="56"/>
      <c r="C141" s="57"/>
      <c r="D141" s="58"/>
      <c r="E141" s="58"/>
    </row>
    <row r="142" spans="1:5" s="59" customFormat="1" x14ac:dyDescent="0.15">
      <c r="A142" s="55"/>
      <c r="B142" s="56"/>
      <c r="C142" s="57"/>
      <c r="D142" s="58"/>
      <c r="E142" s="58"/>
    </row>
    <row r="143" spans="1:5" s="59" customFormat="1" x14ac:dyDescent="0.15">
      <c r="A143" s="55"/>
      <c r="B143" s="56"/>
      <c r="C143" s="57"/>
      <c r="D143" s="58"/>
      <c r="E143" s="58"/>
    </row>
    <row r="144" spans="1:5" s="59" customFormat="1" x14ac:dyDescent="0.15">
      <c r="A144" s="55"/>
      <c r="B144" s="56"/>
      <c r="C144" s="57"/>
      <c r="D144" s="58"/>
      <c r="E144" s="58"/>
    </row>
    <row r="145" spans="1:5" s="59" customFormat="1" x14ac:dyDescent="0.15">
      <c r="A145" s="55"/>
      <c r="B145" s="56"/>
      <c r="C145" s="57"/>
      <c r="D145" s="58"/>
      <c r="E145" s="58"/>
    </row>
    <row r="146" spans="1:5" s="59" customFormat="1" x14ac:dyDescent="0.15">
      <c r="A146" s="55"/>
      <c r="B146" s="56"/>
      <c r="C146" s="57"/>
      <c r="D146" s="58"/>
      <c r="E146" s="58"/>
    </row>
    <row r="147" spans="1:5" s="59" customFormat="1" x14ac:dyDescent="0.15">
      <c r="A147" s="55"/>
      <c r="B147" s="56"/>
      <c r="C147" s="57"/>
      <c r="D147" s="58"/>
      <c r="E147" s="58"/>
    </row>
    <row r="148" spans="1:5" s="59" customFormat="1" x14ac:dyDescent="0.15">
      <c r="A148" s="55"/>
      <c r="B148" s="56"/>
      <c r="C148" s="57"/>
      <c r="D148" s="58"/>
      <c r="E148" s="58"/>
    </row>
    <row r="149" spans="1:5" s="59" customFormat="1" x14ac:dyDescent="0.15">
      <c r="A149" s="55"/>
      <c r="B149" s="56"/>
      <c r="C149" s="57"/>
      <c r="D149" s="58"/>
      <c r="E149" s="58"/>
    </row>
    <row r="150" spans="1:5" s="59" customFormat="1" x14ac:dyDescent="0.15">
      <c r="A150" s="55"/>
      <c r="B150" s="56"/>
      <c r="C150" s="57"/>
      <c r="D150" s="58"/>
      <c r="E150" s="58"/>
    </row>
    <row r="151" spans="1:5" s="59" customFormat="1" x14ac:dyDescent="0.15">
      <c r="A151" s="55"/>
      <c r="B151" s="56"/>
      <c r="C151" s="57"/>
      <c r="D151" s="58"/>
      <c r="E151" s="58"/>
    </row>
    <row r="152" spans="1:5" s="59" customFormat="1" x14ac:dyDescent="0.15">
      <c r="A152" s="55"/>
      <c r="B152" s="56"/>
      <c r="C152" s="57"/>
      <c r="D152" s="58"/>
      <c r="E152" s="58"/>
    </row>
    <row r="153" spans="1:5" s="59" customFormat="1" x14ac:dyDescent="0.15">
      <c r="A153" s="55"/>
      <c r="B153" s="56"/>
      <c r="C153" s="57"/>
      <c r="D153" s="58"/>
      <c r="E153" s="58"/>
    </row>
    <row r="154" spans="1:5" s="59" customFormat="1" x14ac:dyDescent="0.15">
      <c r="A154" s="55"/>
      <c r="B154" s="56"/>
      <c r="C154" s="57"/>
      <c r="D154" s="58"/>
      <c r="E154" s="58"/>
    </row>
    <row r="155" spans="1:5" s="59" customFormat="1" x14ac:dyDescent="0.15">
      <c r="A155" s="55"/>
      <c r="B155" s="56"/>
      <c r="C155" s="57"/>
      <c r="D155" s="58"/>
      <c r="E155" s="58"/>
    </row>
    <row r="156" spans="1:5" s="59" customFormat="1" x14ac:dyDescent="0.15">
      <c r="A156" s="55"/>
      <c r="B156" s="56"/>
      <c r="C156" s="57"/>
      <c r="D156" s="58"/>
      <c r="E156" s="58"/>
    </row>
    <row r="157" spans="1:5" s="59" customFormat="1" x14ac:dyDescent="0.15">
      <c r="A157" s="55"/>
      <c r="B157" s="56"/>
      <c r="C157" s="57"/>
      <c r="D157" s="58"/>
      <c r="E157" s="58"/>
    </row>
    <row r="158" spans="1:5" s="59" customFormat="1" x14ac:dyDescent="0.15">
      <c r="A158" s="55"/>
      <c r="B158" s="56"/>
      <c r="C158" s="57"/>
      <c r="D158" s="58"/>
      <c r="E158" s="58"/>
    </row>
    <row r="159" spans="1:5" s="59" customFormat="1" x14ac:dyDescent="0.15">
      <c r="A159" s="55"/>
      <c r="B159" s="56"/>
      <c r="C159" s="57"/>
      <c r="D159" s="58"/>
      <c r="E159" s="58"/>
    </row>
    <row r="160" spans="1:5" s="59" customFormat="1" x14ac:dyDescent="0.15">
      <c r="A160" s="55"/>
      <c r="B160" s="56"/>
      <c r="C160" s="57"/>
      <c r="D160" s="58"/>
      <c r="E160" s="58"/>
    </row>
    <row r="161" spans="1:5" s="59" customFormat="1" x14ac:dyDescent="0.15">
      <c r="A161" s="55"/>
      <c r="B161" s="56"/>
      <c r="C161" s="57"/>
      <c r="D161" s="58"/>
      <c r="E161" s="58"/>
    </row>
    <row r="162" spans="1:5" s="59" customFormat="1" x14ac:dyDescent="0.15">
      <c r="A162" s="55"/>
      <c r="B162" s="56"/>
      <c r="C162" s="57"/>
      <c r="D162" s="58"/>
      <c r="E162" s="58"/>
    </row>
    <row r="163" spans="1:5" s="59" customFormat="1" x14ac:dyDescent="0.15">
      <c r="A163" s="55"/>
      <c r="B163" s="56"/>
      <c r="C163" s="57"/>
      <c r="D163" s="58"/>
      <c r="E163" s="58"/>
    </row>
    <row r="164" spans="1:5" s="59" customFormat="1" x14ac:dyDescent="0.15">
      <c r="A164" s="55"/>
      <c r="B164" s="56"/>
      <c r="C164" s="57"/>
      <c r="D164" s="58"/>
      <c r="E164" s="58"/>
    </row>
    <row r="165" spans="1:5" s="59" customFormat="1" x14ac:dyDescent="0.15">
      <c r="A165" s="55"/>
      <c r="B165" s="56"/>
      <c r="C165" s="57"/>
      <c r="D165" s="58"/>
      <c r="E165" s="58"/>
    </row>
    <row r="166" spans="1:5" s="59" customFormat="1" x14ac:dyDescent="0.15">
      <c r="A166" s="55"/>
      <c r="B166" s="56"/>
      <c r="C166" s="57"/>
      <c r="D166" s="58"/>
      <c r="E166" s="58"/>
    </row>
    <row r="167" spans="1:5" s="59" customFormat="1" x14ac:dyDescent="0.15">
      <c r="A167" s="55"/>
      <c r="B167" s="56"/>
      <c r="C167" s="57"/>
      <c r="D167" s="58"/>
      <c r="E167" s="58"/>
    </row>
    <row r="168" spans="1:5" s="59" customFormat="1" x14ac:dyDescent="0.15">
      <c r="A168" s="55"/>
      <c r="B168" s="56"/>
      <c r="C168" s="57"/>
      <c r="D168" s="58"/>
      <c r="E168" s="58"/>
    </row>
    <row r="169" spans="1:5" s="59" customFormat="1" x14ac:dyDescent="0.15">
      <c r="A169" s="55"/>
      <c r="B169" s="56"/>
      <c r="C169" s="57"/>
      <c r="D169" s="58"/>
      <c r="E169" s="58"/>
    </row>
    <row r="170" spans="1:5" s="59" customFormat="1" x14ac:dyDescent="0.15">
      <c r="A170" s="55"/>
      <c r="B170" s="56"/>
      <c r="C170" s="57"/>
      <c r="D170" s="58"/>
      <c r="E170" s="58"/>
    </row>
    <row r="171" spans="1:5" s="59" customFormat="1" x14ac:dyDescent="0.15">
      <c r="A171" s="55"/>
      <c r="B171" s="56"/>
      <c r="C171" s="57"/>
      <c r="D171" s="58"/>
      <c r="E171" s="58"/>
    </row>
    <row r="172" spans="1:5" s="59" customFormat="1" x14ac:dyDescent="0.15">
      <c r="A172" s="55"/>
      <c r="B172" s="56"/>
      <c r="C172" s="57"/>
      <c r="D172" s="58"/>
      <c r="E172" s="58"/>
    </row>
    <row r="173" spans="1:5" s="59" customFormat="1" x14ac:dyDescent="0.15">
      <c r="A173" s="55"/>
      <c r="B173" s="56"/>
      <c r="C173" s="57"/>
      <c r="D173" s="58"/>
      <c r="E173" s="58"/>
    </row>
    <row r="174" spans="1:5" s="59" customFormat="1" x14ac:dyDescent="0.15">
      <c r="A174" s="55"/>
      <c r="B174" s="56"/>
      <c r="C174" s="57"/>
      <c r="D174" s="58"/>
      <c r="E174" s="58"/>
    </row>
    <row r="175" spans="1:5" s="59" customFormat="1" x14ac:dyDescent="0.15">
      <c r="A175" s="55"/>
      <c r="B175" s="56"/>
      <c r="C175" s="57"/>
      <c r="D175" s="58"/>
      <c r="E175" s="58"/>
    </row>
    <row r="176" spans="1:5" s="59" customFormat="1" x14ac:dyDescent="0.15">
      <c r="A176" s="55"/>
      <c r="B176" s="56"/>
      <c r="C176" s="57"/>
      <c r="D176" s="58"/>
      <c r="E176" s="58"/>
    </row>
    <row r="177" spans="1:5" s="59" customFormat="1" x14ac:dyDescent="0.15">
      <c r="A177" s="55"/>
      <c r="B177" s="56"/>
      <c r="C177" s="57"/>
      <c r="D177" s="58"/>
      <c r="E177" s="58"/>
    </row>
    <row r="178" spans="1:5" s="59" customFormat="1" x14ac:dyDescent="0.15">
      <c r="A178" s="55"/>
      <c r="B178" s="56"/>
      <c r="C178" s="57"/>
      <c r="D178" s="58"/>
      <c r="E178" s="58"/>
    </row>
    <row r="179" spans="1:5" s="59" customFormat="1" x14ac:dyDescent="0.15">
      <c r="A179" s="55"/>
      <c r="B179" s="56"/>
      <c r="C179" s="57"/>
      <c r="D179" s="58"/>
      <c r="E179" s="58"/>
    </row>
    <row r="180" spans="1:5" s="59" customFormat="1" x14ac:dyDescent="0.15">
      <c r="A180" s="55"/>
      <c r="B180" s="56"/>
      <c r="C180" s="57"/>
      <c r="D180" s="58"/>
      <c r="E180" s="58"/>
    </row>
    <row r="181" spans="1:5" s="59" customFormat="1" x14ac:dyDescent="0.15">
      <c r="A181" s="55"/>
      <c r="B181" s="56"/>
      <c r="C181" s="57"/>
      <c r="D181" s="58"/>
      <c r="E181" s="58"/>
    </row>
    <row r="182" spans="1:5" s="59" customFormat="1" x14ac:dyDescent="0.15">
      <c r="A182" s="55"/>
      <c r="B182" s="56"/>
      <c r="C182" s="57"/>
      <c r="D182" s="58"/>
      <c r="E182" s="58"/>
    </row>
    <row r="183" spans="1:5" s="59" customFormat="1" x14ac:dyDescent="0.15">
      <c r="A183" s="55"/>
      <c r="B183" s="56"/>
      <c r="C183" s="57"/>
      <c r="D183" s="58"/>
      <c r="E183" s="58"/>
    </row>
    <row r="184" spans="1:5" s="59" customFormat="1" x14ac:dyDescent="0.15">
      <c r="A184" s="55"/>
      <c r="B184" s="56"/>
      <c r="C184" s="57"/>
      <c r="D184" s="58"/>
      <c r="E184" s="58"/>
    </row>
    <row r="185" spans="1:5" s="59" customFormat="1" x14ac:dyDescent="0.15">
      <c r="A185" s="55"/>
      <c r="B185" s="56"/>
      <c r="C185" s="57"/>
      <c r="D185" s="58"/>
      <c r="E185" s="58"/>
    </row>
    <row r="186" spans="1:5" s="59" customFormat="1" x14ac:dyDescent="0.15">
      <c r="A186" s="55"/>
      <c r="B186" s="56"/>
      <c r="C186" s="57"/>
      <c r="D186" s="58"/>
      <c r="E186" s="58"/>
    </row>
    <row r="187" spans="1:5" s="59" customFormat="1" x14ac:dyDescent="0.15">
      <c r="A187" s="55"/>
      <c r="B187" s="56"/>
      <c r="C187" s="57"/>
      <c r="D187" s="58"/>
      <c r="E187" s="58"/>
    </row>
    <row r="188" spans="1:5" s="59" customFormat="1" x14ac:dyDescent="0.15">
      <c r="A188" s="55"/>
      <c r="B188" s="56"/>
      <c r="C188" s="57"/>
      <c r="D188" s="58"/>
      <c r="E188" s="58"/>
    </row>
    <row r="189" spans="1:5" s="59" customFormat="1" x14ac:dyDescent="0.15">
      <c r="A189" s="55"/>
      <c r="B189" s="56"/>
      <c r="C189" s="57"/>
      <c r="D189" s="58"/>
      <c r="E189" s="58"/>
    </row>
    <row r="190" spans="1:5" s="59" customFormat="1" x14ac:dyDescent="0.15">
      <c r="A190" s="55"/>
      <c r="B190" s="56"/>
      <c r="C190" s="57"/>
      <c r="D190" s="58"/>
      <c r="E190" s="58"/>
    </row>
    <row r="191" spans="1:5" s="59" customFormat="1" x14ac:dyDescent="0.15">
      <c r="A191" s="55"/>
      <c r="B191" s="56"/>
      <c r="C191" s="57"/>
      <c r="D191" s="58"/>
      <c r="E191" s="58"/>
    </row>
    <row r="192" spans="1:5" s="59" customFormat="1" x14ac:dyDescent="0.15">
      <c r="A192" s="55"/>
      <c r="B192" s="56"/>
      <c r="C192" s="57"/>
      <c r="D192" s="58"/>
      <c r="E192" s="58"/>
    </row>
    <row r="193" spans="1:5" s="59" customFormat="1" x14ac:dyDescent="0.15">
      <c r="A193" s="55"/>
      <c r="B193" s="56"/>
      <c r="C193" s="57"/>
      <c r="D193" s="58"/>
      <c r="E193" s="58"/>
    </row>
    <row r="194" spans="1:5" s="59" customFormat="1" x14ac:dyDescent="0.15">
      <c r="A194" s="55"/>
      <c r="B194" s="56"/>
      <c r="C194" s="57"/>
      <c r="D194" s="58"/>
      <c r="E194" s="58"/>
    </row>
    <row r="195" spans="1:5" s="59" customFormat="1" x14ac:dyDescent="0.15">
      <c r="A195" s="55"/>
      <c r="B195" s="56"/>
      <c r="C195" s="57"/>
      <c r="D195" s="58"/>
      <c r="E195" s="58"/>
    </row>
    <row r="196" spans="1:5" s="59" customFormat="1" x14ac:dyDescent="0.15">
      <c r="A196" s="55"/>
      <c r="B196" s="56"/>
      <c r="C196" s="57"/>
      <c r="D196" s="58"/>
      <c r="E196" s="58"/>
    </row>
    <row r="197" spans="1:5" s="59" customFormat="1" x14ac:dyDescent="0.15">
      <c r="A197" s="55"/>
      <c r="B197" s="56"/>
      <c r="C197" s="57"/>
      <c r="D197" s="58"/>
      <c r="E197" s="58"/>
    </row>
    <row r="198" spans="1:5" s="59" customFormat="1" x14ac:dyDescent="0.15">
      <c r="A198" s="55"/>
      <c r="B198" s="56"/>
      <c r="C198" s="57"/>
      <c r="D198" s="58"/>
      <c r="E198" s="58"/>
    </row>
    <row r="199" spans="1:5" s="59" customFormat="1" x14ac:dyDescent="0.15">
      <c r="A199" s="55"/>
      <c r="B199" s="56"/>
      <c r="C199" s="57"/>
      <c r="D199" s="58"/>
      <c r="E199" s="58"/>
    </row>
    <row r="200" spans="1:5" s="59" customFormat="1" x14ac:dyDescent="0.15">
      <c r="A200" s="55"/>
      <c r="B200" s="56"/>
      <c r="C200" s="57"/>
      <c r="D200" s="58"/>
      <c r="E200" s="58"/>
    </row>
    <row r="201" spans="1:5" s="59" customFormat="1" x14ac:dyDescent="0.15">
      <c r="A201" s="55"/>
      <c r="B201" s="56"/>
      <c r="C201" s="57"/>
      <c r="D201" s="58"/>
      <c r="E201" s="58"/>
    </row>
    <row r="202" spans="1:5" s="59" customFormat="1" x14ac:dyDescent="0.15">
      <c r="A202" s="55"/>
      <c r="B202" s="56"/>
      <c r="C202" s="57"/>
      <c r="D202" s="58"/>
      <c r="E202" s="58"/>
    </row>
    <row r="203" spans="1:5" s="59" customFormat="1" x14ac:dyDescent="0.15">
      <c r="A203" s="55"/>
      <c r="B203" s="56"/>
      <c r="C203" s="57"/>
      <c r="D203" s="58"/>
      <c r="E203" s="58"/>
    </row>
    <row r="204" spans="1:5" s="59" customFormat="1" x14ac:dyDescent="0.15">
      <c r="A204" s="55"/>
      <c r="B204" s="56"/>
      <c r="C204" s="57"/>
      <c r="D204" s="58"/>
      <c r="E204" s="58"/>
    </row>
    <row r="205" spans="1:5" s="59" customFormat="1" x14ac:dyDescent="0.15">
      <c r="A205" s="55"/>
      <c r="B205" s="56"/>
      <c r="C205" s="57"/>
      <c r="D205" s="58"/>
      <c r="E205" s="58"/>
    </row>
    <row r="206" spans="1:5" s="59" customFormat="1" x14ac:dyDescent="0.15">
      <c r="A206" s="55"/>
      <c r="B206" s="56"/>
      <c r="C206" s="57"/>
      <c r="D206" s="58"/>
      <c r="E206" s="58"/>
    </row>
    <row r="207" spans="1:5" s="59" customFormat="1" x14ac:dyDescent="0.15">
      <c r="A207" s="55"/>
      <c r="B207" s="56"/>
      <c r="C207" s="57"/>
      <c r="D207" s="58"/>
      <c r="E207" s="58"/>
    </row>
    <row r="208" spans="1:5" s="59" customFormat="1" x14ac:dyDescent="0.15">
      <c r="A208" s="55"/>
      <c r="B208" s="56"/>
      <c r="C208" s="57"/>
      <c r="D208" s="58"/>
      <c r="E208" s="58"/>
    </row>
    <row r="209" spans="1:5" s="59" customFormat="1" x14ac:dyDescent="0.15">
      <c r="A209" s="55"/>
      <c r="B209" s="56"/>
      <c r="C209" s="57"/>
      <c r="D209" s="58"/>
      <c r="E209" s="58"/>
    </row>
    <row r="210" spans="1:5" s="59" customFormat="1" x14ac:dyDescent="0.15">
      <c r="A210" s="55"/>
      <c r="B210" s="56"/>
      <c r="C210" s="57"/>
      <c r="D210" s="58"/>
      <c r="E210" s="58"/>
    </row>
    <row r="211" spans="1:5" s="59" customFormat="1" x14ac:dyDescent="0.15">
      <c r="A211" s="55"/>
      <c r="B211" s="56"/>
      <c r="C211" s="57"/>
      <c r="D211" s="58"/>
      <c r="E211" s="58"/>
    </row>
    <row r="212" spans="1:5" s="59" customFormat="1" x14ac:dyDescent="0.15">
      <c r="A212" s="55"/>
      <c r="B212" s="56"/>
      <c r="C212" s="57"/>
      <c r="D212" s="58"/>
      <c r="E212" s="58"/>
    </row>
    <row r="213" spans="1:5" s="59" customFormat="1" x14ac:dyDescent="0.15">
      <c r="A213" s="55"/>
      <c r="B213" s="56"/>
      <c r="C213" s="57"/>
      <c r="D213" s="58"/>
      <c r="E213" s="58"/>
    </row>
    <row r="214" spans="1:5" s="59" customFormat="1" x14ac:dyDescent="0.15">
      <c r="A214" s="55"/>
      <c r="B214" s="56"/>
      <c r="C214" s="57"/>
      <c r="D214" s="58"/>
      <c r="E214" s="58"/>
    </row>
    <row r="215" spans="1:5" s="59" customFormat="1" x14ac:dyDescent="0.15">
      <c r="A215" s="55"/>
      <c r="B215" s="56"/>
      <c r="C215" s="57"/>
      <c r="D215" s="58"/>
      <c r="E215" s="58"/>
    </row>
    <row r="216" spans="1:5" s="59" customFormat="1" x14ac:dyDescent="0.15">
      <c r="A216" s="55"/>
      <c r="B216" s="56"/>
      <c r="C216" s="57"/>
      <c r="D216" s="58"/>
      <c r="E216" s="58"/>
    </row>
    <row r="217" spans="1:5" s="59" customFormat="1" x14ac:dyDescent="0.15">
      <c r="A217" s="55"/>
      <c r="B217" s="56"/>
      <c r="C217" s="57"/>
      <c r="D217" s="58"/>
      <c r="E217" s="58"/>
    </row>
    <row r="218" spans="1:5" s="59" customFormat="1" x14ac:dyDescent="0.15">
      <c r="A218" s="55"/>
      <c r="B218" s="56"/>
      <c r="C218" s="57"/>
      <c r="D218" s="58"/>
      <c r="E218" s="58"/>
    </row>
    <row r="219" spans="1:5" s="59" customFormat="1" x14ac:dyDescent="0.15">
      <c r="A219" s="55"/>
      <c r="B219" s="56"/>
      <c r="C219" s="57"/>
      <c r="D219" s="58"/>
      <c r="E219" s="58"/>
    </row>
    <row r="220" spans="1:5" s="59" customFormat="1" x14ac:dyDescent="0.15">
      <c r="A220" s="55"/>
      <c r="B220" s="56"/>
      <c r="C220" s="57"/>
      <c r="D220" s="58"/>
      <c r="E220" s="58"/>
    </row>
    <row r="221" spans="1:5" s="59" customFormat="1" x14ac:dyDescent="0.15">
      <c r="A221" s="55"/>
      <c r="B221" s="56"/>
      <c r="C221" s="57"/>
      <c r="D221" s="58"/>
      <c r="E221" s="58"/>
    </row>
    <row r="222" spans="1:5" s="59" customFormat="1" x14ac:dyDescent="0.15">
      <c r="A222" s="55"/>
      <c r="B222" s="56"/>
      <c r="C222" s="57"/>
      <c r="D222" s="58"/>
      <c r="E222" s="58"/>
    </row>
    <row r="223" spans="1:5" s="59" customFormat="1" x14ac:dyDescent="0.15">
      <c r="A223" s="55"/>
      <c r="B223" s="56"/>
      <c r="C223" s="57"/>
      <c r="D223" s="58"/>
      <c r="E223" s="58"/>
    </row>
    <row r="224" spans="1:5" s="59" customFormat="1" x14ac:dyDescent="0.15">
      <c r="A224" s="55"/>
      <c r="B224" s="56"/>
      <c r="C224" s="57"/>
      <c r="D224" s="58"/>
      <c r="E224" s="58"/>
    </row>
    <row r="225" spans="1:5" s="59" customFormat="1" x14ac:dyDescent="0.15">
      <c r="A225" s="55"/>
      <c r="B225" s="56"/>
      <c r="C225" s="57"/>
      <c r="D225" s="58"/>
      <c r="E225" s="58"/>
    </row>
    <row r="226" spans="1:5" s="59" customFormat="1" x14ac:dyDescent="0.15">
      <c r="A226" s="55"/>
      <c r="B226" s="56"/>
      <c r="C226" s="57"/>
      <c r="D226" s="58"/>
      <c r="E226" s="58"/>
    </row>
    <row r="227" spans="1:5" s="59" customFormat="1" x14ac:dyDescent="0.15">
      <c r="A227" s="55"/>
      <c r="B227" s="56"/>
      <c r="C227" s="57"/>
      <c r="D227" s="58"/>
      <c r="E227" s="58"/>
    </row>
    <row r="228" spans="1:5" s="59" customFormat="1" x14ac:dyDescent="0.15">
      <c r="A228" s="55"/>
      <c r="B228" s="56"/>
      <c r="C228" s="57"/>
      <c r="D228" s="58"/>
      <c r="E228" s="58"/>
    </row>
    <row r="229" spans="1:5" s="59" customFormat="1" x14ac:dyDescent="0.15">
      <c r="A229" s="55"/>
      <c r="B229" s="56"/>
      <c r="C229" s="57"/>
      <c r="D229" s="58"/>
      <c r="E229" s="58"/>
    </row>
    <row r="230" spans="1:5" s="59" customFormat="1" x14ac:dyDescent="0.15">
      <c r="A230" s="55"/>
      <c r="B230" s="56"/>
      <c r="C230" s="57"/>
      <c r="D230" s="58"/>
      <c r="E230" s="58"/>
    </row>
    <row r="231" spans="1:5" s="59" customFormat="1" x14ac:dyDescent="0.15">
      <c r="A231" s="55"/>
      <c r="B231" s="56"/>
      <c r="C231" s="57"/>
      <c r="D231" s="58"/>
      <c r="E231" s="58"/>
    </row>
    <row r="232" spans="1:5" s="59" customFormat="1" x14ac:dyDescent="0.15">
      <c r="A232" s="55"/>
      <c r="B232" s="56"/>
      <c r="C232" s="57"/>
      <c r="D232" s="58"/>
      <c r="E232" s="58"/>
    </row>
    <row r="233" spans="1:5" s="59" customFormat="1" x14ac:dyDescent="0.15">
      <c r="A233" s="55"/>
      <c r="B233" s="56"/>
      <c r="C233" s="57"/>
      <c r="D233" s="58"/>
      <c r="E233" s="58"/>
    </row>
    <row r="234" spans="1:5" s="59" customFormat="1" x14ac:dyDescent="0.15">
      <c r="A234" s="55"/>
      <c r="B234" s="56"/>
      <c r="C234" s="57"/>
      <c r="D234" s="58"/>
      <c r="E234" s="58"/>
    </row>
    <row r="235" spans="1:5" s="59" customFormat="1" x14ac:dyDescent="0.15">
      <c r="A235" s="55"/>
      <c r="B235" s="56"/>
      <c r="C235" s="57"/>
      <c r="D235" s="58"/>
      <c r="E235" s="58"/>
    </row>
    <row r="236" spans="1:5" s="59" customFormat="1" x14ac:dyDescent="0.15">
      <c r="A236" s="55"/>
      <c r="B236" s="56"/>
      <c r="C236" s="57"/>
      <c r="D236" s="58"/>
      <c r="E236" s="58"/>
    </row>
    <row r="237" spans="1:5" s="59" customFormat="1" x14ac:dyDescent="0.15">
      <c r="A237" s="55"/>
      <c r="B237" s="56"/>
      <c r="C237" s="57"/>
      <c r="D237" s="58"/>
      <c r="E237" s="58"/>
    </row>
    <row r="238" spans="1:5" s="59" customFormat="1" x14ac:dyDescent="0.15">
      <c r="A238" s="55"/>
      <c r="B238" s="56"/>
      <c r="C238" s="57"/>
      <c r="D238" s="58"/>
      <c r="E238" s="58"/>
    </row>
    <row r="239" spans="1:5" s="59" customFormat="1" x14ac:dyDescent="0.15">
      <c r="A239" s="55"/>
      <c r="B239" s="56"/>
      <c r="C239" s="57"/>
      <c r="D239" s="58"/>
      <c r="E239" s="58"/>
    </row>
    <row r="240" spans="1:5" s="59" customFormat="1" x14ac:dyDescent="0.15">
      <c r="A240" s="55"/>
      <c r="B240" s="56"/>
      <c r="C240" s="57"/>
      <c r="D240" s="58"/>
      <c r="E240" s="58"/>
    </row>
    <row r="241" spans="1:5" s="59" customFormat="1" x14ac:dyDescent="0.15">
      <c r="A241" s="55"/>
      <c r="B241" s="56"/>
      <c r="C241" s="57"/>
      <c r="D241" s="58"/>
      <c r="E241" s="58"/>
    </row>
    <row r="242" spans="1:5" s="59" customFormat="1" x14ac:dyDescent="0.15">
      <c r="A242" s="55"/>
      <c r="B242" s="56"/>
      <c r="C242" s="57"/>
      <c r="D242" s="58"/>
      <c r="E242" s="58"/>
    </row>
    <row r="243" spans="1:5" s="59" customFormat="1" x14ac:dyDescent="0.15">
      <c r="A243" s="55"/>
      <c r="B243" s="56"/>
      <c r="C243" s="57"/>
      <c r="D243" s="58"/>
      <c r="E243" s="58"/>
    </row>
    <row r="244" spans="1:5" s="59" customFormat="1" x14ac:dyDescent="0.15">
      <c r="A244" s="55"/>
      <c r="B244" s="56"/>
      <c r="C244" s="57"/>
      <c r="D244" s="58"/>
      <c r="E244" s="58"/>
    </row>
    <row r="245" spans="1:5" s="59" customFormat="1" x14ac:dyDescent="0.15">
      <c r="A245" s="55"/>
      <c r="B245" s="56"/>
      <c r="C245" s="57"/>
      <c r="D245" s="58"/>
      <c r="E245" s="58"/>
    </row>
    <row r="246" spans="1:5" s="59" customFormat="1" x14ac:dyDescent="0.15">
      <c r="A246" s="55"/>
      <c r="B246" s="56"/>
      <c r="C246" s="57"/>
      <c r="D246" s="58"/>
      <c r="E246" s="58"/>
    </row>
    <row r="247" spans="1:5" s="59" customFormat="1" x14ac:dyDescent="0.15">
      <c r="A247" s="55"/>
      <c r="B247" s="56"/>
      <c r="C247" s="57"/>
      <c r="D247" s="58"/>
      <c r="E247" s="58"/>
    </row>
    <row r="248" spans="1:5" s="59" customFormat="1" x14ac:dyDescent="0.15">
      <c r="A248" s="55"/>
      <c r="B248" s="56"/>
      <c r="C248" s="57"/>
      <c r="D248" s="58"/>
      <c r="E248" s="58"/>
    </row>
    <row r="249" spans="1:5" s="59" customFormat="1" x14ac:dyDescent="0.15">
      <c r="A249" s="55"/>
      <c r="B249" s="56"/>
      <c r="C249" s="57"/>
      <c r="D249" s="58"/>
      <c r="E249" s="58"/>
    </row>
    <row r="250" spans="1:5" s="59" customFormat="1" x14ac:dyDescent="0.15">
      <c r="A250" s="55"/>
      <c r="B250" s="56"/>
      <c r="C250" s="57"/>
      <c r="D250" s="58"/>
      <c r="E250" s="58"/>
    </row>
    <row r="251" spans="1:5" s="59" customFormat="1" x14ac:dyDescent="0.15">
      <c r="A251" s="55"/>
      <c r="B251" s="56"/>
      <c r="C251" s="57"/>
      <c r="D251" s="58"/>
      <c r="E251" s="58"/>
    </row>
    <row r="252" spans="1:5" s="59" customFormat="1" x14ac:dyDescent="0.15">
      <c r="A252" s="55"/>
      <c r="B252" s="56"/>
      <c r="C252" s="57"/>
      <c r="D252" s="58"/>
      <c r="E252" s="58"/>
    </row>
    <row r="253" spans="1:5" s="59" customFormat="1" x14ac:dyDescent="0.15">
      <c r="A253" s="55"/>
      <c r="B253" s="56"/>
      <c r="C253" s="57"/>
      <c r="D253" s="58"/>
      <c r="E253" s="58"/>
    </row>
    <row r="254" spans="1:5" s="59" customFormat="1" x14ac:dyDescent="0.15">
      <c r="A254" s="55"/>
      <c r="B254" s="56"/>
      <c r="C254" s="57"/>
      <c r="D254" s="58"/>
      <c r="E254" s="58"/>
    </row>
    <row r="255" spans="1:5" s="59" customFormat="1" x14ac:dyDescent="0.15">
      <c r="A255" s="55"/>
      <c r="B255" s="56"/>
      <c r="C255" s="57"/>
      <c r="D255" s="58"/>
      <c r="E255" s="58"/>
    </row>
    <row r="256" spans="1:5" s="59" customFormat="1" x14ac:dyDescent="0.15">
      <c r="A256" s="55"/>
      <c r="B256" s="56"/>
      <c r="C256" s="57"/>
      <c r="D256" s="58"/>
      <c r="E256" s="58"/>
    </row>
    <row r="257" spans="1:5" s="59" customFormat="1" x14ac:dyDescent="0.15">
      <c r="A257" s="55"/>
      <c r="B257" s="56"/>
      <c r="C257" s="57"/>
      <c r="D257" s="58"/>
      <c r="E257" s="58"/>
    </row>
    <row r="258" spans="1:5" s="59" customFormat="1" x14ac:dyDescent="0.15">
      <c r="A258" s="55"/>
      <c r="B258" s="56"/>
      <c r="C258" s="57"/>
      <c r="D258" s="58"/>
      <c r="E258" s="58"/>
    </row>
    <row r="259" spans="1:5" s="59" customFormat="1" x14ac:dyDescent="0.15">
      <c r="A259" s="55"/>
      <c r="B259" s="56"/>
      <c r="C259" s="57"/>
      <c r="D259" s="58"/>
      <c r="E259" s="58"/>
    </row>
    <row r="260" spans="1:5" s="59" customFormat="1" x14ac:dyDescent="0.15">
      <c r="A260" s="55"/>
      <c r="B260" s="56"/>
      <c r="C260" s="57"/>
      <c r="D260" s="58"/>
      <c r="E260" s="58"/>
    </row>
    <row r="261" spans="1:5" s="59" customFormat="1" x14ac:dyDescent="0.15">
      <c r="A261" s="55"/>
      <c r="B261" s="56"/>
      <c r="C261" s="57"/>
      <c r="D261" s="58"/>
      <c r="E261" s="58"/>
    </row>
    <row r="262" spans="1:5" s="59" customFormat="1" x14ac:dyDescent="0.15">
      <c r="A262" s="55"/>
      <c r="B262" s="56"/>
      <c r="C262" s="57"/>
      <c r="D262" s="58"/>
      <c r="E262" s="58"/>
    </row>
    <row r="263" spans="1:5" s="59" customFormat="1" x14ac:dyDescent="0.15">
      <c r="A263" s="55"/>
      <c r="B263" s="56"/>
      <c r="C263" s="57"/>
      <c r="D263" s="58"/>
      <c r="E263" s="58"/>
    </row>
    <row r="264" spans="1:5" s="59" customFormat="1" x14ac:dyDescent="0.15">
      <c r="A264" s="55"/>
      <c r="B264" s="56"/>
      <c r="C264" s="57"/>
      <c r="D264" s="58"/>
      <c r="E264" s="58"/>
    </row>
    <row r="265" spans="1:5" s="59" customFormat="1" x14ac:dyDescent="0.15">
      <c r="A265" s="55"/>
      <c r="B265" s="56"/>
      <c r="C265" s="57"/>
      <c r="D265" s="58"/>
      <c r="E265" s="58"/>
    </row>
    <row r="266" spans="1:5" s="59" customFormat="1" x14ac:dyDescent="0.15">
      <c r="A266" s="55"/>
      <c r="B266" s="56"/>
      <c r="C266" s="57"/>
      <c r="D266" s="58"/>
      <c r="E266" s="58"/>
    </row>
    <row r="267" spans="1:5" s="59" customFormat="1" x14ac:dyDescent="0.15">
      <c r="A267" s="55"/>
      <c r="B267" s="56"/>
      <c r="C267" s="57"/>
      <c r="D267" s="58"/>
      <c r="E267" s="58"/>
    </row>
    <row r="268" spans="1:5" s="59" customFormat="1" x14ac:dyDescent="0.15">
      <c r="A268" s="55"/>
      <c r="B268" s="56"/>
      <c r="C268" s="57"/>
      <c r="D268" s="58"/>
      <c r="E268" s="58"/>
    </row>
    <row r="269" spans="1:5" s="59" customFormat="1" x14ac:dyDescent="0.15">
      <c r="A269" s="55"/>
      <c r="B269" s="56"/>
      <c r="C269" s="57"/>
      <c r="D269" s="58"/>
      <c r="E269" s="58"/>
    </row>
    <row r="270" spans="1:5" s="59" customFormat="1" x14ac:dyDescent="0.15">
      <c r="A270" s="55"/>
      <c r="B270" s="56"/>
      <c r="C270" s="57"/>
      <c r="D270" s="58"/>
      <c r="E270" s="58"/>
    </row>
    <row r="271" spans="1:5" s="59" customFormat="1" x14ac:dyDescent="0.15">
      <c r="A271" s="55"/>
      <c r="B271" s="56"/>
      <c r="C271" s="57"/>
      <c r="D271" s="58"/>
      <c r="E271" s="58"/>
    </row>
    <row r="272" spans="1:5" s="59" customFormat="1" x14ac:dyDescent="0.15">
      <c r="A272" s="55"/>
      <c r="B272" s="56"/>
      <c r="C272" s="57"/>
      <c r="D272" s="58"/>
      <c r="E272" s="58"/>
    </row>
    <row r="273" spans="1:5" s="59" customFormat="1" x14ac:dyDescent="0.15">
      <c r="A273" s="55"/>
      <c r="B273" s="56"/>
      <c r="C273" s="57"/>
      <c r="D273" s="58"/>
      <c r="E273" s="58"/>
    </row>
    <row r="274" spans="1:5" s="59" customFormat="1" x14ac:dyDescent="0.15">
      <c r="A274" s="55"/>
      <c r="B274" s="56"/>
      <c r="C274" s="57"/>
      <c r="D274" s="58"/>
      <c r="E274" s="58"/>
    </row>
    <row r="275" spans="1:5" s="59" customFormat="1" x14ac:dyDescent="0.15">
      <c r="A275" s="55"/>
      <c r="B275" s="56"/>
      <c r="C275" s="57"/>
      <c r="D275" s="58"/>
      <c r="E275" s="58"/>
    </row>
    <row r="276" spans="1:5" s="59" customFormat="1" x14ac:dyDescent="0.15">
      <c r="A276" s="55"/>
      <c r="B276" s="56"/>
      <c r="C276" s="57"/>
      <c r="D276" s="58"/>
      <c r="E276" s="58"/>
    </row>
    <row r="277" spans="1:5" s="59" customFormat="1" x14ac:dyDescent="0.15">
      <c r="A277" s="55"/>
      <c r="B277" s="56"/>
      <c r="C277" s="57"/>
      <c r="D277" s="58"/>
      <c r="E277" s="58"/>
    </row>
    <row r="278" spans="1:5" s="59" customFormat="1" x14ac:dyDescent="0.15">
      <c r="A278" s="55"/>
      <c r="B278" s="56"/>
      <c r="C278" s="57"/>
      <c r="D278" s="58"/>
      <c r="E278" s="58"/>
    </row>
    <row r="279" spans="1:5" s="59" customFormat="1" x14ac:dyDescent="0.15">
      <c r="A279" s="55"/>
      <c r="B279" s="56"/>
      <c r="C279" s="57"/>
      <c r="D279" s="58"/>
      <c r="E279" s="58"/>
    </row>
    <row r="280" spans="1:5" s="59" customFormat="1" x14ac:dyDescent="0.15">
      <c r="A280" s="55"/>
      <c r="B280" s="56"/>
      <c r="C280" s="57"/>
      <c r="D280" s="58"/>
      <c r="E280" s="58"/>
    </row>
    <row r="281" spans="1:5" s="59" customFormat="1" x14ac:dyDescent="0.15">
      <c r="A281" s="55"/>
      <c r="B281" s="56"/>
      <c r="C281" s="57"/>
      <c r="D281" s="58"/>
      <c r="E281" s="58"/>
    </row>
    <row r="282" spans="1:5" s="59" customFormat="1" x14ac:dyDescent="0.15">
      <c r="A282" s="55"/>
      <c r="B282" s="56"/>
      <c r="C282" s="57"/>
      <c r="D282" s="58"/>
      <c r="E282" s="58"/>
    </row>
    <row r="283" spans="1:5" s="59" customFormat="1" x14ac:dyDescent="0.15">
      <c r="A283" s="55"/>
      <c r="B283" s="56"/>
      <c r="C283" s="57"/>
      <c r="D283" s="58"/>
      <c r="E283" s="58"/>
    </row>
    <row r="284" spans="1:5" s="59" customFormat="1" x14ac:dyDescent="0.15">
      <c r="A284" s="55"/>
      <c r="B284" s="56"/>
      <c r="C284" s="57"/>
      <c r="D284" s="58"/>
      <c r="E284" s="58"/>
    </row>
    <row r="285" spans="1:5" s="59" customFormat="1" x14ac:dyDescent="0.15">
      <c r="A285" s="55"/>
      <c r="B285" s="56"/>
      <c r="C285" s="57"/>
      <c r="D285" s="58"/>
      <c r="E285" s="58"/>
    </row>
    <row r="286" spans="1:5" s="59" customFormat="1" x14ac:dyDescent="0.15">
      <c r="A286" s="55"/>
      <c r="B286" s="56"/>
      <c r="C286" s="57"/>
      <c r="D286" s="58"/>
      <c r="E286" s="58"/>
    </row>
    <row r="287" spans="1:5" s="59" customFormat="1" x14ac:dyDescent="0.15">
      <c r="A287" s="55"/>
      <c r="B287" s="56"/>
      <c r="C287" s="57"/>
      <c r="D287" s="58"/>
      <c r="E287" s="58"/>
    </row>
    <row r="288" spans="1:5" s="59" customFormat="1" x14ac:dyDescent="0.15">
      <c r="A288" s="55"/>
      <c r="B288" s="56"/>
      <c r="C288" s="57"/>
      <c r="D288" s="58"/>
      <c r="E288" s="58"/>
    </row>
    <row r="289" spans="1:5" s="59" customFormat="1" x14ac:dyDescent="0.15">
      <c r="A289" s="55"/>
      <c r="B289" s="56"/>
      <c r="C289" s="57"/>
      <c r="D289" s="58"/>
      <c r="E289" s="58"/>
    </row>
    <row r="290" spans="1:5" s="59" customFormat="1" x14ac:dyDescent="0.15">
      <c r="A290" s="55"/>
      <c r="B290" s="56"/>
      <c r="C290" s="57"/>
      <c r="D290" s="58"/>
      <c r="E290" s="58"/>
    </row>
    <row r="291" spans="1:5" s="59" customFormat="1" x14ac:dyDescent="0.15">
      <c r="A291" s="55"/>
      <c r="B291" s="56"/>
      <c r="C291" s="57"/>
      <c r="D291" s="58"/>
      <c r="E291" s="58"/>
    </row>
    <row r="292" spans="1:5" s="59" customFormat="1" x14ac:dyDescent="0.15">
      <c r="A292" s="55"/>
      <c r="B292" s="56"/>
      <c r="C292" s="57"/>
      <c r="D292" s="58"/>
      <c r="E292" s="58"/>
    </row>
    <row r="293" spans="1:5" s="59" customFormat="1" x14ac:dyDescent="0.15">
      <c r="A293" s="55"/>
      <c r="B293" s="56"/>
      <c r="C293" s="57"/>
      <c r="D293" s="58"/>
      <c r="E293" s="58"/>
    </row>
    <row r="294" spans="1:5" s="59" customFormat="1" x14ac:dyDescent="0.15">
      <c r="A294" s="55"/>
      <c r="B294" s="56"/>
      <c r="C294" s="57"/>
      <c r="D294" s="58"/>
      <c r="E294" s="58"/>
    </row>
    <row r="295" spans="1:5" s="59" customFormat="1" x14ac:dyDescent="0.15">
      <c r="A295" s="55"/>
      <c r="B295" s="56"/>
      <c r="C295" s="57"/>
      <c r="D295" s="58"/>
      <c r="E295" s="58"/>
    </row>
    <row r="296" spans="1:5" s="59" customFormat="1" x14ac:dyDescent="0.15">
      <c r="A296" s="55"/>
      <c r="B296" s="56"/>
      <c r="C296" s="57"/>
      <c r="D296" s="58"/>
      <c r="E296" s="58"/>
    </row>
    <row r="297" spans="1:5" s="59" customFormat="1" x14ac:dyDescent="0.15">
      <c r="A297" s="55"/>
      <c r="B297" s="56"/>
      <c r="C297" s="57"/>
      <c r="D297" s="58"/>
      <c r="E297" s="58"/>
    </row>
    <row r="298" spans="1:5" s="59" customFormat="1" x14ac:dyDescent="0.15">
      <c r="A298" s="55"/>
      <c r="B298" s="56"/>
      <c r="C298" s="57"/>
      <c r="D298" s="58"/>
      <c r="E298" s="58"/>
    </row>
    <row r="299" spans="1:5" s="59" customFormat="1" x14ac:dyDescent="0.15">
      <c r="A299" s="55"/>
      <c r="B299" s="56"/>
      <c r="C299" s="57"/>
      <c r="D299" s="58"/>
      <c r="E299" s="58"/>
    </row>
    <row r="300" spans="1:5" s="59" customFormat="1" x14ac:dyDescent="0.15">
      <c r="A300" s="55"/>
      <c r="B300" s="56"/>
      <c r="C300" s="57"/>
      <c r="D300" s="58"/>
      <c r="E300" s="58"/>
    </row>
    <row r="301" spans="1:5" s="59" customFormat="1" x14ac:dyDescent="0.15">
      <c r="A301" s="55"/>
      <c r="B301" s="56"/>
      <c r="C301" s="57"/>
      <c r="D301" s="58"/>
      <c r="E301" s="58"/>
    </row>
    <row r="302" spans="1:5" s="59" customFormat="1" x14ac:dyDescent="0.15">
      <c r="A302" s="55"/>
      <c r="B302" s="56"/>
      <c r="C302" s="57"/>
      <c r="D302" s="58"/>
      <c r="E302" s="58"/>
    </row>
    <row r="303" spans="1:5" s="59" customFormat="1" x14ac:dyDescent="0.15">
      <c r="A303" s="55"/>
      <c r="B303" s="56"/>
      <c r="C303" s="57"/>
      <c r="D303" s="58"/>
      <c r="E303" s="58"/>
    </row>
    <row r="304" spans="1:5" s="59" customFormat="1" x14ac:dyDescent="0.15">
      <c r="A304" s="55"/>
      <c r="B304" s="56"/>
      <c r="C304" s="57"/>
      <c r="D304" s="58"/>
      <c r="E304" s="58"/>
    </row>
    <row r="305" spans="1:5" s="59" customFormat="1" x14ac:dyDescent="0.15">
      <c r="A305" s="55"/>
      <c r="B305" s="56"/>
      <c r="C305" s="57"/>
      <c r="D305" s="58"/>
      <c r="E305" s="58"/>
    </row>
    <row r="306" spans="1:5" s="59" customFormat="1" x14ac:dyDescent="0.15">
      <c r="A306" s="55"/>
      <c r="B306" s="56"/>
      <c r="C306" s="57"/>
      <c r="D306" s="58"/>
      <c r="E306" s="58"/>
    </row>
    <row r="307" spans="1:5" s="59" customFormat="1" x14ac:dyDescent="0.15">
      <c r="A307" s="55"/>
      <c r="B307" s="56"/>
      <c r="C307" s="57"/>
      <c r="D307" s="58"/>
      <c r="E307" s="58"/>
    </row>
    <row r="308" spans="1:5" s="59" customFormat="1" x14ac:dyDescent="0.15">
      <c r="A308" s="55"/>
      <c r="B308" s="56"/>
      <c r="C308" s="57"/>
      <c r="D308" s="58"/>
      <c r="E308" s="58"/>
    </row>
    <row r="309" spans="1:5" s="59" customFormat="1" x14ac:dyDescent="0.15">
      <c r="A309" s="55"/>
      <c r="B309" s="56"/>
      <c r="C309" s="57"/>
      <c r="D309" s="58"/>
      <c r="E309" s="58"/>
    </row>
    <row r="310" spans="1:5" s="59" customFormat="1" x14ac:dyDescent="0.15">
      <c r="A310" s="55"/>
      <c r="B310" s="56"/>
      <c r="C310" s="57"/>
      <c r="D310" s="58"/>
      <c r="E310" s="58"/>
    </row>
    <row r="311" spans="1:5" s="59" customFormat="1" x14ac:dyDescent="0.15">
      <c r="A311" s="55"/>
      <c r="B311" s="56"/>
      <c r="C311" s="57"/>
      <c r="D311" s="58"/>
      <c r="E311" s="58"/>
    </row>
    <row r="312" spans="1:5" s="59" customFormat="1" x14ac:dyDescent="0.15">
      <c r="A312" s="55"/>
      <c r="B312" s="56"/>
      <c r="C312" s="57"/>
      <c r="D312" s="58"/>
      <c r="E312" s="58"/>
    </row>
    <row r="313" spans="1:5" s="59" customFormat="1" x14ac:dyDescent="0.15">
      <c r="A313" s="55"/>
      <c r="B313" s="56"/>
      <c r="C313" s="57"/>
      <c r="D313" s="58"/>
      <c r="E313" s="58"/>
    </row>
    <row r="314" spans="1:5" s="59" customFormat="1" x14ac:dyDescent="0.15">
      <c r="A314" s="55"/>
      <c r="B314" s="56"/>
      <c r="C314" s="57"/>
      <c r="D314" s="58"/>
      <c r="E314" s="58"/>
    </row>
    <row r="315" spans="1:5" s="59" customFormat="1" x14ac:dyDescent="0.15">
      <c r="A315" s="55"/>
      <c r="B315" s="56"/>
      <c r="C315" s="57"/>
      <c r="D315" s="58"/>
      <c r="E315" s="58"/>
    </row>
    <row r="316" spans="1:5" s="59" customFormat="1" x14ac:dyDescent="0.15">
      <c r="A316" s="55"/>
      <c r="B316" s="56"/>
      <c r="C316" s="57"/>
      <c r="D316" s="58"/>
      <c r="E316" s="58"/>
    </row>
    <row r="317" spans="1:5" s="59" customFormat="1" x14ac:dyDescent="0.15">
      <c r="A317" s="55"/>
      <c r="B317" s="56"/>
      <c r="C317" s="57"/>
      <c r="D317" s="58"/>
      <c r="E317" s="58"/>
    </row>
    <row r="318" spans="1:5" s="59" customFormat="1" x14ac:dyDescent="0.15">
      <c r="A318" s="55"/>
      <c r="B318" s="56"/>
      <c r="C318" s="57"/>
      <c r="D318" s="58"/>
      <c r="E318" s="58"/>
    </row>
    <row r="319" spans="1:5" s="59" customFormat="1" x14ac:dyDescent="0.15">
      <c r="A319" s="55"/>
      <c r="B319" s="56"/>
      <c r="C319" s="57"/>
      <c r="D319" s="58"/>
      <c r="E319" s="58"/>
    </row>
    <row r="320" spans="1:5" s="59" customFormat="1" x14ac:dyDescent="0.15">
      <c r="A320" s="55"/>
      <c r="B320" s="56"/>
      <c r="C320" s="57"/>
      <c r="D320" s="58"/>
      <c r="E320" s="58"/>
    </row>
    <row r="321" spans="1:5" s="59" customFormat="1" x14ac:dyDescent="0.15">
      <c r="A321" s="55"/>
      <c r="B321" s="56"/>
      <c r="C321" s="57"/>
      <c r="D321" s="58"/>
      <c r="E321" s="58"/>
    </row>
    <row r="322" spans="1:5" s="59" customFormat="1" x14ac:dyDescent="0.15">
      <c r="A322" s="55"/>
      <c r="B322" s="56"/>
      <c r="C322" s="57"/>
      <c r="D322" s="58"/>
      <c r="E322" s="58"/>
    </row>
    <row r="323" spans="1:5" s="59" customFormat="1" x14ac:dyDescent="0.15">
      <c r="A323" s="55"/>
      <c r="B323" s="56"/>
      <c r="C323" s="57"/>
      <c r="D323" s="58"/>
      <c r="E323" s="58"/>
    </row>
    <row r="324" spans="1:5" s="59" customFormat="1" x14ac:dyDescent="0.15">
      <c r="A324" s="55"/>
      <c r="B324" s="56"/>
      <c r="C324" s="57"/>
      <c r="D324" s="58"/>
      <c r="E324" s="58"/>
    </row>
    <row r="325" spans="1:5" s="59" customFormat="1" x14ac:dyDescent="0.15">
      <c r="A325" s="55"/>
      <c r="B325" s="56"/>
      <c r="C325" s="57"/>
      <c r="D325" s="58"/>
      <c r="E325" s="5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63FBE07C-4111-C342-B5F6-8852542BDACF}">
          <x14:formula1>
            <xm:f>Lexique!$A$2:$A$24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2D62-DD01-6144-9D35-8AFF416A0F43}">
  <dimension ref="A1:G320"/>
  <sheetViews>
    <sheetView topLeftCell="A11" zoomScale="150" zoomScaleNormal="150" workbookViewId="0">
      <selection activeCell="A8" sqref="A8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30" x14ac:dyDescent="0.2">
      <c r="A2" s="61">
        <v>0</v>
      </c>
      <c r="B2" s="29" t="s">
        <v>63</v>
      </c>
      <c r="C2" s="29"/>
      <c r="D2" s="23" t="s">
        <v>488</v>
      </c>
      <c r="E2" s="23" t="s">
        <v>489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61">
        <v>0.09</v>
      </c>
      <c r="B3" s="29" t="s">
        <v>73</v>
      </c>
      <c r="C3" s="29" t="s">
        <v>460</v>
      </c>
      <c r="D3" s="23" t="s">
        <v>478</v>
      </c>
      <c r="E3" s="23" t="str">
        <f>D3</f>
        <v>Avenue de La Sarre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61">
        <v>0.24</v>
      </c>
      <c r="B4" s="29" t="s">
        <v>73</v>
      </c>
      <c r="C4" s="29" t="s">
        <v>461</v>
      </c>
      <c r="D4" s="23" t="s">
        <v>483</v>
      </c>
      <c r="E4" s="23" t="str">
        <f>D4</f>
        <v>Avenue Royale / Route 117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61">
        <v>0.7</v>
      </c>
      <c r="B5" s="29" t="s">
        <v>75</v>
      </c>
      <c r="C5" s="29" t="s">
        <v>462</v>
      </c>
      <c r="D5" s="23" t="s">
        <v>484</v>
      </c>
      <c r="E5" s="23" t="s">
        <v>485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61">
        <v>0.96</v>
      </c>
      <c r="B6" s="29" t="s">
        <v>25</v>
      </c>
      <c r="C6" s="29" t="s">
        <v>272</v>
      </c>
      <c r="D6" s="23" t="s">
        <v>22</v>
      </c>
      <c r="E6" s="24" t="s">
        <v>21</v>
      </c>
      <c r="F6" s="35" t="str">
        <f>VLOOKUP(B6,Lexique!A:F,5,)</f>
        <v>Voie ferrée oblique / Pont de bois</v>
      </c>
      <c r="G6" s="35" t="str">
        <f>VLOOKUP(B6,Lexique!A:F,6,)</f>
        <v>Oblique railroad crossing / Wooden bridge</v>
      </c>
    </row>
    <row r="7" spans="1:7" ht="15" x14ac:dyDescent="0.2">
      <c r="A7" s="61">
        <v>1.56</v>
      </c>
      <c r="B7" s="29" t="s">
        <v>82</v>
      </c>
      <c r="C7" s="29" t="s">
        <v>463</v>
      </c>
      <c r="D7" s="23" t="s">
        <v>481</v>
      </c>
      <c r="E7" s="23" t="s">
        <v>482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30" x14ac:dyDescent="0.2">
      <c r="A8" s="61">
        <v>2.06</v>
      </c>
      <c r="B8" s="29" t="s">
        <v>79</v>
      </c>
      <c r="C8" s="29" t="s">
        <v>464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61">
        <v>6.98</v>
      </c>
      <c r="B9" s="29" t="s">
        <v>74</v>
      </c>
      <c r="C9" s="29" t="s">
        <v>465</v>
      </c>
      <c r="D9" s="28" t="s">
        <v>165</v>
      </c>
      <c r="E9" s="28" t="str">
        <f>D9</f>
        <v>Route 117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15" x14ac:dyDescent="0.2">
      <c r="A10" s="61">
        <v>15.9</v>
      </c>
      <c r="B10" s="29" t="s">
        <v>81</v>
      </c>
      <c r="C10" s="29" t="s">
        <v>466</v>
      </c>
      <c r="D10" s="23" t="s">
        <v>185</v>
      </c>
      <c r="E10" s="23" t="s">
        <v>186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61">
        <v>16.329999999999998</v>
      </c>
      <c r="B11" s="29" t="s">
        <v>5</v>
      </c>
      <c r="C11" s="29" t="s">
        <v>187</v>
      </c>
      <c r="D11" s="23" t="s">
        <v>187</v>
      </c>
      <c r="E11" s="23" t="s">
        <v>187</v>
      </c>
      <c r="F11" s="35" t="str">
        <f>VLOOKUP(B11,Lexique!A:F,5,)</f>
        <v>Ville</v>
      </c>
      <c r="G11" s="35" t="str">
        <f>VLOOKUP(B11,Lexique!A:F,6,)</f>
        <v>Ville</v>
      </c>
    </row>
    <row r="12" spans="1:7" ht="15" x14ac:dyDescent="0.2">
      <c r="A12" s="61">
        <v>16.600000000000001</v>
      </c>
      <c r="B12" s="29" t="s">
        <v>74</v>
      </c>
      <c r="C12" s="29" t="s">
        <v>467</v>
      </c>
      <c r="D12" s="28" t="s">
        <v>165</v>
      </c>
      <c r="E12" s="28" t="str">
        <f>D12</f>
        <v>Route 117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61">
        <v>29.58</v>
      </c>
      <c r="B13" s="29" t="s">
        <v>5</v>
      </c>
      <c r="C13" s="29" t="s">
        <v>140</v>
      </c>
      <c r="D13" s="23" t="s">
        <v>140</v>
      </c>
      <c r="E13" s="23" t="s">
        <v>140</v>
      </c>
      <c r="F13" s="35" t="str">
        <f>VLOOKUP(B13,Lexique!A:F,5,)</f>
        <v>Ville</v>
      </c>
      <c r="G13" s="35" t="str">
        <f>VLOOKUP(B13,Lexique!A:F,6,)</f>
        <v>Ville</v>
      </c>
    </row>
    <row r="14" spans="1:7" ht="15" x14ac:dyDescent="0.2">
      <c r="A14" s="61">
        <v>30.16</v>
      </c>
      <c r="B14" s="29" t="s">
        <v>73</v>
      </c>
      <c r="C14" s="29" t="s">
        <v>468</v>
      </c>
      <c r="D14" s="23" t="s">
        <v>188</v>
      </c>
      <c r="E14" s="23" t="s">
        <v>188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61">
        <v>30.44</v>
      </c>
      <c r="B15" s="29" t="s">
        <v>73</v>
      </c>
      <c r="C15" s="29" t="s">
        <v>469</v>
      </c>
      <c r="D15" s="23" t="s">
        <v>200</v>
      </c>
      <c r="E15" s="24" t="s">
        <v>200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61">
        <v>30.91</v>
      </c>
      <c r="B16" s="29" t="s">
        <v>72</v>
      </c>
      <c r="C16" s="29" t="s">
        <v>470</v>
      </c>
      <c r="D16" s="24" t="s">
        <v>165</v>
      </c>
      <c r="E16" s="24" t="s">
        <v>165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61">
        <v>42.95</v>
      </c>
      <c r="B17" s="29" t="s">
        <v>5</v>
      </c>
      <c r="C17" s="29" t="s">
        <v>187</v>
      </c>
      <c r="D17" s="23" t="s">
        <v>187</v>
      </c>
      <c r="E17" s="25" t="s">
        <v>187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61">
        <v>43.67</v>
      </c>
      <c r="B18" s="29" t="s">
        <v>75</v>
      </c>
      <c r="C18" s="29" t="s">
        <v>471</v>
      </c>
      <c r="D18" s="28" t="s">
        <v>165</v>
      </c>
      <c r="E18" s="28" t="str">
        <f>D18</f>
        <v>Route 117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v>44.66</v>
      </c>
      <c r="B19" s="29" t="s">
        <v>81</v>
      </c>
      <c r="C19" s="29" t="s">
        <v>466</v>
      </c>
      <c r="D19" s="23" t="s">
        <v>185</v>
      </c>
      <c r="E19" s="25" t="s">
        <v>186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58.5</v>
      </c>
      <c r="B20" s="29" t="s">
        <v>5</v>
      </c>
      <c r="C20" s="29" t="s">
        <v>130</v>
      </c>
      <c r="D20" s="25" t="s">
        <v>130</v>
      </c>
      <c r="E20" s="25" t="s">
        <v>130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58.72</v>
      </c>
      <c r="B21" s="29" t="s">
        <v>82</v>
      </c>
      <c r="C21" s="29" t="s">
        <v>472</v>
      </c>
      <c r="D21" s="23" t="s">
        <v>479</v>
      </c>
      <c r="E21" s="23" t="s">
        <v>480</v>
      </c>
      <c r="F21" s="35" t="str">
        <f>VLOOKUP(B21,Lexique!A:F,5,)</f>
        <v>Carrefour giratoire, Xe sortie tout droit/droite/gauche&lt;br/&gt;rue</v>
      </c>
      <c r="G21" s="35" t="str">
        <f>VLOOKUP(B21,Lexique!A:F,6,)</f>
        <v>Round about Xnd exit straight ahead/right/left&lt;br&gt; rue</v>
      </c>
    </row>
    <row r="22" spans="1:7" ht="15" x14ac:dyDescent="0.2">
      <c r="A22" s="30">
        <v>59.59</v>
      </c>
      <c r="B22" s="29" t="s">
        <v>25</v>
      </c>
      <c r="C22" s="29" t="s">
        <v>272</v>
      </c>
      <c r="D22" s="23" t="s">
        <v>22</v>
      </c>
      <c r="E22" s="24" t="s">
        <v>21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59.6</v>
      </c>
      <c r="B23" s="29" t="s">
        <v>75</v>
      </c>
      <c r="C23" s="29" t="s">
        <v>477</v>
      </c>
      <c r="D23" s="23" t="s">
        <v>484</v>
      </c>
      <c r="E23" s="23" t="s">
        <v>485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59.86</v>
      </c>
      <c r="B24" s="29" t="s">
        <v>72</v>
      </c>
      <c r="C24" s="29" t="s">
        <v>473</v>
      </c>
      <c r="D24" s="28" t="s">
        <v>486</v>
      </c>
      <c r="E24" s="28" t="s">
        <v>487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30" x14ac:dyDescent="0.2">
      <c r="A25" s="30">
        <v>60.05</v>
      </c>
      <c r="B25" s="29" t="s">
        <v>110</v>
      </c>
      <c r="C25" s="29" t="s">
        <v>474</v>
      </c>
      <c r="D25" s="23" t="s">
        <v>490</v>
      </c>
      <c r="E25" s="23" t="s">
        <v>491</v>
      </c>
      <c r="F25" s="35" t="str">
        <f>VLOOKUP(B25,Lexique!A:F,5,)</f>
        <v>Déviation de la caravance&lt;br/&gt; À droite/gauche sur rue</v>
      </c>
      <c r="G25" s="35" t="str">
        <f>VLOOKUP(B25,Lexique!A:F,6,)</f>
        <v>Caravan bypass&lt;br/&gt;Right/left on rue</v>
      </c>
    </row>
    <row r="26" spans="1:7" ht="15" x14ac:dyDescent="0.2">
      <c r="A26" s="30">
        <v>60.22</v>
      </c>
      <c r="B26" s="29" t="s">
        <v>73</v>
      </c>
      <c r="C26" s="29" t="s">
        <v>475</v>
      </c>
      <c r="D26" s="23" t="s">
        <v>476</v>
      </c>
      <c r="E26" s="23" t="str">
        <f>D26</f>
        <v>Rue de la Paix</v>
      </c>
      <c r="F26" s="35" t="str">
        <f>VLOOKUP(B26,Lexique!A:F,5,)</f>
        <v>Nom route / rue</v>
      </c>
      <c r="G26" s="35" t="str">
        <f>VLOOKUP(B26,Lexique!A:F,6,)</f>
        <v>Nom route / rue</v>
      </c>
    </row>
    <row r="27" spans="1:7" ht="15" x14ac:dyDescent="0.2">
      <c r="A27" s="30">
        <v>60.51</v>
      </c>
      <c r="B27" s="29" t="s">
        <v>43</v>
      </c>
      <c r="C27" s="29" t="s">
        <v>277</v>
      </c>
      <c r="D27" s="23" t="s">
        <v>166</v>
      </c>
      <c r="E27" s="23" t="s">
        <v>161</v>
      </c>
      <c r="F27" s="35" t="str">
        <f>VLOOKUP(B27,Lexique!A:F,5,)</f>
        <v>Arrivée&lt;br/&gt;Bonification en temps et points</v>
      </c>
      <c r="G27" s="35" t="str">
        <f>VLOOKUP(B27,Lexique!A:F,6,)</f>
        <v>Finish&lt;br/&gt;Time and points bonus</v>
      </c>
    </row>
    <row r="28" spans="1:7" ht="14" x14ac:dyDescent="0.2">
      <c r="A28" s="30"/>
      <c r="B28" s="29"/>
      <c r="C28" s="29"/>
      <c r="D28" s="25"/>
      <c r="E28" s="25"/>
      <c r="F28" s="35"/>
      <c r="G28" s="35"/>
    </row>
    <row r="29" spans="1:7" ht="14" x14ac:dyDescent="0.2">
      <c r="A29" s="30"/>
      <c r="B29" s="29"/>
      <c r="C29" s="29"/>
      <c r="D29" s="23"/>
      <c r="E29" s="23"/>
      <c r="F29" s="35"/>
      <c r="G29" s="35"/>
    </row>
    <row r="30" spans="1:7" ht="14" x14ac:dyDescent="0.2">
      <c r="A30" s="30"/>
      <c r="B30" s="29"/>
      <c r="C30" s="29"/>
      <c r="D30" s="23"/>
      <c r="E30" s="23"/>
      <c r="F30" s="35"/>
      <c r="G30" s="35"/>
    </row>
    <row r="31" spans="1:7" ht="14" x14ac:dyDescent="0.2">
      <c r="A31" s="30"/>
      <c r="B31" s="29"/>
      <c r="C31" s="29"/>
      <c r="D31" s="23"/>
      <c r="E31" s="23"/>
      <c r="F31" s="35"/>
      <c r="G31" s="35"/>
    </row>
    <row r="32" spans="1:7" ht="14" x14ac:dyDescent="0.2">
      <c r="A32" s="30"/>
      <c r="B32" s="29"/>
      <c r="C32" s="29"/>
      <c r="D32" s="23"/>
      <c r="E32" s="23"/>
      <c r="F32" s="35"/>
      <c r="G32" s="35"/>
    </row>
    <row r="33" spans="1:7" ht="14" x14ac:dyDescent="0.2">
      <c r="A33" s="30"/>
      <c r="B33" s="29"/>
      <c r="C33" s="29"/>
      <c r="D33" s="26"/>
      <c r="E33" s="26"/>
      <c r="F33" s="35"/>
      <c r="G33" s="35"/>
    </row>
    <row r="34" spans="1:7" ht="14" x14ac:dyDescent="0.2">
      <c r="A34" s="30"/>
      <c r="B34" s="29"/>
      <c r="C34" s="29"/>
      <c r="D34" s="26"/>
      <c r="E34" s="26"/>
      <c r="F34" s="35"/>
      <c r="G34" s="35"/>
    </row>
    <row r="35" spans="1:7" ht="14" x14ac:dyDescent="0.2">
      <c r="A35" s="30"/>
      <c r="B35" s="29"/>
      <c r="C35" s="29"/>
      <c r="D35" s="23"/>
      <c r="E35" s="23"/>
      <c r="F35" s="35"/>
      <c r="G35" s="35"/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4"/>
      <c r="E37" s="23"/>
      <c r="F37" s="35"/>
      <c r="G37" s="35"/>
    </row>
    <row r="38" spans="1:7" ht="14" x14ac:dyDescent="0.2">
      <c r="A38" s="30"/>
      <c r="B38" s="29"/>
      <c r="C38" s="29"/>
      <c r="D38" s="23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4"/>
      <c r="E40" s="23"/>
      <c r="F40" s="35"/>
      <c r="G40" s="35"/>
    </row>
    <row r="41" spans="1:7" ht="14" x14ac:dyDescent="0.2">
      <c r="A41" s="36"/>
      <c r="B41" s="31"/>
      <c r="C41" s="32"/>
      <c r="D41" s="26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3"/>
      <c r="E44" s="23"/>
      <c r="F44" s="35"/>
      <c r="G44" s="35"/>
    </row>
    <row r="45" spans="1:7" ht="14" x14ac:dyDescent="0.2">
      <c r="A45" s="36"/>
      <c r="B45" s="31"/>
      <c r="C45" s="32"/>
      <c r="D45" s="26"/>
      <c r="E45" s="26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s="38" customFormat="1" x14ac:dyDescent="0.15">
      <c r="A48" s="37"/>
      <c r="B48" s="33"/>
      <c r="C48" s="34"/>
      <c r="D48" s="27"/>
      <c r="E48" s="27"/>
    </row>
    <row r="49" spans="1:5" s="38" customFormat="1" x14ac:dyDescent="0.15">
      <c r="A49" s="37"/>
      <c r="B49" s="33"/>
      <c r="C49" s="34"/>
      <c r="D49" s="27"/>
      <c r="E49" s="27"/>
    </row>
    <row r="50" spans="1:5" s="38" customFormat="1" x14ac:dyDescent="0.15">
      <c r="A50" s="37"/>
      <c r="B50" s="33"/>
      <c r="C50" s="34"/>
      <c r="D50" s="27"/>
      <c r="E50" s="27"/>
    </row>
    <row r="51" spans="1:5" s="38" customFormat="1" x14ac:dyDescent="0.15">
      <c r="A51" s="37"/>
      <c r="B51" s="33"/>
      <c r="C51" s="34"/>
      <c r="D51" s="27"/>
      <c r="E51" s="27"/>
    </row>
    <row r="52" spans="1:5" s="38" customFormat="1" x14ac:dyDescent="0.15">
      <c r="A52" s="37"/>
      <c r="B52" s="33"/>
      <c r="C52" s="34"/>
      <c r="D52" s="27"/>
      <c r="E52" s="27"/>
    </row>
    <row r="53" spans="1:5" s="38" customFormat="1" x14ac:dyDescent="0.15">
      <c r="A53" s="37"/>
      <c r="B53" s="33"/>
      <c r="C53" s="34"/>
      <c r="D53" s="27"/>
      <c r="E53" s="27"/>
    </row>
    <row r="54" spans="1:5" s="38" customFormat="1" x14ac:dyDescent="0.15">
      <c r="A54" s="37"/>
      <c r="B54" s="33"/>
      <c r="C54" s="34"/>
      <c r="D54" s="27"/>
      <c r="E54" s="27"/>
    </row>
    <row r="55" spans="1:5" s="38" customFormat="1" x14ac:dyDescent="0.15">
      <c r="A55" s="37"/>
      <c r="B55" s="33"/>
      <c r="C55" s="34"/>
      <c r="D55" s="27"/>
      <c r="E55" s="27"/>
    </row>
    <row r="56" spans="1:5" s="38" customFormat="1" x14ac:dyDescent="0.15">
      <c r="A56" s="37"/>
      <c r="B56" s="33"/>
      <c r="C56" s="34"/>
      <c r="D56" s="27"/>
      <c r="E56" s="27"/>
    </row>
    <row r="57" spans="1:5" s="38" customFormat="1" x14ac:dyDescent="0.15">
      <c r="A57" s="37"/>
      <c r="B57" s="33"/>
      <c r="C57" s="34"/>
      <c r="D57" s="27"/>
      <c r="E57" s="27"/>
    </row>
    <row r="58" spans="1:5" s="38" customFormat="1" x14ac:dyDescent="0.15">
      <c r="A58" s="37"/>
      <c r="B58" s="33"/>
      <c r="C58" s="34"/>
      <c r="D58" s="27"/>
      <c r="E58" s="27"/>
    </row>
    <row r="59" spans="1:5" s="38" customFormat="1" x14ac:dyDescent="0.15">
      <c r="A59" s="37"/>
      <c r="B59" s="33"/>
      <c r="C59" s="34"/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07AD65-B73C-ED49-839F-670CC920D4F0}">
          <x14:formula1>
            <xm:f>Lexique!$A$2:$A$24</xm:f>
          </x14:formula1>
          <xm:sqref>B21:B1048576 B1:B19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I48"/>
  <sheetViews>
    <sheetView tabSelected="1" topLeftCell="A6" zoomScale="150" zoomScaleNormal="150" workbookViewId="0">
      <selection activeCell="C11" sqref="C11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5" width="35.83203125" style="2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9" ht="15" x14ac:dyDescent="0.2">
      <c r="A1" s="39" t="s">
        <v>62</v>
      </c>
      <c r="B1" s="39" t="s">
        <v>19</v>
      </c>
      <c r="C1" s="39" t="s">
        <v>304</v>
      </c>
      <c r="D1" s="39" t="s">
        <v>17</v>
      </c>
      <c r="E1" s="39" t="s">
        <v>18</v>
      </c>
      <c r="F1" s="41" t="s">
        <v>305</v>
      </c>
      <c r="G1" s="41" t="s">
        <v>306</v>
      </c>
    </row>
    <row r="2" spans="1:9" ht="15" x14ac:dyDescent="0.2">
      <c r="A2" s="30">
        <v>0</v>
      </c>
      <c r="B2" s="29" t="s">
        <v>63</v>
      </c>
      <c r="C2" s="29"/>
      <c r="D2" s="23" t="s">
        <v>454</v>
      </c>
      <c r="E2" s="23" t="s">
        <v>455</v>
      </c>
      <c r="F2" s="35" t="str">
        <f>VLOOKUP(B2,Lexique!A:F,5,)</f>
        <v>Départ - Ville - Lieu</v>
      </c>
      <c r="G2" s="35" t="str">
        <f>VLOOKUP(B2,Lexique!A:F,6,)</f>
        <v>Start – Ville - Place</v>
      </c>
      <c r="I2" s="6"/>
    </row>
    <row r="3" spans="1:9" ht="15" x14ac:dyDescent="0.2">
      <c r="A3" s="30">
        <v>0.7</v>
      </c>
      <c r="B3" s="29" t="s">
        <v>76</v>
      </c>
      <c r="C3" s="29"/>
      <c r="D3" s="23" t="s">
        <v>191</v>
      </c>
      <c r="E3" s="23" t="s">
        <v>192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9" ht="15" x14ac:dyDescent="0.2">
      <c r="A4" s="30">
        <v>5</v>
      </c>
      <c r="B4" s="29" t="s">
        <v>79</v>
      </c>
      <c r="C4" s="29"/>
      <c r="D4" s="23" t="s">
        <v>10</v>
      </c>
      <c r="E4" s="23" t="s">
        <v>164</v>
      </c>
      <c r="F4" s="35" t="str">
        <f>VLOOKUP(B4,Lexique!A:F,5,)</f>
        <v>Départ officiel</v>
      </c>
      <c r="G4" s="35" t="str">
        <f>VLOOKUP(B4,Lexique!A:F,6,)</f>
        <v>Official start</v>
      </c>
    </row>
    <row r="5" spans="1:9" ht="15" x14ac:dyDescent="0.2">
      <c r="A5" s="30">
        <v>8.8000000000000007</v>
      </c>
      <c r="B5" s="29" t="s">
        <v>5</v>
      </c>
      <c r="C5" s="29"/>
      <c r="D5" s="23" t="s">
        <v>167</v>
      </c>
      <c r="E5" s="23" t="s">
        <v>167</v>
      </c>
      <c r="F5" s="35" t="str">
        <f>VLOOKUP(B5,Lexique!A:F,5,)</f>
        <v>Ville</v>
      </c>
      <c r="G5" s="35" t="str">
        <f>VLOOKUP(B5,Lexique!A:F,6,)</f>
        <v>Ville</v>
      </c>
      <c r="I5" s="6"/>
    </row>
    <row r="6" spans="1:9" ht="30" x14ac:dyDescent="0.2">
      <c r="A6" s="30">
        <v>9.3000000000000007</v>
      </c>
      <c r="B6" s="29" t="s">
        <v>70</v>
      </c>
      <c r="C6" s="29"/>
      <c r="D6" s="23" t="s">
        <v>168</v>
      </c>
      <c r="E6" s="23" t="s">
        <v>169</v>
      </c>
      <c r="F6" s="35" t="str">
        <f>VLOOKUP(B6,Lexique!A:F,5,)</f>
        <v>Sprint bonification temps et points&lt;br/&gt; Lieu précis Ville</v>
      </c>
      <c r="G6" s="35" t="str">
        <f>VLOOKUP(B6,Lexique!A:F,6,)</f>
        <v>Bonification Sprint - times and points&lt;br/&gt; Lieu précis Ville</v>
      </c>
      <c r="I6" s="6"/>
    </row>
    <row r="7" spans="1:9" ht="15" x14ac:dyDescent="0.2">
      <c r="A7" s="30">
        <v>29.6</v>
      </c>
      <c r="B7" s="29" t="s">
        <v>73</v>
      </c>
      <c r="C7" s="29"/>
      <c r="D7" s="23" t="s">
        <v>193</v>
      </c>
      <c r="E7" s="23" t="str">
        <f>D7</f>
        <v>Route 397</v>
      </c>
      <c r="F7" s="35" t="str">
        <f>VLOOKUP(B7,Lexique!A:F,5,)</f>
        <v>Nom route / rue</v>
      </c>
      <c r="G7" s="35" t="str">
        <f>VLOOKUP(B7,Lexique!A:F,6,)</f>
        <v>Nom route / rue</v>
      </c>
      <c r="I7" s="6"/>
    </row>
    <row r="8" spans="1:9" ht="15" x14ac:dyDescent="0.2">
      <c r="A8" s="30">
        <v>35</v>
      </c>
      <c r="B8" s="29" t="s">
        <v>78</v>
      </c>
      <c r="C8" s="29"/>
      <c r="D8" s="23" t="s">
        <v>155</v>
      </c>
      <c r="E8" s="23" t="s">
        <v>156</v>
      </c>
      <c r="F8" s="35" t="str">
        <f>VLOOKUP(B8,Lexique!A:F,5,)</f>
        <v>Début du ravitaillement / Fin du ravitaillement</v>
      </c>
      <c r="G8" s="35" t="str">
        <f>VLOOKUP(B8,Lexique!A:F,6,)</f>
        <v>Feed open / Feed closed</v>
      </c>
      <c r="I8" s="6"/>
    </row>
    <row r="9" spans="1:9" ht="15" x14ac:dyDescent="0.2">
      <c r="A9" s="30">
        <v>38</v>
      </c>
      <c r="B9" s="29" t="s">
        <v>71</v>
      </c>
      <c r="C9" s="29"/>
      <c r="D9" s="23" t="s">
        <v>170</v>
      </c>
      <c r="E9" s="23" t="s">
        <v>171</v>
      </c>
      <c r="F9" s="35" t="str">
        <f>VLOOKUP(B9,Lexique!A:F,5,)</f>
        <v>Points GPM&lt;br/&gt; Lieu précis Ville</v>
      </c>
      <c r="G9" s="35" t="str">
        <f>VLOOKUP(B9,Lexique!A:F,6,)</f>
        <v>KOM Points&lt;br/&gt; Lieu précis Ville</v>
      </c>
      <c r="I9" s="6"/>
    </row>
    <row r="10" spans="1:9" ht="15" x14ac:dyDescent="0.2">
      <c r="A10" s="30">
        <v>55.8</v>
      </c>
      <c r="B10" s="29" t="s">
        <v>5</v>
      </c>
      <c r="C10" s="29"/>
      <c r="D10" s="23" t="s">
        <v>162</v>
      </c>
      <c r="E10" s="23" t="s">
        <v>162</v>
      </c>
      <c r="F10" s="35" t="str">
        <f>VLOOKUP(B10,Lexique!A:F,5,)</f>
        <v>Ville</v>
      </c>
      <c r="G10" s="35" t="str">
        <f>VLOOKUP(B10,Lexique!A:F,6,)</f>
        <v>Ville</v>
      </c>
      <c r="I10" s="6"/>
    </row>
    <row r="11" spans="1:9" ht="30" x14ac:dyDescent="0.2">
      <c r="A11" s="30">
        <v>56.5</v>
      </c>
      <c r="B11" s="29" t="s">
        <v>81</v>
      </c>
      <c r="C11" s="29"/>
      <c r="D11" s="23" t="s">
        <v>620</v>
      </c>
      <c r="E11" s="23" t="s">
        <v>621</v>
      </c>
      <c r="F11" s="35" t="str">
        <f>VLOOKUP(B11,Lexique!A:F,5,)</f>
        <v>Sprint du maire Ville $250&lt;br/&gt; Lieu précis Ville</v>
      </c>
      <c r="G11" s="35" t="str">
        <f>VLOOKUP(B11,Lexique!A:F,6,)</f>
        <v>Ville Mayor's sprint $250&lt;br/&gt; Lieu précis Ville</v>
      </c>
      <c r="I11" s="6"/>
    </row>
    <row r="12" spans="1:9" ht="30" x14ac:dyDescent="0.2">
      <c r="A12" s="30">
        <v>67.3</v>
      </c>
      <c r="B12" s="29" t="s">
        <v>70</v>
      </c>
      <c r="C12" s="29"/>
      <c r="D12" s="23" t="s">
        <v>194</v>
      </c>
      <c r="E12" s="23" t="s">
        <v>172</v>
      </c>
      <c r="F12" s="35" t="str">
        <f>VLOOKUP(B12,Lexique!A:F,5,)</f>
        <v>Sprint bonification temps et points&lt;br/&gt; Lieu précis Ville</v>
      </c>
      <c r="G12" s="35" t="str">
        <f>VLOOKUP(B12,Lexique!A:F,6,)</f>
        <v>Bonification Sprint - times and points&lt;br/&gt; Lieu précis Ville</v>
      </c>
      <c r="I12" s="6"/>
    </row>
    <row r="13" spans="1:9" ht="15" x14ac:dyDescent="0.2">
      <c r="A13" s="30">
        <v>71</v>
      </c>
      <c r="B13" s="29" t="s">
        <v>152</v>
      </c>
      <c r="C13" s="29"/>
      <c r="D13" s="23" t="s">
        <v>182</v>
      </c>
      <c r="E13" s="23" t="s">
        <v>181</v>
      </c>
      <c r="F13" s="35" t="str">
        <f>VLOOKUP(B13,Lexique!A:F,5,)</f>
        <v>Zone déchets (sur xxx m)</v>
      </c>
      <c r="G13" s="35" t="str">
        <f>VLOOKUP(B13,Lexique!A:F,6,)</f>
        <v>Trash zone (on xxx m)</v>
      </c>
      <c r="I13" s="6"/>
    </row>
    <row r="14" spans="1:9" ht="15" x14ac:dyDescent="0.2">
      <c r="A14" s="30">
        <v>72.3</v>
      </c>
      <c r="B14" s="29" t="s">
        <v>82</v>
      </c>
      <c r="C14" s="29"/>
      <c r="D14" s="23" t="s">
        <v>201</v>
      </c>
      <c r="E14" s="23" t="s">
        <v>202</v>
      </c>
      <c r="F14" s="35" t="str">
        <f>VLOOKUP(B14,Lexique!A:F,5,)</f>
        <v>Carrefour giratoire, Xe sortie tout droit/droite/gauche&lt;br/&gt;rue</v>
      </c>
      <c r="G14" s="35" t="str">
        <f>VLOOKUP(B14,Lexique!A:F,6,)</f>
        <v>Round about Xnd exit straight ahead/right/left&lt;br&gt; rue</v>
      </c>
      <c r="I14" s="6"/>
    </row>
    <row r="15" spans="1:9" ht="15" x14ac:dyDescent="0.2">
      <c r="A15" s="30">
        <v>72.8</v>
      </c>
      <c r="B15" s="29" t="s">
        <v>25</v>
      </c>
      <c r="C15" s="29"/>
      <c r="D15" s="23" t="s">
        <v>22</v>
      </c>
      <c r="E15" s="23" t="s">
        <v>173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  <c r="I15" s="6"/>
    </row>
    <row r="16" spans="1:9" ht="15" x14ac:dyDescent="0.2">
      <c r="A16" s="30">
        <v>73.900000000000006</v>
      </c>
      <c r="B16" s="29" t="s">
        <v>25</v>
      </c>
      <c r="C16" s="29"/>
      <c r="D16" s="23" t="s">
        <v>22</v>
      </c>
      <c r="E16" s="23" t="s">
        <v>173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  <c r="I16" s="6"/>
    </row>
    <row r="17" spans="1:9" ht="15" x14ac:dyDescent="0.2">
      <c r="A17" s="30">
        <v>74.8</v>
      </c>
      <c r="B17" s="29" t="s">
        <v>82</v>
      </c>
      <c r="C17" s="29"/>
      <c r="D17" s="23" t="s">
        <v>201</v>
      </c>
      <c r="E17" s="23" t="s">
        <v>202</v>
      </c>
      <c r="F17" s="35" t="str">
        <f>VLOOKUP(B17,Lexique!A:F,5,)</f>
        <v>Carrefour giratoire, Xe sortie tout droit/droite/gauche&lt;br/&gt;rue</v>
      </c>
      <c r="G17" s="35" t="str">
        <f>VLOOKUP(B17,Lexique!A:F,6,)</f>
        <v>Round about Xnd exit straight ahead/right/left&lt;br&gt; rue</v>
      </c>
      <c r="I17" s="6"/>
    </row>
    <row r="18" spans="1:9" ht="15" x14ac:dyDescent="0.2">
      <c r="A18" s="30">
        <v>96.1</v>
      </c>
      <c r="B18" s="29" t="s">
        <v>71</v>
      </c>
      <c r="C18" s="29"/>
      <c r="D18" s="23" t="s">
        <v>183</v>
      </c>
      <c r="E18" s="23" t="s">
        <v>184</v>
      </c>
      <c r="F18" s="35" t="str">
        <f>VLOOKUP(B18,Lexique!A:F,5,)</f>
        <v>Points GPM&lt;br/&gt; Lieu précis Ville</v>
      </c>
      <c r="G18" s="35" t="str">
        <f>VLOOKUP(B18,Lexique!A:F,6,)</f>
        <v>KOM Points&lt;br/&gt; Lieu précis Ville</v>
      </c>
      <c r="I18" s="6"/>
    </row>
    <row r="19" spans="1:9" ht="15" x14ac:dyDescent="0.2">
      <c r="A19" s="30">
        <v>103.3</v>
      </c>
      <c r="B19" s="29" t="s">
        <v>73</v>
      </c>
      <c r="C19" s="29"/>
      <c r="D19" s="23" t="s">
        <v>195</v>
      </c>
      <c r="E19" s="23" t="str">
        <f>D19</f>
        <v>Route 113</v>
      </c>
      <c r="F19" s="35" t="str">
        <f>VLOOKUP(B19,Lexique!A:F,5,)</f>
        <v>Nom route / rue</v>
      </c>
      <c r="G19" s="35" t="str">
        <f>VLOOKUP(B19,Lexique!A:F,6,)</f>
        <v>Nom route / rue</v>
      </c>
      <c r="I19" s="6"/>
    </row>
    <row r="20" spans="1:9" ht="15" x14ac:dyDescent="0.2">
      <c r="A20" s="30">
        <v>116.6</v>
      </c>
      <c r="B20" s="29" t="s">
        <v>5</v>
      </c>
      <c r="C20" s="29"/>
      <c r="D20" s="23" t="s">
        <v>174</v>
      </c>
      <c r="E20" s="23" t="s">
        <v>174</v>
      </c>
      <c r="F20" s="35" t="str">
        <f>VLOOKUP(B20,Lexique!A:F,5,)</f>
        <v>Ville</v>
      </c>
      <c r="G20" s="35" t="str">
        <f>VLOOKUP(B20,Lexique!A:F,6,)</f>
        <v>Ville</v>
      </c>
      <c r="I20" s="6"/>
    </row>
    <row r="21" spans="1:9" ht="30" x14ac:dyDescent="0.2">
      <c r="A21" s="30">
        <v>117</v>
      </c>
      <c r="B21" s="29" t="s">
        <v>81</v>
      </c>
      <c r="C21" s="29"/>
      <c r="D21" s="23" t="s">
        <v>176</v>
      </c>
      <c r="E21" s="23" t="s">
        <v>175</v>
      </c>
      <c r="F21" s="35" t="str">
        <f>VLOOKUP(B21,Lexique!A:F,5,)</f>
        <v>Sprint du maire Ville $250&lt;br/&gt; Lieu précis Ville</v>
      </c>
      <c r="G21" s="35" t="str">
        <f>VLOOKUP(B21,Lexique!A:F,6,)</f>
        <v>Ville Mayor's sprint $250&lt;br/&gt; Lieu précis Ville</v>
      </c>
      <c r="I21" s="6"/>
    </row>
    <row r="22" spans="1:9" ht="15" x14ac:dyDescent="0.2">
      <c r="A22" s="30">
        <v>125</v>
      </c>
      <c r="B22" s="29" t="s">
        <v>78</v>
      </c>
      <c r="C22" s="29"/>
      <c r="D22" s="23" t="s">
        <v>154</v>
      </c>
      <c r="E22" s="23" t="s">
        <v>153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  <c r="I22" s="6"/>
    </row>
    <row r="23" spans="1:9" ht="15" x14ac:dyDescent="0.2">
      <c r="A23" s="30">
        <v>139</v>
      </c>
      <c r="B23" s="29" t="s">
        <v>5</v>
      </c>
      <c r="C23" s="29"/>
      <c r="D23" s="23" t="s">
        <v>131</v>
      </c>
      <c r="E23" s="23" t="s">
        <v>131</v>
      </c>
      <c r="F23" s="35" t="str">
        <f>VLOOKUP(B23,Lexique!A:F,5,)</f>
        <v>Ville</v>
      </c>
      <c r="G23" s="35" t="str">
        <f>VLOOKUP(B23,Lexique!A:F,6,)</f>
        <v>Ville</v>
      </c>
      <c r="I23" s="6"/>
    </row>
    <row r="24" spans="1:9" ht="15" x14ac:dyDescent="0.2">
      <c r="A24" s="30">
        <v>139.30000000000001</v>
      </c>
      <c r="B24" s="29" t="s">
        <v>74</v>
      </c>
      <c r="C24" s="29"/>
      <c r="D24" s="23" t="s">
        <v>203</v>
      </c>
      <c r="E24" s="23" t="s">
        <v>204</v>
      </c>
      <c r="F24" s="35" t="str">
        <f>VLOOKUP(B24,Lexique!A:F,5,)</f>
        <v>Nom route / rue</v>
      </c>
      <c r="G24" s="35" t="str">
        <f>VLOOKUP(B24,Lexique!A:F,6,)</f>
        <v>Nom route / rue</v>
      </c>
      <c r="I24" s="6"/>
    </row>
    <row r="25" spans="1:9" ht="15" x14ac:dyDescent="0.2">
      <c r="A25" s="30">
        <v>139.80000000000001</v>
      </c>
      <c r="B25" s="29" t="s">
        <v>72</v>
      </c>
      <c r="C25" s="29"/>
      <c r="D25" s="23" t="s">
        <v>196</v>
      </c>
      <c r="E25" s="23" t="str">
        <f>D25</f>
        <v>10e Avenue/ Route 386</v>
      </c>
      <c r="F25" s="35" t="str">
        <f>VLOOKUP(B25,Lexique!A:F,5,)</f>
        <v>Nom route / rue</v>
      </c>
      <c r="G25" s="35" t="str">
        <f>VLOOKUP(B25,Lexique!A:F,6,)</f>
        <v>Nom route / rue</v>
      </c>
      <c r="I25" s="6"/>
    </row>
    <row r="26" spans="1:9" ht="15" x14ac:dyDescent="0.2">
      <c r="A26" s="30">
        <v>140.5</v>
      </c>
      <c r="B26" s="29" t="s">
        <v>72</v>
      </c>
      <c r="C26" s="29"/>
      <c r="D26" s="23" t="s">
        <v>177</v>
      </c>
      <c r="E26" s="23" t="s">
        <v>177</v>
      </c>
      <c r="F26" s="35" t="str">
        <f>VLOOKUP(B26,Lexique!A:F,5,)</f>
        <v>Nom route / rue</v>
      </c>
      <c r="G26" s="35" t="str">
        <f>VLOOKUP(B26,Lexique!A:F,6,)</f>
        <v>Nom route / rue</v>
      </c>
      <c r="I26" s="6"/>
    </row>
    <row r="27" spans="1:9" ht="15" x14ac:dyDescent="0.2">
      <c r="A27" s="30">
        <v>142.1</v>
      </c>
      <c r="B27" s="29" t="s">
        <v>72</v>
      </c>
      <c r="C27" s="29"/>
      <c r="D27" s="23" t="s">
        <v>178</v>
      </c>
      <c r="E27" s="23" t="s">
        <v>178</v>
      </c>
      <c r="F27" s="35" t="str">
        <f>VLOOKUP(B27,Lexique!A:F,5,)</f>
        <v>Nom route / rue</v>
      </c>
      <c r="G27" s="35" t="str">
        <f>VLOOKUP(B27,Lexique!A:F,6,)</f>
        <v>Nom route / rue</v>
      </c>
      <c r="I27" s="6"/>
    </row>
    <row r="28" spans="1:9" ht="15" x14ac:dyDescent="0.2">
      <c r="A28" s="30">
        <v>143.80000000000001</v>
      </c>
      <c r="B28" s="29" t="s">
        <v>72</v>
      </c>
      <c r="C28" s="29"/>
      <c r="D28" s="23" t="s">
        <v>179</v>
      </c>
      <c r="E28" s="23" t="s">
        <v>179</v>
      </c>
      <c r="F28" s="35" t="str">
        <f>VLOOKUP(B28,Lexique!A:F,5,)</f>
        <v>Nom route / rue</v>
      </c>
      <c r="G28" s="35" t="str">
        <f>VLOOKUP(B28,Lexique!A:F,6,)</f>
        <v>Nom route / rue</v>
      </c>
      <c r="I28" s="6"/>
    </row>
    <row r="29" spans="1:9" ht="30" x14ac:dyDescent="0.2">
      <c r="A29" s="30">
        <v>144.6</v>
      </c>
      <c r="B29" s="29" t="s">
        <v>110</v>
      </c>
      <c r="C29" s="29"/>
      <c r="D29" s="23" t="s">
        <v>197</v>
      </c>
      <c r="E29" s="23" t="s">
        <v>198</v>
      </c>
      <c r="F29" s="35" t="str">
        <f>VLOOKUP(B29,Lexique!A:F,5,)</f>
        <v>Déviation de la caravance&lt;br/&gt; À droite/gauche sur rue</v>
      </c>
      <c r="G29" s="35" t="str">
        <f>VLOOKUP(B29,Lexique!A:F,6,)</f>
        <v>Caravan bypass&lt;br/&gt;Right/left on rue</v>
      </c>
      <c r="I29" s="6"/>
    </row>
    <row r="30" spans="1:9" ht="15" x14ac:dyDescent="0.2">
      <c r="A30" s="30">
        <v>144.9</v>
      </c>
      <c r="B30" s="29" t="s">
        <v>75</v>
      </c>
      <c r="C30" s="29"/>
      <c r="D30" s="23" t="s">
        <v>180</v>
      </c>
      <c r="E30" s="23" t="s">
        <v>180</v>
      </c>
      <c r="F30" s="35" t="str">
        <f>VLOOKUP(B30,Lexique!A:F,5,)</f>
        <v>Nom route / rue</v>
      </c>
      <c r="G30" s="35" t="str">
        <f>VLOOKUP(B30,Lexique!A:F,6,)</f>
        <v>Nom route / rue</v>
      </c>
      <c r="I30" s="6"/>
    </row>
    <row r="31" spans="1:9" ht="30" x14ac:dyDescent="0.2">
      <c r="A31" s="30">
        <v>145</v>
      </c>
      <c r="B31" s="29" t="s">
        <v>43</v>
      </c>
      <c r="C31" s="29"/>
      <c r="D31" s="23" t="s">
        <v>189</v>
      </c>
      <c r="E31" s="23" t="s">
        <v>190</v>
      </c>
      <c r="F31" s="35" t="str">
        <f>VLOOKUP(B31,Lexique!A:F,5,)</f>
        <v>Arrivée&lt;br/&gt;Bonification en temps et points</v>
      </c>
      <c r="G31" s="35" t="str">
        <f>VLOOKUP(B31,Lexique!A:F,6,)</f>
        <v>Finish&lt;br/&gt;Time and points bonus</v>
      </c>
      <c r="I31" s="6"/>
    </row>
    <row r="32" spans="1:9" ht="14" x14ac:dyDescent="0.2">
      <c r="A32" s="30"/>
      <c r="B32" s="29"/>
      <c r="C32" s="29"/>
      <c r="D32" s="23"/>
      <c r="E32" s="23"/>
      <c r="F32" s="35"/>
      <c r="G32" s="35"/>
      <c r="I32" s="6"/>
    </row>
    <row r="33" spans="1:9" ht="14" x14ac:dyDescent="0.2">
      <c r="A33" s="30"/>
      <c r="B33" s="29"/>
      <c r="C33" s="29"/>
      <c r="D33" s="23"/>
      <c r="E33" s="23"/>
      <c r="F33" s="35"/>
      <c r="G33" s="35"/>
      <c r="I33" s="6"/>
    </row>
    <row r="34" spans="1:9" ht="14" x14ac:dyDescent="0.2">
      <c r="A34" s="30"/>
      <c r="B34" s="29"/>
      <c r="C34" s="29"/>
      <c r="D34" s="23"/>
      <c r="E34" s="23"/>
      <c r="F34" s="35"/>
      <c r="G34" s="35"/>
      <c r="I34" s="6"/>
    </row>
    <row r="35" spans="1:9" ht="14" x14ac:dyDescent="0.2">
      <c r="A35" s="30"/>
      <c r="B35" s="29"/>
      <c r="C35" s="29"/>
      <c r="D35" s="23"/>
      <c r="E35" s="23"/>
      <c r="F35" s="35"/>
      <c r="G35" s="35"/>
      <c r="I35" s="6"/>
    </row>
    <row r="36" spans="1:9" ht="14" x14ac:dyDescent="0.2">
      <c r="A36" s="30"/>
      <c r="B36" s="29"/>
      <c r="C36" s="29"/>
      <c r="D36" s="23"/>
      <c r="E36" s="23"/>
      <c r="F36" s="35"/>
      <c r="G36" s="35"/>
      <c r="I36" s="6"/>
    </row>
    <row r="37" spans="1:9" ht="14" x14ac:dyDescent="0.2">
      <c r="A37" s="30"/>
      <c r="B37" s="29"/>
      <c r="C37" s="29"/>
      <c r="D37" s="23"/>
      <c r="E37" s="23"/>
      <c r="F37" s="35"/>
      <c r="G37" s="35"/>
      <c r="I37" s="6"/>
    </row>
    <row r="38" spans="1:9" ht="14" x14ac:dyDescent="0.2">
      <c r="A38" s="30"/>
      <c r="B38" s="29"/>
      <c r="C38" s="29"/>
      <c r="D38" s="23"/>
      <c r="E38" s="23"/>
      <c r="F38" s="35"/>
      <c r="G38" s="35"/>
      <c r="I38" s="6"/>
    </row>
    <row r="39" spans="1:9" ht="14" x14ac:dyDescent="0.2">
      <c r="A39" s="30"/>
      <c r="B39" s="29"/>
      <c r="C39" s="29"/>
      <c r="D39" s="23"/>
      <c r="E39" s="23"/>
      <c r="F39" s="35"/>
      <c r="G39" s="35"/>
      <c r="I39" s="6"/>
    </row>
    <row r="40" spans="1:9" ht="14" x14ac:dyDescent="0.2">
      <c r="A40" s="30"/>
      <c r="B40" s="29"/>
      <c r="C40" s="29"/>
      <c r="D40" s="23"/>
      <c r="E40" s="23"/>
      <c r="F40" s="35"/>
      <c r="G40" s="35"/>
      <c r="I40" s="6"/>
    </row>
    <row r="41" spans="1:9" ht="14" x14ac:dyDescent="0.2">
      <c r="A41" s="30"/>
      <c r="B41" s="29"/>
      <c r="C41" s="29"/>
      <c r="D41" s="23"/>
      <c r="E41" s="23"/>
      <c r="F41" s="35"/>
      <c r="G41" s="35"/>
      <c r="I41" s="6"/>
    </row>
    <row r="42" spans="1:9" ht="47.25" customHeight="1" x14ac:dyDescent="0.2">
      <c r="A42" s="36"/>
      <c r="B42" s="31"/>
      <c r="C42" s="32"/>
      <c r="D42" s="23"/>
      <c r="E42" s="23"/>
      <c r="F42" s="35"/>
      <c r="G42" s="35"/>
    </row>
    <row r="43" spans="1:9" ht="14" x14ac:dyDescent="0.2">
      <c r="A43" s="36"/>
      <c r="B43" s="31"/>
      <c r="C43" s="32"/>
      <c r="D43" s="23"/>
      <c r="E43" s="23"/>
      <c r="F43" s="35"/>
      <c r="G43" s="35"/>
    </row>
    <row r="44" spans="1:9" ht="14" x14ac:dyDescent="0.2">
      <c r="A44" s="36"/>
      <c r="B44" s="31"/>
      <c r="C44" s="32"/>
      <c r="D44" s="23"/>
      <c r="E44" s="23"/>
      <c r="F44" s="35"/>
      <c r="G44" s="35"/>
    </row>
    <row r="45" spans="1:9" ht="14" x14ac:dyDescent="0.2">
      <c r="A45" s="36"/>
      <c r="B45" s="31"/>
      <c r="C45" s="32"/>
      <c r="D45" s="23"/>
      <c r="E45" s="23"/>
      <c r="F45" s="35"/>
      <c r="G45" s="35"/>
    </row>
    <row r="46" spans="1:9" ht="14" x14ac:dyDescent="0.2">
      <c r="A46" s="36"/>
      <c r="B46" s="31"/>
      <c r="C46" s="32"/>
      <c r="D46" s="23"/>
      <c r="E46" s="23"/>
      <c r="F46" s="35"/>
      <c r="G46" s="35"/>
    </row>
    <row r="47" spans="1:9" ht="14" x14ac:dyDescent="0.2">
      <c r="A47" s="36"/>
      <c r="B47" s="31"/>
      <c r="C47" s="32"/>
      <c r="F47" s="35"/>
      <c r="G47" s="35"/>
    </row>
    <row r="48" spans="1:9" ht="14" x14ac:dyDescent="0.2">
      <c r="A48" s="36"/>
      <c r="B48" s="31"/>
      <c r="C48" s="32"/>
      <c r="F48" s="35"/>
      <c r="G48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DB8C-6DC2-3445-97F3-86408AFF8E25}">
  <dimension ref="A1:G321"/>
  <sheetViews>
    <sheetView topLeftCell="A9" zoomScale="150" zoomScaleNormal="150" workbookViewId="0">
      <selection activeCell="C30" sqref="C30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79</v>
      </c>
      <c r="C2" s="29" t="s">
        <v>262</v>
      </c>
      <c r="D2" s="23" t="s">
        <v>383</v>
      </c>
      <c r="E2" s="23" t="s">
        <v>384</v>
      </c>
      <c r="F2" s="35" t="str">
        <f>VLOOKUP(B2,Lexique!A:F,5,)</f>
        <v>Départ officiel</v>
      </c>
      <c r="G2" s="35" t="str">
        <f>VLOOKUP(B2,Lexique!A:F,6,)</f>
        <v>Official start</v>
      </c>
    </row>
    <row r="3" spans="1:7" ht="15" x14ac:dyDescent="0.2">
      <c r="A3" s="30">
        <v>0.23</v>
      </c>
      <c r="B3" s="29" t="s">
        <v>73</v>
      </c>
      <c r="C3" s="29" t="s">
        <v>385</v>
      </c>
      <c r="D3" s="23" t="s">
        <v>338</v>
      </c>
      <c r="E3" s="23" t="str">
        <f>D3</f>
        <v>Rue Wolfe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0.45</v>
      </c>
      <c r="B4" s="29" t="s">
        <v>72</v>
      </c>
      <c r="C4" s="29" t="s">
        <v>386</v>
      </c>
      <c r="D4" s="23" t="s">
        <v>339</v>
      </c>
      <c r="E4" s="23" t="str">
        <f>D4</f>
        <v>1e avenue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0.96</v>
      </c>
      <c r="B5" s="29" t="s">
        <v>73</v>
      </c>
      <c r="C5" s="29" t="s">
        <v>387</v>
      </c>
      <c r="D5" s="23" t="s">
        <v>410</v>
      </c>
      <c r="E5" s="23" t="str">
        <f>D5</f>
        <v>1ere rue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1.54</v>
      </c>
      <c r="B6" s="29" t="s">
        <v>72</v>
      </c>
      <c r="C6" s="29" t="s">
        <v>388</v>
      </c>
      <c r="D6" s="23" t="s">
        <v>411</v>
      </c>
      <c r="E6" s="23" t="str">
        <f>D6</f>
        <v>Boulevard Forest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1.96</v>
      </c>
      <c r="B7" s="29" t="s">
        <v>74</v>
      </c>
      <c r="C7" s="29" t="s">
        <v>389</v>
      </c>
      <c r="D7" s="23" t="s">
        <v>414</v>
      </c>
      <c r="E7" s="23" t="s">
        <v>415</v>
      </c>
      <c r="F7" s="35" t="str">
        <f>VLOOKUP(B7,Lexique!A:F,5,)</f>
        <v>Nom route / rue</v>
      </c>
      <c r="G7" s="35" t="str">
        <f>VLOOKUP(B7,Lexique!A:F,6,)</f>
        <v>Nom route / rue</v>
      </c>
    </row>
    <row r="8" spans="1:7" ht="30" x14ac:dyDescent="0.2">
      <c r="A8" s="30">
        <v>2.13</v>
      </c>
      <c r="B8" s="29" t="s">
        <v>74</v>
      </c>
      <c r="C8" s="29" t="s">
        <v>390</v>
      </c>
      <c r="D8" s="23" t="s">
        <v>328</v>
      </c>
      <c r="E8" s="23" t="str">
        <f>D8</f>
        <v>Boulevard Sabourin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2.52</v>
      </c>
      <c r="B9" s="29" t="s">
        <v>72</v>
      </c>
      <c r="C9" s="29" t="s">
        <v>331</v>
      </c>
      <c r="D9" s="23" t="s">
        <v>452</v>
      </c>
      <c r="E9" s="23" t="s">
        <v>453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30" x14ac:dyDescent="0.2">
      <c r="A10" s="30">
        <v>3.63</v>
      </c>
      <c r="B10" s="29" t="s">
        <v>73</v>
      </c>
      <c r="C10" s="29" t="s">
        <v>391</v>
      </c>
      <c r="D10" s="23" t="s">
        <v>416</v>
      </c>
      <c r="E10" s="24" t="str">
        <f>D10</f>
        <v>Chemin de la Baie-Carrière</v>
      </c>
      <c r="F10" s="35" t="str">
        <f>VLOOKUP(B10,Lexique!A:F,5,)</f>
        <v>Nom route / rue</v>
      </c>
      <c r="G10" s="35" t="str">
        <f>VLOOKUP(B10,Lexique!A:F,6,)</f>
        <v>Nom route / rue</v>
      </c>
    </row>
    <row r="11" spans="1:7" ht="30" x14ac:dyDescent="0.2">
      <c r="A11" s="30">
        <v>4.87</v>
      </c>
      <c r="B11" s="29" t="s">
        <v>73</v>
      </c>
      <c r="C11" s="29" t="s">
        <v>392</v>
      </c>
      <c r="D11" s="24" t="s">
        <v>417</v>
      </c>
      <c r="E11" s="24" t="str">
        <f>D11</f>
        <v>Boulevard Barette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30" x14ac:dyDescent="0.2">
      <c r="A12" s="30">
        <v>6.15</v>
      </c>
      <c r="B12" s="29" t="s">
        <v>73</v>
      </c>
      <c r="C12" s="29" t="s">
        <v>393</v>
      </c>
      <c r="D12" s="23" t="s">
        <v>328</v>
      </c>
      <c r="E12" s="25" t="str">
        <f>D12</f>
        <v>Boulevard Sabourin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30" x14ac:dyDescent="0.2">
      <c r="A13" s="30">
        <v>7.54</v>
      </c>
      <c r="B13" s="29" t="s">
        <v>72</v>
      </c>
      <c r="C13" s="29" t="s">
        <v>394</v>
      </c>
      <c r="D13" s="23" t="s">
        <v>331</v>
      </c>
      <c r="E13" s="25" t="str">
        <f t="shared" ref="E13:E17" si="0">D13</f>
        <v>Boulevard des Pins</v>
      </c>
      <c r="F13" s="35" t="str">
        <f>VLOOKUP(B13,Lexique!A:F,5,)</f>
        <v>Nom route / rue</v>
      </c>
      <c r="G13" s="35" t="str">
        <f>VLOOKUP(B13,Lexique!A:F,6,)</f>
        <v>Nom route / rue</v>
      </c>
    </row>
    <row r="14" spans="1:7" ht="15" x14ac:dyDescent="0.2">
      <c r="A14" s="30">
        <v>8.56</v>
      </c>
      <c r="B14" s="29" t="s">
        <v>73</v>
      </c>
      <c r="C14" s="29" t="s">
        <v>395</v>
      </c>
      <c r="D14" s="25" t="s">
        <v>332</v>
      </c>
      <c r="E14" s="25" t="str">
        <f t="shared" si="0"/>
        <v>7e rue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9.5399999999999991</v>
      </c>
      <c r="B15" s="29" t="s">
        <v>72</v>
      </c>
      <c r="C15" s="29" t="s">
        <v>386</v>
      </c>
      <c r="D15" s="23" t="s">
        <v>339</v>
      </c>
      <c r="E15" s="25" t="str">
        <f t="shared" si="0"/>
        <v>1e avenue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30">
        <v>9.92</v>
      </c>
      <c r="B16" s="29" t="s">
        <v>73</v>
      </c>
      <c r="C16" s="29" t="s">
        <v>396</v>
      </c>
      <c r="D16" s="24" t="s">
        <v>334</v>
      </c>
      <c r="E16" s="25" t="str">
        <f t="shared" si="0"/>
        <v>Rue d'Ukraine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30">
        <v>9.9700000000000006</v>
      </c>
      <c r="B17" s="29" t="s">
        <v>73</v>
      </c>
      <c r="C17" s="29" t="s">
        <v>397</v>
      </c>
      <c r="D17" s="43" t="s">
        <v>335</v>
      </c>
      <c r="E17" s="25" t="str">
        <f t="shared" si="0"/>
        <v>2e avenue</v>
      </c>
      <c r="F17" s="35" t="str">
        <f>VLOOKUP(B17,Lexique!A:F,5,)</f>
        <v>Nom route / rue</v>
      </c>
      <c r="G17" s="35" t="str">
        <f>VLOOKUP(B17,Lexique!A:F,6,)</f>
        <v>Nom route / rue</v>
      </c>
    </row>
    <row r="18" spans="1:7" ht="15" x14ac:dyDescent="0.2">
      <c r="A18" s="30">
        <v>10.4</v>
      </c>
      <c r="B18" s="29" t="s">
        <v>76</v>
      </c>
      <c r="C18" s="29" t="s">
        <v>398</v>
      </c>
      <c r="D18" s="23" t="s">
        <v>447</v>
      </c>
      <c r="E18" s="23" t="s">
        <v>448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f>A18+$A$18</f>
        <v>20.8</v>
      </c>
      <c r="B19" s="29" t="s">
        <v>76</v>
      </c>
      <c r="C19" s="29" t="s">
        <v>399</v>
      </c>
      <c r="D19" s="23" t="s">
        <v>426</v>
      </c>
      <c r="E19" s="23" t="s">
        <v>432</v>
      </c>
      <c r="F19" s="35" t="str">
        <f>VLOOKUP(B19,Lexique!A:F,5,)</f>
        <v>Nom route / rue</v>
      </c>
      <c r="G19" s="35" t="str">
        <f>VLOOKUP(B19,Lexique!A:F,6,)</f>
        <v>Nom route / rue</v>
      </c>
    </row>
    <row r="20" spans="1:7" ht="15" x14ac:dyDescent="0.2">
      <c r="A20" s="30">
        <f>A19+6.52</f>
        <v>27.32</v>
      </c>
      <c r="B20" s="29" t="s">
        <v>71</v>
      </c>
      <c r="C20" s="29" t="s">
        <v>418</v>
      </c>
      <c r="D20" s="25" t="s">
        <v>425</v>
      </c>
      <c r="E20" s="25" t="s">
        <v>424</v>
      </c>
      <c r="F20" s="35" t="str">
        <f>VLOOKUP(B20,Lexique!A:F,5,)</f>
        <v>Points GPM&lt;br/&gt; Lieu précis Ville</v>
      </c>
      <c r="G20" s="35" t="str">
        <f>VLOOKUP(B20,Lexique!A:F,6,)</f>
        <v>KOM Points&lt;br/&gt; Lieu précis Ville</v>
      </c>
    </row>
    <row r="21" spans="1:7" ht="15" x14ac:dyDescent="0.2">
      <c r="A21" s="30">
        <f>A19+$A$18</f>
        <v>31.200000000000003</v>
      </c>
      <c r="B21" s="29" t="s">
        <v>76</v>
      </c>
      <c r="C21" s="29" t="s">
        <v>400</v>
      </c>
      <c r="D21" s="23" t="s">
        <v>427</v>
      </c>
      <c r="E21" s="23" t="s">
        <v>433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f>A21+0.2</f>
        <v>31.400000000000002</v>
      </c>
      <c r="B22" s="29" t="s">
        <v>78</v>
      </c>
      <c r="C22" s="29" t="s">
        <v>449</v>
      </c>
      <c r="D22" s="23" t="s">
        <v>155</v>
      </c>
      <c r="E22" s="23" t="s">
        <v>156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</row>
    <row r="23" spans="1:7" ht="15" x14ac:dyDescent="0.2">
      <c r="A23" s="30">
        <f>A21+$A$18</f>
        <v>41.6</v>
      </c>
      <c r="B23" s="29" t="s">
        <v>70</v>
      </c>
      <c r="C23" s="29" t="s">
        <v>401</v>
      </c>
      <c r="D23" s="23" t="s">
        <v>445</v>
      </c>
      <c r="E23" s="23" t="s">
        <v>446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f>A23+$A$18</f>
        <v>52</v>
      </c>
      <c r="B24" s="29" t="s">
        <v>76</v>
      </c>
      <c r="C24" s="29" t="s">
        <v>402</v>
      </c>
      <c r="D24" s="23" t="s">
        <v>428</v>
      </c>
      <c r="E24" s="23" t="s">
        <v>434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f>A24+6.52</f>
        <v>58.519999999999996</v>
      </c>
      <c r="B25" s="29" t="s">
        <v>71</v>
      </c>
      <c r="C25" s="29" t="s">
        <v>419</v>
      </c>
      <c r="D25" s="25" t="s">
        <v>425</v>
      </c>
      <c r="E25" s="25" t="s">
        <v>424</v>
      </c>
      <c r="F25" s="35" t="str">
        <f>VLOOKUP(B25,Lexique!A:F,5,)</f>
        <v>Points GPM&lt;br/&gt; Lieu précis Ville</v>
      </c>
      <c r="G25" s="35" t="str">
        <f>VLOOKUP(B25,Lexique!A:F,6,)</f>
        <v>KOM Points&lt;br/&gt; Lieu précis Ville</v>
      </c>
    </row>
    <row r="26" spans="1:7" ht="15" x14ac:dyDescent="0.2">
      <c r="A26" s="30">
        <f>A24+$A$18</f>
        <v>62.4</v>
      </c>
      <c r="B26" s="29" t="s">
        <v>81</v>
      </c>
      <c r="C26" s="29" t="s">
        <v>403</v>
      </c>
      <c r="D26" s="23" t="s">
        <v>439</v>
      </c>
      <c r="E26" s="23" t="s">
        <v>442</v>
      </c>
      <c r="F26" s="35" t="str">
        <f>VLOOKUP(B26,Lexique!A:F,5,)</f>
        <v>Sprint du maire Ville $250&lt;br/&gt; Lieu précis Ville</v>
      </c>
      <c r="G26" s="35" t="str">
        <f>VLOOKUP(B26,Lexique!A:F,6,)</f>
        <v>Ville Mayor's sprint $250&lt;br/&gt; Lieu précis Ville</v>
      </c>
    </row>
    <row r="27" spans="1:7" ht="15" x14ac:dyDescent="0.2">
      <c r="A27" s="30">
        <f>A26+$A$18</f>
        <v>72.8</v>
      </c>
      <c r="B27" s="29" t="s">
        <v>76</v>
      </c>
      <c r="C27" s="29" t="s">
        <v>404</v>
      </c>
      <c r="D27" s="23" t="s">
        <v>429</v>
      </c>
      <c r="E27" s="23" t="s">
        <v>435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f>A27+$A$18</f>
        <v>83.2</v>
      </c>
      <c r="B28" s="29" t="s">
        <v>76</v>
      </c>
      <c r="C28" s="29" t="s">
        <v>405</v>
      </c>
      <c r="D28" s="23" t="s">
        <v>430</v>
      </c>
      <c r="E28" s="23" t="s">
        <v>436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15" x14ac:dyDescent="0.2">
      <c r="A29" s="30">
        <f>A28+6.52</f>
        <v>89.72</v>
      </c>
      <c r="B29" s="29" t="s">
        <v>71</v>
      </c>
      <c r="C29" s="29" t="s">
        <v>420</v>
      </c>
      <c r="D29" s="25" t="s">
        <v>425</v>
      </c>
      <c r="E29" s="25" t="s">
        <v>424</v>
      </c>
      <c r="F29" s="35" t="str">
        <f>VLOOKUP(B29,Lexique!A:F,5,)</f>
        <v>Points GPM&lt;br/&gt; Lieu précis Ville</v>
      </c>
      <c r="G29" s="35" t="str">
        <f>VLOOKUP(B29,Lexique!A:F,6,)</f>
        <v>KOM Points&lt;br/&gt; Lieu précis Ville</v>
      </c>
    </row>
    <row r="30" spans="1:7" ht="15" x14ac:dyDescent="0.2">
      <c r="A30" s="30">
        <f>A28+$A$18</f>
        <v>93.600000000000009</v>
      </c>
      <c r="B30" s="29" t="s">
        <v>70</v>
      </c>
      <c r="C30" s="29" t="s">
        <v>406</v>
      </c>
      <c r="D30" s="23" t="s">
        <v>443</v>
      </c>
      <c r="E30" s="23" t="s">
        <v>444</v>
      </c>
      <c r="F30" s="35" t="str">
        <f>VLOOKUP(B30,Lexique!A:F,5,)</f>
        <v>Sprint bonification temps et points&lt;br/&gt; Lieu précis Ville</v>
      </c>
      <c r="G30" s="35" t="str">
        <f>VLOOKUP(B30,Lexique!A:F,6,)</f>
        <v>Bonification Sprint - times and points&lt;br/&gt; Lieu précis Ville</v>
      </c>
    </row>
    <row r="31" spans="1:7" ht="15" x14ac:dyDescent="0.2">
      <c r="A31" s="30">
        <f>A30+$A$18</f>
        <v>104.00000000000001</v>
      </c>
      <c r="B31" s="29" t="s">
        <v>81</v>
      </c>
      <c r="C31" s="29" t="s">
        <v>407</v>
      </c>
      <c r="D31" s="23" t="s">
        <v>440</v>
      </c>
      <c r="E31" s="23" t="s">
        <v>441</v>
      </c>
      <c r="F31" s="35" t="str">
        <f>VLOOKUP(B31,Lexique!A:F,5,)</f>
        <v>Sprint du maire Ville $250&lt;br/&gt; Lieu précis Ville</v>
      </c>
      <c r="G31" s="35" t="str">
        <f>VLOOKUP(B31,Lexique!A:F,6,)</f>
        <v>Ville Mayor's sprint $250&lt;br/&gt; Lieu précis Ville</v>
      </c>
    </row>
    <row r="32" spans="1:7" ht="15" x14ac:dyDescent="0.2">
      <c r="A32" s="30">
        <f>A35-20</f>
        <v>104.80000000000003</v>
      </c>
      <c r="B32" s="29" t="s">
        <v>78</v>
      </c>
      <c r="C32" s="29" t="s">
        <v>450</v>
      </c>
      <c r="D32" s="23" t="s">
        <v>154</v>
      </c>
      <c r="E32" s="23" t="s">
        <v>153</v>
      </c>
      <c r="F32" s="35" t="str">
        <f>VLOOKUP(B32,Lexique!A:F,5,)</f>
        <v>Début du ravitaillement / Fin du ravitaillement</v>
      </c>
      <c r="G32" s="35" t="str">
        <f>VLOOKUP(B32,Lexique!A:F,6,)</f>
        <v>Feed open / Feed closed</v>
      </c>
    </row>
    <row r="33" spans="1:7" ht="15" x14ac:dyDescent="0.2">
      <c r="A33" s="30">
        <f>A31+$A$18</f>
        <v>114.40000000000002</v>
      </c>
      <c r="B33" s="29" t="s">
        <v>80</v>
      </c>
      <c r="C33" s="29" t="s">
        <v>408</v>
      </c>
      <c r="D33" s="23" t="s">
        <v>431</v>
      </c>
      <c r="E33" s="23" t="s">
        <v>437</v>
      </c>
      <c r="F33" s="35" t="str">
        <f>VLOOKUP(B33,Lexique!A:F,5,)</f>
        <v>Début Xe tour (1 tour à faire)</v>
      </c>
      <c r="G33" s="35" t="str">
        <f>VLOOKUP(B33,Lexique!A:F,6,)</f>
        <v>Start of Xth lap (1 lap to go)</v>
      </c>
    </row>
    <row r="34" spans="1:7" ht="15" x14ac:dyDescent="0.2">
      <c r="A34" s="30">
        <f>A35-0.1</f>
        <v>124.70000000000003</v>
      </c>
      <c r="B34" s="29" t="s">
        <v>110</v>
      </c>
      <c r="C34" s="29"/>
      <c r="D34" s="26" t="s">
        <v>347</v>
      </c>
      <c r="E34" s="26" t="s">
        <v>348</v>
      </c>
      <c r="F34" s="35" t="str">
        <f>VLOOKUP(B34,Lexique!A:F,5,)</f>
        <v>Déviation de la caravance&lt;br/&gt; À droite/gauche sur rue</v>
      </c>
      <c r="G34" s="35" t="str">
        <f>VLOOKUP(B34,Lexique!A:F,6,)</f>
        <v>Caravan bypass&lt;br/&gt;Right/left on rue</v>
      </c>
    </row>
    <row r="35" spans="1:7" ht="15" x14ac:dyDescent="0.2">
      <c r="A35" s="30">
        <f>A33+$A$18</f>
        <v>124.80000000000003</v>
      </c>
      <c r="B35" s="29" t="s">
        <v>43</v>
      </c>
      <c r="C35" s="29" t="s">
        <v>409</v>
      </c>
      <c r="D35" s="26" t="s">
        <v>109</v>
      </c>
      <c r="E35" s="26" t="s">
        <v>161</v>
      </c>
      <c r="F35" s="35" t="str">
        <f>VLOOKUP(B35,Lexique!A:F,5,)</f>
        <v>Arrivée&lt;br/&gt;Bonification en temps et points</v>
      </c>
      <c r="G35" s="35" t="str">
        <f>VLOOKUP(B35,Lexique!A:F,6,)</f>
        <v>Finish&lt;br/&gt;Time and points bonus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2D55F-EF61-7A48-9E79-16B74F406F74}">
          <x14:formula1>
            <xm:f>Lexique!$A$2:$A$24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Christine Beausoleil</cp:lastModifiedBy>
  <dcterms:created xsi:type="dcterms:W3CDTF">2008-07-13T23:51:54Z</dcterms:created>
  <dcterms:modified xsi:type="dcterms:W3CDTF">2024-06-22T22:56:12Z</dcterms:modified>
</cp:coreProperties>
</file>