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Engine Room Scantling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J20" i="1" s="1"/>
  <c r="G98" i="1"/>
  <c r="L90" i="1"/>
  <c r="L91" i="1" s="1"/>
  <c r="F84" i="1" s="1"/>
  <c r="G70" i="1"/>
  <c r="G72" i="1" s="1"/>
  <c r="G64" i="1"/>
  <c r="G60" i="1"/>
  <c r="G43" i="1"/>
  <c r="G47" i="1" s="1"/>
  <c r="J35" i="1"/>
  <c r="J19" i="1"/>
  <c r="G19" i="1" l="1"/>
  <c r="G32" i="1" s="1"/>
  <c r="G35" i="1" s="1"/>
  <c r="G103" i="1"/>
  <c r="L106" i="1"/>
  <c r="G29" i="1"/>
  <c r="G107" i="1" l="1"/>
  <c r="G106" i="1"/>
</calcChain>
</file>

<file path=xl/sharedStrings.xml><?xml version="1.0" encoding="utf-8"?>
<sst xmlns="http://schemas.openxmlformats.org/spreadsheetml/2006/main" count="119" uniqueCount="76">
  <si>
    <t>h = 350 + 45l</t>
  </si>
  <si>
    <t>mm</t>
  </si>
  <si>
    <t>l</t>
  </si>
  <si>
    <t>m</t>
  </si>
  <si>
    <t>We are taking the depth of the center girder</t>
  </si>
  <si>
    <r>
      <t>t</t>
    </r>
    <r>
      <rPr>
        <vertAlign val="subscript"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=h/h</t>
    </r>
    <r>
      <rPr>
        <vertAlign val="sub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(h/100 +1)√k</t>
    </r>
  </si>
  <si>
    <r>
      <t>h</t>
    </r>
    <r>
      <rPr>
        <vertAlign val="subscript"/>
        <sz val="12"/>
        <color theme="1"/>
        <rFont val="Calibri"/>
        <family val="2"/>
        <scheme val="minor"/>
      </rPr>
      <t>a</t>
    </r>
  </si>
  <si>
    <t>h</t>
  </si>
  <si>
    <t>k</t>
  </si>
  <si>
    <r>
      <t>t</t>
    </r>
    <r>
      <rPr>
        <vertAlign val="subscript"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=(h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/120h</t>
    </r>
    <r>
      <rPr>
        <vertAlign val="sub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 * √k</t>
    </r>
  </si>
  <si>
    <r>
      <t>t</t>
    </r>
    <r>
      <rPr>
        <vertAlign val="subscript"/>
        <sz val="12"/>
        <color theme="1"/>
        <rFont val="Calibri"/>
        <family val="2"/>
        <scheme val="minor"/>
      </rPr>
      <t>pf</t>
    </r>
    <r>
      <rPr>
        <sz val="12"/>
        <color theme="1"/>
        <rFont val="Calibri"/>
        <family val="2"/>
        <scheme val="minor"/>
      </rPr>
      <t xml:space="preserve"> = t</t>
    </r>
    <r>
      <rPr>
        <vertAlign val="subscript"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 xml:space="preserve"> − 2.0√k</t>
    </r>
  </si>
  <si>
    <t>P</t>
  </si>
  <si>
    <t>kw</t>
  </si>
  <si>
    <r>
      <t>t=c t</t>
    </r>
    <r>
      <rPr>
        <vertAlign val="subscript"/>
        <sz val="12"/>
        <color theme="1"/>
        <rFont val="Calibri"/>
        <family val="2"/>
        <scheme val="minor"/>
      </rPr>
      <t>pf</t>
    </r>
  </si>
  <si>
    <t>c</t>
  </si>
  <si>
    <t>taking</t>
  </si>
  <si>
    <t xml:space="preserve">                                          taking</t>
  </si>
  <si>
    <t xml:space="preserve">t=√(P/15) +6 </t>
  </si>
  <si>
    <t>kW</t>
  </si>
  <si>
    <t>t</t>
  </si>
  <si>
    <r>
      <t>t = 1.1⋅a⋅ √(p⋅ k) + t</t>
    </r>
    <r>
      <rPr>
        <vertAlign val="subscript"/>
        <sz val="12"/>
        <color theme="1"/>
        <rFont val="Calibri"/>
        <family val="2"/>
        <scheme val="minor"/>
      </rPr>
      <t>K</t>
    </r>
  </si>
  <si>
    <t>p</t>
  </si>
  <si>
    <r>
      <t>kN/m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</si>
  <si>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t</t>
    </r>
    <r>
      <rPr>
        <vertAlign val="subscript"/>
        <sz val="12"/>
        <color theme="1"/>
        <rFont val="Calibri"/>
        <family val="2"/>
        <scheme val="minor"/>
      </rPr>
      <t>k</t>
    </r>
  </si>
  <si>
    <t>a</t>
  </si>
  <si>
    <t>The thickness of top plate should approximately be equal to the</t>
  </si>
  <si>
    <t>The cross sectional area of the top plate</t>
  </si>
  <si>
    <r>
      <t>A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= P/15+ 30</t>
    </r>
  </si>
  <si>
    <r>
      <t>cm</t>
    </r>
    <r>
      <rPr>
        <vertAlign val="superscript"/>
        <sz val="12"/>
        <color theme="1"/>
        <rFont val="Calibri"/>
        <family val="2"/>
        <scheme val="minor"/>
      </rPr>
      <t>2</t>
    </r>
  </si>
  <si>
    <t>The width of the plate</t>
  </si>
  <si>
    <r>
      <t>A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*100/t</t>
    </r>
  </si>
  <si>
    <t>The section modulus of web frame</t>
  </si>
  <si>
    <t>cm3</t>
  </si>
  <si>
    <t>z</t>
  </si>
  <si>
    <t>Ps</t>
  </si>
  <si>
    <t>kN/m2</t>
  </si>
  <si>
    <t>e</t>
  </si>
  <si>
    <t>(Pt-1,Ch-1,Sec-8, D.4.1.4)</t>
  </si>
  <si>
    <r>
      <t>S=3</t>
    </r>
    <r>
      <rPr>
        <sz val="12"/>
        <color theme="1"/>
        <rFont val="Calibri"/>
        <family val="2"/>
      </rPr>
      <t>×D</t>
    </r>
  </si>
  <si>
    <t>D</t>
  </si>
  <si>
    <t>Thickness of Brackets</t>
  </si>
  <si>
    <t>3.5+.25*√Z</t>
  </si>
  <si>
    <t>b</t>
  </si>
  <si>
    <t>Engine Room Scantling Calculation</t>
  </si>
  <si>
    <t>Depth of the center girder, h</t>
  </si>
  <si>
    <t>(Pt-1, Ch-1, Sec-8)</t>
  </si>
  <si>
    <r>
      <t>Thickness of the center girder, t</t>
    </r>
    <r>
      <rPr>
        <b/>
        <vertAlign val="subscript"/>
        <sz val="12"/>
        <color theme="1"/>
        <rFont val="Calibri"/>
        <family val="2"/>
        <scheme val="minor"/>
      </rPr>
      <t>m</t>
    </r>
  </si>
  <si>
    <r>
      <t>Thickness of the side girders, t</t>
    </r>
    <r>
      <rPr>
        <b/>
        <vertAlign val="subscript"/>
        <sz val="12"/>
        <color theme="1"/>
        <rFont val="Calibri"/>
        <family val="2"/>
        <scheme val="minor"/>
      </rPr>
      <t>m</t>
    </r>
  </si>
  <si>
    <t>(Pt-1, Ch-1, Sec-8, C.5.2.1)</t>
  </si>
  <si>
    <t>(Pt-1, Ch-1, Sec-8, D.3.1)</t>
  </si>
  <si>
    <t>Thickness of plate floors</t>
  </si>
  <si>
    <t>Thickness of plate floors at Engine Room</t>
  </si>
  <si>
    <t>Thickness of the longitudinal girders, t</t>
  </si>
  <si>
    <t>(Pt-1, Ch-1, Sec-8, D.4.2.1)</t>
  </si>
  <si>
    <t>Thickness of side girder</t>
  </si>
  <si>
    <t>Taking,</t>
  </si>
  <si>
    <t>Thickness of inner bottom plating</t>
  </si>
  <si>
    <t xml:space="preserve">Between the foundation girders, thickness of inner bottom plating </t>
  </si>
  <si>
    <t>diameter of the fitted-in bolts. So, thickness of the top plate</t>
  </si>
  <si>
    <t>[Sec-4, A3]</t>
  </si>
  <si>
    <t>(Pt-1, Ch-1, Sec-9)</t>
  </si>
  <si>
    <t>T - 250X175X10 mm</t>
  </si>
  <si>
    <r>
      <t>The foundation bolts for fastening the engine at the seating shall be spaced no more apart than, S = 3</t>
    </r>
    <r>
      <rPr>
        <b/>
        <sz val="12"/>
        <color theme="1"/>
        <rFont val="Calibri"/>
        <family val="2"/>
      </rPr>
      <t>×</t>
    </r>
    <r>
      <rPr>
        <b/>
        <sz val="12"/>
        <color theme="1"/>
        <rFont val="Calibri"/>
        <family val="2"/>
        <scheme val="minor"/>
      </rPr>
      <t xml:space="preserve">D </t>
    </r>
  </si>
  <si>
    <t>Where, d = diameter of the foundation bolt</t>
  </si>
  <si>
    <r>
      <t>[</t>
    </r>
    <r>
      <rPr>
        <b/>
        <i/>
        <u/>
        <sz val="12"/>
        <color theme="1"/>
        <rFont val="Calibri"/>
        <family val="2"/>
        <scheme val="minor"/>
      </rPr>
      <t>Ref:</t>
    </r>
    <r>
      <rPr>
        <b/>
        <sz val="14"/>
        <color theme="1"/>
        <rFont val="Calibri"/>
        <family val="2"/>
        <scheme val="minor"/>
      </rPr>
      <t>GL-2013</t>
    </r>
    <r>
      <rPr>
        <b/>
        <u/>
        <sz val="12"/>
        <color theme="1"/>
        <rFont val="Calibri"/>
        <family val="2"/>
        <scheme val="minor"/>
      </rPr>
      <t>]</t>
    </r>
  </si>
  <si>
    <t>Plate Floor</t>
  </si>
  <si>
    <t>Longitudinal Girder</t>
  </si>
  <si>
    <t>Side Girder</t>
  </si>
  <si>
    <t>Inner Bottom Plate</t>
  </si>
  <si>
    <t>Bottom Plate</t>
  </si>
  <si>
    <t>Top Plate (Thickness)</t>
  </si>
  <si>
    <t>Top Plate (Width)</t>
  </si>
  <si>
    <t>T-200x100x12</t>
  </si>
  <si>
    <t>Web Frame</t>
  </si>
  <si>
    <t>Foundation Bolt (Diameter)</t>
  </si>
  <si>
    <t>Foundation Bolt (Spacing)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</si>
</sst>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0" fontId="2" fillId="0" borderId="2" xfId="0" applyFont="1" applyBorder="1"/>
    <xf numFmtId="0" fontId="8" fillId="0" borderId="0" xfId="0" applyFont="1"/>
    <xf numFmtId="0" fontId="1" fillId="0" borderId="0" xfId="0" applyFont="1"/>
    <xf numFmtId="0" fontId="0" fillId="0" borderId="1" xfId="0" applyBorder="1"/>
    <xf numFmtId="0" fontId="13" fillId="0" borderId="0" xfId="0" applyFont="1"/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5" fontId="2" fillId="0" borderId="0" xfId="0" applyNumberFormat="1" applyFont="1"/>
    <xf numFmtId="1" fontId="13" fillId="0" borderId="0" xfId="0" applyNumberFormat="1" applyFont="1"/>
    <xf numFmtId="1" fontId="4" fillId="0" borderId="0" xfId="0" applyNumberFormat="1" applyFont="1"/>
    <xf numFmtId="164" fontId="13" fillId="0" borderId="0" xfId="0" applyNumberFormat="1" applyFont="1"/>
    <xf numFmtId="1" fontId="2" fillId="0" borderId="0" xfId="0" applyNumberFormat="1" applyFont="1"/>
    <xf numFmtId="0" fontId="15" fillId="0" borderId="0" xfId="0" applyFont="1" applyAlignment="1">
      <alignment horizontal="center"/>
    </xf>
    <xf numFmtId="164" fontId="16" fillId="0" borderId="0" xfId="0" applyNumberFormat="1" applyFont="1"/>
    <xf numFmtId="165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31751</xdr:colOff>
      <xdr:row>4</xdr:row>
      <xdr:rowOff>33954</xdr:rowOff>
    </xdr:from>
    <xdr:ext cx="4984750" cy="2804261"/>
    <xdr:pic>
      <xdr:nvPicPr>
        <xdr:cNvPr id="2" name="Picture 1">
          <a:extLst>
            <a:ext uri="{FF2B5EF4-FFF2-40B4-BE49-F238E27FC236}">
              <a16:creationId xmlns:a16="http://schemas.microsoft.com/office/drawing/2014/main" id="{F73D6882-80AD-4075-82D1-676307027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501" y="808654"/>
          <a:ext cx="4984750" cy="280426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12</xdr:col>
      <xdr:colOff>31427</xdr:colOff>
      <xdr:row>19</xdr:row>
      <xdr:rowOff>16352</xdr:rowOff>
    </xdr:from>
    <xdr:ext cx="5836116" cy="1361598"/>
    <xdr:pic>
      <xdr:nvPicPr>
        <xdr:cNvPr id="3" name="Picture 2">
          <a:extLst>
            <a:ext uri="{FF2B5EF4-FFF2-40B4-BE49-F238E27FC236}">
              <a16:creationId xmlns:a16="http://schemas.microsoft.com/office/drawing/2014/main" id="{01ECDE8D-8514-4205-B44B-F34709543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227" y="3794602"/>
          <a:ext cx="5836116" cy="136159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12</xdr:col>
      <xdr:colOff>29573</xdr:colOff>
      <xdr:row>26</xdr:row>
      <xdr:rowOff>180308</xdr:rowOff>
    </xdr:from>
    <xdr:ext cx="6399183" cy="909240"/>
    <xdr:pic>
      <xdr:nvPicPr>
        <xdr:cNvPr id="4" name="Picture 3">
          <a:extLst>
            <a:ext uri="{FF2B5EF4-FFF2-40B4-BE49-F238E27FC236}">
              <a16:creationId xmlns:a16="http://schemas.microsoft.com/office/drawing/2014/main" id="{4C5CE4D7-6626-4546-9393-167B8BC9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6373" y="5336508"/>
          <a:ext cx="6399183" cy="9092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12</xdr:col>
      <xdr:colOff>37305</xdr:colOff>
      <xdr:row>32</xdr:row>
      <xdr:rowOff>53294</xdr:rowOff>
    </xdr:from>
    <xdr:ext cx="6266887" cy="1836898"/>
    <xdr:pic>
      <xdr:nvPicPr>
        <xdr:cNvPr id="5" name="Picture 4">
          <a:extLst>
            <a:ext uri="{FF2B5EF4-FFF2-40B4-BE49-F238E27FC236}">
              <a16:creationId xmlns:a16="http://schemas.microsoft.com/office/drawing/2014/main" id="{484DA3E3-521C-4E71-9563-1CFB19063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8455" y="6479494"/>
          <a:ext cx="6266887" cy="183689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11</xdr:col>
      <xdr:colOff>387917</xdr:colOff>
      <xdr:row>67</xdr:row>
      <xdr:rowOff>170997</xdr:rowOff>
    </xdr:from>
    <xdr:ext cx="6738411" cy="2533589"/>
    <xdr:pic>
      <xdr:nvPicPr>
        <xdr:cNvPr id="6" name="Picture 5">
          <a:extLst>
            <a:ext uri="{FF2B5EF4-FFF2-40B4-BE49-F238E27FC236}">
              <a16:creationId xmlns:a16="http://schemas.microsoft.com/office/drawing/2014/main" id="{9E39345A-A8F7-4DF7-97F9-0CA88D21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967" y="13613947"/>
          <a:ext cx="6738411" cy="253358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13</xdr:col>
      <xdr:colOff>439425</xdr:colOff>
      <xdr:row>82</xdr:row>
      <xdr:rowOff>184410</xdr:rowOff>
    </xdr:from>
    <xdr:ext cx="6451593" cy="3469919"/>
    <xdr:pic>
      <xdr:nvPicPr>
        <xdr:cNvPr id="7" name="Picture 6">
          <a:extLst>
            <a:ext uri="{FF2B5EF4-FFF2-40B4-BE49-F238E27FC236}">
              <a16:creationId xmlns:a16="http://schemas.microsoft.com/office/drawing/2014/main" id="{47973236-4F8B-4E1C-8288-2C547CCAF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1825" y="17316710"/>
          <a:ext cx="6451593" cy="346991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twoCellAnchor editAs="oneCell">
    <xdr:from>
      <xdr:col>12</xdr:col>
      <xdr:colOff>321192</xdr:colOff>
      <xdr:row>102</xdr:row>
      <xdr:rowOff>55378</xdr:rowOff>
    </xdr:from>
    <xdr:to>
      <xdr:col>25</xdr:col>
      <xdr:colOff>168994</xdr:colOff>
      <xdr:row>111</xdr:row>
      <xdr:rowOff>129539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960683-BDC2-455B-9D52-3272C85AD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33992" y="21143728"/>
          <a:ext cx="8261064" cy="1731511"/>
        </a:xfrm>
        <a:prstGeom prst="rect">
          <a:avLst/>
        </a:prstGeom>
      </xdr:spPr>
    </xdr:pic>
    <xdr:clientData/>
  </xdr:twoCellAnchor>
  <xdr:twoCellAnchor editAs="oneCell">
    <xdr:from>
      <xdr:col>11</xdr:col>
      <xdr:colOff>335280</xdr:colOff>
      <xdr:row>42</xdr:row>
      <xdr:rowOff>15240</xdr:rowOff>
    </xdr:from>
    <xdr:to>
      <xdr:col>20</xdr:col>
      <xdr:colOff>456419</xdr:colOff>
      <xdr:row>67</xdr:row>
      <xdr:rowOff>8840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363160F-2B52-4527-8262-42D5284F0D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71" t="19173" r="18530" b="7449"/>
        <a:stretch/>
      </xdr:blipFill>
      <xdr:spPr>
        <a:xfrm>
          <a:off x="13238480" y="9102090"/>
          <a:ext cx="6096000" cy="4597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7"/>
  <sheetViews>
    <sheetView topLeftCell="A100" zoomScale="56" zoomScaleNormal="56" workbookViewId="0">
      <selection activeCell="C103" sqref="C103:L107"/>
    </sheetView>
  </sheetViews>
  <sheetFormatPr defaultRowHeight="14.5" x14ac:dyDescent="0.35"/>
  <cols>
    <col min="4" max="4" width="24.1796875" customWidth="1"/>
    <col min="6" max="6" width="30" customWidth="1"/>
    <col min="7" max="7" width="9" style="10" bestFit="1" customWidth="1"/>
    <col min="8" max="8" width="14.54296875" customWidth="1"/>
    <col min="14" max="14" width="15.7265625" customWidth="1"/>
  </cols>
  <sheetData>
    <row r="2" spans="2:14" ht="15.5" customHeight="1" x14ac:dyDescent="0.35">
      <c r="G2" s="28" t="s">
        <v>43</v>
      </c>
      <c r="H2" s="28"/>
      <c r="I2" s="28"/>
      <c r="J2" s="28"/>
      <c r="K2" s="28"/>
      <c r="L2" s="28"/>
      <c r="N2" s="24" t="s">
        <v>64</v>
      </c>
    </row>
    <row r="3" spans="2:14" ht="15.5" x14ac:dyDescent="0.35">
      <c r="B3" s="1"/>
      <c r="C3" s="1"/>
      <c r="D3" s="1"/>
      <c r="E3" s="1"/>
      <c r="F3" s="1"/>
      <c r="G3" s="28"/>
      <c r="H3" s="28"/>
      <c r="I3" s="28"/>
      <c r="J3" s="28"/>
      <c r="K3" s="28"/>
      <c r="L3" s="28"/>
      <c r="M3" s="1"/>
      <c r="N3" s="24"/>
    </row>
    <row r="4" spans="2:14" ht="15.5" x14ac:dyDescent="0.35"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1"/>
    </row>
    <row r="5" spans="2:14" ht="16" thickBot="1" x14ac:dyDescent="0.4">
      <c r="B5" s="1"/>
      <c r="C5" s="1"/>
      <c r="D5" s="1"/>
      <c r="E5" s="1"/>
      <c r="F5" s="1"/>
      <c r="G5" s="11"/>
      <c r="H5" s="1"/>
      <c r="I5" s="25" t="s">
        <v>45</v>
      </c>
      <c r="J5" s="25"/>
      <c r="K5" s="1"/>
      <c r="L5" s="1"/>
      <c r="M5" s="1"/>
      <c r="N5" s="1"/>
    </row>
    <row r="6" spans="2:14" ht="16" thickBot="1" x14ac:dyDescent="0.4">
      <c r="B6" s="27" t="s">
        <v>44</v>
      </c>
      <c r="C6" s="27"/>
      <c r="D6" s="27"/>
      <c r="E6" s="1"/>
      <c r="F6" s="3" t="s">
        <v>0</v>
      </c>
      <c r="G6" s="14">
        <f>350+45*J7</f>
        <v>959.3</v>
      </c>
      <c r="H6" s="1" t="s">
        <v>1</v>
      </c>
      <c r="I6" s="1"/>
      <c r="J6" s="1"/>
      <c r="K6" s="1"/>
      <c r="L6" s="1"/>
      <c r="M6" s="1"/>
      <c r="N6" s="1"/>
    </row>
    <row r="7" spans="2:14" ht="15.5" x14ac:dyDescent="0.35">
      <c r="B7" s="4"/>
      <c r="C7" s="4"/>
      <c r="D7" s="4"/>
      <c r="E7" s="1"/>
      <c r="F7" s="1"/>
      <c r="G7" s="14"/>
      <c r="H7" s="1"/>
      <c r="I7" s="5" t="s">
        <v>2</v>
      </c>
      <c r="J7" s="5">
        <v>13.54</v>
      </c>
      <c r="K7" s="5" t="s">
        <v>3</v>
      </c>
      <c r="L7" s="1"/>
      <c r="M7" s="1"/>
      <c r="N7" s="1"/>
    </row>
    <row r="8" spans="2:14" ht="15.5" x14ac:dyDescent="0.35">
      <c r="B8" s="4"/>
      <c r="C8" s="4"/>
      <c r="D8" s="4"/>
      <c r="E8" s="1"/>
      <c r="F8" s="1"/>
      <c r="G8" s="14"/>
      <c r="H8" s="1"/>
      <c r="I8" s="1"/>
      <c r="J8" s="1"/>
      <c r="K8" s="1"/>
      <c r="L8" s="1"/>
      <c r="M8" s="1"/>
      <c r="N8" s="1"/>
    </row>
    <row r="9" spans="2:14" ht="15.5" x14ac:dyDescent="0.35">
      <c r="B9" s="4"/>
      <c r="C9" s="4" t="s">
        <v>4</v>
      </c>
      <c r="D9" s="4"/>
      <c r="E9" s="1"/>
      <c r="F9" s="1"/>
      <c r="G9" s="15">
        <v>960</v>
      </c>
      <c r="H9" s="1" t="s">
        <v>1</v>
      </c>
      <c r="I9" s="1"/>
      <c r="J9" s="1"/>
      <c r="K9" s="1"/>
      <c r="L9" s="1"/>
      <c r="M9" s="1"/>
      <c r="N9" s="1"/>
    </row>
    <row r="10" spans="2:14" ht="15.5" x14ac:dyDescent="0.35">
      <c r="B10" s="4"/>
      <c r="C10" s="4"/>
      <c r="D10" s="4"/>
      <c r="E10" s="1"/>
      <c r="F10" s="1"/>
      <c r="G10" s="11"/>
      <c r="H10" s="1"/>
      <c r="I10" s="1"/>
      <c r="J10" s="1"/>
      <c r="K10" s="1"/>
      <c r="L10" s="1"/>
      <c r="M10" s="1"/>
      <c r="N10" s="1"/>
    </row>
    <row r="11" spans="2:14" ht="15.5" x14ac:dyDescent="0.35">
      <c r="B11" s="4"/>
      <c r="C11" s="4"/>
      <c r="D11" s="4"/>
      <c r="E11" s="1"/>
      <c r="F11" s="1"/>
      <c r="G11" s="11"/>
      <c r="H11" s="1"/>
      <c r="I11" s="1"/>
      <c r="J11" s="1"/>
      <c r="K11" s="1"/>
      <c r="L11" s="1"/>
      <c r="M11" s="1"/>
      <c r="N11" s="1"/>
    </row>
    <row r="12" spans="2:14" ht="15.5" x14ac:dyDescent="0.35">
      <c r="B12" s="4"/>
      <c r="C12" s="4"/>
      <c r="D12" s="4"/>
      <c r="E12" s="1"/>
      <c r="F12" s="1"/>
      <c r="G12" s="11"/>
      <c r="H12" s="1"/>
      <c r="I12" s="1"/>
      <c r="J12" s="1"/>
      <c r="K12" s="1"/>
      <c r="L12" s="1"/>
      <c r="M12" s="1"/>
      <c r="N12" s="1"/>
    </row>
    <row r="13" spans="2:14" ht="15.5" x14ac:dyDescent="0.35">
      <c r="B13" s="4"/>
      <c r="C13" s="4"/>
      <c r="D13" s="4"/>
      <c r="E13" s="1"/>
      <c r="F13" s="1"/>
      <c r="G13" s="11"/>
      <c r="H13" s="1"/>
      <c r="I13" s="1"/>
      <c r="J13" s="1"/>
      <c r="K13" s="1"/>
      <c r="L13" s="1"/>
      <c r="M13" s="1"/>
      <c r="N13" s="1"/>
    </row>
    <row r="14" spans="2:14" ht="15.5" x14ac:dyDescent="0.35">
      <c r="B14" s="4"/>
      <c r="C14" s="4"/>
      <c r="D14" s="4"/>
      <c r="E14" s="1"/>
      <c r="F14" s="1"/>
      <c r="G14" s="11"/>
      <c r="H14" s="1"/>
      <c r="I14" s="1"/>
      <c r="J14" s="1"/>
      <c r="K14" s="1"/>
      <c r="L14" s="1"/>
      <c r="M14" s="1"/>
      <c r="N14" s="1"/>
    </row>
    <row r="15" spans="2:14" ht="15.5" x14ac:dyDescent="0.35">
      <c r="B15" s="4"/>
      <c r="C15" s="4"/>
      <c r="D15" s="4"/>
      <c r="E15" s="1"/>
      <c r="F15" s="1"/>
      <c r="G15" s="11"/>
      <c r="H15" s="1"/>
      <c r="I15" s="1"/>
      <c r="J15" s="1"/>
      <c r="K15" s="1"/>
      <c r="L15" s="1"/>
      <c r="M15" s="1"/>
      <c r="N15" s="1"/>
    </row>
    <row r="16" spans="2:14" ht="15.5" x14ac:dyDescent="0.35">
      <c r="B16" s="4"/>
      <c r="C16" s="4"/>
      <c r="D16" s="4"/>
      <c r="E16" s="1"/>
      <c r="F16" s="1"/>
      <c r="G16" s="11"/>
      <c r="H16" s="1"/>
      <c r="I16" s="1"/>
      <c r="J16" s="1"/>
      <c r="K16" s="1"/>
      <c r="L16" s="1"/>
      <c r="M16" s="1"/>
      <c r="N16" s="1"/>
    </row>
    <row r="17" spans="2:14" ht="15.5" x14ac:dyDescent="0.35">
      <c r="B17" s="4"/>
      <c r="C17" s="4"/>
      <c r="D17" s="4"/>
      <c r="E17" s="1"/>
      <c r="F17" s="1"/>
      <c r="G17" s="11"/>
      <c r="H17" s="1"/>
      <c r="I17" s="1"/>
      <c r="J17" s="1"/>
      <c r="K17" s="1"/>
      <c r="L17" s="1"/>
      <c r="M17" s="1"/>
      <c r="N17" s="1"/>
    </row>
    <row r="18" spans="2:14" ht="16" thickBot="1" x14ac:dyDescent="0.4">
      <c r="B18" s="4"/>
      <c r="C18" s="4"/>
      <c r="D18" s="4"/>
      <c r="E18" s="1"/>
      <c r="F18" s="1"/>
      <c r="G18" s="11"/>
      <c r="H18" s="1"/>
      <c r="I18" s="1"/>
      <c r="J18" s="1"/>
      <c r="K18" s="1"/>
      <c r="L18" s="1"/>
      <c r="M18" s="1"/>
      <c r="N18" s="1"/>
    </row>
    <row r="19" spans="2:14" ht="18" thickBot="1" x14ac:dyDescent="0.5">
      <c r="B19" s="27" t="s">
        <v>46</v>
      </c>
      <c r="C19" s="27"/>
      <c r="D19" s="27"/>
      <c r="E19" s="1"/>
      <c r="F19" s="3" t="s">
        <v>5</v>
      </c>
      <c r="G19" s="11">
        <f>J20/J19*(J20/100 + 1)*SQRT(J21)</f>
        <v>9.3486625784094315</v>
      </c>
      <c r="H19" s="1" t="s">
        <v>1</v>
      </c>
      <c r="I19" s="5" t="s">
        <v>6</v>
      </c>
      <c r="J19" s="5">
        <f>G9</f>
        <v>960</v>
      </c>
      <c r="K19" s="5" t="s">
        <v>1</v>
      </c>
      <c r="L19" s="1"/>
      <c r="M19" s="1"/>
      <c r="N19" s="1"/>
    </row>
    <row r="20" spans="2:14" ht="15.5" x14ac:dyDescent="0.35">
      <c r="B20" s="4"/>
      <c r="C20" s="4"/>
      <c r="D20" s="4"/>
      <c r="E20" s="1"/>
      <c r="F20" s="1"/>
      <c r="G20" s="12"/>
      <c r="H20" s="1"/>
      <c r="I20" s="5" t="s">
        <v>7</v>
      </c>
      <c r="J20" s="5">
        <f>G6</f>
        <v>959.3</v>
      </c>
      <c r="K20" s="5" t="s">
        <v>1</v>
      </c>
      <c r="L20" s="1"/>
      <c r="M20" s="1"/>
      <c r="N20" s="1"/>
    </row>
    <row r="21" spans="2:14" ht="15.5" x14ac:dyDescent="0.35">
      <c r="B21" s="4"/>
      <c r="C21" s="4"/>
      <c r="D21" s="4"/>
      <c r="E21" s="1"/>
      <c r="F21" s="1"/>
      <c r="G21" s="11"/>
      <c r="H21" s="1"/>
      <c r="I21" s="5" t="s">
        <v>8</v>
      </c>
      <c r="J21" s="5">
        <v>0.78</v>
      </c>
      <c r="K21" s="5"/>
      <c r="L21" s="1"/>
      <c r="M21" s="1"/>
      <c r="N21" s="1"/>
    </row>
    <row r="22" spans="2:14" ht="15.5" x14ac:dyDescent="0.35">
      <c r="B22" s="4"/>
      <c r="C22" s="4"/>
      <c r="D22" s="4"/>
      <c r="E22" s="1"/>
      <c r="F22" s="1"/>
      <c r="G22" s="11"/>
      <c r="H22" s="1"/>
      <c r="I22" s="1"/>
      <c r="J22" s="1"/>
      <c r="K22" s="1"/>
      <c r="L22" s="1"/>
      <c r="M22" s="1"/>
      <c r="N22" s="1"/>
    </row>
    <row r="23" spans="2:14" ht="15.5" x14ac:dyDescent="0.35">
      <c r="B23" s="4"/>
      <c r="C23" s="4"/>
      <c r="D23" s="4"/>
      <c r="E23" s="1"/>
      <c r="F23" s="1"/>
      <c r="G23" s="11"/>
      <c r="H23" s="1"/>
      <c r="I23" s="1"/>
      <c r="J23" s="1"/>
      <c r="K23" s="1"/>
      <c r="L23" s="1"/>
      <c r="M23" s="1"/>
      <c r="N23" s="1"/>
    </row>
    <row r="24" spans="2:14" ht="15.5" x14ac:dyDescent="0.35">
      <c r="B24" s="4"/>
      <c r="C24" s="4"/>
      <c r="D24" s="4"/>
      <c r="E24" s="1"/>
      <c r="F24" s="1"/>
      <c r="G24" s="11"/>
      <c r="H24" s="1"/>
      <c r="I24" s="1"/>
      <c r="J24" s="1"/>
      <c r="K24" s="1"/>
      <c r="L24" s="1"/>
      <c r="M24" s="1"/>
      <c r="N24" s="1"/>
    </row>
    <row r="25" spans="2:14" ht="15.5" x14ac:dyDescent="0.35">
      <c r="B25" s="4"/>
      <c r="C25" s="4"/>
      <c r="D25" s="4"/>
      <c r="E25" s="1"/>
      <c r="F25" s="1"/>
      <c r="G25" s="11"/>
      <c r="H25" s="1"/>
      <c r="I25" s="1"/>
      <c r="J25" s="1"/>
      <c r="K25" s="1"/>
      <c r="L25" s="1"/>
      <c r="M25" s="1"/>
      <c r="N25" s="1"/>
    </row>
    <row r="26" spans="2:14" ht="15.5" x14ac:dyDescent="0.35">
      <c r="B26" s="4"/>
      <c r="C26" s="4"/>
      <c r="D26" s="4"/>
      <c r="E26" s="1"/>
      <c r="F26" s="1"/>
      <c r="G26" s="11"/>
      <c r="H26" s="1"/>
      <c r="I26" s="1"/>
      <c r="J26" s="1"/>
      <c r="K26" s="1"/>
      <c r="L26" s="1"/>
      <c r="M26" s="1"/>
      <c r="N26" s="1"/>
    </row>
    <row r="27" spans="2:14" ht="15.5" x14ac:dyDescent="0.35">
      <c r="B27" s="4"/>
      <c r="C27" s="4"/>
      <c r="D27" s="4"/>
      <c r="E27" s="1"/>
      <c r="F27" s="1"/>
      <c r="G27" s="11"/>
      <c r="H27" s="1"/>
      <c r="I27" s="1"/>
      <c r="J27" s="1"/>
      <c r="K27" s="1"/>
      <c r="L27" s="1"/>
      <c r="M27" s="1"/>
      <c r="N27" s="1"/>
    </row>
    <row r="28" spans="2:14" ht="16" thickBot="1" x14ac:dyDescent="0.4">
      <c r="B28" s="4"/>
      <c r="C28" s="4"/>
      <c r="D28" s="4"/>
      <c r="E28" s="1"/>
      <c r="F28" s="1"/>
      <c r="G28" s="11"/>
      <c r="H28" s="1"/>
      <c r="I28" s="1"/>
      <c r="J28" s="1"/>
      <c r="K28" s="1"/>
      <c r="L28" s="1"/>
      <c r="M28" s="1"/>
      <c r="N28" s="1"/>
    </row>
    <row r="29" spans="2:14" ht="19" thickBot="1" x14ac:dyDescent="0.5">
      <c r="B29" s="27" t="s">
        <v>47</v>
      </c>
      <c r="C29" s="27"/>
      <c r="D29" s="27"/>
      <c r="E29" s="1"/>
      <c r="F29" s="3" t="s">
        <v>9</v>
      </c>
      <c r="G29" s="11">
        <f>(J20^2/(120*J19))*SQRT(J21)</f>
        <v>7.0551087286165126</v>
      </c>
      <c r="H29" s="1" t="s">
        <v>1</v>
      </c>
      <c r="I29" s="1"/>
      <c r="J29" s="1"/>
      <c r="K29" s="1"/>
      <c r="L29" s="1"/>
      <c r="M29" s="1"/>
      <c r="N29" s="1"/>
    </row>
    <row r="30" spans="2:14" ht="15.5" x14ac:dyDescent="0.35">
      <c r="B30" s="4"/>
      <c r="C30" s="4"/>
      <c r="D30" s="4"/>
      <c r="E30" s="1"/>
      <c r="F30" s="1"/>
      <c r="G30" s="12"/>
      <c r="H30" s="1"/>
      <c r="I30" s="1"/>
      <c r="J30" s="1"/>
      <c r="K30" s="1"/>
      <c r="L30" s="1"/>
      <c r="M30" s="1"/>
      <c r="N30" s="1"/>
    </row>
    <row r="31" spans="2:14" ht="16" thickBot="1" x14ac:dyDescent="0.4">
      <c r="B31" s="4"/>
      <c r="C31" s="4"/>
      <c r="D31" s="4"/>
      <c r="E31" s="1"/>
      <c r="F31" s="1"/>
      <c r="G31" s="11"/>
      <c r="H31" s="1"/>
      <c r="I31" s="1"/>
      <c r="J31" s="1"/>
      <c r="K31" s="1"/>
      <c r="L31" s="1"/>
      <c r="M31" s="1"/>
      <c r="N31" s="1"/>
    </row>
    <row r="32" spans="2:14" ht="18" thickBot="1" x14ac:dyDescent="0.5">
      <c r="B32" s="27" t="s">
        <v>50</v>
      </c>
      <c r="C32" s="27"/>
      <c r="D32" s="27"/>
      <c r="E32" s="1"/>
      <c r="F32" s="3" t="s">
        <v>10</v>
      </c>
      <c r="G32" s="11">
        <f>G19-2*SQRT(J21)</f>
        <v>7.5823104051438621</v>
      </c>
      <c r="H32" s="1" t="s">
        <v>1</v>
      </c>
      <c r="I32" s="1"/>
      <c r="J32" s="1"/>
      <c r="K32" s="1"/>
      <c r="L32" s="1"/>
      <c r="M32" s="1"/>
      <c r="N32" s="1"/>
    </row>
    <row r="33" spans="2:14" ht="15.5" x14ac:dyDescent="0.35">
      <c r="B33" s="4"/>
      <c r="C33" s="4"/>
      <c r="D33" s="4" t="s">
        <v>48</v>
      </c>
      <c r="E33" s="1"/>
      <c r="F33" s="1"/>
      <c r="G33" s="12"/>
      <c r="H33" s="1"/>
      <c r="I33" s="1"/>
      <c r="J33" s="1"/>
      <c r="K33" s="1"/>
      <c r="L33" s="1"/>
      <c r="M33" s="1"/>
      <c r="N33" s="1"/>
    </row>
    <row r="34" spans="2:14" ht="16" thickBot="1" x14ac:dyDescent="0.4">
      <c r="B34" s="4"/>
      <c r="C34" s="4"/>
      <c r="D34" s="4"/>
      <c r="E34" s="1"/>
      <c r="F34" s="1"/>
      <c r="G34" s="11"/>
      <c r="H34" s="1"/>
      <c r="I34" s="1" t="s">
        <v>11</v>
      </c>
      <c r="J34" s="1">
        <v>484</v>
      </c>
      <c r="K34" s="1" t="s">
        <v>12</v>
      </c>
      <c r="L34" s="1"/>
      <c r="M34" s="1"/>
      <c r="N34" s="1"/>
    </row>
    <row r="35" spans="2:14" ht="18" thickBot="1" x14ac:dyDescent="0.5">
      <c r="B35" s="27" t="s">
        <v>51</v>
      </c>
      <c r="C35" s="27"/>
      <c r="D35" s="27"/>
      <c r="E35" s="1"/>
      <c r="F35" s="3" t="s">
        <v>13</v>
      </c>
      <c r="G35" s="11">
        <f>G32*1.05</f>
        <v>7.9614259254010555</v>
      </c>
      <c r="H35" s="1" t="s">
        <v>1</v>
      </c>
      <c r="I35" s="5" t="s">
        <v>14</v>
      </c>
      <c r="J35" s="5">
        <f>1+(3.6+(J34/500))*10^(-3)</f>
        <v>1.0045679999999999</v>
      </c>
      <c r="K35" s="5"/>
      <c r="L35" s="1"/>
      <c r="M35" s="1"/>
      <c r="N35" s="1"/>
    </row>
    <row r="36" spans="2:14" ht="15.5" x14ac:dyDescent="0.35">
      <c r="B36" s="4"/>
      <c r="C36" s="4"/>
      <c r="D36" s="4"/>
      <c r="E36" s="1"/>
      <c r="F36" s="1"/>
      <c r="G36" s="12"/>
      <c r="H36" s="1"/>
      <c r="I36" s="1" t="s">
        <v>15</v>
      </c>
      <c r="J36" s="1">
        <v>1.05</v>
      </c>
      <c r="K36" s="1"/>
      <c r="L36" s="1"/>
      <c r="M36" s="1"/>
      <c r="N36" s="1"/>
    </row>
    <row r="37" spans="2:14" ht="15.5" x14ac:dyDescent="0.35">
      <c r="B37" s="4"/>
      <c r="C37" s="4"/>
      <c r="D37" s="4" t="s">
        <v>49</v>
      </c>
      <c r="E37" s="1"/>
      <c r="F37" s="4" t="s">
        <v>16</v>
      </c>
      <c r="G37" s="16">
        <v>8</v>
      </c>
      <c r="H37" s="4" t="s">
        <v>1</v>
      </c>
      <c r="I37" s="1"/>
      <c r="J37" s="1"/>
      <c r="K37" s="1"/>
      <c r="L37" s="1"/>
      <c r="M37" s="1"/>
      <c r="N37" s="1"/>
    </row>
    <row r="38" spans="2:14" ht="15.5" x14ac:dyDescent="0.35">
      <c r="B38" s="4"/>
      <c r="C38" s="4"/>
      <c r="D38" s="4"/>
      <c r="E38" s="1"/>
      <c r="F38" s="1"/>
      <c r="G38" s="11"/>
      <c r="H38" s="1"/>
      <c r="I38" s="1"/>
      <c r="J38" s="1"/>
      <c r="K38" s="1"/>
      <c r="L38" s="1"/>
      <c r="M38" s="1"/>
      <c r="N38" s="1"/>
    </row>
    <row r="39" spans="2:14" ht="15.5" x14ac:dyDescent="0.35">
      <c r="B39" s="4"/>
      <c r="C39" s="4"/>
      <c r="D39" s="4"/>
      <c r="E39" s="1"/>
      <c r="F39" s="1"/>
      <c r="G39" s="11"/>
      <c r="H39" s="1"/>
      <c r="I39" s="1"/>
      <c r="J39" s="1"/>
      <c r="K39" s="1"/>
      <c r="L39" s="1"/>
      <c r="M39" s="1"/>
      <c r="N39" s="1"/>
    </row>
    <row r="40" spans="2:14" ht="15.5" x14ac:dyDescent="0.35">
      <c r="B40" s="4"/>
      <c r="C40" s="4"/>
      <c r="D40" s="4"/>
      <c r="E40" s="1"/>
      <c r="F40" s="1"/>
      <c r="G40" s="11"/>
      <c r="H40" s="1"/>
      <c r="I40" s="1"/>
      <c r="J40" s="1"/>
      <c r="K40" s="1"/>
      <c r="L40" s="1"/>
      <c r="M40" s="1"/>
      <c r="N40" s="1"/>
    </row>
    <row r="41" spans="2:14" ht="15.5" x14ac:dyDescent="0.35">
      <c r="B41" s="4"/>
      <c r="C41" s="4"/>
      <c r="D41" s="4"/>
      <c r="E41" s="1"/>
      <c r="F41" s="1"/>
      <c r="G41" s="11"/>
      <c r="H41" s="1"/>
      <c r="I41" s="1"/>
      <c r="J41" s="1"/>
      <c r="K41" s="1"/>
      <c r="L41" s="1"/>
      <c r="M41" s="1"/>
      <c r="N41" s="1"/>
    </row>
    <row r="42" spans="2:14" ht="16" thickBot="1" x14ac:dyDescent="0.4">
      <c r="B42" s="4"/>
      <c r="C42" s="4"/>
      <c r="D42" s="4"/>
      <c r="E42" s="1"/>
      <c r="F42" s="1"/>
      <c r="G42" s="11"/>
      <c r="H42" s="1"/>
      <c r="I42" s="1"/>
      <c r="J42" s="1"/>
      <c r="K42" s="1"/>
      <c r="L42" s="1"/>
      <c r="M42" s="1"/>
      <c r="N42" s="1"/>
    </row>
    <row r="43" spans="2:14" ht="16" thickBot="1" x14ac:dyDescent="0.4">
      <c r="B43" s="4" t="s">
        <v>52</v>
      </c>
      <c r="C43" s="4"/>
      <c r="D43" s="4"/>
      <c r="E43" s="1"/>
      <c r="F43" s="3" t="s">
        <v>17</v>
      </c>
      <c r="G43" s="11">
        <f>SQRT(J43/15) +6</f>
        <v>11.680375574437544</v>
      </c>
      <c r="H43" s="1" t="s">
        <v>1</v>
      </c>
      <c r="I43" s="5" t="s">
        <v>11</v>
      </c>
      <c r="J43" s="5">
        <v>484</v>
      </c>
      <c r="K43" s="5" t="s">
        <v>18</v>
      </c>
      <c r="L43" s="1"/>
      <c r="M43" s="1"/>
      <c r="N43" s="1"/>
    </row>
    <row r="44" spans="2:14" ht="15.5" x14ac:dyDescent="0.35">
      <c r="B44" s="4"/>
      <c r="C44" s="4"/>
      <c r="D44" s="4" t="s">
        <v>53</v>
      </c>
      <c r="E44" s="1"/>
      <c r="F44" s="1"/>
      <c r="G44" s="15">
        <v>12</v>
      </c>
      <c r="H44" s="1" t="s">
        <v>1</v>
      </c>
      <c r="I44" s="1"/>
      <c r="J44" s="1"/>
      <c r="K44" s="1"/>
      <c r="L44" s="1"/>
      <c r="M44" s="1"/>
      <c r="N44" s="1"/>
    </row>
    <row r="45" spans="2:14" ht="15.5" x14ac:dyDescent="0.35">
      <c r="B45" s="4"/>
      <c r="C45" s="4"/>
      <c r="D45" s="4"/>
      <c r="E45" s="1"/>
      <c r="F45" s="4" t="s">
        <v>15</v>
      </c>
      <c r="G45" s="16">
        <v>8</v>
      </c>
      <c r="H45" s="4" t="s">
        <v>1</v>
      </c>
      <c r="I45" s="1"/>
      <c r="J45" s="1"/>
      <c r="K45" s="1"/>
      <c r="L45" s="1"/>
      <c r="M45" s="1"/>
      <c r="N45" s="1"/>
    </row>
    <row r="46" spans="2:14" ht="15.5" x14ac:dyDescent="0.35">
      <c r="B46" s="4"/>
      <c r="C46" s="4" t="s">
        <v>55</v>
      </c>
      <c r="D46" s="4"/>
      <c r="E46" s="1"/>
      <c r="F46" s="1"/>
      <c r="G46" s="11"/>
      <c r="H46" s="1"/>
      <c r="I46" s="1"/>
      <c r="J46" s="1"/>
      <c r="K46" s="1"/>
      <c r="L46" s="1"/>
      <c r="M46" s="1"/>
      <c r="N46" s="1"/>
    </row>
    <row r="47" spans="2:14" ht="15.5" x14ac:dyDescent="0.35">
      <c r="B47" s="26" t="s">
        <v>54</v>
      </c>
      <c r="C47" s="26"/>
      <c r="D47" s="26"/>
      <c r="E47" s="1"/>
      <c r="F47" s="1" t="s">
        <v>19</v>
      </c>
      <c r="G47" s="11">
        <f>G43</f>
        <v>11.680375574437544</v>
      </c>
      <c r="H47" s="1" t="s">
        <v>1</v>
      </c>
      <c r="I47" s="1"/>
      <c r="J47" s="1"/>
      <c r="K47" s="1"/>
      <c r="L47" s="1"/>
      <c r="M47" s="1"/>
      <c r="N47" s="1"/>
    </row>
    <row r="48" spans="2:14" ht="15.5" x14ac:dyDescent="0.35">
      <c r="B48" s="4"/>
      <c r="C48" s="4"/>
      <c r="D48" s="4"/>
      <c r="E48" s="1"/>
      <c r="F48" s="1"/>
      <c r="G48" s="16">
        <v>12</v>
      </c>
      <c r="H48" s="1" t="s">
        <v>1</v>
      </c>
      <c r="I48" s="1"/>
      <c r="J48" s="1"/>
      <c r="K48" s="1"/>
      <c r="L48" s="1"/>
      <c r="M48" s="1"/>
      <c r="N48" s="1"/>
    </row>
    <row r="49" spans="2:14" ht="15.5" x14ac:dyDescent="0.35">
      <c r="B49" s="4"/>
      <c r="C49" s="4"/>
      <c r="D49" s="4"/>
      <c r="E49" s="1"/>
      <c r="F49" s="1"/>
      <c r="G49" s="11"/>
      <c r="H49" s="1"/>
      <c r="I49" s="1"/>
      <c r="J49" s="1"/>
      <c r="K49" s="1"/>
      <c r="L49" s="1"/>
      <c r="M49" s="1"/>
      <c r="N49" s="1"/>
    </row>
    <row r="50" spans="2:14" ht="15.5" x14ac:dyDescent="0.35">
      <c r="B50" s="4"/>
      <c r="C50" s="4"/>
      <c r="D50" s="4"/>
      <c r="E50" s="1"/>
      <c r="F50" s="4" t="s">
        <v>15</v>
      </c>
      <c r="G50" s="16">
        <v>8</v>
      </c>
      <c r="H50" s="4" t="s">
        <v>1</v>
      </c>
      <c r="I50" s="1"/>
      <c r="J50" s="1"/>
      <c r="K50" s="1"/>
      <c r="L50" s="1"/>
      <c r="M50" s="1"/>
      <c r="N50" s="1"/>
    </row>
    <row r="51" spans="2:14" ht="15.5" x14ac:dyDescent="0.35">
      <c r="B51" s="4"/>
      <c r="C51" s="4"/>
      <c r="D51" s="4"/>
      <c r="E51" s="1"/>
      <c r="F51" s="1"/>
      <c r="G51" s="11"/>
      <c r="H51" s="1"/>
      <c r="I51" s="1"/>
      <c r="J51" s="1"/>
      <c r="K51" s="1"/>
      <c r="L51" s="1"/>
      <c r="M51" s="1"/>
      <c r="N51" s="1"/>
    </row>
    <row r="52" spans="2:14" ht="15.5" x14ac:dyDescent="0.35">
      <c r="B52" s="4"/>
      <c r="C52" s="4"/>
      <c r="D52" s="4"/>
      <c r="E52" s="1"/>
      <c r="F52" s="1"/>
      <c r="G52" s="11"/>
      <c r="H52" s="1"/>
      <c r="I52" s="1"/>
      <c r="J52" s="1"/>
      <c r="K52" s="1"/>
      <c r="L52" s="1"/>
      <c r="M52" s="1"/>
      <c r="N52" s="1"/>
    </row>
    <row r="53" spans="2:14" ht="15.5" x14ac:dyDescent="0.35">
      <c r="B53" s="4"/>
      <c r="C53" s="4"/>
      <c r="D53" s="4"/>
      <c r="E53" s="1"/>
      <c r="F53" s="1"/>
      <c r="G53" s="11"/>
      <c r="H53" s="1"/>
      <c r="I53" s="1"/>
      <c r="J53" s="1"/>
      <c r="K53" s="1"/>
      <c r="L53" s="1"/>
      <c r="M53" s="1"/>
      <c r="N53" s="1"/>
    </row>
    <row r="54" spans="2:14" ht="15.5" x14ac:dyDescent="0.35">
      <c r="B54" s="4"/>
      <c r="C54" s="4"/>
      <c r="D54" s="4"/>
      <c r="E54" s="1"/>
      <c r="F54" s="1"/>
      <c r="G54" s="11"/>
      <c r="H54" s="1"/>
      <c r="I54" s="1"/>
      <c r="J54" s="1"/>
      <c r="K54" s="1"/>
      <c r="L54" s="1"/>
      <c r="M54" s="1"/>
      <c r="N54" s="1"/>
    </row>
    <row r="55" spans="2:14" ht="15.5" x14ac:dyDescent="0.35">
      <c r="B55" s="4"/>
      <c r="C55" s="4"/>
      <c r="D55" s="4"/>
      <c r="E55" s="1"/>
      <c r="F55" s="1"/>
      <c r="G55" s="11"/>
      <c r="H55" s="1"/>
      <c r="I55" s="1"/>
      <c r="J55" s="1"/>
      <c r="K55" s="1"/>
      <c r="L55" s="1"/>
      <c r="M55" s="1"/>
      <c r="N55" s="1"/>
    </row>
    <row r="56" spans="2:14" ht="15.5" x14ac:dyDescent="0.35">
      <c r="B56" s="4"/>
      <c r="C56" s="4"/>
      <c r="D56" s="4"/>
      <c r="E56" s="1"/>
      <c r="F56" s="1"/>
      <c r="G56" s="11"/>
      <c r="H56" s="1"/>
      <c r="I56" s="1"/>
      <c r="J56" s="1"/>
      <c r="K56" s="1"/>
      <c r="L56" s="1"/>
      <c r="M56" s="1"/>
      <c r="N56" s="1"/>
    </row>
    <row r="57" spans="2:14" ht="15.5" x14ac:dyDescent="0.35">
      <c r="B57" s="4"/>
      <c r="C57" s="4"/>
      <c r="D57" s="4"/>
      <c r="E57" s="1"/>
      <c r="F57" s="1"/>
      <c r="G57" s="11"/>
      <c r="H57" s="1"/>
      <c r="I57" s="1"/>
      <c r="J57" s="1"/>
      <c r="K57" s="1"/>
      <c r="L57" s="1"/>
      <c r="M57" s="1"/>
      <c r="N57" s="1"/>
    </row>
    <row r="58" spans="2:14" ht="15.5" x14ac:dyDescent="0.35">
      <c r="B58" s="4"/>
      <c r="C58" s="4"/>
      <c r="D58" s="4"/>
      <c r="E58" s="1"/>
      <c r="F58" s="1"/>
      <c r="G58" s="11"/>
      <c r="H58" s="1"/>
      <c r="I58" s="1"/>
      <c r="J58" s="1"/>
      <c r="K58" s="1"/>
      <c r="L58" s="1"/>
      <c r="M58" s="1"/>
      <c r="N58" s="1"/>
    </row>
    <row r="59" spans="2:14" ht="16" thickBot="1" x14ac:dyDescent="0.4">
      <c r="B59" s="4"/>
      <c r="C59" s="4"/>
      <c r="D59" s="4"/>
      <c r="E59" s="1"/>
      <c r="F59" s="1"/>
      <c r="G59" s="11"/>
      <c r="H59" s="1"/>
      <c r="I59" s="1"/>
      <c r="J59" s="1"/>
      <c r="K59" s="1"/>
      <c r="L59" s="1"/>
      <c r="M59" s="1"/>
      <c r="N59" s="1"/>
    </row>
    <row r="60" spans="2:14" ht="19" thickBot="1" x14ac:dyDescent="0.5">
      <c r="B60" s="4" t="s">
        <v>56</v>
      </c>
      <c r="C60" s="4"/>
      <c r="D60" s="4"/>
      <c r="E60" s="1"/>
      <c r="F60" s="3" t="s">
        <v>20</v>
      </c>
      <c r="G60" s="11">
        <f>1.1*J62*SQRT(J60*J21)+J61</f>
        <v>4.9313261838537006</v>
      </c>
      <c r="H60" s="1" t="s">
        <v>1</v>
      </c>
      <c r="I60" s="5" t="s">
        <v>21</v>
      </c>
      <c r="J60" s="5">
        <v>41.24</v>
      </c>
      <c r="K60" s="5" t="s">
        <v>22</v>
      </c>
      <c r="L60" s="1"/>
      <c r="M60" s="1"/>
      <c r="N60" s="1"/>
    </row>
    <row r="61" spans="2:14" ht="17.5" x14ac:dyDescent="0.45">
      <c r="B61" s="1"/>
      <c r="C61" s="1"/>
      <c r="D61" s="1"/>
      <c r="E61" s="1"/>
      <c r="F61" s="1"/>
      <c r="G61" s="15">
        <v>5</v>
      </c>
      <c r="H61" s="1" t="s">
        <v>1</v>
      </c>
      <c r="I61" s="5" t="s">
        <v>23</v>
      </c>
      <c r="J61" s="5">
        <v>1.5</v>
      </c>
      <c r="K61" s="5" t="s">
        <v>1</v>
      </c>
      <c r="L61" s="1"/>
      <c r="M61" s="1"/>
      <c r="N61" s="1"/>
    </row>
    <row r="62" spans="2:14" ht="15.5" x14ac:dyDescent="0.35">
      <c r="B62" s="1"/>
      <c r="C62" s="1"/>
      <c r="D62" s="1"/>
      <c r="E62" s="1"/>
      <c r="F62" s="1"/>
      <c r="G62" s="11"/>
      <c r="H62" s="1"/>
      <c r="I62" s="5" t="s">
        <v>24</v>
      </c>
      <c r="J62" s="5">
        <v>0.55000000000000004</v>
      </c>
      <c r="K62" s="5"/>
      <c r="L62" s="1"/>
      <c r="M62" s="1"/>
      <c r="N62" s="1"/>
    </row>
    <row r="63" spans="2:14" ht="15.5" x14ac:dyDescent="0.35">
      <c r="B63" s="1"/>
      <c r="C63" s="1"/>
      <c r="D63" s="1"/>
      <c r="E63" s="1"/>
      <c r="F63" s="1"/>
      <c r="G63" s="11"/>
      <c r="H63" s="1"/>
      <c r="I63" s="1"/>
      <c r="J63" s="1"/>
      <c r="K63" s="1"/>
      <c r="L63" s="1"/>
      <c r="M63" s="1"/>
      <c r="N63" s="1"/>
    </row>
    <row r="64" spans="2:14" ht="15.5" x14ac:dyDescent="0.35">
      <c r="B64" s="1"/>
      <c r="C64" s="4" t="s">
        <v>57</v>
      </c>
      <c r="D64" s="1"/>
      <c r="E64" s="1"/>
      <c r="F64" s="1"/>
      <c r="G64" s="11">
        <f>G60+2</f>
        <v>6.9313261838537006</v>
      </c>
      <c r="H64" s="1" t="s">
        <v>1</v>
      </c>
      <c r="I64" s="1"/>
      <c r="J64" s="1"/>
      <c r="K64" s="1"/>
      <c r="L64" s="1"/>
      <c r="M64" s="1"/>
      <c r="N64" s="1"/>
    </row>
    <row r="65" spans="2:14" ht="15.5" x14ac:dyDescent="0.35">
      <c r="B65" s="1"/>
      <c r="C65" s="1"/>
      <c r="D65" s="1"/>
      <c r="E65" s="1"/>
      <c r="F65" s="1"/>
      <c r="G65" s="15">
        <v>7</v>
      </c>
      <c r="H65" s="1" t="s">
        <v>1</v>
      </c>
      <c r="I65" s="1"/>
      <c r="J65" s="1"/>
      <c r="K65" s="1"/>
      <c r="L65" s="1"/>
      <c r="M65" s="1"/>
      <c r="N65" s="1"/>
    </row>
    <row r="66" spans="2:14" ht="15.5" x14ac:dyDescent="0.35">
      <c r="B66" s="1"/>
      <c r="C66" s="1"/>
      <c r="D66" s="1"/>
      <c r="E66" s="1"/>
      <c r="F66" s="1"/>
      <c r="G66" s="11"/>
      <c r="H66" s="1"/>
      <c r="I66" s="1"/>
      <c r="J66" s="1"/>
      <c r="K66" s="1"/>
      <c r="L66" s="1"/>
      <c r="M66" s="1"/>
      <c r="N66" s="1"/>
    </row>
    <row r="67" spans="2:14" ht="15.5" x14ac:dyDescent="0.35">
      <c r="B67" s="4" t="s">
        <v>25</v>
      </c>
      <c r="C67" s="1"/>
      <c r="D67" s="4"/>
      <c r="E67" s="1"/>
      <c r="F67" s="1"/>
      <c r="G67" s="11"/>
      <c r="H67" s="1"/>
      <c r="I67" s="1"/>
      <c r="J67" s="1"/>
      <c r="K67" s="1"/>
      <c r="L67" s="1"/>
      <c r="M67" s="1"/>
      <c r="N67" s="1"/>
    </row>
    <row r="68" spans="2:14" ht="15.5" x14ac:dyDescent="0.35">
      <c r="B68" s="4" t="s">
        <v>58</v>
      </c>
      <c r="C68" s="1"/>
      <c r="D68" s="1"/>
      <c r="E68" s="1"/>
      <c r="F68" s="1"/>
      <c r="G68" s="15">
        <v>23</v>
      </c>
      <c r="H68" s="1" t="s">
        <v>1</v>
      </c>
      <c r="I68" s="1"/>
      <c r="J68" s="1"/>
      <c r="K68" s="1"/>
      <c r="L68" s="1"/>
      <c r="M68" s="1"/>
      <c r="N68" s="1"/>
    </row>
    <row r="69" spans="2:14" ht="16" thickBot="1" x14ac:dyDescent="0.4">
      <c r="B69" s="1"/>
      <c r="C69" s="1"/>
      <c r="D69" s="1"/>
      <c r="E69" s="1"/>
      <c r="F69" s="1"/>
      <c r="I69" s="1"/>
      <c r="J69" s="1"/>
      <c r="K69" s="1"/>
      <c r="L69" s="1"/>
      <c r="M69" s="1"/>
      <c r="N69" s="1"/>
    </row>
    <row r="70" spans="2:14" ht="19" thickBot="1" x14ac:dyDescent="0.5">
      <c r="B70" s="1"/>
      <c r="C70" s="4" t="s">
        <v>26</v>
      </c>
      <c r="D70" s="1"/>
      <c r="E70" s="1"/>
      <c r="F70" s="3" t="s">
        <v>27</v>
      </c>
      <c r="G70" s="17">
        <f>J43/15 + 30</f>
        <v>62.266666666666666</v>
      </c>
      <c r="H70" s="1" t="s">
        <v>28</v>
      </c>
      <c r="I70" s="1"/>
      <c r="J70" s="1"/>
      <c r="K70" s="1"/>
      <c r="L70" s="1"/>
      <c r="M70" s="1"/>
      <c r="N70" s="1"/>
    </row>
    <row r="71" spans="2:14" ht="16" thickBot="1" x14ac:dyDescent="0.4">
      <c r="B71" s="1"/>
      <c r="C71" s="1"/>
      <c r="D71" s="1"/>
      <c r="E71" s="1"/>
      <c r="F71" s="1"/>
      <c r="G71" s="11"/>
      <c r="H71" s="1"/>
      <c r="I71" s="1"/>
      <c r="J71" s="1"/>
      <c r="K71" s="1"/>
      <c r="L71" s="1"/>
      <c r="M71" s="1"/>
      <c r="N71" s="1"/>
    </row>
    <row r="72" spans="2:14" ht="18" thickBot="1" x14ac:dyDescent="0.5">
      <c r="B72" s="1"/>
      <c r="C72" s="4" t="s">
        <v>29</v>
      </c>
      <c r="D72" s="1"/>
      <c r="E72" s="1"/>
      <c r="F72" s="3" t="s">
        <v>30</v>
      </c>
      <c r="G72" s="17">
        <f>(G70*100)/G68</f>
        <v>270.72463768115944</v>
      </c>
      <c r="H72" s="1" t="s">
        <v>1</v>
      </c>
      <c r="I72" s="1"/>
      <c r="J72" s="1"/>
      <c r="K72" s="1"/>
      <c r="L72" s="1"/>
      <c r="M72" s="1"/>
      <c r="N72" s="1"/>
    </row>
    <row r="73" spans="2:14" ht="15.5" x14ac:dyDescent="0.35">
      <c r="B73" s="1"/>
      <c r="C73" s="1"/>
      <c r="D73" s="1"/>
      <c r="E73" s="1"/>
      <c r="F73" s="1"/>
      <c r="G73" s="11"/>
      <c r="H73" s="1"/>
      <c r="I73" s="1"/>
      <c r="J73" s="1"/>
      <c r="K73" s="1"/>
      <c r="L73" s="1"/>
      <c r="M73" s="1"/>
      <c r="N73" s="1"/>
    </row>
    <row r="74" spans="2:14" ht="15.5" x14ac:dyDescent="0.35">
      <c r="B74" s="1"/>
      <c r="C74" s="1"/>
      <c r="D74" s="1"/>
      <c r="E74" s="1"/>
      <c r="F74" s="1"/>
      <c r="G74" s="11"/>
      <c r="H74" s="1"/>
      <c r="I74" s="1"/>
      <c r="J74" s="1"/>
      <c r="K74" s="1"/>
      <c r="L74" s="1"/>
      <c r="M74" s="1"/>
      <c r="N74" s="1"/>
    </row>
    <row r="75" spans="2:14" ht="15.5" x14ac:dyDescent="0.35">
      <c r="B75" s="1"/>
      <c r="C75" s="1"/>
      <c r="D75" s="1"/>
      <c r="E75" s="1"/>
      <c r="F75" s="1"/>
      <c r="G75" s="18">
        <v>295</v>
      </c>
      <c r="H75" s="1" t="s">
        <v>1</v>
      </c>
      <c r="I75" s="1"/>
      <c r="J75" s="1"/>
      <c r="K75" s="1"/>
      <c r="L75" s="1"/>
      <c r="M75" s="1"/>
      <c r="N75" s="1"/>
    </row>
    <row r="76" spans="2:14" ht="15.5" x14ac:dyDescent="0.35">
      <c r="B76" s="1"/>
      <c r="C76" s="1"/>
      <c r="D76" s="1"/>
      <c r="E76" s="1"/>
      <c r="F76" s="1"/>
      <c r="G76" s="11"/>
      <c r="H76" s="1"/>
      <c r="I76" s="1"/>
      <c r="J76" s="1"/>
      <c r="K76" s="1"/>
      <c r="L76" s="1"/>
      <c r="M76" s="1"/>
      <c r="N76" s="1"/>
    </row>
    <row r="77" spans="2:14" ht="15.5" x14ac:dyDescent="0.35">
      <c r="B77" s="1"/>
      <c r="C77" s="1"/>
      <c r="D77" s="1"/>
      <c r="E77" s="1"/>
      <c r="F77" s="1"/>
      <c r="G77" s="11"/>
      <c r="H77" s="1"/>
      <c r="I77" s="1"/>
      <c r="J77" s="1"/>
      <c r="K77" s="1"/>
      <c r="L77" s="1"/>
      <c r="M77" s="1"/>
      <c r="N77" s="1"/>
    </row>
    <row r="78" spans="2:14" ht="15.5" x14ac:dyDescent="0.35">
      <c r="B78" s="1"/>
      <c r="C78" s="1"/>
      <c r="D78" s="1"/>
      <c r="E78" s="1"/>
      <c r="F78" s="1"/>
      <c r="G78" s="11"/>
      <c r="H78" s="1"/>
      <c r="I78" s="1"/>
      <c r="J78" s="1"/>
      <c r="K78" s="1"/>
      <c r="L78" s="1"/>
      <c r="M78" s="1"/>
      <c r="N78" s="1"/>
    </row>
    <row r="79" spans="2:14" ht="15.5" x14ac:dyDescent="0.35">
      <c r="B79" s="1"/>
      <c r="C79" s="1"/>
      <c r="D79" s="1"/>
      <c r="E79" s="1"/>
      <c r="F79" s="1"/>
      <c r="G79" s="11"/>
      <c r="H79" s="1"/>
      <c r="I79" s="1"/>
      <c r="J79" s="1"/>
      <c r="K79" s="1"/>
      <c r="L79" s="1"/>
      <c r="M79" s="1"/>
      <c r="N79" s="1"/>
    </row>
    <row r="80" spans="2:14" ht="15.5" x14ac:dyDescent="0.35">
      <c r="B80" s="1"/>
      <c r="C80" s="1"/>
      <c r="D80" s="1"/>
      <c r="E80" s="1"/>
      <c r="F80" s="1"/>
      <c r="G80" s="11"/>
      <c r="H80" s="1"/>
      <c r="I80" s="1"/>
      <c r="J80" s="1"/>
      <c r="K80" s="1"/>
      <c r="L80" s="1"/>
      <c r="M80" s="1"/>
      <c r="N80" s="1"/>
    </row>
    <row r="81" spans="2:14" ht="15.5" x14ac:dyDescent="0.35">
      <c r="B81" s="1"/>
      <c r="C81" s="1"/>
      <c r="D81" s="1"/>
      <c r="E81" s="1"/>
      <c r="F81" s="1"/>
      <c r="G81" s="11"/>
      <c r="H81" s="1"/>
      <c r="I81" s="1"/>
      <c r="J81" s="1"/>
      <c r="K81" s="1"/>
      <c r="L81" s="1"/>
      <c r="M81" s="1"/>
      <c r="N81" s="1"/>
    </row>
    <row r="82" spans="2:14" ht="15.5" x14ac:dyDescent="0.35">
      <c r="B82" s="1"/>
      <c r="C82" s="2"/>
      <c r="D82" s="1"/>
      <c r="E82" s="1"/>
      <c r="F82" s="1"/>
      <c r="G82" s="11"/>
      <c r="H82" s="1"/>
      <c r="I82" s="1"/>
      <c r="J82" s="1"/>
      <c r="K82" s="5"/>
      <c r="L82" s="5"/>
      <c r="M82" s="5"/>
      <c r="N82" s="9" t="s">
        <v>59</v>
      </c>
    </row>
    <row r="83" spans="2:14" ht="15.5" x14ac:dyDescent="0.35">
      <c r="C83" s="1"/>
      <c r="D83" s="1"/>
      <c r="E83" s="1"/>
      <c r="F83" s="1"/>
      <c r="G83" s="11"/>
      <c r="I83" s="1"/>
      <c r="J83" s="1"/>
      <c r="K83" s="5"/>
      <c r="L83" s="5"/>
      <c r="M83" s="5"/>
      <c r="N83" s="1"/>
    </row>
    <row r="84" spans="2:14" ht="15.5" x14ac:dyDescent="0.35">
      <c r="B84" s="1"/>
      <c r="C84" s="4" t="s">
        <v>31</v>
      </c>
      <c r="D84" s="1"/>
      <c r="E84" s="1"/>
      <c r="F84" s="17">
        <f>0.8*L90*L91*L91*L89*J21</f>
        <v>94.632183360000042</v>
      </c>
      <c r="G84" s="11" t="s">
        <v>32</v>
      </c>
      <c r="H84" s="9" t="s">
        <v>60</v>
      </c>
      <c r="I84" s="1"/>
      <c r="J84" s="1"/>
      <c r="K84" s="5"/>
      <c r="L84" s="5"/>
      <c r="M84" s="5"/>
      <c r="N84" s="1"/>
    </row>
    <row r="85" spans="2:14" ht="15.5" x14ac:dyDescent="0.35">
      <c r="B85" s="1"/>
      <c r="C85" s="1"/>
      <c r="D85" s="1"/>
      <c r="E85" s="1"/>
      <c r="F85" s="1"/>
      <c r="G85" s="11"/>
      <c r="H85" s="1"/>
      <c r="I85" s="1"/>
      <c r="J85" s="1"/>
      <c r="K85" s="5"/>
      <c r="L85" s="5"/>
      <c r="M85" s="5"/>
      <c r="N85" s="1"/>
    </row>
    <row r="86" spans="2:14" ht="18.5" x14ac:dyDescent="0.45">
      <c r="B86" s="1"/>
      <c r="C86" s="1"/>
      <c r="D86" s="1"/>
      <c r="E86" s="1"/>
      <c r="F86" s="19" t="s">
        <v>61</v>
      </c>
      <c r="G86" s="11"/>
      <c r="H86" s="1"/>
      <c r="I86" s="1"/>
      <c r="J86" s="1"/>
      <c r="K86" s="5"/>
      <c r="L86" s="5"/>
      <c r="M86" s="5"/>
      <c r="N86" s="1"/>
    </row>
    <row r="87" spans="2:14" ht="15.5" x14ac:dyDescent="0.35">
      <c r="B87" s="1"/>
      <c r="C87" s="1"/>
      <c r="D87" s="1"/>
      <c r="E87" s="1"/>
      <c r="F87" s="6"/>
      <c r="G87" s="11"/>
      <c r="H87" s="1"/>
      <c r="I87" s="1"/>
      <c r="J87" s="1"/>
      <c r="K87" s="5"/>
      <c r="L87" s="5"/>
      <c r="M87" s="5"/>
      <c r="N87" s="1"/>
    </row>
    <row r="88" spans="2:14" ht="15.5" x14ac:dyDescent="0.35">
      <c r="B88" s="1"/>
      <c r="C88" s="1"/>
      <c r="D88" s="1"/>
      <c r="E88" s="1"/>
      <c r="F88" s="6"/>
      <c r="G88" s="11"/>
      <c r="H88" s="1"/>
      <c r="I88" s="1"/>
      <c r="J88" s="1"/>
      <c r="K88" s="5" t="s">
        <v>33</v>
      </c>
      <c r="L88" s="5">
        <v>1.5</v>
      </c>
      <c r="M88" s="5"/>
      <c r="N88" s="1"/>
    </row>
    <row r="89" spans="2:14" ht="15.5" x14ac:dyDescent="0.35">
      <c r="C89" s="1"/>
      <c r="D89" s="1"/>
      <c r="E89" s="1"/>
      <c r="F89" s="1"/>
      <c r="G89" s="11"/>
      <c r="H89" s="1"/>
      <c r="I89" s="1"/>
      <c r="J89" s="1"/>
      <c r="K89" s="5" t="s">
        <v>34</v>
      </c>
      <c r="L89" s="5">
        <v>33.76</v>
      </c>
      <c r="M89" s="5" t="s">
        <v>35</v>
      </c>
      <c r="N89" s="1"/>
    </row>
    <row r="90" spans="2:14" ht="15.5" x14ac:dyDescent="0.35">
      <c r="B90" s="1"/>
      <c r="C90" s="1"/>
      <c r="D90" s="1"/>
      <c r="E90" s="1"/>
      <c r="F90" s="1"/>
      <c r="G90" s="11"/>
      <c r="H90" s="1"/>
      <c r="I90" s="1"/>
      <c r="J90" s="1"/>
      <c r="K90" s="5" t="s">
        <v>36</v>
      </c>
      <c r="L90" s="5">
        <f>0.55*3</f>
        <v>1.6500000000000001</v>
      </c>
      <c r="M90" s="5"/>
      <c r="N90" s="1"/>
    </row>
    <row r="91" spans="2:14" ht="15.5" x14ac:dyDescent="0.35">
      <c r="B91" s="1"/>
      <c r="C91" s="1"/>
      <c r="D91" s="1"/>
      <c r="E91" s="1"/>
      <c r="F91" s="1"/>
      <c r="G91" s="11"/>
      <c r="H91" s="1"/>
      <c r="I91" s="1"/>
      <c r="J91" s="1"/>
      <c r="K91" s="5" t="s">
        <v>2</v>
      </c>
      <c r="L91" s="5">
        <f>L90</f>
        <v>1.6500000000000001</v>
      </c>
      <c r="M91" s="5"/>
      <c r="N91" s="1"/>
    </row>
    <row r="92" spans="2:14" ht="15.5" x14ac:dyDescent="0.35">
      <c r="B92" s="1"/>
      <c r="C92" s="1"/>
      <c r="D92" s="1"/>
      <c r="E92" s="1"/>
      <c r="F92" s="1"/>
      <c r="G92" s="11"/>
      <c r="H92" s="1"/>
      <c r="I92" s="1"/>
      <c r="J92" s="1"/>
      <c r="K92" s="1"/>
      <c r="L92" s="1"/>
      <c r="M92" s="1"/>
      <c r="N92" s="1"/>
    </row>
    <row r="93" spans="2:14" ht="15.5" x14ac:dyDescent="0.35">
      <c r="B93" s="1"/>
      <c r="C93" s="1"/>
      <c r="D93" s="1"/>
      <c r="E93" s="1"/>
      <c r="F93" s="1"/>
      <c r="G93" s="11"/>
      <c r="H93" s="1"/>
      <c r="I93" s="1"/>
      <c r="J93" s="1"/>
      <c r="K93" s="1"/>
      <c r="L93" s="1"/>
      <c r="M93" s="1"/>
      <c r="N93" s="1"/>
    </row>
    <row r="94" spans="2:14" ht="15.5" x14ac:dyDescent="0.35">
      <c r="B94" s="1"/>
      <c r="C94" s="1"/>
      <c r="D94" s="1"/>
      <c r="E94" s="1"/>
      <c r="F94" s="1"/>
      <c r="G94" s="11"/>
      <c r="H94" s="1"/>
      <c r="I94" s="1"/>
      <c r="J94" s="1"/>
      <c r="K94" s="1"/>
      <c r="L94" s="1"/>
      <c r="M94" s="1"/>
      <c r="N94" s="1"/>
    </row>
    <row r="95" spans="2:14" ht="15.5" x14ac:dyDescent="0.35">
      <c r="B95" s="1"/>
      <c r="C95" s="4" t="s">
        <v>62</v>
      </c>
      <c r="D95" s="4"/>
      <c r="E95" s="4"/>
      <c r="F95" s="4"/>
      <c r="G95" s="13"/>
      <c r="H95" s="4"/>
      <c r="I95" s="4" t="s">
        <v>37</v>
      </c>
      <c r="J95" s="1"/>
      <c r="K95" s="1"/>
      <c r="L95" s="1"/>
      <c r="M95" s="1"/>
      <c r="N95" s="1"/>
    </row>
    <row r="96" spans="2:14" ht="15.5" x14ac:dyDescent="0.35">
      <c r="B96" s="1"/>
      <c r="C96" s="4" t="s">
        <v>63</v>
      </c>
      <c r="D96" s="4"/>
      <c r="E96" s="4"/>
      <c r="F96" s="4"/>
      <c r="G96" s="13"/>
      <c r="H96" s="4"/>
      <c r="I96" s="1"/>
      <c r="J96" s="1"/>
      <c r="K96" s="1"/>
      <c r="L96" s="1"/>
      <c r="M96" s="1"/>
      <c r="N96" s="1"/>
    </row>
    <row r="97" spans="2:14" ht="16" thickBot="1" x14ac:dyDescent="0.4">
      <c r="B97" s="1"/>
      <c r="C97" s="1"/>
      <c r="D97" s="1"/>
      <c r="E97" s="1"/>
      <c r="F97" s="1"/>
      <c r="G97" s="11"/>
      <c r="H97" s="1"/>
      <c r="I97" s="1"/>
      <c r="J97" s="1"/>
      <c r="K97" s="1"/>
      <c r="L97" s="1"/>
      <c r="M97" s="1"/>
      <c r="N97" s="1"/>
    </row>
    <row r="98" spans="2:14" ht="16" thickBot="1" x14ac:dyDescent="0.4">
      <c r="B98" s="1"/>
      <c r="C98" s="1"/>
      <c r="D98" s="1"/>
      <c r="E98" s="1"/>
      <c r="F98" s="3" t="s">
        <v>38</v>
      </c>
      <c r="G98" s="20">
        <f>3*L98</f>
        <v>69</v>
      </c>
      <c r="H98" s="1" t="s">
        <v>1</v>
      </c>
      <c r="I98" s="1"/>
      <c r="J98" s="1"/>
      <c r="K98" s="5" t="s">
        <v>39</v>
      </c>
      <c r="L98" s="5">
        <v>23</v>
      </c>
      <c r="M98" s="5" t="s">
        <v>1</v>
      </c>
      <c r="N98" s="1"/>
    </row>
    <row r="99" spans="2:14" ht="15.5" x14ac:dyDescent="0.35">
      <c r="B99" s="1"/>
      <c r="C99" s="1"/>
      <c r="D99" s="1"/>
      <c r="E99" s="1"/>
      <c r="F99" s="1"/>
      <c r="G99" s="11"/>
      <c r="H99" s="1"/>
      <c r="I99" s="1"/>
      <c r="J99" s="1"/>
      <c r="K99" s="1"/>
      <c r="L99" s="1"/>
      <c r="M99" s="1"/>
      <c r="N99" s="1"/>
    </row>
    <row r="100" spans="2:14" ht="15.5" x14ac:dyDescent="0.35">
      <c r="B100" s="1"/>
      <c r="C100" s="1"/>
      <c r="D100" s="1"/>
      <c r="E100" s="1"/>
      <c r="F100" s="1"/>
      <c r="G100" s="11"/>
      <c r="H100" s="1"/>
      <c r="I100" s="1"/>
      <c r="J100" s="1"/>
      <c r="K100" s="1"/>
      <c r="L100" s="1"/>
      <c r="M100" s="1"/>
      <c r="N100" s="1"/>
    </row>
    <row r="101" spans="2:14" ht="15.5" x14ac:dyDescent="0.35">
      <c r="B101" s="1"/>
      <c r="C101" s="1"/>
      <c r="D101" s="1"/>
      <c r="E101" s="1"/>
      <c r="F101" s="1"/>
      <c r="G101" s="11"/>
      <c r="H101" s="1"/>
      <c r="I101" s="1"/>
      <c r="J101" s="1"/>
      <c r="K101" s="1"/>
      <c r="L101" s="1"/>
      <c r="M101" s="1"/>
      <c r="N101" s="1"/>
    </row>
    <row r="102" spans="2:14" ht="16" thickBot="1" x14ac:dyDescent="0.4">
      <c r="B102" s="1"/>
      <c r="C102" s="1"/>
      <c r="D102" s="1"/>
      <c r="E102" s="1"/>
      <c r="F102" s="1"/>
      <c r="G102" s="11"/>
      <c r="H102" s="1"/>
      <c r="I102" s="1"/>
      <c r="J102" s="1"/>
      <c r="K102" s="1"/>
      <c r="L102" s="1"/>
      <c r="M102" s="1"/>
      <c r="N102" s="1"/>
    </row>
    <row r="103" spans="2:14" ht="16" thickBot="1" x14ac:dyDescent="0.4">
      <c r="B103" s="1"/>
      <c r="C103" s="7" t="s">
        <v>40</v>
      </c>
      <c r="D103" s="7"/>
      <c r="F103" s="8" t="s">
        <v>41</v>
      </c>
      <c r="G103" s="10">
        <f>3.5+0.25*SQRT(F84)</f>
        <v>5.9319768625544125</v>
      </c>
      <c r="M103" s="1"/>
      <c r="N103" s="1"/>
    </row>
    <row r="104" spans="2:14" ht="15.5" x14ac:dyDescent="0.35">
      <c r="B104" s="1"/>
      <c r="G104" s="21">
        <v>6.5</v>
      </c>
      <c r="H104" t="s">
        <v>1</v>
      </c>
      <c r="M104" s="1"/>
      <c r="N104" s="1"/>
    </row>
    <row r="106" spans="2:14" x14ac:dyDescent="0.35">
      <c r="F106" t="s">
        <v>24</v>
      </c>
      <c r="G106" s="22">
        <f>ROUNDUP(0.8*L106,0)</f>
        <v>216</v>
      </c>
      <c r="H106" t="s">
        <v>1</v>
      </c>
      <c r="I106">
        <v>300</v>
      </c>
      <c r="K106" t="s">
        <v>2</v>
      </c>
      <c r="L106">
        <f>ROUNDUP(90*(2*SQRT(F84/(14+SQRT(F84)))-1),0)</f>
        <v>270</v>
      </c>
    </row>
    <row r="107" spans="2:14" x14ac:dyDescent="0.35">
      <c r="F107" t="s">
        <v>42</v>
      </c>
      <c r="G107" s="22">
        <f>ROUNDUP(0.8*L106,0)</f>
        <v>216</v>
      </c>
      <c r="H107" t="s">
        <v>1</v>
      </c>
      <c r="I107">
        <v>300</v>
      </c>
    </row>
  </sheetData>
  <mergeCells count="9">
    <mergeCell ref="N2:N3"/>
    <mergeCell ref="I5:J5"/>
    <mergeCell ref="B47:D47"/>
    <mergeCell ref="B6:D6"/>
    <mergeCell ref="B19:D19"/>
    <mergeCell ref="B29:D29"/>
    <mergeCell ref="B32:D32"/>
    <mergeCell ref="B35:D35"/>
    <mergeCell ref="G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3"/>
  <sheetViews>
    <sheetView tabSelected="1" workbookViewId="0"/>
  </sheetViews>
  <sheetFormatPr defaultRowHeight="14.5" x14ac:dyDescent="0.35"/>
  <cols>
    <col min="4" max="4" width="24.36328125" customWidth="1"/>
    <col min="5" max="5" width="13" customWidth="1"/>
  </cols>
  <sheetData>
    <row r="4" spans="4:6" x14ac:dyDescent="0.35">
      <c r="D4" t="s">
        <v>65</v>
      </c>
      <c r="E4">
        <v>8</v>
      </c>
      <c r="F4" t="s">
        <v>1</v>
      </c>
    </row>
    <row r="5" spans="4:6" x14ac:dyDescent="0.35">
      <c r="D5" t="s">
        <v>66</v>
      </c>
      <c r="E5">
        <v>8</v>
      </c>
      <c r="F5" t="s">
        <v>1</v>
      </c>
    </row>
    <row r="6" spans="4:6" x14ac:dyDescent="0.35">
      <c r="D6" t="s">
        <v>67</v>
      </c>
      <c r="E6">
        <v>8</v>
      </c>
      <c r="F6" t="s">
        <v>1</v>
      </c>
    </row>
    <row r="7" spans="4:6" x14ac:dyDescent="0.35">
      <c r="D7" t="s">
        <v>68</v>
      </c>
      <c r="E7">
        <v>7</v>
      </c>
      <c r="F7" t="s">
        <v>1</v>
      </c>
    </row>
    <row r="8" spans="4:6" x14ac:dyDescent="0.35">
      <c r="D8" t="s">
        <v>70</v>
      </c>
      <c r="E8">
        <v>23</v>
      </c>
      <c r="F8" t="s">
        <v>1</v>
      </c>
    </row>
    <row r="9" spans="4:6" x14ac:dyDescent="0.35">
      <c r="D9" t="s">
        <v>71</v>
      </c>
      <c r="E9">
        <v>270</v>
      </c>
      <c r="F9" t="s">
        <v>1</v>
      </c>
    </row>
    <row r="10" spans="4:6" x14ac:dyDescent="0.35">
      <c r="D10" t="s">
        <v>69</v>
      </c>
      <c r="E10">
        <v>10</v>
      </c>
      <c r="F10" t="s">
        <v>1</v>
      </c>
    </row>
    <row r="11" spans="4:6" x14ac:dyDescent="0.35">
      <c r="D11" t="s">
        <v>73</v>
      </c>
      <c r="E11" s="23" t="s">
        <v>72</v>
      </c>
      <c r="F11" t="s">
        <v>1</v>
      </c>
    </row>
    <row r="12" spans="4:6" x14ac:dyDescent="0.35">
      <c r="D12" t="s">
        <v>74</v>
      </c>
      <c r="E12">
        <v>3</v>
      </c>
      <c r="F12" t="s">
        <v>1</v>
      </c>
    </row>
    <row r="13" spans="4:6" x14ac:dyDescent="0.35">
      <c r="D13" t="s">
        <v>75</v>
      </c>
      <c r="E13">
        <v>70</v>
      </c>
      <c r="F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 Room Scantling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2023-02-28T06:19:31Z</dcterms:modified>
</cp:coreProperties>
</file>