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Propeller" sheetId="1" r:id="rId1"/>
    <sheet name="Blade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44" i="2" l="1"/>
  <c r="C60" i="2" l="1"/>
  <c r="D60" i="2" s="1"/>
  <c r="P60" i="2" s="1"/>
  <c r="B19" i="2"/>
  <c r="M13" i="2"/>
  <c r="K13" i="2"/>
  <c r="C99" i="2" s="1"/>
  <c r="H13" i="2"/>
  <c r="M12" i="2"/>
  <c r="K12" i="2"/>
  <c r="C89" i="2" s="1"/>
  <c r="H12" i="2"/>
  <c r="J12" i="2" s="1"/>
  <c r="T94" i="2" s="1"/>
  <c r="M11" i="2"/>
  <c r="G11" i="2"/>
  <c r="F11" i="2"/>
  <c r="K11" i="2" s="1"/>
  <c r="E11" i="2"/>
  <c r="D11" i="2"/>
  <c r="C11" i="2"/>
  <c r="H11" i="2" s="1"/>
  <c r="M10" i="2"/>
  <c r="K10" i="2"/>
  <c r="C79" i="2" s="1"/>
  <c r="H10" i="2"/>
  <c r="M9" i="2"/>
  <c r="K9" i="2"/>
  <c r="C69" i="2" s="1"/>
  <c r="E69" i="2" s="1"/>
  <c r="H9" i="2"/>
  <c r="I9" i="2" s="1"/>
  <c r="N9" i="2" s="1"/>
  <c r="M8" i="2"/>
  <c r="K8" i="2"/>
  <c r="C59" i="2" s="1"/>
  <c r="D59" i="2" s="1"/>
  <c r="Q59" i="2" s="1"/>
  <c r="H8" i="2"/>
  <c r="M7" i="2"/>
  <c r="K7" i="2"/>
  <c r="C49" i="2" s="1"/>
  <c r="H7" i="2"/>
  <c r="J7" i="2" s="1"/>
  <c r="M6" i="2"/>
  <c r="N6" i="2" s="1"/>
  <c r="K6" i="2"/>
  <c r="C39" i="2" s="1"/>
  <c r="J6" i="2"/>
  <c r="T42" i="2" s="1"/>
  <c r="H6" i="2"/>
  <c r="I6" i="2" s="1"/>
  <c r="M5" i="2"/>
  <c r="K5" i="2"/>
  <c r="C29" i="2" s="1"/>
  <c r="H5" i="2"/>
  <c r="J5" i="2" s="1"/>
  <c r="M4" i="2"/>
  <c r="K4" i="2"/>
  <c r="C19" i="2" s="1"/>
  <c r="H4" i="2"/>
  <c r="AC36" i="1"/>
  <c r="F23" i="1"/>
  <c r="S133" i="1"/>
  <c r="F7" i="1"/>
  <c r="D39" i="2" l="1"/>
  <c r="C40" i="2"/>
  <c r="C41" i="2" s="1"/>
  <c r="N69" i="2"/>
  <c r="I5" i="2"/>
  <c r="C70" i="2"/>
  <c r="C61" i="2"/>
  <c r="E61" i="2" s="1"/>
  <c r="J11" i="2"/>
  <c r="L11" i="2" s="1"/>
  <c r="O69" i="2"/>
  <c r="R69" i="2" s="1"/>
  <c r="F14" i="1"/>
  <c r="C30" i="2"/>
  <c r="E29" i="2"/>
  <c r="N29" i="2" s="1"/>
  <c r="L4" i="2"/>
  <c r="I4" i="2"/>
  <c r="N4" i="2" s="1"/>
  <c r="J4" i="2"/>
  <c r="D29" i="2"/>
  <c r="P29" i="2" s="1"/>
  <c r="C20" i="2"/>
  <c r="E19" i="2"/>
  <c r="O19" i="2" s="1"/>
  <c r="D19" i="2"/>
  <c r="P19" i="2" s="1"/>
  <c r="Q19" i="2"/>
  <c r="T33" i="2"/>
  <c r="T38" i="2"/>
  <c r="T37" i="2"/>
  <c r="T35" i="2"/>
  <c r="T36" i="2"/>
  <c r="T34" i="2"/>
  <c r="T32" i="2"/>
  <c r="T29" i="2"/>
  <c r="L5" i="2"/>
  <c r="T31" i="2"/>
  <c r="T30" i="2"/>
  <c r="T95" i="2"/>
  <c r="T92" i="2"/>
  <c r="T90" i="2"/>
  <c r="T91" i="2"/>
  <c r="T96" i="2"/>
  <c r="T89" i="2"/>
  <c r="T55" i="2"/>
  <c r="T54" i="2"/>
  <c r="T49" i="2"/>
  <c r="T57" i="2"/>
  <c r="T56" i="2"/>
  <c r="T58" i="2"/>
  <c r="I10" i="2"/>
  <c r="N10" i="2" s="1"/>
  <c r="C50" i="2"/>
  <c r="E49" i="2"/>
  <c r="O49" i="2" s="1"/>
  <c r="D49" i="2"/>
  <c r="P49" i="2" s="1"/>
  <c r="J10" i="2"/>
  <c r="L12" i="2"/>
  <c r="T51" i="2"/>
  <c r="T97" i="2"/>
  <c r="L7" i="2"/>
  <c r="T47" i="2"/>
  <c r="T44" i="2"/>
  <c r="T41" i="2"/>
  <c r="T39" i="2"/>
  <c r="T46" i="2"/>
  <c r="T45" i="2"/>
  <c r="T48" i="2"/>
  <c r="E40" i="2"/>
  <c r="N40" i="2" s="1"/>
  <c r="T93" i="2"/>
  <c r="T43" i="2"/>
  <c r="E99" i="2"/>
  <c r="O99" i="2" s="1"/>
  <c r="C100" i="2"/>
  <c r="C90" i="2"/>
  <c r="E89" i="2"/>
  <c r="N89" i="2" s="1"/>
  <c r="O89" i="2"/>
  <c r="D89" i="2"/>
  <c r="P89" i="2" s="1"/>
  <c r="T53" i="2"/>
  <c r="J9" i="2"/>
  <c r="L9" i="2" s="1"/>
  <c r="D40" i="2"/>
  <c r="P40" i="2" s="1"/>
  <c r="T98" i="2"/>
  <c r="Q39" i="2"/>
  <c r="P39" i="2"/>
  <c r="I13" i="2"/>
  <c r="N13" i="2" s="1"/>
  <c r="J13" i="2"/>
  <c r="L13" i="2" s="1"/>
  <c r="N5" i="2"/>
  <c r="L6" i="2"/>
  <c r="I8" i="2"/>
  <c r="N8" i="2" s="1"/>
  <c r="J8" i="2"/>
  <c r="I11" i="2"/>
  <c r="N11" i="2" s="1"/>
  <c r="E39" i="2"/>
  <c r="T40" i="2"/>
  <c r="T50" i="2"/>
  <c r="T52" i="2"/>
  <c r="D99" i="2"/>
  <c r="P99" i="2" s="1"/>
  <c r="D79" i="2"/>
  <c r="C80" i="2"/>
  <c r="C71" i="2"/>
  <c r="I7" i="2"/>
  <c r="N7" i="2" s="1"/>
  <c r="I12" i="2"/>
  <c r="N12" i="2" s="1"/>
  <c r="D69" i="2"/>
  <c r="E79" i="2"/>
  <c r="O79" i="2" s="1"/>
  <c r="E60" i="2"/>
  <c r="O60" i="2" s="1"/>
  <c r="Q60" i="2"/>
  <c r="S60" i="2" s="1"/>
  <c r="P59" i="2"/>
  <c r="S59" i="2" s="1"/>
  <c r="E59" i="2"/>
  <c r="AB96" i="1"/>
  <c r="U96" i="1"/>
  <c r="G96" i="1"/>
  <c r="G42" i="1"/>
  <c r="F31" i="1"/>
  <c r="Q99" i="2" l="1"/>
  <c r="D70" i="2"/>
  <c r="Q70" i="2" s="1"/>
  <c r="E70" i="2"/>
  <c r="D61" i="2"/>
  <c r="Q61" i="2" s="1"/>
  <c r="N61" i="2"/>
  <c r="O61" i="2"/>
  <c r="R61" i="2" s="1"/>
  <c r="S39" i="2"/>
  <c r="N60" i="2"/>
  <c r="C62" i="2"/>
  <c r="U76" i="2"/>
  <c r="U78" i="2"/>
  <c r="U73" i="2"/>
  <c r="U77" i="2"/>
  <c r="U70" i="2"/>
  <c r="U69" i="2"/>
  <c r="U71" i="2"/>
  <c r="U72" i="2"/>
  <c r="U75" i="2"/>
  <c r="U74" i="2"/>
  <c r="Q80" i="2"/>
  <c r="P80" i="2"/>
  <c r="E80" i="2"/>
  <c r="N80" i="2" s="1"/>
  <c r="D80" i="2"/>
  <c r="C81" i="2"/>
  <c r="U52" i="2"/>
  <c r="U58" i="2"/>
  <c r="U53" i="2"/>
  <c r="U57" i="2"/>
  <c r="U56" i="2"/>
  <c r="U55" i="2"/>
  <c r="U49" i="2"/>
  <c r="U51" i="2"/>
  <c r="U54" i="2"/>
  <c r="U50" i="2"/>
  <c r="T87" i="2"/>
  <c r="T79" i="2"/>
  <c r="T84" i="2"/>
  <c r="T85" i="2"/>
  <c r="T83" i="2"/>
  <c r="T81" i="2"/>
  <c r="T82" i="2"/>
  <c r="T80" i="2"/>
  <c r="T86" i="2"/>
  <c r="T88" i="2"/>
  <c r="S19" i="2"/>
  <c r="R89" i="2"/>
  <c r="N99" i="2"/>
  <c r="U44" i="2"/>
  <c r="U48" i="2"/>
  <c r="U43" i="2"/>
  <c r="U46" i="2"/>
  <c r="U45" i="2"/>
  <c r="U47" i="2"/>
  <c r="U41" i="2"/>
  <c r="U42" i="2"/>
  <c r="U39" i="2"/>
  <c r="U40" i="2"/>
  <c r="Q89" i="2"/>
  <c r="S89" i="2" s="1"/>
  <c r="Q40" i="2"/>
  <c r="S40" i="2" s="1"/>
  <c r="N19" i="2"/>
  <c r="R19" i="2" s="1"/>
  <c r="Q20" i="2"/>
  <c r="S20" i="2" s="1"/>
  <c r="E20" i="2"/>
  <c r="D20" i="2"/>
  <c r="C21" i="2"/>
  <c r="P20" i="2"/>
  <c r="O20" i="2"/>
  <c r="N20" i="2"/>
  <c r="D41" i="2"/>
  <c r="Q41" i="2" s="1"/>
  <c r="P41" i="2"/>
  <c r="C42" i="2"/>
  <c r="E41" i="2"/>
  <c r="O41" i="2" s="1"/>
  <c r="E90" i="2"/>
  <c r="O90" i="2" s="1"/>
  <c r="C91" i="2"/>
  <c r="D90" i="2"/>
  <c r="P90" i="2" s="1"/>
  <c r="O40" i="2"/>
  <c r="R40" i="2" s="1"/>
  <c r="O29" i="2"/>
  <c r="R29" i="2" s="1"/>
  <c r="Q79" i="2"/>
  <c r="P79" i="2"/>
  <c r="T63" i="2"/>
  <c r="T64" i="2"/>
  <c r="T59" i="2"/>
  <c r="T68" i="2"/>
  <c r="T65" i="2"/>
  <c r="T67" i="2"/>
  <c r="T66" i="2"/>
  <c r="T61" i="2"/>
  <c r="L8" i="2"/>
  <c r="T62" i="2"/>
  <c r="T60" i="2"/>
  <c r="U22" i="2"/>
  <c r="U27" i="2"/>
  <c r="U19" i="2"/>
  <c r="U24" i="2"/>
  <c r="U23" i="2"/>
  <c r="U26" i="2"/>
  <c r="U28" i="2"/>
  <c r="U25" i="2"/>
  <c r="U21" i="2"/>
  <c r="U20" i="2"/>
  <c r="O59" i="2"/>
  <c r="N59" i="2"/>
  <c r="C63" i="2"/>
  <c r="E62" i="2"/>
  <c r="O62" i="2" s="1"/>
  <c r="D62" i="2"/>
  <c r="Q62" i="2" s="1"/>
  <c r="P62" i="2"/>
  <c r="R49" i="2"/>
  <c r="L10" i="2"/>
  <c r="Q69" i="2"/>
  <c r="P69" i="2"/>
  <c r="N49" i="2"/>
  <c r="E30" i="2"/>
  <c r="P30" i="2"/>
  <c r="O30" i="2"/>
  <c r="N30" i="2"/>
  <c r="D30" i="2"/>
  <c r="C31" i="2"/>
  <c r="Q30" i="2"/>
  <c r="T71" i="2"/>
  <c r="T74" i="2"/>
  <c r="T69" i="2"/>
  <c r="T78" i="2"/>
  <c r="T73" i="2"/>
  <c r="T76" i="2"/>
  <c r="T75" i="2"/>
  <c r="T77" i="2"/>
  <c r="T70" i="2"/>
  <c r="T72" i="2"/>
  <c r="N50" i="2"/>
  <c r="D50" i="2"/>
  <c r="P50" i="2" s="1"/>
  <c r="C51" i="2"/>
  <c r="E50" i="2"/>
  <c r="O50" i="2"/>
  <c r="U38" i="2"/>
  <c r="U30" i="2"/>
  <c r="U35" i="2"/>
  <c r="U36" i="2"/>
  <c r="U34" i="2"/>
  <c r="U32" i="2"/>
  <c r="U31" i="2"/>
  <c r="U33" i="2"/>
  <c r="U29" i="2"/>
  <c r="U37" i="2"/>
  <c r="Q29" i="2"/>
  <c r="S29" i="2" s="1"/>
  <c r="N79" i="2"/>
  <c r="R79" i="2" s="1"/>
  <c r="D71" i="2"/>
  <c r="Q71" i="2" s="1"/>
  <c r="S71" i="2" s="1"/>
  <c r="P71" i="2"/>
  <c r="E71" i="2"/>
  <c r="N71" i="2" s="1"/>
  <c r="C72" i="2"/>
  <c r="Q49" i="2"/>
  <c r="S49" i="2" s="1"/>
  <c r="R60" i="2"/>
  <c r="O39" i="2"/>
  <c r="N39" i="2"/>
  <c r="C101" i="2"/>
  <c r="E100" i="2"/>
  <c r="O100" i="2" s="1"/>
  <c r="D100" i="2"/>
  <c r="Q100" i="2" s="1"/>
  <c r="U92" i="2"/>
  <c r="U97" i="2"/>
  <c r="U89" i="2"/>
  <c r="U90" i="2"/>
  <c r="U95" i="2"/>
  <c r="U91" i="2"/>
  <c r="U96" i="2"/>
  <c r="U93" i="2"/>
  <c r="U98" i="2"/>
  <c r="U94" i="2"/>
  <c r="T28" i="2"/>
  <c r="T25" i="2"/>
  <c r="T27" i="2"/>
  <c r="T19" i="2"/>
  <c r="T22" i="2"/>
  <c r="T21" i="2"/>
  <c r="T20" i="2"/>
  <c r="T23" i="2"/>
  <c r="T24" i="2"/>
  <c r="T26" i="2"/>
  <c r="G48" i="1"/>
  <c r="G49" i="1" s="1"/>
  <c r="G43" i="1"/>
  <c r="G102" i="1"/>
  <c r="G103" i="1" s="1"/>
  <c r="G97" i="1"/>
  <c r="AB102" i="1"/>
  <c r="AB103" i="1" s="1"/>
  <c r="AB97" i="1"/>
  <c r="U102" i="1"/>
  <c r="U103" i="1" s="1"/>
  <c r="U97" i="1"/>
  <c r="N70" i="2" l="1"/>
  <c r="O70" i="2"/>
  <c r="R70" i="2" s="1"/>
  <c r="Q90" i="2"/>
  <c r="S90" i="2" s="1"/>
  <c r="P70" i="2"/>
  <c r="S70" i="2" s="1"/>
  <c r="S41" i="2"/>
  <c r="S62" i="2"/>
  <c r="N90" i="2"/>
  <c r="R90" i="2" s="1"/>
  <c r="P100" i="2"/>
  <c r="P61" i="2"/>
  <c r="S61" i="2" s="1"/>
  <c r="C102" i="2"/>
  <c r="D101" i="2"/>
  <c r="Q101" i="2" s="1"/>
  <c r="P101" i="2"/>
  <c r="O101" i="2"/>
  <c r="N101" i="2"/>
  <c r="E101" i="2"/>
  <c r="O80" i="2"/>
  <c r="R80" i="2" s="1"/>
  <c r="C73" i="2"/>
  <c r="E72" i="2"/>
  <c r="O72" i="2" s="1"/>
  <c r="D72" i="2"/>
  <c r="Q72" i="2" s="1"/>
  <c r="Q50" i="2"/>
  <c r="S50" i="2" s="1"/>
  <c r="R59" i="2"/>
  <c r="R50" i="2"/>
  <c r="N41" i="2"/>
  <c r="R41" i="2" s="1"/>
  <c r="N100" i="2"/>
  <c r="O71" i="2"/>
  <c r="R71" i="2" s="1"/>
  <c r="D63" i="2"/>
  <c r="Q63" i="2" s="1"/>
  <c r="C64" i="2"/>
  <c r="E63" i="2"/>
  <c r="N63" i="2"/>
  <c r="O63" i="2"/>
  <c r="R63" i="2" s="1"/>
  <c r="S69" i="2"/>
  <c r="N62" i="2"/>
  <c r="R62" i="2" s="1"/>
  <c r="E42" i="2"/>
  <c r="O42" i="2" s="1"/>
  <c r="D42" i="2"/>
  <c r="Q42" i="2" s="1"/>
  <c r="C43" i="2"/>
  <c r="N42" i="2"/>
  <c r="R30" i="2"/>
  <c r="S79" i="2"/>
  <c r="R20" i="2"/>
  <c r="S80" i="2"/>
  <c r="R39" i="2"/>
  <c r="S30" i="2"/>
  <c r="P91" i="2"/>
  <c r="O91" i="2"/>
  <c r="C92" i="2"/>
  <c r="E91" i="2"/>
  <c r="N91" i="2" s="1"/>
  <c r="D91" i="2"/>
  <c r="Q91" i="2" s="1"/>
  <c r="P21" i="2"/>
  <c r="N21" i="2"/>
  <c r="O21" i="2"/>
  <c r="R21" i="2" s="1"/>
  <c r="C22" i="2"/>
  <c r="E21" i="2"/>
  <c r="D21" i="2"/>
  <c r="Q21" i="2" s="1"/>
  <c r="S21" i="2" s="1"/>
  <c r="C82" i="2"/>
  <c r="E81" i="2"/>
  <c r="N81" i="2" s="1"/>
  <c r="O81" i="2"/>
  <c r="D81" i="2"/>
  <c r="Q81" i="2" s="1"/>
  <c r="C32" i="2"/>
  <c r="E31" i="2"/>
  <c r="O31" i="2" s="1"/>
  <c r="D31" i="2"/>
  <c r="P31" i="2" s="1"/>
  <c r="Q31" i="2"/>
  <c r="E51" i="2"/>
  <c r="O51" i="2" s="1"/>
  <c r="D51" i="2"/>
  <c r="Q51" i="2" s="1"/>
  <c r="C52" i="2"/>
  <c r="U84" i="2"/>
  <c r="U81" i="2"/>
  <c r="U82" i="2"/>
  <c r="U80" i="2"/>
  <c r="U79" i="2"/>
  <c r="U86" i="2"/>
  <c r="U83" i="2"/>
  <c r="U87" i="2"/>
  <c r="U88" i="2"/>
  <c r="U85" i="2"/>
  <c r="U68" i="2"/>
  <c r="U60" i="2"/>
  <c r="U63" i="2"/>
  <c r="U67" i="2"/>
  <c r="U66" i="2"/>
  <c r="U59" i="2"/>
  <c r="U65" i="2"/>
  <c r="U61" i="2"/>
  <c r="U62" i="2"/>
  <c r="U64" i="2"/>
  <c r="AB108" i="1"/>
  <c r="Z139" i="1" s="1"/>
  <c r="AB119" i="1"/>
  <c r="AB124" i="1" s="1"/>
  <c r="AA128" i="1" s="1"/>
  <c r="U108" i="1"/>
  <c r="S144" i="1" s="1"/>
  <c r="U119" i="1"/>
  <c r="U124" i="1" s="1"/>
  <c r="T128" i="1" s="1"/>
  <c r="G119" i="1"/>
  <c r="G124" i="1" s="1"/>
  <c r="F128" i="1" s="1"/>
  <c r="G108" i="1"/>
  <c r="G65" i="1"/>
  <c r="G70" i="1" s="1"/>
  <c r="F74" i="1" s="1"/>
  <c r="G54" i="1"/>
  <c r="D83" i="1" s="1"/>
  <c r="S91" i="2" l="1"/>
  <c r="R42" i="2"/>
  <c r="R31" i="2"/>
  <c r="S42" i="2"/>
  <c r="S63" i="2"/>
  <c r="R72" i="2"/>
  <c r="R81" i="2"/>
  <c r="R91" i="2"/>
  <c r="N51" i="2"/>
  <c r="R51" i="2" s="1"/>
  <c r="C44" i="2"/>
  <c r="E43" i="2"/>
  <c r="O43" i="2" s="1"/>
  <c r="D43" i="2"/>
  <c r="P43" i="2" s="1"/>
  <c r="C83" i="2"/>
  <c r="E82" i="2"/>
  <c r="N82" i="2" s="1"/>
  <c r="D82" i="2"/>
  <c r="Q82" i="2" s="1"/>
  <c r="O82" i="2"/>
  <c r="P63" i="2"/>
  <c r="C74" i="2"/>
  <c r="D73" i="2"/>
  <c r="P73" i="2" s="1"/>
  <c r="Q73" i="2"/>
  <c r="E73" i="2"/>
  <c r="O73" i="2" s="1"/>
  <c r="N31" i="2"/>
  <c r="P51" i="2"/>
  <c r="S51" i="2" s="1"/>
  <c r="P81" i="2"/>
  <c r="S81" i="2" s="1"/>
  <c r="E92" i="2"/>
  <c r="O92" i="2" s="1"/>
  <c r="D92" i="2"/>
  <c r="Q92" i="2"/>
  <c r="P92" i="2"/>
  <c r="C93" i="2"/>
  <c r="P42" i="2"/>
  <c r="S31" i="2"/>
  <c r="P72" i="2"/>
  <c r="S72" i="2" s="1"/>
  <c r="O32" i="2"/>
  <c r="C33" i="2"/>
  <c r="D32" i="2"/>
  <c r="Q32" i="2" s="1"/>
  <c r="S32" i="2" s="1"/>
  <c r="P32" i="2"/>
  <c r="E32" i="2"/>
  <c r="N32" i="2" s="1"/>
  <c r="N72" i="2"/>
  <c r="C103" i="2"/>
  <c r="E102" i="2"/>
  <c r="N102" i="2" s="1"/>
  <c r="D102" i="2"/>
  <c r="P102" i="2" s="1"/>
  <c r="Q102" i="2"/>
  <c r="E52" i="2"/>
  <c r="O52" i="2"/>
  <c r="N52" i="2"/>
  <c r="D52" i="2"/>
  <c r="Q52" i="2" s="1"/>
  <c r="C53" i="2"/>
  <c r="E22" i="2"/>
  <c r="O22" i="2" s="1"/>
  <c r="D22" i="2"/>
  <c r="Q22" i="2" s="1"/>
  <c r="S22" i="2" s="1"/>
  <c r="C23" i="2"/>
  <c r="P22" i="2"/>
  <c r="Q64" i="2"/>
  <c r="P64" i="2"/>
  <c r="C65" i="2"/>
  <c r="E64" i="2"/>
  <c r="O64" i="2" s="1"/>
  <c r="D64" i="2"/>
  <c r="N64" i="2" l="1"/>
  <c r="Q43" i="2"/>
  <c r="S43" i="2" s="1"/>
  <c r="O102" i="2"/>
  <c r="R92" i="2"/>
  <c r="D33" i="2"/>
  <c r="Q33" i="2" s="1"/>
  <c r="C34" i="2"/>
  <c r="E33" i="2"/>
  <c r="O33" i="2"/>
  <c r="N33" i="2"/>
  <c r="D23" i="2"/>
  <c r="Q23" i="2" s="1"/>
  <c r="C24" i="2"/>
  <c r="E23" i="2"/>
  <c r="N23" i="2" s="1"/>
  <c r="D103" i="2"/>
  <c r="Q103" i="2" s="1"/>
  <c r="C104" i="2"/>
  <c r="E103" i="2"/>
  <c r="O103" i="2" s="1"/>
  <c r="S92" i="2"/>
  <c r="R64" i="2"/>
  <c r="P82" i="2"/>
  <c r="S82" i="2" s="1"/>
  <c r="N73" i="2"/>
  <c r="R73" i="2" s="1"/>
  <c r="P83" i="2"/>
  <c r="D83" i="2"/>
  <c r="C84" i="2"/>
  <c r="E83" i="2"/>
  <c r="O83" i="2" s="1"/>
  <c r="Q83" i="2"/>
  <c r="N83" i="2"/>
  <c r="P52" i="2"/>
  <c r="S52" i="2" s="1"/>
  <c r="C66" i="2"/>
  <c r="D65" i="2"/>
  <c r="Q65" i="2" s="1"/>
  <c r="E65" i="2"/>
  <c r="N65" i="2" s="1"/>
  <c r="R82" i="2"/>
  <c r="R52" i="2"/>
  <c r="R32" i="2"/>
  <c r="S73" i="2"/>
  <c r="N43" i="2"/>
  <c r="R43" i="2" s="1"/>
  <c r="S64" i="2"/>
  <c r="C54" i="2"/>
  <c r="E53" i="2"/>
  <c r="O53" i="2" s="1"/>
  <c r="D53" i="2"/>
  <c r="P53" i="2" s="1"/>
  <c r="Q53" i="2"/>
  <c r="E44" i="2"/>
  <c r="N44" i="2" s="1"/>
  <c r="D44" i="2"/>
  <c r="Q44" i="2" s="1"/>
  <c r="C45" i="2"/>
  <c r="N22" i="2"/>
  <c r="R22" i="2" s="1"/>
  <c r="N92" i="2"/>
  <c r="E74" i="2"/>
  <c r="N74" i="2" s="1"/>
  <c r="C75" i="2"/>
  <c r="D74" i="2"/>
  <c r="Q74" i="2" s="1"/>
  <c r="E93" i="2"/>
  <c r="O93" i="2" s="1"/>
  <c r="D93" i="2"/>
  <c r="Q93" i="2" s="1"/>
  <c r="C94" i="2"/>
  <c r="O74" i="2" l="1"/>
  <c r="P74" i="2"/>
  <c r="R83" i="2"/>
  <c r="P93" i="2"/>
  <c r="P103" i="2"/>
  <c r="R93" i="2"/>
  <c r="R53" i="2"/>
  <c r="S33" i="2"/>
  <c r="R44" i="2"/>
  <c r="E54" i="2"/>
  <c r="N54" i="2" s="1"/>
  <c r="D54" i="2"/>
  <c r="Q54" i="2" s="1"/>
  <c r="C55" i="2"/>
  <c r="P65" i="2"/>
  <c r="S65" i="2" s="1"/>
  <c r="O65" i="2"/>
  <c r="R65" i="2" s="1"/>
  <c r="P33" i="2"/>
  <c r="D75" i="2"/>
  <c r="Q75" i="2" s="1"/>
  <c r="C76" i="2"/>
  <c r="E75" i="2"/>
  <c r="O75" i="2" s="1"/>
  <c r="N53" i="2"/>
  <c r="N103" i="2"/>
  <c r="E24" i="2"/>
  <c r="O24" i="2" s="1"/>
  <c r="R24" i="2" s="1"/>
  <c r="C25" i="2"/>
  <c r="N24" i="2"/>
  <c r="D24" i="2"/>
  <c r="P24" i="2" s="1"/>
  <c r="Q24" i="2"/>
  <c r="S53" i="2"/>
  <c r="P66" i="2"/>
  <c r="Q66" i="2"/>
  <c r="S66" i="2" s="1"/>
  <c r="C67" i="2"/>
  <c r="E66" i="2"/>
  <c r="O66" i="2" s="1"/>
  <c r="D66" i="2"/>
  <c r="D34" i="2"/>
  <c r="Q34" i="2" s="1"/>
  <c r="C35" i="2"/>
  <c r="E34" i="2"/>
  <c r="N34" i="2" s="1"/>
  <c r="N93" i="2"/>
  <c r="R74" i="2"/>
  <c r="P44" i="2"/>
  <c r="S44" i="2" s="1"/>
  <c r="P23" i="2"/>
  <c r="S23" i="2" s="1"/>
  <c r="E104" i="2"/>
  <c r="D104" i="2"/>
  <c r="P104" i="2" s="1"/>
  <c r="O104" i="2"/>
  <c r="N104" i="2"/>
  <c r="C105" i="2"/>
  <c r="S74" i="2"/>
  <c r="S83" i="2"/>
  <c r="S93" i="2"/>
  <c r="R33" i="2"/>
  <c r="E84" i="2"/>
  <c r="O84" i="2" s="1"/>
  <c r="D84" i="2"/>
  <c r="C85" i="2"/>
  <c r="Q84" i="2"/>
  <c r="P84" i="2"/>
  <c r="O23" i="2"/>
  <c r="R23" i="2" s="1"/>
  <c r="O94" i="2"/>
  <c r="C95" i="2"/>
  <c r="E94" i="2"/>
  <c r="N94" i="2" s="1"/>
  <c r="D94" i="2"/>
  <c r="P94" i="2" s="1"/>
  <c r="E45" i="2"/>
  <c r="O45" i="2" s="1"/>
  <c r="D45" i="2"/>
  <c r="Q45" i="2" s="1"/>
  <c r="C46" i="2"/>
  <c r="P45" i="2" l="1"/>
  <c r="O54" i="2"/>
  <c r="R75" i="2"/>
  <c r="R45" i="2"/>
  <c r="R94" i="2"/>
  <c r="R54" i="2"/>
  <c r="S45" i="2"/>
  <c r="C68" i="2"/>
  <c r="E67" i="2"/>
  <c r="O67" i="2" s="1"/>
  <c r="D67" i="2"/>
  <c r="P67" i="2" s="1"/>
  <c r="Q67" i="2"/>
  <c r="N66" i="2"/>
  <c r="R66" i="2" s="1"/>
  <c r="D55" i="2"/>
  <c r="P55" i="2" s="1"/>
  <c r="Q55" i="2"/>
  <c r="E55" i="2"/>
  <c r="N55" i="2" s="1"/>
  <c r="C56" i="2"/>
  <c r="S84" i="2"/>
  <c r="N75" i="2"/>
  <c r="Q85" i="2"/>
  <c r="P85" i="2"/>
  <c r="E85" i="2"/>
  <c r="O85" i="2" s="1"/>
  <c r="D85" i="2"/>
  <c r="C86" i="2"/>
  <c r="O34" i="2"/>
  <c r="R34" i="2" s="1"/>
  <c r="Q94" i="2"/>
  <c r="S94" i="2" s="1"/>
  <c r="Q104" i="2"/>
  <c r="E105" i="2"/>
  <c r="O105" i="2" s="1"/>
  <c r="P105" i="2"/>
  <c r="C106" i="2"/>
  <c r="D105" i="2"/>
  <c r="Q105" i="2" s="1"/>
  <c r="P75" i="2"/>
  <c r="S75" i="2" s="1"/>
  <c r="P54" i="2"/>
  <c r="S54" i="2" s="1"/>
  <c r="S24" i="2"/>
  <c r="E76" i="2"/>
  <c r="O76" i="2" s="1"/>
  <c r="D76" i="2"/>
  <c r="P76" i="2" s="1"/>
  <c r="C77" i="2"/>
  <c r="C36" i="2"/>
  <c r="E35" i="2"/>
  <c r="N35" i="2" s="1"/>
  <c r="O35" i="2"/>
  <c r="D35" i="2"/>
  <c r="Q35" i="2" s="1"/>
  <c r="Q46" i="2"/>
  <c r="P46" i="2"/>
  <c r="E46" i="2"/>
  <c r="N46" i="2" s="1"/>
  <c r="C47" i="2"/>
  <c r="D46" i="2"/>
  <c r="D25" i="2"/>
  <c r="P25" i="2" s="1"/>
  <c r="O25" i="2"/>
  <c r="Q25" i="2"/>
  <c r="N25" i="2"/>
  <c r="E25" i="2"/>
  <c r="C26" i="2"/>
  <c r="N84" i="2"/>
  <c r="R84" i="2" s="1"/>
  <c r="P34" i="2"/>
  <c r="S34" i="2" s="1"/>
  <c r="N45" i="2"/>
  <c r="D95" i="2"/>
  <c r="Q95" i="2" s="1"/>
  <c r="P95" i="2"/>
  <c r="C96" i="2"/>
  <c r="E95" i="2"/>
  <c r="O95" i="2" s="1"/>
  <c r="S95" i="2" l="1"/>
  <c r="O46" i="2"/>
  <c r="R46" i="2" s="1"/>
  <c r="Q56" i="2"/>
  <c r="P56" i="2"/>
  <c r="O56" i="2"/>
  <c r="C57" i="2"/>
  <c r="E56" i="2"/>
  <c r="N56" i="2" s="1"/>
  <c r="D56" i="2"/>
  <c r="S25" i="2"/>
  <c r="E36" i="2"/>
  <c r="N36" i="2" s="1"/>
  <c r="D36" i="2"/>
  <c r="P36" i="2" s="1"/>
  <c r="C37" i="2"/>
  <c r="N85" i="2"/>
  <c r="R85" i="2" s="1"/>
  <c r="R25" i="2"/>
  <c r="C78" i="2"/>
  <c r="E77" i="2"/>
  <c r="N77" i="2" s="1"/>
  <c r="D77" i="2"/>
  <c r="Q77" i="2" s="1"/>
  <c r="O77" i="2"/>
  <c r="N105" i="2"/>
  <c r="O55" i="2"/>
  <c r="R55" i="2" s="1"/>
  <c r="E68" i="2"/>
  <c r="N68" i="2" s="1"/>
  <c r="D68" i="2"/>
  <c r="Q68" i="2"/>
  <c r="P68" i="2"/>
  <c r="N95" i="2"/>
  <c r="R95" i="2" s="1"/>
  <c r="N76" i="2"/>
  <c r="R76" i="2" s="1"/>
  <c r="S85" i="2"/>
  <c r="N67" i="2"/>
  <c r="R67" i="2" s="1"/>
  <c r="C97" i="2"/>
  <c r="E96" i="2"/>
  <c r="O96" i="2" s="1"/>
  <c r="D96" i="2"/>
  <c r="Q96" i="2" s="1"/>
  <c r="S67" i="2"/>
  <c r="S46" i="2"/>
  <c r="R35" i="2"/>
  <c r="S55" i="2"/>
  <c r="P35" i="2"/>
  <c r="S35" i="2" s="1"/>
  <c r="Q76" i="2"/>
  <c r="S76" i="2" s="1"/>
  <c r="C107" i="2"/>
  <c r="E106" i="2"/>
  <c r="O106" i="2" s="1"/>
  <c r="D106" i="2"/>
  <c r="Q106" i="2"/>
  <c r="P106" i="2"/>
  <c r="Q26" i="2"/>
  <c r="O26" i="2"/>
  <c r="R26" i="2" s="1"/>
  <c r="P26" i="2"/>
  <c r="E26" i="2"/>
  <c r="D26" i="2"/>
  <c r="C27" i="2"/>
  <c r="N26" i="2"/>
  <c r="D47" i="2"/>
  <c r="Q47" i="2" s="1"/>
  <c r="C48" i="2"/>
  <c r="E47" i="2"/>
  <c r="O47" i="2" s="1"/>
  <c r="O86" i="2"/>
  <c r="C87" i="2"/>
  <c r="N86" i="2"/>
  <c r="P86" i="2"/>
  <c r="E86" i="2"/>
  <c r="D86" i="2"/>
  <c r="Q86" i="2" s="1"/>
  <c r="S86" i="2" s="1"/>
  <c r="N106" i="2" l="1"/>
  <c r="N47" i="2"/>
  <c r="E48" i="2"/>
  <c r="N48" i="2" s="1"/>
  <c r="D48" i="2"/>
  <c r="Q48" i="2" s="1"/>
  <c r="P48" i="2"/>
  <c r="R56" i="2"/>
  <c r="R47" i="2"/>
  <c r="S26" i="2"/>
  <c r="C98" i="2"/>
  <c r="E97" i="2"/>
  <c r="N97" i="2" s="1"/>
  <c r="D97" i="2"/>
  <c r="P97" i="2" s="1"/>
  <c r="Q97" i="2"/>
  <c r="Q36" i="2"/>
  <c r="S36" i="2" s="1"/>
  <c r="S56" i="2"/>
  <c r="D87" i="2"/>
  <c r="P87" i="2" s="1"/>
  <c r="C88" i="2"/>
  <c r="E87" i="2"/>
  <c r="O87" i="2" s="1"/>
  <c r="N96" i="2"/>
  <c r="R96" i="2" s="1"/>
  <c r="O68" i="2"/>
  <c r="R68" i="2" s="1"/>
  <c r="C28" i="2"/>
  <c r="E27" i="2"/>
  <c r="N27" i="2" s="1"/>
  <c r="D27" i="2"/>
  <c r="O27" i="2"/>
  <c r="Q27" i="2"/>
  <c r="P27" i="2"/>
  <c r="P96" i="2"/>
  <c r="S96" i="2" s="1"/>
  <c r="S68" i="2"/>
  <c r="P77" i="2"/>
  <c r="S77" i="2" s="1"/>
  <c r="O36" i="2"/>
  <c r="R36" i="2" s="1"/>
  <c r="P47" i="2"/>
  <c r="S47" i="2" s="1"/>
  <c r="D78" i="2"/>
  <c r="Q78" i="2"/>
  <c r="E78" i="2"/>
  <c r="N78" i="2" s="1"/>
  <c r="P78" i="2"/>
  <c r="R77" i="2"/>
  <c r="R86" i="2"/>
  <c r="O107" i="2"/>
  <c r="D107" i="2"/>
  <c r="P107" i="2" s="1"/>
  <c r="C108" i="2"/>
  <c r="E107" i="2"/>
  <c r="N107" i="2" s="1"/>
  <c r="C38" i="2"/>
  <c r="E37" i="2"/>
  <c r="O37" i="2" s="1"/>
  <c r="D37" i="2"/>
  <c r="P37" i="2" s="1"/>
  <c r="C58" i="2"/>
  <c r="E57" i="2"/>
  <c r="O57" i="2" s="1"/>
  <c r="D57" i="2"/>
  <c r="P57" i="2" s="1"/>
  <c r="Q57" i="2"/>
  <c r="Q37" i="2" l="1"/>
  <c r="S37" i="2" s="1"/>
  <c r="S48" i="2"/>
  <c r="Q107" i="2"/>
  <c r="Q87" i="2"/>
  <c r="S87" i="2"/>
  <c r="N37" i="2"/>
  <c r="R37" i="2" s="1"/>
  <c r="O98" i="2"/>
  <c r="N98" i="2"/>
  <c r="E98" i="2"/>
  <c r="D98" i="2"/>
  <c r="P98" i="2" s="1"/>
  <c r="R27" i="2"/>
  <c r="N57" i="2"/>
  <c r="R57" i="2" s="1"/>
  <c r="N87" i="2"/>
  <c r="R87" i="2" s="1"/>
  <c r="E58" i="2"/>
  <c r="O58" i="2" s="1"/>
  <c r="D58" i="2"/>
  <c r="Q58" i="2" s="1"/>
  <c r="O97" i="2"/>
  <c r="R97" i="2" s="1"/>
  <c r="O48" i="2"/>
  <c r="R48" i="2" s="1"/>
  <c r="S57" i="2"/>
  <c r="Q28" i="2"/>
  <c r="D28" i="2"/>
  <c r="P28" i="2" s="1"/>
  <c r="E28" i="2"/>
  <c r="O28" i="2" s="1"/>
  <c r="Q108" i="2"/>
  <c r="P108" i="2"/>
  <c r="E108" i="2"/>
  <c r="N108" i="2" s="1"/>
  <c r="D108" i="2"/>
  <c r="E38" i="2"/>
  <c r="N38" i="2" s="1"/>
  <c r="D38" i="2"/>
  <c r="Q38" i="2"/>
  <c r="P38" i="2"/>
  <c r="O38" i="2"/>
  <c r="S78" i="2"/>
  <c r="S27" i="2"/>
  <c r="O78" i="2"/>
  <c r="R78" i="2" s="1"/>
  <c r="S97" i="2"/>
  <c r="E88" i="2"/>
  <c r="O88" i="2" s="1"/>
  <c r="D88" i="2"/>
  <c r="Q88" i="2" s="1"/>
  <c r="P88" i="2" l="1"/>
  <c r="R98" i="2"/>
  <c r="O108" i="2"/>
  <c r="Q98" i="2"/>
  <c r="S98" i="2" s="1"/>
  <c r="N28" i="2"/>
  <c r="R28" i="2" s="1"/>
  <c r="N88" i="2"/>
  <c r="R88" i="2" s="1"/>
  <c r="P58" i="2"/>
  <c r="S58" i="2" s="1"/>
  <c r="R38" i="2"/>
  <c r="S28" i="2"/>
  <c r="S88" i="2"/>
  <c r="S38" i="2"/>
  <c r="N58" i="2"/>
  <c r="R58" i="2" s="1"/>
</calcChain>
</file>

<file path=xl/sharedStrings.xml><?xml version="1.0" encoding="utf-8"?>
<sst xmlns="http://schemas.openxmlformats.org/spreadsheetml/2006/main" count="150" uniqueCount="91">
  <si>
    <t>Propeller Calculation</t>
  </si>
  <si>
    <t>Rt</t>
  </si>
  <si>
    <t>kN</t>
  </si>
  <si>
    <t>T</t>
  </si>
  <si>
    <t>kPa</t>
  </si>
  <si>
    <t>h</t>
  </si>
  <si>
    <t>m</t>
  </si>
  <si>
    <t>D</t>
  </si>
  <si>
    <t>H=T-h</t>
  </si>
  <si>
    <t>Pv</t>
  </si>
  <si>
    <t>Po=P(atm)+PgH</t>
  </si>
  <si>
    <t>K</t>
  </si>
  <si>
    <t>Z</t>
  </si>
  <si>
    <t>Ae/Ao</t>
  </si>
  <si>
    <t>Va</t>
  </si>
  <si>
    <t>knots</t>
  </si>
  <si>
    <t>m/s</t>
  </si>
  <si>
    <t>Do</t>
  </si>
  <si>
    <t xml:space="preserve"> =</t>
  </si>
  <si>
    <t xml:space="preserve">For BAR 0.7 </t>
  </si>
  <si>
    <t>For BAR 0.35</t>
  </si>
  <si>
    <t>For BAR 0.5</t>
  </si>
  <si>
    <t>For BAR 0.65</t>
  </si>
  <si>
    <t>For BAR 0.6</t>
  </si>
  <si>
    <t>For BAR 0.8</t>
  </si>
  <si>
    <t>For BAR 0.7</t>
  </si>
  <si>
    <t xml:space="preserve"> from  </t>
  </si>
  <si>
    <t xml:space="preserve">  chart,</t>
  </si>
  <si>
    <r>
      <t>η</t>
    </r>
    <r>
      <rPr>
        <vertAlign val="subscript"/>
        <sz val="14"/>
        <color theme="1"/>
        <rFont val="Calibri"/>
        <family val="2"/>
        <scheme val="minor"/>
      </rPr>
      <t xml:space="preserve">H  </t>
    </r>
    <r>
      <rPr>
        <sz val="14"/>
        <color theme="1"/>
        <rFont val="Calibri"/>
        <family val="2"/>
        <scheme val="minor"/>
      </rPr>
      <t>=</t>
    </r>
  </si>
  <si>
    <r>
      <t xml:space="preserve">          ηo</t>
    </r>
    <r>
      <rPr>
        <vertAlign val="subscript"/>
        <sz val="14"/>
        <color theme="1"/>
        <rFont val="Calibri"/>
        <family val="2"/>
        <scheme val="minor"/>
      </rPr>
      <t xml:space="preserve">  </t>
    </r>
    <r>
      <rPr>
        <sz val="14"/>
        <color theme="1"/>
        <rFont val="Calibri"/>
        <family val="2"/>
        <scheme val="minor"/>
      </rPr>
      <t>=</t>
    </r>
  </si>
  <si>
    <t>J</t>
  </si>
  <si>
    <t>J=</t>
  </si>
  <si>
    <t>n</t>
  </si>
  <si>
    <r>
      <t>V</t>
    </r>
    <r>
      <rPr>
        <vertAlign val="subscript"/>
        <sz val="14"/>
        <color theme="1"/>
        <rFont val="Calibri"/>
        <family val="2"/>
        <scheme val="minor"/>
      </rPr>
      <t>R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= (0.7 </t>
    </r>
  </si>
  <si>
    <r>
      <t xml:space="preserve">    )</t>
    </r>
    <r>
      <rPr>
        <vertAlign val="superscript"/>
        <sz val="14"/>
        <color theme="1"/>
        <rFont val="Calibri"/>
        <family val="2"/>
        <scheme val="minor"/>
      </rPr>
      <t xml:space="preserve">2 </t>
    </r>
  </si>
  <si>
    <r>
      <t>V0.7</t>
    </r>
    <r>
      <rPr>
        <vertAlign val="subscript"/>
        <sz val="14"/>
        <color theme="1"/>
        <rFont val="Calibri"/>
        <family val="2"/>
        <scheme val="minor"/>
      </rPr>
      <t>R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= </t>
    </r>
  </si>
  <si>
    <r>
      <t>τ</t>
    </r>
    <r>
      <rPr>
        <vertAlign val="subscript"/>
        <sz val="14"/>
        <color theme="1"/>
        <rFont val="Calibri"/>
        <family val="2"/>
        <scheme val="minor"/>
      </rPr>
      <t xml:space="preserve">C   </t>
    </r>
    <r>
      <rPr>
        <sz val="14"/>
        <color theme="1"/>
        <rFont val="Calibri"/>
        <family val="2"/>
        <scheme val="minor"/>
      </rPr>
      <t xml:space="preserve">  =</t>
    </r>
  </si>
  <si>
    <r>
      <t>A</t>
    </r>
    <r>
      <rPr>
        <vertAlign val="subscript"/>
        <sz val="14"/>
        <color theme="1"/>
        <rFont val="Calibri"/>
        <family val="2"/>
        <scheme val="minor"/>
      </rPr>
      <t xml:space="preserve">P  </t>
    </r>
    <r>
      <rPr>
        <sz val="14"/>
        <color theme="1"/>
        <rFont val="Calibri"/>
        <family val="2"/>
        <scheme val="minor"/>
      </rPr>
      <t>=</t>
    </r>
  </si>
  <si>
    <t>Ae</t>
  </si>
  <si>
    <t>Cross Check</t>
  </si>
  <si>
    <t>To reduce cavitation the necessary expanded BAR are to be at least</t>
  </si>
  <si>
    <t>BAR  =</t>
  </si>
  <si>
    <t>Ao</t>
  </si>
  <si>
    <t>BAR</t>
  </si>
  <si>
    <t>r/R</t>
  </si>
  <si>
    <t>(c/D)*(Z/BAR)</t>
  </si>
  <si>
    <t>a/c</t>
  </si>
  <si>
    <t>b/c</t>
  </si>
  <si>
    <t>Ar</t>
  </si>
  <si>
    <t>Br</t>
  </si>
  <si>
    <t>c</t>
  </si>
  <si>
    <t>a</t>
  </si>
  <si>
    <t>b</t>
  </si>
  <si>
    <t>T (max)</t>
  </si>
  <si>
    <t>c-b</t>
  </si>
  <si>
    <t>y</t>
  </si>
  <si>
    <t>a,y</t>
  </si>
  <si>
    <t>Table of V1</t>
  </si>
  <si>
    <t>Table of V2</t>
  </si>
  <si>
    <t>for P&lt;0</t>
  </si>
  <si>
    <t>for P&gt;0</t>
  </si>
  <si>
    <t>P (-)</t>
  </si>
  <si>
    <t>V1</t>
  </si>
  <si>
    <t>P (+)</t>
  </si>
  <si>
    <t>V2</t>
  </si>
  <si>
    <t>P&lt;0</t>
  </si>
  <si>
    <t>p&gt;0</t>
  </si>
  <si>
    <t>P (atm)</t>
  </si>
  <si>
    <t>J =</t>
  </si>
  <si>
    <r>
      <t>η</t>
    </r>
    <r>
      <rPr>
        <vertAlign val="subscript"/>
        <sz val="12"/>
        <color theme="1"/>
        <rFont val="Calibri"/>
        <family val="2"/>
        <scheme val="minor"/>
      </rPr>
      <t xml:space="preserve">H  </t>
    </r>
    <r>
      <rPr>
        <sz val="12"/>
        <color theme="1"/>
        <rFont val="Calibri"/>
        <family val="2"/>
        <scheme val="minor"/>
      </rPr>
      <t>=</t>
    </r>
  </si>
  <si>
    <t>To reduce cavitation the necessary expanded BAR are to be at least,</t>
  </si>
  <si>
    <t xml:space="preserve">               J =</t>
  </si>
  <si>
    <r>
      <t>τ</t>
    </r>
    <r>
      <rPr>
        <b/>
        <i/>
        <vertAlign val="subscript"/>
        <sz val="12"/>
        <color theme="1"/>
        <rFont val="Calibri"/>
        <family val="2"/>
        <scheme val="minor"/>
      </rPr>
      <t xml:space="preserve">C </t>
    </r>
    <r>
      <rPr>
        <b/>
        <i/>
        <sz val="12"/>
        <color theme="1"/>
        <rFont val="Calibri"/>
        <family val="2"/>
        <scheme val="minor"/>
      </rPr>
      <t>= 0.61 [Burril Cavitation Chart]</t>
    </r>
  </si>
  <si>
    <r>
      <t>τ</t>
    </r>
    <r>
      <rPr>
        <b/>
        <i/>
        <vertAlign val="subscript"/>
        <sz val="14"/>
        <color theme="1"/>
        <rFont val="Calibri"/>
        <family val="2"/>
        <scheme val="minor"/>
      </rPr>
      <t xml:space="preserve">C </t>
    </r>
    <r>
      <rPr>
        <b/>
        <i/>
        <sz val="14"/>
        <color theme="1"/>
        <rFont val="Calibri"/>
        <family val="2"/>
        <scheme val="minor"/>
      </rPr>
      <t>= 0.68 [Burril Cavitation Chart]</t>
    </r>
  </si>
  <si>
    <r>
      <t>τ</t>
    </r>
    <r>
      <rPr>
        <b/>
        <i/>
        <vertAlign val="subscript"/>
        <sz val="12"/>
        <color theme="1"/>
        <rFont val="Calibri"/>
        <family val="2"/>
        <scheme val="minor"/>
      </rPr>
      <t xml:space="preserve">C </t>
    </r>
    <r>
      <rPr>
        <b/>
        <i/>
        <sz val="12"/>
        <color theme="1"/>
        <rFont val="Calibri"/>
        <family val="2"/>
        <scheme val="minor"/>
      </rPr>
      <t>= 0.645 [Burril Cavitation Chart]</t>
    </r>
  </si>
  <si>
    <r>
      <t>τ</t>
    </r>
    <r>
      <rPr>
        <b/>
        <i/>
        <vertAlign val="subscript"/>
        <sz val="12"/>
        <color theme="1"/>
        <rFont val="Calibri"/>
        <family val="2"/>
        <scheme val="minor"/>
      </rPr>
      <t xml:space="preserve">C </t>
    </r>
    <r>
      <rPr>
        <b/>
        <i/>
        <sz val="12"/>
        <color theme="1"/>
        <rFont val="Calibri"/>
        <family val="2"/>
        <scheme val="minor"/>
      </rPr>
      <t>= 0.7 [Burril Cavitation Chart]</t>
    </r>
  </si>
  <si>
    <r>
      <t>T</t>
    </r>
    <r>
      <rPr>
        <b/>
        <i/>
        <vertAlign val="subscript"/>
        <sz val="11"/>
        <color theme="1"/>
        <rFont val="Calibri"/>
        <family val="2"/>
        <scheme val="minor"/>
      </rPr>
      <t>max</t>
    </r>
  </si>
  <si>
    <r>
      <t>T</t>
    </r>
    <r>
      <rPr>
        <b/>
        <i/>
        <vertAlign val="subscript"/>
        <sz val="11"/>
        <color theme="1"/>
        <rFont val="Calibri"/>
        <family val="2"/>
        <scheme val="minor"/>
      </rPr>
      <t>LE</t>
    </r>
  </si>
  <si>
    <r>
      <t>T</t>
    </r>
    <r>
      <rPr>
        <b/>
        <i/>
        <vertAlign val="subscript"/>
        <sz val="11"/>
        <color theme="1"/>
        <rFont val="Calibri"/>
        <family val="2"/>
        <scheme val="minor"/>
      </rPr>
      <t>TE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</si>
  <si>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face</t>
    </r>
  </si>
  <si>
    <r>
      <t>Y</t>
    </r>
    <r>
      <rPr>
        <b/>
        <i/>
        <vertAlign val="subscript"/>
        <sz val="11"/>
        <color theme="1"/>
        <rFont val="Calibri"/>
        <family val="2"/>
        <scheme val="minor"/>
      </rPr>
      <t>back</t>
    </r>
  </si>
  <si>
    <t>Number of propellers</t>
  </si>
  <si>
    <t>Number of blades</t>
  </si>
  <si>
    <t>P/D</t>
  </si>
  <si>
    <t>Efficiency</t>
  </si>
  <si>
    <t>Pitch, P</t>
  </si>
  <si>
    <t>Diameter, D</t>
  </si>
  <si>
    <t>rpm</t>
  </si>
  <si>
    <t>Propeller speed</t>
  </si>
  <si>
    <t>Open water efficiency</t>
  </si>
  <si>
    <t>Min. BAR (for cavitation)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</si>
</sst>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vertAlign val="subscript"/>
      <sz val="14"/>
      <color theme="1"/>
      <name val="Calibri"/>
      <family val="2"/>
      <scheme val="minor"/>
    </font>
    <font>
      <vertAlign val="superscript"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vertAlign val="subscript"/>
      <sz val="14"/>
      <color theme="1"/>
      <name val="Calibri"/>
      <family val="2"/>
      <scheme val="minor"/>
    </font>
    <font>
      <b/>
      <i/>
      <vertAlign val="subscript"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2" xfId="0" applyBorder="1" applyAlignment="1">
      <alignment vertical="center"/>
    </xf>
    <xf numFmtId="0" fontId="12" fillId="0" borderId="9" xfId="0" applyFont="1" applyBorder="1"/>
    <xf numFmtId="0" fontId="0" fillId="0" borderId="9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12" fillId="0" borderId="5" xfId="0" applyFont="1" applyBorder="1"/>
    <xf numFmtId="0" fontId="0" fillId="0" borderId="12" xfId="0" applyBorder="1"/>
    <xf numFmtId="0" fontId="0" fillId="0" borderId="1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3" borderId="9" xfId="0" applyFont="1" applyFill="1" applyBorder="1"/>
    <xf numFmtId="0" fontId="7" fillId="3" borderId="9" xfId="0" applyFont="1" applyFill="1" applyBorder="1"/>
    <xf numFmtId="0" fontId="13" fillId="0" borderId="0" xfId="0" applyFont="1" applyAlignment="1">
      <alignment vertical="center"/>
    </xf>
    <xf numFmtId="0" fontId="3" fillId="0" borderId="0" xfId="0" applyFont="1"/>
    <xf numFmtId="0" fontId="15" fillId="0" borderId="0" xfId="0" applyFont="1" applyAlignment="1">
      <alignment vertical="center"/>
    </xf>
    <xf numFmtId="0" fontId="18" fillId="0" borderId="0" xfId="0" applyFont="1"/>
    <xf numFmtId="0" fontId="18" fillId="0" borderId="0" xfId="0" applyFont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0" xfId="0" applyFill="1"/>
    <xf numFmtId="0" fontId="18" fillId="0" borderId="4" xfId="0" applyFont="1" applyBorder="1" applyAlignment="1">
      <alignment vertical="center"/>
    </xf>
    <xf numFmtId="0" fontId="18" fillId="0" borderId="5" xfId="0" applyFont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6" xfId="0" applyFont="1" applyFill="1" applyBorder="1" applyAlignment="1">
      <alignment vertical="center"/>
    </xf>
    <xf numFmtId="0" fontId="18" fillId="2" borderId="7" xfId="0" applyFont="1" applyFill="1" applyBorder="1" applyAlignment="1">
      <alignment vertical="center"/>
    </xf>
    <xf numFmtId="0" fontId="18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0" fillId="4" borderId="9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0" fillId="4" borderId="0" xfId="0" applyFill="1"/>
    <xf numFmtId="0" fontId="5" fillId="2" borderId="0" xfId="0" applyFont="1" applyFill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emf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emf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434340</xdr:colOff>
      <xdr:row>26</xdr:row>
      <xdr:rowOff>114300</xdr:rowOff>
    </xdr:from>
    <xdr:to>
      <xdr:col>3</xdr:col>
      <xdr:colOff>594360</xdr:colOff>
      <xdr:row>28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741CCF-C136-4D43-BDF0-B9212E6D7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3140" y="5454650"/>
          <a:ext cx="160020" cy="345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190500</xdr:colOff>
      <xdr:row>26</xdr:row>
      <xdr:rowOff>121920</xdr:rowOff>
    </xdr:from>
    <xdr:to>
      <xdr:col>5</xdr:col>
      <xdr:colOff>53340</xdr:colOff>
      <xdr:row>28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A332CD-B616-47A6-8FAA-A7EBE110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900" y="5462270"/>
          <a:ext cx="472440" cy="345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415847</xdr:colOff>
      <xdr:row>35</xdr:row>
      <xdr:rowOff>14270</xdr:rowOff>
    </xdr:from>
    <xdr:to>
      <xdr:col>2</xdr:col>
      <xdr:colOff>622672</xdr:colOff>
      <xdr:row>36</xdr:row>
      <xdr:rowOff>128570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F5E807-B071-4523-AD68-F2931A20A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8768" y="6535506"/>
          <a:ext cx="206825" cy="3711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426720</xdr:colOff>
      <xdr:row>37</xdr:row>
      <xdr:rowOff>160020</xdr:rowOff>
    </xdr:from>
    <xdr:to>
      <xdr:col>4</xdr:col>
      <xdr:colOff>518160</xdr:colOff>
      <xdr:row>39</xdr:row>
      <xdr:rowOff>114300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B85C66-23D6-42BA-B41A-4EB95AA12A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7703820"/>
          <a:ext cx="91440" cy="32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213360</xdr:colOff>
      <xdr:row>40</xdr:row>
      <xdr:rowOff>167640</xdr:rowOff>
    </xdr:from>
    <xdr:to>
      <xdr:col>4</xdr:col>
      <xdr:colOff>388620</xdr:colOff>
      <xdr:row>42</xdr:row>
      <xdr:rowOff>76200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6CBD6B0-9C7F-4AFF-8897-40BD952FB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8263890"/>
          <a:ext cx="1752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45</xdr:row>
      <xdr:rowOff>38100</xdr:rowOff>
    </xdr:from>
    <xdr:to>
      <xdr:col>6</xdr:col>
      <xdr:colOff>198120</xdr:colOff>
      <xdr:row>46</xdr:row>
      <xdr:rowOff>7620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534DB49-B33E-400A-9F59-630E5F1D2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9105900"/>
          <a:ext cx="13411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510540</xdr:colOff>
      <xdr:row>50</xdr:row>
      <xdr:rowOff>7620</xdr:rowOff>
    </xdr:from>
    <xdr:to>
      <xdr:col>5</xdr:col>
      <xdr:colOff>66919</xdr:colOff>
      <xdr:row>52</xdr:row>
      <xdr:rowOff>99060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45B8D09-7B4B-4C06-A293-43E1BE3B3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10161270"/>
          <a:ext cx="1720516" cy="45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596574</xdr:colOff>
      <xdr:row>59</xdr:row>
      <xdr:rowOff>176451</xdr:rowOff>
    </xdr:from>
    <xdr:to>
      <xdr:col>5</xdr:col>
      <xdr:colOff>437930</xdr:colOff>
      <xdr:row>62</xdr:row>
      <xdr:rowOff>158531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DAAE71B-0392-47F5-9A9F-5EE2577C0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4333" y="11314497"/>
          <a:ext cx="1067563" cy="660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198120</xdr:colOff>
      <xdr:row>66</xdr:row>
      <xdr:rowOff>83820</xdr:rowOff>
    </xdr:from>
    <xdr:to>
      <xdr:col>4</xdr:col>
      <xdr:colOff>464671</xdr:colOff>
      <xdr:row>68</xdr:row>
      <xdr:rowOff>152400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26B55FD-5A43-4AEE-82AA-2B2B370C4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" y="13463270"/>
          <a:ext cx="1824228" cy="4368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381001</xdr:colOff>
      <xdr:row>71</xdr:row>
      <xdr:rowOff>182879</xdr:rowOff>
    </xdr:from>
    <xdr:to>
      <xdr:col>3</xdr:col>
      <xdr:colOff>604499</xdr:colOff>
      <xdr:row>74</xdr:row>
      <xdr:rowOff>60266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127EC56-5A02-44D7-861C-FB2916B43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0201" y="14483079"/>
          <a:ext cx="1171574" cy="4298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577753</xdr:colOff>
      <xdr:row>88</xdr:row>
      <xdr:rowOff>170960</xdr:rowOff>
    </xdr:from>
    <xdr:to>
      <xdr:col>2</xdr:col>
      <xdr:colOff>889535</xdr:colOff>
      <xdr:row>90</xdr:row>
      <xdr:rowOff>130257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778BBBE-5EFC-4466-9A0E-198F0B3FD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8907" y="17226409"/>
          <a:ext cx="311782" cy="455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426720</xdr:colOff>
      <xdr:row>91</xdr:row>
      <xdr:rowOff>160020</xdr:rowOff>
    </xdr:from>
    <xdr:to>
      <xdr:col>4</xdr:col>
      <xdr:colOff>518160</xdr:colOff>
      <xdr:row>93</xdr:row>
      <xdr:rowOff>114300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E9794D-1BE7-4CB7-BCC1-2C86CBBCF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5120" y="18321020"/>
          <a:ext cx="91440" cy="32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213360</xdr:colOff>
      <xdr:row>94</xdr:row>
      <xdr:rowOff>167640</xdr:rowOff>
    </xdr:from>
    <xdr:to>
      <xdr:col>4</xdr:col>
      <xdr:colOff>388620</xdr:colOff>
      <xdr:row>96</xdr:row>
      <xdr:rowOff>76200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90B5328-08E5-4768-A940-1AD73436CF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51760" y="18881090"/>
          <a:ext cx="1752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76200</xdr:colOff>
      <xdr:row>99</xdr:row>
      <xdr:rowOff>38100</xdr:rowOff>
    </xdr:from>
    <xdr:to>
      <xdr:col>6</xdr:col>
      <xdr:colOff>198120</xdr:colOff>
      <xdr:row>100</xdr:row>
      <xdr:rowOff>7620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50D1CA1-3C3B-46AB-B343-82FCF3019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19723100"/>
          <a:ext cx="13411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510540</xdr:colOff>
      <xdr:row>104</xdr:row>
      <xdr:rowOff>7620</xdr:rowOff>
    </xdr:from>
    <xdr:ext cx="1720516" cy="457200"/>
    <xdr:pic>
      <xdr:nvPicPr>
        <xdr:cNvPr id="16" name="Picture 15">
          <a:extLst>
            <a:ext uri="{FF2B5EF4-FFF2-40B4-BE49-F238E27FC236}">
              <a16:creationId xmlns:a16="http://schemas.microsoft.com/office/drawing/2014/main" id="{6723CCBB-5FFC-48C6-898F-A461DDBC2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9740" y="20778470"/>
          <a:ext cx="1720516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411480</xdr:colOff>
      <xdr:row>113</xdr:row>
      <xdr:rowOff>38100</xdr:rowOff>
    </xdr:from>
    <xdr:ext cx="1424940" cy="629028"/>
    <xdr:pic>
      <xdr:nvPicPr>
        <xdr:cNvPr id="17" name="Picture 16">
          <a:extLst>
            <a:ext uri="{FF2B5EF4-FFF2-40B4-BE49-F238E27FC236}">
              <a16:creationId xmlns:a16="http://schemas.microsoft.com/office/drawing/2014/main" id="{E241DC1D-2D0B-4BD8-92F9-F8DAE273B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0680" y="22542500"/>
          <a:ext cx="1424940" cy="629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198120</xdr:colOff>
      <xdr:row>120</xdr:row>
      <xdr:rowOff>83820</xdr:rowOff>
    </xdr:from>
    <xdr:ext cx="1824228" cy="434340"/>
    <xdr:pic>
      <xdr:nvPicPr>
        <xdr:cNvPr id="18" name="Picture 17">
          <a:extLst>
            <a:ext uri="{FF2B5EF4-FFF2-40B4-BE49-F238E27FC236}">
              <a16:creationId xmlns:a16="http://schemas.microsoft.com/office/drawing/2014/main" id="{9D804067-97A0-4F72-AE24-08A568F21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7320" y="24080470"/>
          <a:ext cx="1824228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3</xdr:col>
      <xdr:colOff>1</xdr:colOff>
      <xdr:row>126</xdr:row>
      <xdr:rowOff>99059</xdr:rowOff>
    </xdr:from>
    <xdr:ext cx="1171574" cy="426027"/>
    <xdr:pic>
      <xdr:nvPicPr>
        <xdr:cNvPr id="19" name="Picture 18">
          <a:extLst>
            <a:ext uri="{FF2B5EF4-FFF2-40B4-BE49-F238E27FC236}">
              <a16:creationId xmlns:a16="http://schemas.microsoft.com/office/drawing/2014/main" id="{C523D3DE-337A-4A3E-9C64-AF8D452769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1" y="25200609"/>
          <a:ext cx="1171574" cy="426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434340</xdr:colOff>
      <xdr:row>88</xdr:row>
      <xdr:rowOff>205740</xdr:rowOff>
    </xdr:from>
    <xdr:to>
      <xdr:col>16</xdr:col>
      <xdr:colOff>594360</xdr:colOff>
      <xdr:row>90</xdr:row>
      <xdr:rowOff>91440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2030A8D-DE85-44E6-8DF4-300867D015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7940" y="17687290"/>
          <a:ext cx="16002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426720</xdr:colOff>
      <xdr:row>91</xdr:row>
      <xdr:rowOff>160020</xdr:rowOff>
    </xdr:from>
    <xdr:to>
      <xdr:col>18</xdr:col>
      <xdr:colOff>518160</xdr:colOff>
      <xdr:row>93</xdr:row>
      <xdr:rowOff>114300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8061831-8CA6-4348-968B-66B8FBC06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9520" y="18321020"/>
          <a:ext cx="91440" cy="32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213360</xdr:colOff>
      <xdr:row>94</xdr:row>
      <xdr:rowOff>167640</xdr:rowOff>
    </xdr:from>
    <xdr:to>
      <xdr:col>18</xdr:col>
      <xdr:colOff>388620</xdr:colOff>
      <xdr:row>96</xdr:row>
      <xdr:rowOff>76200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F0F26047-A827-4617-972C-F509AC861B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6160" y="18881090"/>
          <a:ext cx="1752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76200</xdr:colOff>
      <xdr:row>99</xdr:row>
      <xdr:rowOff>38100</xdr:rowOff>
    </xdr:from>
    <xdr:to>
      <xdr:col>20</xdr:col>
      <xdr:colOff>198120</xdr:colOff>
      <xdr:row>100</xdr:row>
      <xdr:rowOff>7620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5AA253F-0E34-42E4-B298-7948512044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9723100"/>
          <a:ext cx="13411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16</xdr:col>
      <xdr:colOff>510540</xdr:colOff>
      <xdr:row>104</xdr:row>
      <xdr:rowOff>7620</xdr:rowOff>
    </xdr:from>
    <xdr:ext cx="1720516" cy="457200"/>
    <xdr:pic>
      <xdr:nvPicPr>
        <xdr:cNvPr id="24" name="Picture 23">
          <a:extLst>
            <a:ext uri="{FF2B5EF4-FFF2-40B4-BE49-F238E27FC236}">
              <a16:creationId xmlns:a16="http://schemas.microsoft.com/office/drawing/2014/main" id="{992BAD7B-C86A-433E-88E9-34B5D7B54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64140" y="20778470"/>
          <a:ext cx="1720516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411480</xdr:colOff>
      <xdr:row>113</xdr:row>
      <xdr:rowOff>38100</xdr:rowOff>
    </xdr:from>
    <xdr:ext cx="1424940" cy="629028"/>
    <xdr:pic>
      <xdr:nvPicPr>
        <xdr:cNvPr id="25" name="Picture 24">
          <a:extLst>
            <a:ext uri="{FF2B5EF4-FFF2-40B4-BE49-F238E27FC236}">
              <a16:creationId xmlns:a16="http://schemas.microsoft.com/office/drawing/2014/main" id="{45D6D7F2-89B9-4CD6-8B7F-8F025ABF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5080" y="22542500"/>
          <a:ext cx="1424940" cy="629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198120</xdr:colOff>
      <xdr:row>120</xdr:row>
      <xdr:rowOff>83820</xdr:rowOff>
    </xdr:from>
    <xdr:ext cx="1824228" cy="434340"/>
    <xdr:pic>
      <xdr:nvPicPr>
        <xdr:cNvPr id="26" name="Picture 25">
          <a:extLst>
            <a:ext uri="{FF2B5EF4-FFF2-40B4-BE49-F238E27FC236}">
              <a16:creationId xmlns:a16="http://schemas.microsoft.com/office/drawing/2014/main" id="{ED810632-B082-47BE-8CE5-CB2F0CFA7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1720" y="24080470"/>
          <a:ext cx="1824228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17</xdr:col>
      <xdr:colOff>1</xdr:colOff>
      <xdr:row>126</xdr:row>
      <xdr:rowOff>99059</xdr:rowOff>
    </xdr:from>
    <xdr:ext cx="1171574" cy="426027"/>
    <xdr:pic>
      <xdr:nvPicPr>
        <xdr:cNvPr id="27" name="Picture 26">
          <a:extLst>
            <a:ext uri="{FF2B5EF4-FFF2-40B4-BE49-F238E27FC236}">
              <a16:creationId xmlns:a16="http://schemas.microsoft.com/office/drawing/2014/main" id="{BD4B1432-8A64-415C-A003-5CE122873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1" y="25200609"/>
          <a:ext cx="1171574" cy="426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23</xdr:col>
      <xdr:colOff>480060</xdr:colOff>
      <xdr:row>89</xdr:row>
      <xdr:rowOff>0</xdr:rowOff>
    </xdr:from>
    <xdr:to>
      <xdr:col>24</xdr:col>
      <xdr:colOff>30480</xdr:colOff>
      <xdr:row>90</xdr:row>
      <xdr:rowOff>114300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069F58A-297E-42FF-89F5-86F2660A6D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0860" y="17716500"/>
          <a:ext cx="160020" cy="374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426720</xdr:colOff>
      <xdr:row>91</xdr:row>
      <xdr:rowOff>160020</xdr:rowOff>
    </xdr:from>
    <xdr:to>
      <xdr:col>25</xdr:col>
      <xdr:colOff>518160</xdr:colOff>
      <xdr:row>93</xdr:row>
      <xdr:rowOff>114300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E273089-B993-464C-8FD9-290D17C23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6720" y="18321020"/>
          <a:ext cx="91440" cy="32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213360</xdr:colOff>
      <xdr:row>94</xdr:row>
      <xdr:rowOff>167640</xdr:rowOff>
    </xdr:from>
    <xdr:to>
      <xdr:col>25</xdr:col>
      <xdr:colOff>388620</xdr:colOff>
      <xdr:row>96</xdr:row>
      <xdr:rowOff>76200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3ACA5782-CFB2-4BCD-8A15-CA57F8846C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53360" y="18881090"/>
          <a:ext cx="175260" cy="327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25</xdr:col>
      <xdr:colOff>76200</xdr:colOff>
      <xdr:row>99</xdr:row>
      <xdr:rowOff>38100</xdr:rowOff>
    </xdr:from>
    <xdr:to>
      <xdr:col>27</xdr:col>
      <xdr:colOff>198120</xdr:colOff>
      <xdr:row>100</xdr:row>
      <xdr:rowOff>7620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6DC1811-832E-4BD9-8352-6D3EA3038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16200" y="19723100"/>
          <a:ext cx="13411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23</xdr:col>
      <xdr:colOff>510540</xdr:colOff>
      <xdr:row>104</xdr:row>
      <xdr:rowOff>7620</xdr:rowOff>
    </xdr:from>
    <xdr:ext cx="1720516" cy="457200"/>
    <xdr:pic>
      <xdr:nvPicPr>
        <xdr:cNvPr id="32" name="Picture 31">
          <a:extLst>
            <a:ext uri="{FF2B5EF4-FFF2-40B4-BE49-F238E27FC236}">
              <a16:creationId xmlns:a16="http://schemas.microsoft.com/office/drawing/2014/main" id="{838F5C94-BF87-411A-BF3E-B87A333E8F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31340" y="20778470"/>
          <a:ext cx="1720516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411480</xdr:colOff>
      <xdr:row>113</xdr:row>
      <xdr:rowOff>38100</xdr:rowOff>
    </xdr:from>
    <xdr:ext cx="1424940" cy="629028"/>
    <xdr:pic>
      <xdr:nvPicPr>
        <xdr:cNvPr id="33" name="Picture 32">
          <a:extLst>
            <a:ext uri="{FF2B5EF4-FFF2-40B4-BE49-F238E27FC236}">
              <a16:creationId xmlns:a16="http://schemas.microsoft.com/office/drawing/2014/main" id="{29F0B3A0-0094-4C19-ACA5-845F3AF64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2280" y="22542500"/>
          <a:ext cx="1424940" cy="629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23</xdr:col>
      <xdr:colOff>198120</xdr:colOff>
      <xdr:row>120</xdr:row>
      <xdr:rowOff>83820</xdr:rowOff>
    </xdr:from>
    <xdr:ext cx="1824228" cy="434340"/>
    <xdr:pic>
      <xdr:nvPicPr>
        <xdr:cNvPr id="34" name="Picture 33">
          <a:extLst>
            <a:ext uri="{FF2B5EF4-FFF2-40B4-BE49-F238E27FC236}">
              <a16:creationId xmlns:a16="http://schemas.microsoft.com/office/drawing/2014/main" id="{A4BD52B2-8680-49A0-A99A-03F262E969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18920" y="24080470"/>
          <a:ext cx="1824228" cy="4343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24</xdr:col>
      <xdr:colOff>1</xdr:colOff>
      <xdr:row>126</xdr:row>
      <xdr:rowOff>99059</xdr:rowOff>
    </xdr:from>
    <xdr:ext cx="1171574" cy="426027"/>
    <xdr:pic>
      <xdr:nvPicPr>
        <xdr:cNvPr id="35" name="Picture 34">
          <a:extLst>
            <a:ext uri="{FF2B5EF4-FFF2-40B4-BE49-F238E27FC236}">
              <a16:creationId xmlns:a16="http://schemas.microsoft.com/office/drawing/2014/main" id="{DDC385F3-374A-47E2-A379-FF645E75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30401" y="25200609"/>
          <a:ext cx="1171574" cy="4260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14</xdr:col>
      <xdr:colOff>644644</xdr:colOff>
      <xdr:row>37</xdr:row>
      <xdr:rowOff>122277</xdr:rowOff>
    </xdr:from>
    <xdr:to>
      <xdr:col>14</xdr:col>
      <xdr:colOff>736084</xdr:colOff>
      <xdr:row>39</xdr:row>
      <xdr:rowOff>76557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68FC48C-23C8-4F36-8E63-A75FED245F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4800" y="7017980"/>
          <a:ext cx="91440" cy="321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17</xdr:col>
      <xdr:colOff>480060</xdr:colOff>
      <xdr:row>138</xdr:row>
      <xdr:rowOff>160020</xdr:rowOff>
    </xdr:from>
    <xdr:to>
      <xdr:col>21</xdr:col>
      <xdr:colOff>182880</xdr:colOff>
      <xdr:row>140</xdr:row>
      <xdr:rowOff>152400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F759A32-FD17-4351-88E8-C53F24DB3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43260" y="27471370"/>
          <a:ext cx="2141220" cy="36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480060</xdr:colOff>
      <xdr:row>78</xdr:row>
      <xdr:rowOff>160020</xdr:rowOff>
    </xdr:from>
    <xdr:to>
      <xdr:col>6</xdr:col>
      <xdr:colOff>182880</xdr:colOff>
      <xdr:row>80</xdr:row>
      <xdr:rowOff>152400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73EDD23-0E22-4C3D-A54E-5EC4097F4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9260" y="15749270"/>
          <a:ext cx="2141220" cy="360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C144"/>
  <sheetViews>
    <sheetView tabSelected="1" zoomScale="78" zoomScaleNormal="78" workbookViewId="0"/>
  </sheetViews>
  <sheetFormatPr defaultRowHeight="14.5" x14ac:dyDescent="0.35"/>
  <cols>
    <col min="3" max="3" width="13.453125" customWidth="1"/>
    <col min="15" max="15" width="11.453125" customWidth="1"/>
  </cols>
  <sheetData>
    <row r="2" spans="3:10" x14ac:dyDescent="0.35">
      <c r="C2" s="47" t="s">
        <v>0</v>
      </c>
      <c r="D2" s="47"/>
      <c r="E2" s="47"/>
      <c r="F2" s="47"/>
      <c r="G2" s="47"/>
    </row>
    <row r="3" spans="3:10" x14ac:dyDescent="0.35">
      <c r="C3" s="47"/>
      <c r="D3" s="47"/>
      <c r="E3" s="47"/>
      <c r="F3" s="47"/>
      <c r="G3" s="47"/>
    </row>
    <row r="5" spans="3:10" x14ac:dyDescent="0.35">
      <c r="E5" s="23" t="s">
        <v>1</v>
      </c>
      <c r="F5" s="24">
        <v>58.831000000000003</v>
      </c>
      <c r="G5" s="24" t="s">
        <v>2</v>
      </c>
    </row>
    <row r="6" spans="3:10" x14ac:dyDescent="0.35">
      <c r="E6" s="23" t="s">
        <v>3</v>
      </c>
      <c r="F6" s="24">
        <v>37.162999999999997</v>
      </c>
      <c r="G6" s="24" t="s">
        <v>2</v>
      </c>
    </row>
    <row r="7" spans="3:10" x14ac:dyDescent="0.35">
      <c r="E7" s="23" t="s">
        <v>67</v>
      </c>
      <c r="F7" s="24">
        <f>101.325</f>
        <v>101.325</v>
      </c>
      <c r="G7" s="24" t="s">
        <v>4</v>
      </c>
    </row>
    <row r="8" spans="3:10" x14ac:dyDescent="0.35">
      <c r="E8" s="24" t="s">
        <v>5</v>
      </c>
      <c r="F8" s="24">
        <v>0.96499999999999997</v>
      </c>
      <c r="G8" s="24" t="s">
        <v>6</v>
      </c>
    </row>
    <row r="9" spans="3:10" x14ac:dyDescent="0.35">
      <c r="E9" s="24"/>
      <c r="F9" s="24"/>
      <c r="G9" s="24"/>
      <c r="H9" t="s">
        <v>7</v>
      </c>
      <c r="I9">
        <v>1.53</v>
      </c>
      <c r="J9" t="s">
        <v>6</v>
      </c>
    </row>
    <row r="10" spans="3:10" x14ac:dyDescent="0.35">
      <c r="E10" s="24" t="s">
        <v>8</v>
      </c>
      <c r="F10" s="24">
        <v>2.6829999999999998</v>
      </c>
      <c r="G10" s="24" t="s">
        <v>6</v>
      </c>
    </row>
    <row r="11" spans="3:10" x14ac:dyDescent="0.35">
      <c r="E11" s="24"/>
      <c r="F11" s="24"/>
      <c r="G11" s="24"/>
    </row>
    <row r="12" spans="3:10" x14ac:dyDescent="0.35">
      <c r="E12" s="24" t="s">
        <v>9</v>
      </c>
      <c r="F12" s="24">
        <v>1.6459999999999999</v>
      </c>
      <c r="G12" s="24" t="s">
        <v>4</v>
      </c>
    </row>
    <row r="13" spans="3:10" x14ac:dyDescent="0.35">
      <c r="E13" s="24"/>
      <c r="F13" s="24"/>
      <c r="G13" s="24"/>
    </row>
    <row r="14" spans="3:10" x14ac:dyDescent="0.35">
      <c r="D14" s="1" t="s">
        <v>10</v>
      </c>
      <c r="E14" s="24"/>
      <c r="F14" s="24">
        <f>F7+1.025*9.8*F10</f>
        <v>128.275735</v>
      </c>
      <c r="G14" s="24" t="s">
        <v>4</v>
      </c>
    </row>
    <row r="15" spans="3:10" x14ac:dyDescent="0.35">
      <c r="E15" s="24"/>
      <c r="F15" s="24"/>
      <c r="G15" s="24"/>
    </row>
    <row r="16" spans="3:10" x14ac:dyDescent="0.35">
      <c r="E16" s="24" t="s">
        <v>11</v>
      </c>
      <c r="F16" s="24">
        <v>0.1</v>
      </c>
      <c r="G16" s="24"/>
    </row>
    <row r="17" spans="5:7" x14ac:dyDescent="0.35">
      <c r="E17" s="24"/>
      <c r="F17" s="24"/>
      <c r="G17" s="24"/>
    </row>
    <row r="18" spans="5:7" x14ac:dyDescent="0.35">
      <c r="E18" s="24" t="s">
        <v>12</v>
      </c>
      <c r="F18" s="24">
        <v>3</v>
      </c>
      <c r="G18" s="24"/>
    </row>
    <row r="19" spans="5:7" x14ac:dyDescent="0.35">
      <c r="E19" s="24" t="s">
        <v>13</v>
      </c>
      <c r="F19" s="24">
        <v>0.38100000000000001</v>
      </c>
      <c r="G19" s="24"/>
    </row>
    <row r="20" spans="5:7" x14ac:dyDescent="0.35">
      <c r="E20" s="24"/>
      <c r="F20" s="24"/>
      <c r="G20" s="24"/>
    </row>
    <row r="21" spans="5:7" x14ac:dyDescent="0.35">
      <c r="E21" s="24"/>
      <c r="F21" s="24"/>
      <c r="G21" s="24"/>
    </row>
    <row r="22" spans="5:7" x14ac:dyDescent="0.35">
      <c r="E22" s="24" t="s">
        <v>14</v>
      </c>
      <c r="F22" s="24">
        <v>8.2750000000000004</v>
      </c>
      <c r="G22" s="24" t="s">
        <v>15</v>
      </c>
    </row>
    <row r="23" spans="5:7" x14ac:dyDescent="0.35">
      <c r="E23" s="24"/>
      <c r="F23" s="24">
        <f>F22*0.5144</f>
        <v>4.2566600000000001</v>
      </c>
      <c r="G23" s="24" t="s">
        <v>16</v>
      </c>
    </row>
    <row r="24" spans="5:7" x14ac:dyDescent="0.35">
      <c r="E24" s="24" t="s">
        <v>17</v>
      </c>
      <c r="F24" s="24">
        <v>1.6140000000000001</v>
      </c>
      <c r="G24" s="24" t="s">
        <v>6</v>
      </c>
    </row>
    <row r="25" spans="5:7" x14ac:dyDescent="0.35">
      <c r="E25" s="2"/>
      <c r="F25" s="2"/>
      <c r="G25" s="2"/>
    </row>
    <row r="28" spans="5:7" x14ac:dyDescent="0.35">
      <c r="E28" t="s">
        <v>18</v>
      </c>
    </row>
    <row r="31" spans="5:7" x14ac:dyDescent="0.35">
      <c r="F31">
        <f>F6/(1.025*I9*I9*F23*F23)</f>
        <v>0.85480314941906932</v>
      </c>
    </row>
    <row r="34" spans="4:29" ht="15.5" x14ac:dyDescent="0.35">
      <c r="D34" s="25" t="s">
        <v>19</v>
      </c>
      <c r="P34" s="25" t="s">
        <v>20</v>
      </c>
      <c r="R34" s="25" t="s">
        <v>21</v>
      </c>
      <c r="U34" s="25" t="s">
        <v>22</v>
      </c>
      <c r="X34" s="25" t="s">
        <v>23</v>
      </c>
      <c r="Z34" s="25" t="s">
        <v>24</v>
      </c>
      <c r="AC34" s="25" t="s">
        <v>25</v>
      </c>
    </row>
    <row r="35" spans="4:29" ht="15.5" x14ac:dyDescent="0.35">
      <c r="D35" s="26" t="s">
        <v>26</v>
      </c>
    </row>
    <row r="36" spans="4:29" ht="20.5" x14ac:dyDescent="0.55000000000000004">
      <c r="D36" s="26" t="s">
        <v>27</v>
      </c>
      <c r="E36" s="26" t="s">
        <v>69</v>
      </c>
      <c r="F36">
        <v>0.52200000000000002</v>
      </c>
      <c r="O36" s="4" t="s">
        <v>29</v>
      </c>
      <c r="P36">
        <v>0.56999999999999995</v>
      </c>
      <c r="R36">
        <v>0.56000000000000005</v>
      </c>
      <c r="U36">
        <v>0.55000000000000004</v>
      </c>
      <c r="X36">
        <v>0.55300000000000005</v>
      </c>
      <c r="AA36">
        <v>0.51500000000000001</v>
      </c>
      <c r="AC36">
        <f>0.522</f>
        <v>0.52200000000000002</v>
      </c>
    </row>
    <row r="37" spans="4:29" x14ac:dyDescent="0.35">
      <c r="E37" t="s">
        <v>68</v>
      </c>
      <c r="F37">
        <v>0.47699999999999998</v>
      </c>
      <c r="O37" t="s">
        <v>71</v>
      </c>
      <c r="P37">
        <v>0.47</v>
      </c>
      <c r="R37">
        <v>0.49</v>
      </c>
      <c r="U37">
        <v>0.51</v>
      </c>
      <c r="X37">
        <v>0.503</v>
      </c>
      <c r="AA37">
        <v>0.49</v>
      </c>
      <c r="AC37">
        <v>0.47699999999999998</v>
      </c>
    </row>
    <row r="39" spans="4:29" x14ac:dyDescent="0.35">
      <c r="F39">
        <v>0.89300000000000002</v>
      </c>
      <c r="P39">
        <v>0.83</v>
      </c>
      <c r="R39">
        <v>0.87</v>
      </c>
      <c r="U39">
        <v>0.91</v>
      </c>
      <c r="X39">
        <v>0.89600000000000002</v>
      </c>
      <c r="AA39">
        <v>0.92</v>
      </c>
      <c r="AC39">
        <v>0.89300000000000002</v>
      </c>
    </row>
    <row r="42" spans="4:29" ht="18.5" x14ac:dyDescent="0.45">
      <c r="E42" s="4" t="s">
        <v>31</v>
      </c>
      <c r="F42" t="s">
        <v>32</v>
      </c>
      <c r="G42">
        <f>F23/(F37*I9)</f>
        <v>5.8325591592332255</v>
      </c>
    </row>
    <row r="43" spans="4:29" x14ac:dyDescent="0.35">
      <c r="G43">
        <f>G42*60</f>
        <v>349.95354955399353</v>
      </c>
    </row>
    <row r="46" spans="4:29" ht="21" x14ac:dyDescent="0.35">
      <c r="D46" s="3" t="s">
        <v>33</v>
      </c>
      <c r="G46" s="3" t="s">
        <v>34</v>
      </c>
    </row>
    <row r="48" spans="4:29" x14ac:dyDescent="0.35">
      <c r="G48">
        <f>(0.7*3.1416*G42*I9)^2</f>
        <v>385.12261622435926</v>
      </c>
    </row>
    <row r="49" spans="5:8" ht="21" x14ac:dyDescent="0.35">
      <c r="F49" s="3" t="s">
        <v>35</v>
      </c>
      <c r="G49">
        <f>F23*F23+G48</f>
        <v>403.24177057995928</v>
      </c>
    </row>
    <row r="54" spans="5:8" x14ac:dyDescent="0.35">
      <c r="G54">
        <f>(F14-F12)/(0.5*1.025*G49)</f>
        <v>0.61274011717767551</v>
      </c>
    </row>
    <row r="58" spans="5:8" ht="17.5" x14ac:dyDescent="0.35">
      <c r="E58" s="25" t="s">
        <v>72</v>
      </c>
    </row>
    <row r="61" spans="5:8" ht="18.5" x14ac:dyDescent="0.35">
      <c r="E61" s="3"/>
    </row>
    <row r="62" spans="5:8" ht="20.5" x14ac:dyDescent="0.35">
      <c r="G62" s="3" t="s">
        <v>36</v>
      </c>
      <c r="H62">
        <v>0.20799999999999999</v>
      </c>
    </row>
    <row r="65" spans="3:7" ht="20.5" x14ac:dyDescent="0.55000000000000004">
      <c r="F65" s="4" t="s">
        <v>37</v>
      </c>
      <c r="G65">
        <f>F6/(H62*0.5*1.025*G49)</f>
        <v>0.86454588430113988</v>
      </c>
    </row>
    <row r="70" spans="3:7" x14ac:dyDescent="0.35">
      <c r="F70" t="s">
        <v>38</v>
      </c>
      <c r="G70">
        <f>G65/(1.067-0.229*F39)</f>
        <v>1.0023685532701219</v>
      </c>
    </row>
    <row r="74" spans="3:7" x14ac:dyDescent="0.35">
      <c r="F74">
        <f>G70/(3.1416*0.25*I9*I9)</f>
        <v>0.54519727283927544</v>
      </c>
    </row>
    <row r="77" spans="3:7" x14ac:dyDescent="0.35">
      <c r="C77" s="28" t="s">
        <v>39</v>
      </c>
    </row>
    <row r="78" spans="3:7" x14ac:dyDescent="0.35">
      <c r="C78" t="s">
        <v>70</v>
      </c>
    </row>
    <row r="80" spans="3:7" x14ac:dyDescent="0.35">
      <c r="C80" t="s">
        <v>41</v>
      </c>
    </row>
    <row r="83" spans="4:28" x14ac:dyDescent="0.35">
      <c r="D83">
        <f>F6/(S133*(1.067-0.229*F39)*(0.3*G54^0.5-0.03)*(0.5*1.025*G49))</f>
        <v>0.55362635466453414</v>
      </c>
    </row>
    <row r="88" spans="4:28" ht="18.5" x14ac:dyDescent="0.35">
      <c r="D88" s="25" t="s">
        <v>21</v>
      </c>
      <c r="I88" s="3"/>
      <c r="K88" s="3"/>
      <c r="M88" s="3"/>
      <c r="O88" s="3"/>
      <c r="R88" s="25" t="s">
        <v>22</v>
      </c>
      <c r="Y88" s="25" t="s">
        <v>23</v>
      </c>
    </row>
    <row r="89" spans="4:28" ht="18.5" x14ac:dyDescent="0.45">
      <c r="D89" s="4" t="s">
        <v>26</v>
      </c>
      <c r="R89" s="4" t="s">
        <v>26</v>
      </c>
      <c r="Y89" s="4" t="s">
        <v>26</v>
      </c>
    </row>
    <row r="90" spans="4:28" ht="20.5" x14ac:dyDescent="0.55000000000000004">
      <c r="D90" s="4" t="s">
        <v>27</v>
      </c>
      <c r="E90" s="4" t="s">
        <v>28</v>
      </c>
      <c r="F90">
        <v>0.56000000000000005</v>
      </c>
      <c r="R90" s="4" t="s">
        <v>27</v>
      </c>
      <c r="S90" s="4" t="s">
        <v>28</v>
      </c>
      <c r="T90">
        <v>0.55000000000000004</v>
      </c>
      <c r="Y90" s="4" t="s">
        <v>27</v>
      </c>
      <c r="Z90" s="4" t="s">
        <v>28</v>
      </c>
      <c r="AA90">
        <v>0.55300000000000005</v>
      </c>
    </row>
    <row r="91" spans="4:28" x14ac:dyDescent="0.35">
      <c r="E91" t="s">
        <v>30</v>
      </c>
      <c r="F91">
        <v>0.49</v>
      </c>
      <c r="S91" t="s">
        <v>30</v>
      </c>
      <c r="T91">
        <v>0.51</v>
      </c>
      <c r="Z91" t="s">
        <v>30</v>
      </c>
      <c r="AA91">
        <v>0.503</v>
      </c>
    </row>
    <row r="93" spans="4:28" x14ac:dyDescent="0.35">
      <c r="F93">
        <v>0.87</v>
      </c>
      <c r="T93">
        <v>0.91</v>
      </c>
      <c r="AA93">
        <v>0.89600000000000002</v>
      </c>
    </row>
    <row r="96" spans="4:28" ht="18.5" x14ac:dyDescent="0.45">
      <c r="E96" s="4" t="s">
        <v>31</v>
      </c>
      <c r="F96" t="s">
        <v>32</v>
      </c>
      <c r="G96">
        <f>$F$23/(F91*$I$9)</f>
        <v>5.6778177937841798</v>
      </c>
      <c r="S96" s="4" t="s">
        <v>31</v>
      </c>
      <c r="T96" t="s">
        <v>32</v>
      </c>
      <c r="U96">
        <f>$F$23/(T91*$I$9)</f>
        <v>5.4551582724593111</v>
      </c>
      <c r="Z96" s="4" t="s">
        <v>31</v>
      </c>
      <c r="AA96" t="s">
        <v>32</v>
      </c>
      <c r="AB96">
        <f>$F$23/(AA91*$I$9)</f>
        <v>5.5310749879806131</v>
      </c>
    </row>
    <row r="97" spans="4:28" x14ac:dyDescent="0.35">
      <c r="G97">
        <f>G96*60</f>
        <v>340.66906762705077</v>
      </c>
      <c r="U97">
        <f>U96*60</f>
        <v>327.30949634755865</v>
      </c>
      <c r="AB97">
        <f>AB96*60</f>
        <v>331.86449927883677</v>
      </c>
    </row>
    <row r="100" spans="4:28" ht="21" x14ac:dyDescent="0.35">
      <c r="D100" s="3" t="s">
        <v>33</v>
      </c>
      <c r="G100" s="3" t="s">
        <v>34</v>
      </c>
      <c r="R100" s="3" t="s">
        <v>33</v>
      </c>
      <c r="U100" s="3" t="s">
        <v>34</v>
      </c>
      <c r="Y100" s="3" t="s">
        <v>33</v>
      </c>
      <c r="AB100" s="3" t="s">
        <v>34</v>
      </c>
    </row>
    <row r="102" spans="4:28" x14ac:dyDescent="0.35">
      <c r="G102">
        <f>(0.7*3.1416*G96*$I$9)^2</f>
        <v>364.95861618872226</v>
      </c>
      <c r="U102">
        <f>(0.7*3.1416*U96*I9)^2</f>
        <v>336.89566992276923</v>
      </c>
      <c r="AB102">
        <f>(0.7*3.1416*AB96*$I$9)^2</f>
        <v>346.33773402097256</v>
      </c>
    </row>
    <row r="103" spans="4:28" ht="21" x14ac:dyDescent="0.35">
      <c r="F103" s="3" t="s">
        <v>35</v>
      </c>
      <c r="G103">
        <f>$F$23^2+G102</f>
        <v>383.07777054432228</v>
      </c>
      <c r="T103" s="3" t="s">
        <v>35</v>
      </c>
      <c r="U103">
        <f>$F$23^2+U102</f>
        <v>355.01482427836925</v>
      </c>
      <c r="AA103" s="3" t="s">
        <v>35</v>
      </c>
      <c r="AB103">
        <f>$F$23^2+AB102</f>
        <v>364.45688837657258</v>
      </c>
    </row>
    <row r="108" spans="4:28" x14ac:dyDescent="0.35">
      <c r="G108">
        <f>($F$14-$F$12)/(0.5*1.025*G103)</f>
        <v>0.64499281544061826</v>
      </c>
      <c r="U108">
        <f>($F$14-$F$12)/(0.5*1.025*U103)</f>
        <v>0.6959777250382051</v>
      </c>
      <c r="AB108">
        <f>($F$14-$F$12)/(0.5*1.025*AB103)</f>
        <v>0.67794687831719991</v>
      </c>
    </row>
    <row r="112" spans="4:28" ht="20.5" x14ac:dyDescent="0.35">
      <c r="E112" s="25" t="s">
        <v>74</v>
      </c>
      <c r="S112" s="25" t="s">
        <v>75</v>
      </c>
      <c r="Z112" s="27" t="s">
        <v>73</v>
      </c>
    </row>
    <row r="115" spans="5:29" ht="18.5" x14ac:dyDescent="0.35">
      <c r="E115" s="3"/>
      <c r="S115" s="3"/>
      <c r="Z115" s="3"/>
    </row>
    <row r="116" spans="5:29" ht="20.5" x14ac:dyDescent="0.35">
      <c r="G116" s="3" t="s">
        <v>36</v>
      </c>
      <c r="H116">
        <v>0.21</v>
      </c>
      <c r="U116" s="3" t="s">
        <v>36</v>
      </c>
      <c r="V116">
        <v>0.22</v>
      </c>
      <c r="AB116" s="3" t="s">
        <v>36</v>
      </c>
      <c r="AC116">
        <v>0.215</v>
      </c>
    </row>
    <row r="119" spans="5:29" ht="20.5" x14ac:dyDescent="0.55000000000000004">
      <c r="F119" s="4" t="s">
        <v>37</v>
      </c>
      <c r="G119">
        <f>$F$6/(H116*0.5*1.025*G103)</f>
        <v>0.90138567037571982</v>
      </c>
      <c r="T119" s="4" t="s">
        <v>37</v>
      </c>
      <c r="U119">
        <f>$F$6/(V116*0.5*1.025*U103)</f>
        <v>0.92842692464389898</v>
      </c>
      <c r="AA119" s="4" t="s">
        <v>37</v>
      </c>
      <c r="AB119">
        <f>$F$6/(AC116*0.5*1.025*AB103)</f>
        <v>0.92540591850288256</v>
      </c>
    </row>
    <row r="124" spans="5:29" x14ac:dyDescent="0.35">
      <c r="F124" t="s">
        <v>38</v>
      </c>
      <c r="G124">
        <f>G119/(1.067-0.229*F93)</f>
        <v>1.0387379955238369</v>
      </c>
      <c r="T124" t="s">
        <v>38</v>
      </c>
      <c r="U124">
        <f>U119/(1.067-0.229*T93)</f>
        <v>1.0813138964650995</v>
      </c>
      <c r="AA124" t="s">
        <v>38</v>
      </c>
      <c r="AB124">
        <f>AB119/(1.067-0.229*AA93)</f>
        <v>1.0737859572146289</v>
      </c>
    </row>
    <row r="128" spans="5:29" x14ac:dyDescent="0.35">
      <c r="F128">
        <f>G124/(3.1416*0.25*$I$9^2)</f>
        <v>0.56497893963909929</v>
      </c>
      <c r="T128">
        <f>U124/(3.1416*0.25*I9^2)</f>
        <v>0.58813635514871787</v>
      </c>
      <c r="AA128">
        <f>AB124/(3.1416*0.25*$I$9^2)</f>
        <v>0.58404184127349024</v>
      </c>
    </row>
    <row r="133" spans="18:26" x14ac:dyDescent="0.35">
      <c r="R133" t="s">
        <v>42</v>
      </c>
      <c r="S133">
        <f>(3.1416*I9^2)/4</f>
        <v>1.83854286</v>
      </c>
    </row>
    <row r="137" spans="18:26" x14ac:dyDescent="0.35">
      <c r="R137" s="28" t="s">
        <v>39</v>
      </c>
    </row>
    <row r="138" spans="18:26" x14ac:dyDescent="0.35">
      <c r="R138" t="s">
        <v>40</v>
      </c>
    </row>
    <row r="139" spans="18:26" x14ac:dyDescent="0.35">
      <c r="Z139">
        <f>F6/(S133*(1.067-0.229*AA93)*(0.3*AB108^0.5-0.03)*(0.5*1.025*AB103))</f>
        <v>0.5786253992976369</v>
      </c>
    </row>
    <row r="140" spans="18:26" x14ac:dyDescent="0.35">
      <c r="R140" t="s">
        <v>41</v>
      </c>
    </row>
    <row r="144" spans="18:26" x14ac:dyDescent="0.35">
      <c r="S144">
        <f>F6/(S133*(1.067-0.229*T93)*(0.3*U108^0.5-0.03)*(0.5*1.025*U103))</f>
        <v>0.58739986696559421</v>
      </c>
    </row>
  </sheetData>
  <mergeCells count="1">
    <mergeCell ref="C2:G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08"/>
  <sheetViews>
    <sheetView zoomScale="89" zoomScaleNormal="89" workbookViewId="0"/>
  </sheetViews>
  <sheetFormatPr defaultRowHeight="14.5" x14ac:dyDescent="0.35"/>
  <cols>
    <col min="3" max="3" width="14.81640625" customWidth="1"/>
  </cols>
  <sheetData>
    <row r="2" spans="1:17" x14ac:dyDescent="0.35">
      <c r="A2" s="5"/>
      <c r="B2" s="29" t="s">
        <v>43</v>
      </c>
      <c r="C2" s="6">
        <v>0.65</v>
      </c>
      <c r="D2" s="29" t="s">
        <v>7</v>
      </c>
      <c r="E2" s="5">
        <v>1533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15.5" x14ac:dyDescent="0.35">
      <c r="A3" s="5"/>
      <c r="B3" s="41" t="s">
        <v>44</v>
      </c>
      <c r="C3" s="41" t="s">
        <v>45</v>
      </c>
      <c r="D3" s="41" t="s">
        <v>46</v>
      </c>
      <c r="E3" s="41" t="s">
        <v>47</v>
      </c>
      <c r="F3" s="41" t="s">
        <v>48</v>
      </c>
      <c r="G3" s="41" t="s">
        <v>49</v>
      </c>
      <c r="H3" s="41" t="s">
        <v>50</v>
      </c>
      <c r="I3" s="41" t="s">
        <v>51</v>
      </c>
      <c r="J3" s="41" t="s">
        <v>52</v>
      </c>
      <c r="K3" s="41" t="s">
        <v>53</v>
      </c>
      <c r="L3" s="41" t="s">
        <v>54</v>
      </c>
      <c r="M3" s="7" t="s">
        <v>55</v>
      </c>
      <c r="N3" s="61" t="s">
        <v>56</v>
      </c>
      <c r="O3" s="61"/>
      <c r="P3" s="61"/>
      <c r="Q3" s="7"/>
    </row>
    <row r="4" spans="1:17" x14ac:dyDescent="0.35">
      <c r="A4" s="5"/>
      <c r="B4" s="6">
        <v>0.2</v>
      </c>
      <c r="C4" s="6">
        <v>1.633</v>
      </c>
      <c r="D4" s="6">
        <v>0.61599999999999999</v>
      </c>
      <c r="E4" s="6">
        <v>0.35</v>
      </c>
      <c r="F4" s="6">
        <v>5.2600000000000001E-2</v>
      </c>
      <c r="G4" s="6">
        <v>4.0000000000000001E-3</v>
      </c>
      <c r="H4" s="6">
        <f>C4*$E$2*$C$2/3</f>
        <v>542.40095000000008</v>
      </c>
      <c r="I4" s="6">
        <f>H4*D4</f>
        <v>334.11898520000005</v>
      </c>
      <c r="J4" s="6">
        <f>H4*E4</f>
        <v>189.84033250000002</v>
      </c>
      <c r="K4" s="6">
        <f>$E$2*(F4-G4*3)</f>
        <v>62.239799999999995</v>
      </c>
      <c r="L4" s="6">
        <f>H4-J4</f>
        <v>352.56061750000003</v>
      </c>
      <c r="M4" s="8">
        <f t="shared" ref="M4:M13" si="0">B4*2237/2</f>
        <v>223.70000000000002</v>
      </c>
      <c r="N4" s="54" t="str">
        <f>I4&amp;","&amp;M4</f>
        <v>334.1189852,223.7</v>
      </c>
      <c r="O4" s="54"/>
      <c r="P4" s="54"/>
      <c r="Q4" s="8"/>
    </row>
    <row r="5" spans="1:17" x14ac:dyDescent="0.35">
      <c r="A5" s="5"/>
      <c r="B5" s="6">
        <v>0.3</v>
      </c>
      <c r="C5" s="6">
        <v>1.8320000000000001</v>
      </c>
      <c r="D5" s="6">
        <v>0.61099999999999999</v>
      </c>
      <c r="E5" s="6">
        <v>0.35</v>
      </c>
      <c r="F5" s="6">
        <v>4.6399999999999997E-2</v>
      </c>
      <c r="G5" s="6">
        <v>3.5000000000000001E-3</v>
      </c>
      <c r="H5" s="6">
        <f t="shared" ref="H5:H13" si="1">C5*$E$2*$C$2/3</f>
        <v>608.49880000000007</v>
      </c>
      <c r="I5" s="6">
        <f t="shared" ref="I5:I13" si="2">H5*D5</f>
        <v>371.79276680000004</v>
      </c>
      <c r="J5" s="6">
        <f t="shared" ref="J5:J13" si="3">H5*E5</f>
        <v>212.97458</v>
      </c>
      <c r="K5" s="6">
        <f t="shared" ref="K5:K13" si="4">$E$2*(F5-G5*3)</f>
        <v>55.034699999999994</v>
      </c>
      <c r="L5" s="6">
        <f t="shared" ref="L5:L13" si="5">H5-J5</f>
        <v>395.52422000000007</v>
      </c>
      <c r="M5" s="8">
        <f t="shared" si="0"/>
        <v>335.55</v>
      </c>
      <c r="N5" s="54" t="str">
        <f t="shared" ref="N5:N13" si="6">I5&amp;","&amp;M5</f>
        <v>371.7927668,335.55</v>
      </c>
      <c r="O5" s="54"/>
      <c r="P5" s="54"/>
      <c r="Q5" s="8"/>
    </row>
    <row r="6" spans="1:17" x14ac:dyDescent="0.35">
      <c r="A6" s="5"/>
      <c r="B6" s="6">
        <v>0.4</v>
      </c>
      <c r="C6" s="6">
        <v>2</v>
      </c>
      <c r="D6" s="6">
        <v>0.59899999999999998</v>
      </c>
      <c r="E6" s="6">
        <v>0.35099999999999998</v>
      </c>
      <c r="F6" s="6">
        <v>4.02E-2</v>
      </c>
      <c r="G6" s="6">
        <v>3.0000000000000001E-3</v>
      </c>
      <c r="H6" s="6">
        <f t="shared" si="1"/>
        <v>664.30000000000007</v>
      </c>
      <c r="I6" s="6">
        <f t="shared" si="2"/>
        <v>397.91570000000002</v>
      </c>
      <c r="J6" s="6">
        <f t="shared" si="3"/>
        <v>233.16930000000002</v>
      </c>
      <c r="K6" s="6">
        <f t="shared" si="4"/>
        <v>47.829599999999999</v>
      </c>
      <c r="L6" s="6">
        <f t="shared" si="5"/>
        <v>431.13070000000005</v>
      </c>
      <c r="M6" s="8">
        <f t="shared" si="0"/>
        <v>447.40000000000003</v>
      </c>
      <c r="N6" s="54" t="str">
        <f t="shared" si="6"/>
        <v>397.9157,447.4</v>
      </c>
      <c r="O6" s="54"/>
      <c r="P6" s="54"/>
      <c r="Q6" s="8"/>
    </row>
    <row r="7" spans="1:17" x14ac:dyDescent="0.35">
      <c r="A7" s="5"/>
      <c r="B7" s="6">
        <v>0.5</v>
      </c>
      <c r="C7" s="6">
        <v>2.12</v>
      </c>
      <c r="D7" s="6">
        <v>0.58299999999999996</v>
      </c>
      <c r="E7" s="6">
        <v>0.35499999999999998</v>
      </c>
      <c r="F7" s="6">
        <v>3.4000000000000002E-2</v>
      </c>
      <c r="G7" s="6">
        <v>2.5000000000000001E-3</v>
      </c>
      <c r="H7" s="6">
        <f t="shared" si="1"/>
        <v>704.15800000000002</v>
      </c>
      <c r="I7" s="6">
        <f t="shared" si="2"/>
        <v>410.524114</v>
      </c>
      <c r="J7" s="6">
        <f t="shared" si="3"/>
        <v>249.97609</v>
      </c>
      <c r="K7" s="6">
        <f t="shared" si="4"/>
        <v>40.624500000000005</v>
      </c>
      <c r="L7" s="6">
        <f t="shared" si="5"/>
        <v>454.18191000000002</v>
      </c>
      <c r="M7" s="8">
        <f t="shared" si="0"/>
        <v>559.25</v>
      </c>
      <c r="N7" s="54" t="str">
        <f t="shared" si="6"/>
        <v>410.524114,559.25</v>
      </c>
      <c r="O7" s="54"/>
      <c r="P7" s="54"/>
      <c r="Q7" s="8"/>
    </row>
    <row r="8" spans="1:17" x14ac:dyDescent="0.35">
      <c r="A8" s="5"/>
      <c r="B8" s="6">
        <v>0.6</v>
      </c>
      <c r="C8" s="6">
        <v>2.1859999999999999</v>
      </c>
      <c r="D8" s="6">
        <v>0.55800000000000005</v>
      </c>
      <c r="E8" s="6">
        <v>0.38900000000000001</v>
      </c>
      <c r="F8" s="6">
        <v>2.7799999999999998E-2</v>
      </c>
      <c r="G8" s="6">
        <v>2E-3</v>
      </c>
      <c r="H8" s="6">
        <f t="shared" si="1"/>
        <v>726.07990000000007</v>
      </c>
      <c r="I8" s="6">
        <f t="shared" si="2"/>
        <v>405.15258420000009</v>
      </c>
      <c r="J8" s="6">
        <f t="shared" si="3"/>
        <v>282.44508110000004</v>
      </c>
      <c r="K8" s="6">
        <f t="shared" si="4"/>
        <v>33.419400000000003</v>
      </c>
      <c r="L8" s="6">
        <f t="shared" si="5"/>
        <v>443.63481890000003</v>
      </c>
      <c r="M8" s="8">
        <f t="shared" si="0"/>
        <v>671.1</v>
      </c>
      <c r="N8" s="54" t="str">
        <f t="shared" si="6"/>
        <v>405.1525842,671.1</v>
      </c>
      <c r="O8" s="54"/>
      <c r="P8" s="54"/>
      <c r="Q8" s="8"/>
    </row>
    <row r="9" spans="1:17" x14ac:dyDescent="0.35">
      <c r="A9" s="5"/>
      <c r="B9" s="6">
        <v>0.7</v>
      </c>
      <c r="C9" s="6">
        <v>2.1680000000000001</v>
      </c>
      <c r="D9" s="6">
        <v>0.52600000000000002</v>
      </c>
      <c r="E9" s="6">
        <v>0.442</v>
      </c>
      <c r="F9" s="6">
        <v>2.1600000000000001E-2</v>
      </c>
      <c r="G9" s="6">
        <v>1.5E-3</v>
      </c>
      <c r="H9" s="6">
        <f t="shared" si="1"/>
        <v>720.10120000000006</v>
      </c>
      <c r="I9" s="6">
        <f t="shared" si="2"/>
        <v>378.77323120000005</v>
      </c>
      <c r="J9" s="6">
        <f t="shared" si="3"/>
        <v>318.28473040000006</v>
      </c>
      <c r="K9" s="6">
        <f t="shared" si="4"/>
        <v>26.214300000000001</v>
      </c>
      <c r="L9" s="6">
        <f t="shared" si="5"/>
        <v>401.8164696</v>
      </c>
      <c r="M9" s="8">
        <f t="shared" si="0"/>
        <v>782.94999999999993</v>
      </c>
      <c r="N9" s="54" t="str">
        <f t="shared" si="6"/>
        <v>378.7732312,782.95</v>
      </c>
      <c r="O9" s="54"/>
      <c r="P9" s="54"/>
      <c r="Q9" s="8"/>
    </row>
    <row r="10" spans="1:17" x14ac:dyDescent="0.35">
      <c r="A10" s="5"/>
      <c r="B10" s="6">
        <v>0.8</v>
      </c>
      <c r="C10" s="6">
        <v>2.1269999999999998</v>
      </c>
      <c r="D10" s="6">
        <v>0.48099999999999998</v>
      </c>
      <c r="E10" s="6">
        <v>0.47799999999999998</v>
      </c>
      <c r="F10" s="6">
        <v>1.54E-2</v>
      </c>
      <c r="G10" s="6">
        <v>1E-3</v>
      </c>
      <c r="H10" s="6">
        <f t="shared" si="1"/>
        <v>706.48304999999993</v>
      </c>
      <c r="I10" s="6">
        <f t="shared" si="2"/>
        <v>339.81834704999994</v>
      </c>
      <c r="J10" s="6">
        <f t="shared" si="3"/>
        <v>337.69889789999996</v>
      </c>
      <c r="K10" s="6">
        <f t="shared" si="4"/>
        <v>19.009200000000003</v>
      </c>
      <c r="L10" s="6">
        <f t="shared" si="5"/>
        <v>368.78415209999997</v>
      </c>
      <c r="M10" s="8">
        <f t="shared" si="0"/>
        <v>894.80000000000007</v>
      </c>
      <c r="N10" s="54" t="str">
        <f t="shared" si="6"/>
        <v>339.81834705,894.8</v>
      </c>
      <c r="O10" s="54"/>
      <c r="P10" s="54"/>
      <c r="Q10" s="8"/>
    </row>
    <row r="11" spans="1:17" x14ac:dyDescent="0.35">
      <c r="A11" s="5"/>
      <c r="B11" s="6">
        <v>0.85</v>
      </c>
      <c r="C11" s="6">
        <f>(C10+C12)/2</f>
        <v>1.8919999999999999</v>
      </c>
      <c r="D11" s="6">
        <f>(D10+D12)/2</f>
        <v>0.4405</v>
      </c>
      <c r="E11" s="6">
        <f t="shared" ref="E11:G11" si="7">(E10+E12)/2</f>
        <v>0.48899999999999999</v>
      </c>
      <c r="F11" s="6">
        <f t="shared" si="7"/>
        <v>1.23E-2</v>
      </c>
      <c r="G11" s="6">
        <f t="shared" si="7"/>
        <v>7.5000000000000002E-4</v>
      </c>
      <c r="H11" s="6">
        <f t="shared" si="1"/>
        <v>628.42779999999993</v>
      </c>
      <c r="I11" s="6">
        <f t="shared" si="2"/>
        <v>276.82244589999999</v>
      </c>
      <c r="J11" s="6">
        <f t="shared" si="3"/>
        <v>307.30119419999994</v>
      </c>
      <c r="K11" s="6">
        <f t="shared" si="4"/>
        <v>15.406649999999999</v>
      </c>
      <c r="L11" s="6">
        <f t="shared" si="5"/>
        <v>321.12660579999999</v>
      </c>
      <c r="M11" s="8">
        <f t="shared" si="0"/>
        <v>950.72500000000002</v>
      </c>
      <c r="N11" s="54" t="str">
        <f t="shared" si="6"/>
        <v>276.8224459,950.725</v>
      </c>
      <c r="O11" s="54"/>
      <c r="P11" s="54"/>
      <c r="Q11" s="8"/>
    </row>
    <row r="12" spans="1:17" x14ac:dyDescent="0.35">
      <c r="A12" s="5"/>
      <c r="B12" s="6">
        <v>0.9</v>
      </c>
      <c r="C12" s="6">
        <v>1.657</v>
      </c>
      <c r="D12" s="6">
        <v>0.4</v>
      </c>
      <c r="E12" s="6">
        <v>0.5</v>
      </c>
      <c r="F12" s="6">
        <v>9.1999999999999998E-3</v>
      </c>
      <c r="G12" s="6">
        <v>5.0000000000000001E-4</v>
      </c>
      <c r="H12" s="6">
        <f t="shared" si="1"/>
        <v>550.37255000000005</v>
      </c>
      <c r="I12" s="6">
        <f t="shared" si="2"/>
        <v>220.14902000000004</v>
      </c>
      <c r="J12" s="6">
        <f t="shared" si="3"/>
        <v>275.18627500000002</v>
      </c>
      <c r="K12" s="6">
        <f t="shared" si="4"/>
        <v>11.8041</v>
      </c>
      <c r="L12" s="6">
        <f>H12-J12</f>
        <v>275.18627500000002</v>
      </c>
      <c r="M12" s="8">
        <f t="shared" si="0"/>
        <v>1006.65</v>
      </c>
      <c r="N12" s="54" t="str">
        <f t="shared" si="6"/>
        <v>220.14902,1006.65</v>
      </c>
      <c r="O12" s="54"/>
      <c r="P12" s="54"/>
      <c r="Q12" s="8"/>
    </row>
    <row r="13" spans="1:17" x14ac:dyDescent="0.35">
      <c r="A13" s="5"/>
      <c r="B13" s="6">
        <v>1</v>
      </c>
      <c r="C13" s="6">
        <v>0</v>
      </c>
      <c r="D13" s="6">
        <v>0</v>
      </c>
      <c r="E13" s="6">
        <v>0</v>
      </c>
      <c r="F13" s="6">
        <v>3.0000000000000001E-3</v>
      </c>
      <c r="G13" s="6">
        <v>0</v>
      </c>
      <c r="H13" s="6">
        <f t="shared" si="1"/>
        <v>0</v>
      </c>
      <c r="I13" s="6">
        <f t="shared" si="2"/>
        <v>0</v>
      </c>
      <c r="J13" s="6">
        <f t="shared" si="3"/>
        <v>0</v>
      </c>
      <c r="K13" s="6">
        <f t="shared" si="4"/>
        <v>4.5990000000000002</v>
      </c>
      <c r="L13" s="6">
        <f t="shared" si="5"/>
        <v>0</v>
      </c>
      <c r="M13" s="8">
        <f t="shared" si="0"/>
        <v>1118.5</v>
      </c>
      <c r="N13" s="54" t="str">
        <f t="shared" si="6"/>
        <v>0,1118.5</v>
      </c>
      <c r="O13" s="54"/>
      <c r="P13" s="54"/>
      <c r="Q13" s="8"/>
    </row>
    <row r="14" spans="1:17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ht="15" thickBot="1" x14ac:dyDescent="0.4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21" ht="15" thickBot="1" x14ac:dyDescent="0.4">
      <c r="A17" s="5"/>
      <c r="B17" s="5"/>
      <c r="C17" s="5"/>
      <c r="D17" s="5"/>
      <c r="E17" s="5"/>
      <c r="F17" s="55" t="s">
        <v>57</v>
      </c>
      <c r="G17" s="56"/>
      <c r="H17" s="56"/>
      <c r="I17" s="57"/>
      <c r="J17" s="55" t="s">
        <v>58</v>
      </c>
      <c r="K17" s="56"/>
      <c r="L17" s="56"/>
      <c r="M17" s="57"/>
      <c r="N17" s="58" t="s">
        <v>59</v>
      </c>
      <c r="O17" s="59"/>
      <c r="P17" s="58" t="s">
        <v>60</v>
      </c>
      <c r="Q17" s="60"/>
    </row>
    <row r="18" spans="1:21" ht="16.5" x14ac:dyDescent="0.35">
      <c r="A18" s="5"/>
      <c r="B18" s="35" t="s">
        <v>44</v>
      </c>
      <c r="C18" s="36" t="s">
        <v>76</v>
      </c>
      <c r="D18" s="36" t="s">
        <v>77</v>
      </c>
      <c r="E18" s="36" t="s">
        <v>78</v>
      </c>
      <c r="F18" s="36" t="s">
        <v>61</v>
      </c>
      <c r="G18" s="36" t="s">
        <v>62</v>
      </c>
      <c r="H18" s="36" t="s">
        <v>63</v>
      </c>
      <c r="I18" s="36" t="s">
        <v>62</v>
      </c>
      <c r="J18" s="36" t="s">
        <v>61</v>
      </c>
      <c r="K18" s="36" t="s">
        <v>64</v>
      </c>
      <c r="L18" s="36" t="s">
        <v>63</v>
      </c>
      <c r="M18" s="36" t="s">
        <v>64</v>
      </c>
      <c r="N18" s="37" t="s">
        <v>79</v>
      </c>
      <c r="O18" s="37" t="s">
        <v>80</v>
      </c>
      <c r="P18" s="37" t="s">
        <v>79</v>
      </c>
      <c r="Q18" s="38" t="s">
        <v>80</v>
      </c>
      <c r="R18" s="39" t="s">
        <v>65</v>
      </c>
      <c r="S18" s="40" t="s">
        <v>66</v>
      </c>
    </row>
    <row r="19" spans="1:21" x14ac:dyDescent="0.35">
      <c r="A19" s="5"/>
      <c r="B19" s="51">
        <f>B4</f>
        <v>0.2</v>
      </c>
      <c r="C19" s="10">
        <f>K4</f>
        <v>62.239799999999995</v>
      </c>
      <c r="D19" s="10">
        <f>C19*1/100</f>
        <v>0.62239800000000001</v>
      </c>
      <c r="E19" s="10">
        <f>C19*2/100</f>
        <v>1.244796</v>
      </c>
      <c r="F19" s="10">
        <v>-1</v>
      </c>
      <c r="G19" s="10">
        <v>0.28260000000000002</v>
      </c>
      <c r="H19" s="10">
        <v>1</v>
      </c>
      <c r="I19" s="10">
        <v>0.35599999999999998</v>
      </c>
      <c r="J19" s="10">
        <v>-1</v>
      </c>
      <c r="K19" s="10">
        <v>0</v>
      </c>
      <c r="L19" s="10">
        <v>1</v>
      </c>
      <c r="M19" s="10">
        <v>0</v>
      </c>
      <c r="N19" s="10">
        <f>G19*(C19-E19)</f>
        <v>17.2371881304</v>
      </c>
      <c r="O19" s="10">
        <f t="shared" ref="O19:O28" si="8">(G19+K19)*(C19-E19)+E19</f>
        <v>18.481984130400001</v>
      </c>
      <c r="P19" s="10">
        <f>I19*(C19-D19)</f>
        <v>21.935795111999997</v>
      </c>
      <c r="Q19" s="11">
        <f>(I19+M19)*(C19-D19)+D19</f>
        <v>22.558193111999998</v>
      </c>
      <c r="R19">
        <f>O19-N19</f>
        <v>1.2447960000000009</v>
      </c>
      <c r="S19">
        <f>Q19-P19</f>
        <v>0.62239800000000045</v>
      </c>
      <c r="T19">
        <f t="shared" ref="T19:T28" si="9">$J$4*H19</f>
        <v>189.84033250000002</v>
      </c>
      <c r="U19">
        <f t="shared" ref="U19:U28" si="10">$L$4*F19</f>
        <v>-352.56061750000003</v>
      </c>
    </row>
    <row r="20" spans="1:21" x14ac:dyDescent="0.35">
      <c r="A20" s="5"/>
      <c r="B20" s="51"/>
      <c r="C20" s="10">
        <f>C19</f>
        <v>62.239799999999995</v>
      </c>
      <c r="D20" s="10">
        <f t="shared" ref="D20:D83" si="11">C20*1/100</f>
        <v>0.62239800000000001</v>
      </c>
      <c r="E20" s="10">
        <f t="shared" ref="E20:E28" si="12">C20*2/100</f>
        <v>1.244796</v>
      </c>
      <c r="F20" s="10">
        <v>-0.95</v>
      </c>
      <c r="G20" s="10">
        <v>0.26300000000000001</v>
      </c>
      <c r="H20" s="10">
        <v>0.95</v>
      </c>
      <c r="I20" s="10">
        <v>0.28210000000000002</v>
      </c>
      <c r="J20" s="10">
        <v>-0.95</v>
      </c>
      <c r="K20" s="5">
        <v>6.4000000000000001E-2</v>
      </c>
      <c r="L20" s="10">
        <v>0.95</v>
      </c>
      <c r="M20" s="10">
        <v>0.156</v>
      </c>
      <c r="N20" s="10">
        <f>G20*(C20-E20)</f>
        <v>16.041686051999999</v>
      </c>
      <c r="O20" s="10">
        <f>(G20+K20)*(C20-E20)+E20</f>
        <v>21.190162308000001</v>
      </c>
      <c r="P20" s="10">
        <f>I20*(C20-D20)</f>
        <v>17.382269104200002</v>
      </c>
      <c r="Q20" s="11">
        <f t="shared" ref="Q20:Q83" si="13">(I20+M20)*(C20-D20)+D20</f>
        <v>27.616981816200003</v>
      </c>
      <c r="R20">
        <f t="shared" ref="R20:R83" si="14">O20-N20</f>
        <v>5.1484762560000021</v>
      </c>
      <c r="S20">
        <f t="shared" ref="S20:S83" si="15">Q20-P20</f>
        <v>10.234712712</v>
      </c>
      <c r="T20">
        <f t="shared" si="9"/>
        <v>180.348315875</v>
      </c>
      <c r="U20">
        <f t="shared" si="10"/>
        <v>-334.932586625</v>
      </c>
    </row>
    <row r="21" spans="1:21" x14ac:dyDescent="0.35">
      <c r="A21" s="5"/>
      <c r="B21" s="51"/>
      <c r="C21" s="10">
        <f>C20</f>
        <v>62.239799999999995</v>
      </c>
      <c r="D21" s="10">
        <f t="shared" si="11"/>
        <v>0.62239800000000001</v>
      </c>
      <c r="E21" s="10">
        <f t="shared" si="12"/>
        <v>1.244796</v>
      </c>
      <c r="F21" s="10">
        <v>-0.9</v>
      </c>
      <c r="G21" s="10">
        <v>0.24</v>
      </c>
      <c r="H21" s="10">
        <v>0.9</v>
      </c>
      <c r="I21" s="10">
        <v>0.23530000000000001</v>
      </c>
      <c r="J21" s="10">
        <v>-0.9</v>
      </c>
      <c r="K21" s="5">
        <v>0.14549999999999999</v>
      </c>
      <c r="L21" s="10">
        <v>0.9</v>
      </c>
      <c r="M21" s="10">
        <v>0.28399999999999997</v>
      </c>
      <c r="N21" s="10">
        <f t="shared" ref="N21:N28" si="16">G21*(C21-E21)</f>
        <v>14.638800959999998</v>
      </c>
      <c r="O21" s="10">
        <f t="shared" si="8"/>
        <v>24.758370041999996</v>
      </c>
      <c r="P21" s="10">
        <f t="shared" ref="P21:P28" si="17">I21*(C21-D21)</f>
        <v>14.4985746906</v>
      </c>
      <c r="Q21" s="11">
        <f t="shared" si="13"/>
        <v>32.620314858599997</v>
      </c>
      <c r="R21">
        <f t="shared" si="14"/>
        <v>10.119569081999998</v>
      </c>
      <c r="S21">
        <f t="shared" si="15"/>
        <v>18.121740167999995</v>
      </c>
      <c r="T21">
        <f t="shared" si="9"/>
        <v>170.85629925000001</v>
      </c>
      <c r="U21">
        <f t="shared" si="10"/>
        <v>-317.30455575000002</v>
      </c>
    </row>
    <row r="22" spans="1:21" x14ac:dyDescent="0.35">
      <c r="A22" s="5"/>
      <c r="B22" s="51"/>
      <c r="C22" s="10">
        <f t="shared" ref="C22:C28" si="18">C21</f>
        <v>62.239799999999995</v>
      </c>
      <c r="D22" s="10">
        <f t="shared" si="11"/>
        <v>0.62239800000000001</v>
      </c>
      <c r="E22" s="10">
        <f t="shared" si="12"/>
        <v>1.244796</v>
      </c>
      <c r="F22" s="10">
        <v>-0.8</v>
      </c>
      <c r="G22" s="10">
        <v>0.19670000000000001</v>
      </c>
      <c r="H22" s="10">
        <v>0.8</v>
      </c>
      <c r="I22" s="10">
        <v>0.16850000000000001</v>
      </c>
      <c r="J22" s="10">
        <v>-0.8</v>
      </c>
      <c r="K22" s="5">
        <v>0.30599999999999999</v>
      </c>
      <c r="L22" s="10">
        <v>0.8</v>
      </c>
      <c r="M22" s="10">
        <v>0.47770000000000001</v>
      </c>
      <c r="N22" s="10">
        <f t="shared" si="16"/>
        <v>11.9977172868</v>
      </c>
      <c r="O22" s="10">
        <f t="shared" si="8"/>
        <v>31.906984510800001</v>
      </c>
      <c r="P22" s="10">
        <f t="shared" si="17"/>
        <v>10.382532237000001</v>
      </c>
      <c r="Q22" s="11">
        <f>(I22+M22)*(C22-D22)+D22</f>
        <v>40.439563172399993</v>
      </c>
      <c r="R22">
        <f t="shared" si="14"/>
        <v>19.909267224000001</v>
      </c>
      <c r="S22">
        <f t="shared" si="15"/>
        <v>30.057030935399993</v>
      </c>
      <c r="T22">
        <f t="shared" si="9"/>
        <v>151.87226600000002</v>
      </c>
      <c r="U22">
        <f t="shared" si="10"/>
        <v>-282.04849400000006</v>
      </c>
    </row>
    <row r="23" spans="1:21" x14ac:dyDescent="0.35">
      <c r="A23" s="5"/>
      <c r="B23" s="51"/>
      <c r="C23" s="10">
        <f t="shared" si="18"/>
        <v>62.239799999999995</v>
      </c>
      <c r="D23" s="10">
        <f t="shared" si="11"/>
        <v>0.62239800000000001</v>
      </c>
      <c r="E23" s="10">
        <f t="shared" si="12"/>
        <v>1.244796</v>
      </c>
      <c r="F23" s="10">
        <v>-0.7</v>
      </c>
      <c r="G23" s="10">
        <v>0.157</v>
      </c>
      <c r="H23" s="10">
        <v>0.7</v>
      </c>
      <c r="I23" s="10">
        <v>0.11799999999999999</v>
      </c>
      <c r="J23" s="10">
        <v>-0.7</v>
      </c>
      <c r="K23" s="5">
        <v>0.45350000000000001</v>
      </c>
      <c r="L23" s="10">
        <v>0.7</v>
      </c>
      <c r="M23" s="10">
        <v>0.61899999999999999</v>
      </c>
      <c r="N23" s="10">
        <f t="shared" si="16"/>
        <v>9.5762156279999999</v>
      </c>
      <c r="O23" s="10">
        <f t="shared" si="8"/>
        <v>38.482245941999999</v>
      </c>
      <c r="P23" s="10">
        <f t="shared" si="17"/>
        <v>7.2708534359999994</v>
      </c>
      <c r="Q23" s="11">
        <f t="shared" si="13"/>
        <v>46.034423273999998</v>
      </c>
      <c r="R23">
        <f t="shared" si="14"/>
        <v>28.906030313999999</v>
      </c>
      <c r="S23">
        <f t="shared" si="15"/>
        <v>38.763569837999995</v>
      </c>
      <c r="T23">
        <f t="shared" si="9"/>
        <v>132.88823275000001</v>
      </c>
      <c r="U23">
        <f t="shared" si="10"/>
        <v>-246.79243225000002</v>
      </c>
    </row>
    <row r="24" spans="1:21" x14ac:dyDescent="0.35">
      <c r="A24" s="5"/>
      <c r="B24" s="51"/>
      <c r="C24" s="10">
        <f t="shared" si="18"/>
        <v>62.239799999999995</v>
      </c>
      <c r="D24" s="10">
        <f t="shared" si="11"/>
        <v>0.62239800000000001</v>
      </c>
      <c r="E24" s="10">
        <f t="shared" si="12"/>
        <v>1.244796</v>
      </c>
      <c r="F24" s="10">
        <v>-0.6</v>
      </c>
      <c r="G24" s="10">
        <v>0.1207</v>
      </c>
      <c r="H24" s="10">
        <v>0.6</v>
      </c>
      <c r="I24" s="10">
        <v>8.0399999999999999E-2</v>
      </c>
      <c r="J24" s="10">
        <v>-0.6</v>
      </c>
      <c r="K24" s="5">
        <v>0.58420000000000005</v>
      </c>
      <c r="L24" s="10">
        <v>0.6</v>
      </c>
      <c r="M24" s="10">
        <v>0.72770000000000001</v>
      </c>
      <c r="N24" s="10">
        <f t="shared" si="16"/>
        <v>7.3620969827999998</v>
      </c>
      <c r="O24" s="10">
        <f t="shared" si="8"/>
        <v>44.240174319600001</v>
      </c>
      <c r="P24" s="10">
        <f t="shared" si="17"/>
        <v>4.9540391208000001</v>
      </c>
      <c r="Q24" s="11">
        <f t="shared" si="13"/>
        <v>50.415420556199997</v>
      </c>
      <c r="R24">
        <f t="shared" si="14"/>
        <v>36.878077336800004</v>
      </c>
      <c r="S24">
        <f t="shared" si="15"/>
        <v>45.4613814354</v>
      </c>
      <c r="T24">
        <f t="shared" si="9"/>
        <v>113.9041995</v>
      </c>
      <c r="U24">
        <f t="shared" si="10"/>
        <v>-211.5363705</v>
      </c>
    </row>
    <row r="25" spans="1:21" x14ac:dyDescent="0.35">
      <c r="A25" s="5"/>
      <c r="B25" s="51"/>
      <c r="C25" s="10">
        <f t="shared" si="18"/>
        <v>62.239799999999995</v>
      </c>
      <c r="D25" s="10">
        <f t="shared" si="11"/>
        <v>0.62239800000000001</v>
      </c>
      <c r="E25" s="10">
        <f t="shared" si="12"/>
        <v>1.244796</v>
      </c>
      <c r="F25" s="10">
        <v>-0.5</v>
      </c>
      <c r="G25" s="10">
        <v>8.7999999999999995E-2</v>
      </c>
      <c r="H25" s="10">
        <v>0.5</v>
      </c>
      <c r="I25" s="10">
        <v>5.1999999999999998E-2</v>
      </c>
      <c r="J25" s="10">
        <v>-0.5</v>
      </c>
      <c r="K25" s="5">
        <v>0.69950000000000001</v>
      </c>
      <c r="L25" s="10">
        <v>0.5</v>
      </c>
      <c r="M25" s="10">
        <v>0.81699999999999995</v>
      </c>
      <c r="N25" s="10">
        <f t="shared" si="16"/>
        <v>5.367560351999999</v>
      </c>
      <c r="O25" s="10">
        <f t="shared" si="8"/>
        <v>49.278361649999994</v>
      </c>
      <c r="P25" s="10">
        <f t="shared" si="17"/>
        <v>3.2041049039999998</v>
      </c>
      <c r="Q25" s="11">
        <f t="shared" si="13"/>
        <v>54.167920337999995</v>
      </c>
      <c r="R25">
        <f t="shared" si="14"/>
        <v>43.910801297999996</v>
      </c>
      <c r="S25">
        <f t="shared" si="15"/>
        <v>50.963815433999997</v>
      </c>
      <c r="T25">
        <f t="shared" si="9"/>
        <v>94.920166250000008</v>
      </c>
      <c r="U25">
        <f t="shared" si="10"/>
        <v>-176.28030875000002</v>
      </c>
    </row>
    <row r="26" spans="1:21" x14ac:dyDescent="0.35">
      <c r="A26" s="5"/>
      <c r="B26" s="51"/>
      <c r="C26" s="10">
        <f t="shared" si="18"/>
        <v>62.239799999999995</v>
      </c>
      <c r="D26" s="10">
        <f t="shared" si="11"/>
        <v>0.62239800000000001</v>
      </c>
      <c r="E26" s="10">
        <f t="shared" si="12"/>
        <v>1.244796</v>
      </c>
      <c r="F26" s="10">
        <v>-0.4</v>
      </c>
      <c r="G26" s="10">
        <v>5.9200000000000003E-2</v>
      </c>
      <c r="H26" s="10">
        <v>0.4</v>
      </c>
      <c r="I26" s="10">
        <v>3.04E-2</v>
      </c>
      <c r="J26" s="10">
        <v>-0.4</v>
      </c>
      <c r="K26" s="5">
        <v>0.7984</v>
      </c>
      <c r="L26" s="10">
        <v>0.4</v>
      </c>
      <c r="M26" s="10">
        <v>0.88749999999999996</v>
      </c>
      <c r="N26" s="10">
        <f t="shared" si="16"/>
        <v>3.6109042367999997</v>
      </c>
      <c r="O26" s="10">
        <f t="shared" si="8"/>
        <v>53.554111430399999</v>
      </c>
      <c r="P26" s="10">
        <f t="shared" si="17"/>
        <v>1.8731690208</v>
      </c>
      <c r="Q26" s="11">
        <f t="shared" si="13"/>
        <v>57.181011295799991</v>
      </c>
      <c r="R26">
        <f t="shared" si="14"/>
        <v>49.943207193600003</v>
      </c>
      <c r="S26">
        <f t="shared" si="15"/>
        <v>55.307842274999992</v>
      </c>
      <c r="T26">
        <f t="shared" si="9"/>
        <v>75.936133000000012</v>
      </c>
      <c r="U26">
        <f t="shared" si="10"/>
        <v>-141.02424700000003</v>
      </c>
    </row>
    <row r="27" spans="1:21" x14ac:dyDescent="0.35">
      <c r="A27" s="5"/>
      <c r="B27" s="51"/>
      <c r="C27" s="10">
        <f t="shared" si="18"/>
        <v>62.239799999999995</v>
      </c>
      <c r="D27" s="10">
        <f t="shared" si="11"/>
        <v>0.62239800000000001</v>
      </c>
      <c r="E27" s="10">
        <f t="shared" si="12"/>
        <v>1.244796</v>
      </c>
      <c r="F27" s="10">
        <v>-0.2</v>
      </c>
      <c r="G27" s="10">
        <v>1.72E-2</v>
      </c>
      <c r="H27" s="10">
        <v>0.2</v>
      </c>
      <c r="I27" s="10">
        <v>4.8999999999999998E-3</v>
      </c>
      <c r="J27" s="10">
        <v>-0.2</v>
      </c>
      <c r="K27" s="5">
        <v>0.9446</v>
      </c>
      <c r="L27" s="10">
        <v>0.2</v>
      </c>
      <c r="M27" s="10">
        <v>0.97499999999999998</v>
      </c>
      <c r="N27" s="10">
        <f t="shared" si="16"/>
        <v>1.0491140687999998</v>
      </c>
      <c r="O27" s="10">
        <f t="shared" si="8"/>
        <v>59.909790847199993</v>
      </c>
      <c r="P27" s="10">
        <f t="shared" si="17"/>
        <v>0.30192526980000001</v>
      </c>
      <c r="Q27" s="11">
        <f t="shared" si="13"/>
        <v>61.001290219799998</v>
      </c>
      <c r="R27">
        <f>O27-N27</f>
        <v>58.860676778399991</v>
      </c>
      <c r="S27">
        <f t="shared" si="15"/>
        <v>60.699364949999996</v>
      </c>
      <c r="T27">
        <f t="shared" si="9"/>
        <v>37.968066500000006</v>
      </c>
      <c r="U27">
        <f t="shared" si="10"/>
        <v>-70.512123500000015</v>
      </c>
    </row>
    <row r="28" spans="1:21" ht="15" thickBot="1" x14ac:dyDescent="0.4">
      <c r="A28" s="5"/>
      <c r="B28" s="52"/>
      <c r="C28" s="12">
        <f t="shared" si="18"/>
        <v>62.239799999999995</v>
      </c>
      <c r="D28" s="12">
        <f t="shared" si="11"/>
        <v>0.62239800000000001</v>
      </c>
      <c r="E28" s="12">
        <f t="shared" si="12"/>
        <v>1.244796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1</v>
      </c>
      <c r="L28" s="12">
        <v>0</v>
      </c>
      <c r="M28" s="12">
        <v>1</v>
      </c>
      <c r="N28" s="12">
        <f t="shared" si="16"/>
        <v>0</v>
      </c>
      <c r="O28" s="12">
        <f t="shared" si="8"/>
        <v>62.239799999999995</v>
      </c>
      <c r="P28" s="12">
        <f t="shared" si="17"/>
        <v>0</v>
      </c>
      <c r="Q28" s="11">
        <f t="shared" si="13"/>
        <v>62.239799999999995</v>
      </c>
      <c r="R28">
        <f t="shared" si="14"/>
        <v>62.239799999999995</v>
      </c>
      <c r="S28">
        <f t="shared" si="15"/>
        <v>62.239799999999995</v>
      </c>
      <c r="T28">
        <f t="shared" si="9"/>
        <v>0</v>
      </c>
      <c r="U28">
        <f t="shared" si="10"/>
        <v>0</v>
      </c>
    </row>
    <row r="29" spans="1:21" x14ac:dyDescent="0.35">
      <c r="A29" s="5"/>
      <c r="B29" s="53">
        <v>0.3</v>
      </c>
      <c r="C29" s="10">
        <f>K5</f>
        <v>55.034699999999994</v>
      </c>
      <c r="D29" s="10">
        <f>C29*1/100</f>
        <v>0.55034699999999992</v>
      </c>
      <c r="E29" s="10">
        <f>C29*2/100</f>
        <v>1.1006939999999998</v>
      </c>
      <c r="F29" s="10">
        <v>-1</v>
      </c>
      <c r="G29" s="13">
        <v>0.2306</v>
      </c>
      <c r="H29" s="10">
        <v>1</v>
      </c>
      <c r="I29" s="14">
        <v>0.2923</v>
      </c>
      <c r="J29" s="10">
        <v>-1</v>
      </c>
      <c r="K29" s="15">
        <v>0</v>
      </c>
      <c r="L29" s="10">
        <v>1</v>
      </c>
      <c r="M29" s="15">
        <v>0</v>
      </c>
      <c r="N29" s="30">
        <f>G29*(C29-E29)</f>
        <v>12.4371817836</v>
      </c>
      <c r="O29" s="10">
        <f>(G29+K29)*(C29-E29)+E29</f>
        <v>13.537875783600001</v>
      </c>
      <c r="P29" s="42">
        <f>I29*(C29-D29)</f>
        <v>15.925776381899997</v>
      </c>
      <c r="Q29" s="11">
        <f t="shared" si="13"/>
        <v>16.476123381899995</v>
      </c>
      <c r="R29" s="34">
        <f t="shared" si="14"/>
        <v>1.1006940000000007</v>
      </c>
      <c r="S29" s="46">
        <f t="shared" si="15"/>
        <v>0.55034699999999859</v>
      </c>
      <c r="T29">
        <f t="shared" ref="T29:T38" si="19">$J$5*H19</f>
        <v>212.97458</v>
      </c>
      <c r="U29">
        <f t="shared" ref="U29:U38" si="20">$L$5*F29</f>
        <v>-395.52422000000007</v>
      </c>
    </row>
    <row r="30" spans="1:21" x14ac:dyDescent="0.35">
      <c r="A30" s="5"/>
      <c r="B30" s="53"/>
      <c r="C30" s="10">
        <f>C29</f>
        <v>55.034699999999994</v>
      </c>
      <c r="D30" s="10">
        <f t="shared" si="11"/>
        <v>0.55034699999999992</v>
      </c>
      <c r="E30" s="10">
        <f t="shared" ref="E30:E38" si="21">C30*2/100</f>
        <v>1.1006939999999998</v>
      </c>
      <c r="F30" s="10">
        <v>-0.95</v>
      </c>
      <c r="G30" s="13">
        <v>0.20399999999999999</v>
      </c>
      <c r="H30" s="10">
        <v>0.95</v>
      </c>
      <c r="I30" s="14">
        <v>0.21859999999999999</v>
      </c>
      <c r="J30" s="10">
        <v>-0.95</v>
      </c>
      <c r="K30" s="15">
        <v>0.08</v>
      </c>
      <c r="L30" s="10">
        <v>0.95</v>
      </c>
      <c r="M30" s="15">
        <v>0.189</v>
      </c>
      <c r="N30" s="30">
        <f t="shared" ref="N30:N38" si="22">G30*(C30-E30)</f>
        <v>11.002537223999999</v>
      </c>
      <c r="O30" s="10">
        <f t="shared" ref="O30:O38" si="23">(G30+K30)*(C30-E30)+E30</f>
        <v>16.417951703999996</v>
      </c>
      <c r="P30" s="42">
        <f t="shared" ref="P30:P38" si="24">I30*(C30-D30)</f>
        <v>11.910279565799998</v>
      </c>
      <c r="Q30" s="11">
        <f t="shared" si="13"/>
        <v>22.758169282799994</v>
      </c>
      <c r="R30" s="34">
        <f t="shared" si="14"/>
        <v>5.4154144799999973</v>
      </c>
      <c r="S30" s="46">
        <f t="shared" si="15"/>
        <v>10.847889716999996</v>
      </c>
      <c r="T30">
        <f t="shared" si="19"/>
        <v>202.325851</v>
      </c>
      <c r="U30">
        <f t="shared" si="20"/>
        <v>-375.74800900000002</v>
      </c>
    </row>
    <row r="31" spans="1:21" x14ac:dyDescent="0.35">
      <c r="A31" s="5"/>
      <c r="B31" s="53"/>
      <c r="C31" s="10">
        <f t="shared" ref="C31:C38" si="25">C30</f>
        <v>55.034699999999994</v>
      </c>
      <c r="D31" s="10">
        <f t="shared" si="11"/>
        <v>0.55034699999999992</v>
      </c>
      <c r="E31" s="10">
        <f t="shared" si="21"/>
        <v>1.1006939999999998</v>
      </c>
      <c r="F31" s="10">
        <v>-0.9</v>
      </c>
      <c r="G31" s="13">
        <v>0.17899999999999999</v>
      </c>
      <c r="H31" s="10">
        <v>0.9</v>
      </c>
      <c r="I31" s="14">
        <v>0.17599999999999999</v>
      </c>
      <c r="J31" s="10">
        <v>-0.9</v>
      </c>
      <c r="K31" s="15">
        <v>0.16700000000000001</v>
      </c>
      <c r="L31" s="10">
        <v>0.9</v>
      </c>
      <c r="M31" s="15">
        <v>0.31969999999999998</v>
      </c>
      <c r="N31" s="30">
        <f t="shared" si="22"/>
        <v>9.6541870739999993</v>
      </c>
      <c r="O31" s="10">
        <f t="shared" si="23"/>
        <v>19.761860075999998</v>
      </c>
      <c r="P31" s="42">
        <f t="shared" si="24"/>
        <v>9.5892461279999974</v>
      </c>
      <c r="Q31" s="11">
        <f t="shared" si="13"/>
        <v>27.558240782099993</v>
      </c>
      <c r="R31" s="34">
        <f t="shared" si="14"/>
        <v>10.107673001999999</v>
      </c>
      <c r="S31" s="46">
        <f t="shared" si="15"/>
        <v>17.968994654099994</v>
      </c>
      <c r="T31">
        <f t="shared" si="19"/>
        <v>191.677122</v>
      </c>
      <c r="U31">
        <f t="shared" si="20"/>
        <v>-355.97179800000009</v>
      </c>
    </row>
    <row r="32" spans="1:21" x14ac:dyDescent="0.35">
      <c r="A32" s="5"/>
      <c r="B32" s="53"/>
      <c r="C32" s="10">
        <f t="shared" si="25"/>
        <v>55.034699999999994</v>
      </c>
      <c r="D32" s="10">
        <f t="shared" si="11"/>
        <v>0.55034699999999992</v>
      </c>
      <c r="E32" s="10">
        <f t="shared" si="21"/>
        <v>1.1006939999999998</v>
      </c>
      <c r="F32" s="10">
        <v>-0.8</v>
      </c>
      <c r="G32" s="13">
        <v>0.1333</v>
      </c>
      <c r="H32" s="10">
        <v>0.8</v>
      </c>
      <c r="I32" s="14">
        <v>0.1191</v>
      </c>
      <c r="J32" s="10">
        <v>-0.8</v>
      </c>
      <c r="K32" s="15">
        <v>0.33600000000000002</v>
      </c>
      <c r="L32" s="10">
        <v>0.8</v>
      </c>
      <c r="M32" s="15">
        <v>0.51300000000000001</v>
      </c>
      <c r="N32" s="30">
        <f t="shared" si="22"/>
        <v>7.1894029997999995</v>
      </c>
      <c r="O32" s="10">
        <f t="shared" si="23"/>
        <v>26.411923015800003</v>
      </c>
      <c r="P32" s="42">
        <f t="shared" si="24"/>
        <v>6.4890864422999988</v>
      </c>
      <c r="Q32" s="11">
        <f t="shared" si="13"/>
        <v>34.989906531299994</v>
      </c>
      <c r="R32" s="34">
        <f t="shared" si="14"/>
        <v>19.222520016000004</v>
      </c>
      <c r="S32" s="46">
        <f t="shared" si="15"/>
        <v>28.500820088999994</v>
      </c>
      <c r="T32">
        <f t="shared" si="19"/>
        <v>170.37966400000002</v>
      </c>
      <c r="U32">
        <f t="shared" si="20"/>
        <v>-316.41937600000006</v>
      </c>
    </row>
    <row r="33" spans="1:21" x14ac:dyDescent="0.35">
      <c r="A33" s="5"/>
      <c r="B33" s="53"/>
      <c r="C33" s="10">
        <f t="shared" si="25"/>
        <v>55.034699999999994</v>
      </c>
      <c r="D33" s="10">
        <f t="shared" si="11"/>
        <v>0.55034699999999992</v>
      </c>
      <c r="E33" s="10">
        <f t="shared" si="21"/>
        <v>1.1006939999999998</v>
      </c>
      <c r="F33" s="10">
        <v>-0.7</v>
      </c>
      <c r="G33" s="14">
        <v>9.4299999999999995E-2</v>
      </c>
      <c r="H33" s="10">
        <v>0.7</v>
      </c>
      <c r="I33" s="14">
        <v>7.9000000000000001E-2</v>
      </c>
      <c r="J33" s="10">
        <v>-0.7</v>
      </c>
      <c r="K33" s="15">
        <v>0.48849999999999999</v>
      </c>
      <c r="L33" s="10">
        <v>0.7</v>
      </c>
      <c r="M33" s="15">
        <v>0.65049999999999997</v>
      </c>
      <c r="N33" s="30">
        <f t="shared" si="22"/>
        <v>5.085976765799999</v>
      </c>
      <c r="O33" s="10">
        <f t="shared" si="23"/>
        <v>32.533432696799998</v>
      </c>
      <c r="P33" s="42">
        <f t="shared" si="24"/>
        <v>4.3042638869999994</v>
      </c>
      <c r="Q33" s="11">
        <f t="shared" si="13"/>
        <v>40.296682513499995</v>
      </c>
      <c r="R33" s="34">
        <f t="shared" si="14"/>
        <v>27.447455931</v>
      </c>
      <c r="S33" s="46">
        <f t="shared" si="15"/>
        <v>35.992418626499997</v>
      </c>
      <c r="T33">
        <f t="shared" si="19"/>
        <v>149.08220599999999</v>
      </c>
      <c r="U33">
        <f t="shared" si="20"/>
        <v>-276.86695400000002</v>
      </c>
    </row>
    <row r="34" spans="1:21" x14ac:dyDescent="0.35">
      <c r="A34" s="5"/>
      <c r="B34" s="53"/>
      <c r="C34" s="10">
        <f t="shared" si="25"/>
        <v>55.034699999999994</v>
      </c>
      <c r="D34" s="10">
        <f t="shared" si="11"/>
        <v>0.55034699999999992</v>
      </c>
      <c r="E34" s="10">
        <f t="shared" si="21"/>
        <v>1.1006939999999998</v>
      </c>
      <c r="F34" s="10">
        <v>-0.6</v>
      </c>
      <c r="G34" s="14">
        <v>6.2300000000000001E-2</v>
      </c>
      <c r="H34" s="10">
        <v>0.6</v>
      </c>
      <c r="I34" s="14">
        <v>5.0299999999999997E-2</v>
      </c>
      <c r="J34" s="10">
        <v>-0.6</v>
      </c>
      <c r="K34" s="15">
        <v>0.61950000000000005</v>
      </c>
      <c r="L34" s="10">
        <v>0.6</v>
      </c>
      <c r="M34" s="15">
        <v>0.752</v>
      </c>
      <c r="N34" s="30">
        <f t="shared" si="22"/>
        <v>3.3600885737999997</v>
      </c>
      <c r="O34" s="10">
        <f t="shared" si="23"/>
        <v>37.8728992908</v>
      </c>
      <c r="P34" s="42">
        <f t="shared" si="24"/>
        <v>2.7405629558999993</v>
      </c>
      <c r="Q34" s="11">
        <f t="shared" si="13"/>
        <v>44.263143411899996</v>
      </c>
      <c r="R34" s="34">
        <f t="shared" si="14"/>
        <v>34.512810717000001</v>
      </c>
      <c r="S34" s="46">
        <f t="shared" si="15"/>
        <v>41.522580456</v>
      </c>
      <c r="T34">
        <f t="shared" si="19"/>
        <v>127.78474799999999</v>
      </c>
      <c r="U34">
        <f t="shared" si="20"/>
        <v>-237.31453200000004</v>
      </c>
    </row>
    <row r="35" spans="1:21" x14ac:dyDescent="0.35">
      <c r="A35" s="5"/>
      <c r="B35" s="53"/>
      <c r="C35" s="10">
        <f t="shared" si="25"/>
        <v>55.034699999999994</v>
      </c>
      <c r="D35" s="10">
        <f t="shared" si="11"/>
        <v>0.55034699999999992</v>
      </c>
      <c r="E35" s="10">
        <f t="shared" si="21"/>
        <v>1.1006939999999998</v>
      </c>
      <c r="F35" s="10">
        <v>-0.5</v>
      </c>
      <c r="G35" s="14">
        <v>3.7600000000000001E-2</v>
      </c>
      <c r="H35" s="10">
        <v>0.5</v>
      </c>
      <c r="I35" s="14">
        <v>0.03</v>
      </c>
      <c r="J35" s="10">
        <v>-0.5</v>
      </c>
      <c r="K35" s="15">
        <v>0.73350000000000004</v>
      </c>
      <c r="L35" s="10">
        <v>0.5</v>
      </c>
      <c r="M35" s="15">
        <v>0.83150000000000002</v>
      </c>
      <c r="N35" s="30">
        <f t="shared" si="22"/>
        <v>2.0279186255999999</v>
      </c>
      <c r="O35" s="10">
        <f t="shared" si="23"/>
        <v>42.689206026599997</v>
      </c>
      <c r="P35" s="42">
        <f t="shared" si="24"/>
        <v>1.6345305899999998</v>
      </c>
      <c r="Q35" s="11">
        <f t="shared" si="13"/>
        <v>47.488617109499998</v>
      </c>
      <c r="R35" s="34">
        <f t="shared" si="14"/>
        <v>40.661287400999996</v>
      </c>
      <c r="S35" s="46">
        <f t="shared" si="15"/>
        <v>45.854086519500001</v>
      </c>
      <c r="T35">
        <f t="shared" si="19"/>
        <v>106.48729</v>
      </c>
      <c r="U35">
        <f t="shared" si="20"/>
        <v>-197.76211000000004</v>
      </c>
    </row>
    <row r="36" spans="1:21" x14ac:dyDescent="0.35">
      <c r="A36" s="5"/>
      <c r="B36" s="53"/>
      <c r="C36" s="10">
        <f t="shared" si="25"/>
        <v>55.034699999999994</v>
      </c>
      <c r="D36" s="10">
        <f t="shared" si="11"/>
        <v>0.55034699999999992</v>
      </c>
      <c r="E36" s="10">
        <f t="shared" si="21"/>
        <v>1.1006939999999998</v>
      </c>
      <c r="F36" s="10">
        <v>-0.4</v>
      </c>
      <c r="G36" s="14">
        <v>2.0199999999999999E-2</v>
      </c>
      <c r="H36" s="10">
        <v>0.4</v>
      </c>
      <c r="I36" s="14">
        <v>1.4800000000000001E-2</v>
      </c>
      <c r="J36" s="10">
        <v>-0.4</v>
      </c>
      <c r="K36" s="15">
        <v>0.82650000000000001</v>
      </c>
      <c r="L36" s="10">
        <v>0.4</v>
      </c>
      <c r="M36" s="15">
        <v>0.80200000000000005</v>
      </c>
      <c r="N36" s="30">
        <f t="shared" si="22"/>
        <v>1.0894669211999999</v>
      </c>
      <c r="O36" s="10">
        <f t="shared" si="23"/>
        <v>46.766616880199997</v>
      </c>
      <c r="P36" s="42">
        <f t="shared" si="24"/>
        <v>0.80636842439999989</v>
      </c>
      <c r="Q36" s="11">
        <f>(I36+M36)*(C36-D36)+D36</f>
        <v>45.053166530399999</v>
      </c>
      <c r="R36" s="34">
        <f t="shared" si="14"/>
        <v>45.677149958999998</v>
      </c>
      <c r="S36" s="46">
        <f>Q36-P36</f>
        <v>44.246798106</v>
      </c>
      <c r="T36">
        <f t="shared" si="19"/>
        <v>85.18983200000001</v>
      </c>
      <c r="U36">
        <f t="shared" si="20"/>
        <v>-158.20968800000003</v>
      </c>
    </row>
    <row r="37" spans="1:21" x14ac:dyDescent="0.35">
      <c r="A37" s="5"/>
      <c r="B37" s="53"/>
      <c r="C37" s="10">
        <f t="shared" si="25"/>
        <v>55.034699999999994</v>
      </c>
      <c r="D37" s="10">
        <f t="shared" si="11"/>
        <v>0.55034699999999992</v>
      </c>
      <c r="E37" s="10">
        <f t="shared" si="21"/>
        <v>1.1006939999999998</v>
      </c>
      <c r="F37" s="10">
        <v>-0.2</v>
      </c>
      <c r="G37" s="14">
        <v>3.3E-3</v>
      </c>
      <c r="H37" s="10">
        <v>0.2</v>
      </c>
      <c r="I37" s="14">
        <v>2.7000000000000001E-3</v>
      </c>
      <c r="J37" s="10">
        <v>-0.2</v>
      </c>
      <c r="K37" s="15">
        <v>0.95830000000000004</v>
      </c>
      <c r="L37" s="10">
        <v>0.2</v>
      </c>
      <c r="M37" s="15">
        <v>0.97499999999999998</v>
      </c>
      <c r="N37" s="30">
        <f t="shared" si="22"/>
        <v>0.17798221979999998</v>
      </c>
      <c r="O37" s="10">
        <f t="shared" si="23"/>
        <v>52.963634169599992</v>
      </c>
      <c r="P37" s="42">
        <f t="shared" si="24"/>
        <v>0.14710775309999999</v>
      </c>
      <c r="Q37" s="11">
        <f t="shared" si="13"/>
        <v>53.819698928099996</v>
      </c>
      <c r="R37" s="34">
        <f t="shared" si="14"/>
        <v>52.785651949799991</v>
      </c>
      <c r="S37" s="46">
        <f t="shared" si="15"/>
        <v>53.672591174999994</v>
      </c>
      <c r="T37">
        <f t="shared" si="19"/>
        <v>42.594916000000005</v>
      </c>
      <c r="U37">
        <f t="shared" si="20"/>
        <v>-79.104844000000014</v>
      </c>
    </row>
    <row r="38" spans="1:21" ht="15" thickBot="1" x14ac:dyDescent="0.4">
      <c r="A38" s="5"/>
      <c r="B38" s="53"/>
      <c r="C38" s="16">
        <f t="shared" si="25"/>
        <v>55.034699999999994</v>
      </c>
      <c r="D38" s="16">
        <f t="shared" si="11"/>
        <v>0.55034699999999992</v>
      </c>
      <c r="E38" s="16">
        <f t="shared" si="21"/>
        <v>1.1006939999999998</v>
      </c>
      <c r="F38" s="16">
        <v>0</v>
      </c>
      <c r="G38" s="17">
        <v>0</v>
      </c>
      <c r="H38" s="16">
        <v>0</v>
      </c>
      <c r="I38" s="17">
        <v>0</v>
      </c>
      <c r="J38" s="16">
        <v>0</v>
      </c>
      <c r="K38" s="18">
        <v>1</v>
      </c>
      <c r="L38" s="16">
        <v>0</v>
      </c>
      <c r="M38" s="18">
        <v>1</v>
      </c>
      <c r="N38" s="31">
        <f t="shared" si="22"/>
        <v>0</v>
      </c>
      <c r="O38" s="16">
        <f t="shared" si="23"/>
        <v>55.034699999999994</v>
      </c>
      <c r="P38" s="43">
        <f t="shared" si="24"/>
        <v>0</v>
      </c>
      <c r="Q38" s="11">
        <f t="shared" si="13"/>
        <v>55.034699999999994</v>
      </c>
      <c r="R38" s="34">
        <f t="shared" si="14"/>
        <v>55.034699999999994</v>
      </c>
      <c r="S38" s="46">
        <f t="shared" si="15"/>
        <v>55.034699999999994</v>
      </c>
      <c r="T38">
        <f t="shared" si="19"/>
        <v>0</v>
      </c>
      <c r="U38">
        <f t="shared" si="20"/>
        <v>0</v>
      </c>
    </row>
    <row r="39" spans="1:21" x14ac:dyDescent="0.35">
      <c r="A39" s="5"/>
      <c r="B39" s="48">
        <v>0.4</v>
      </c>
      <c r="C39" s="9">
        <f>K6</f>
        <v>47.829599999999999</v>
      </c>
      <c r="D39" s="9">
        <f>C39*1/100</f>
        <v>0.478296</v>
      </c>
      <c r="E39" s="9">
        <f>C39*2/100</f>
        <v>0.956592</v>
      </c>
      <c r="F39" s="9">
        <v>-1</v>
      </c>
      <c r="G39" s="19">
        <v>0.1467</v>
      </c>
      <c r="H39" s="9">
        <v>1</v>
      </c>
      <c r="I39" s="9">
        <v>0.21809999999999999</v>
      </c>
      <c r="J39" s="9">
        <v>-1</v>
      </c>
      <c r="K39" s="9">
        <v>0</v>
      </c>
      <c r="L39" s="9">
        <v>1</v>
      </c>
      <c r="M39" s="9">
        <v>0</v>
      </c>
      <c r="N39" s="32">
        <f>G39*(C39-E39)</f>
        <v>6.8762702735999994</v>
      </c>
      <c r="O39" s="9">
        <f>(G39+K39)*(C39-E39)+E39</f>
        <v>7.8328622735999991</v>
      </c>
      <c r="P39" s="44">
        <f>I39*(C39-D39)</f>
        <v>10.327319402399999</v>
      </c>
      <c r="Q39" s="11">
        <f t="shared" si="13"/>
        <v>10.805615402399999</v>
      </c>
      <c r="R39" s="34">
        <f t="shared" si="14"/>
        <v>0.95659199999999966</v>
      </c>
      <c r="S39" s="46">
        <f t="shared" si="15"/>
        <v>0.47829600000000028</v>
      </c>
      <c r="T39">
        <f t="shared" ref="T39:T48" si="26">$J$6*H29</f>
        <v>233.16930000000002</v>
      </c>
      <c r="U39">
        <f t="shared" ref="U39:U48" si="27">$L$6*F39</f>
        <v>-431.13070000000005</v>
      </c>
    </row>
    <row r="40" spans="1:21" x14ac:dyDescent="0.35">
      <c r="A40" s="5"/>
      <c r="B40" s="49"/>
      <c r="C40" s="10">
        <f>C39</f>
        <v>47.829599999999999</v>
      </c>
      <c r="D40" s="10">
        <f t="shared" si="11"/>
        <v>0.478296</v>
      </c>
      <c r="E40" s="10">
        <f t="shared" ref="E40:E48" si="28">C40*2/100</f>
        <v>0.956592</v>
      </c>
      <c r="F40" s="10">
        <v>-0.95</v>
      </c>
      <c r="G40" s="13">
        <v>0.12</v>
      </c>
      <c r="H40" s="10">
        <v>0.95</v>
      </c>
      <c r="I40" s="10">
        <v>0.1467</v>
      </c>
      <c r="J40" s="10">
        <v>-0.95</v>
      </c>
      <c r="K40" s="10">
        <v>9.0499999999999997E-2</v>
      </c>
      <c r="L40" s="10">
        <v>0.95</v>
      </c>
      <c r="M40" s="10">
        <v>0.19350000000000001</v>
      </c>
      <c r="N40" s="30">
        <f t="shared" ref="N40:N48" si="29">G40*(C40-E40)</f>
        <v>5.6247609599999997</v>
      </c>
      <c r="O40" s="10">
        <f t="shared" ref="O40:O48" si="30">(G40+K40)*(C40-E40)+E40</f>
        <v>10.823360184</v>
      </c>
      <c r="P40" s="42">
        <f t="shared" ref="P40:P48" si="31">I40*(C40-D40)</f>
        <v>6.9464362968</v>
      </c>
      <c r="Q40" s="11">
        <f t="shared" si="13"/>
        <v>16.587209620799999</v>
      </c>
      <c r="R40" s="34">
        <f t="shared" si="14"/>
        <v>5.1985992240000005</v>
      </c>
      <c r="S40" s="46">
        <f t="shared" si="15"/>
        <v>9.6407733239999995</v>
      </c>
      <c r="T40">
        <f t="shared" si="26"/>
        <v>221.51083500000001</v>
      </c>
      <c r="U40">
        <f t="shared" si="27"/>
        <v>-409.57416500000005</v>
      </c>
    </row>
    <row r="41" spans="1:21" x14ac:dyDescent="0.35">
      <c r="A41" s="5"/>
      <c r="B41" s="49"/>
      <c r="C41" s="10">
        <f t="shared" ref="C41:C48" si="32">C40</f>
        <v>47.829599999999999</v>
      </c>
      <c r="D41" s="10">
        <f t="shared" si="11"/>
        <v>0.478296</v>
      </c>
      <c r="E41" s="10">
        <f t="shared" si="28"/>
        <v>0.956592</v>
      </c>
      <c r="F41" s="10">
        <v>-0.9</v>
      </c>
      <c r="G41" s="13">
        <v>9.7199999999999995E-2</v>
      </c>
      <c r="H41" s="10">
        <v>0.9</v>
      </c>
      <c r="I41" s="10">
        <v>0.10879999999999999</v>
      </c>
      <c r="J41" s="10">
        <v>-0.9</v>
      </c>
      <c r="K41" s="10">
        <v>0.18099999999999999</v>
      </c>
      <c r="L41" s="10">
        <v>0.9</v>
      </c>
      <c r="M41" s="10">
        <v>0.32350000000000001</v>
      </c>
      <c r="N41" s="30">
        <f t="shared" si="29"/>
        <v>4.5560563776</v>
      </c>
      <c r="O41" s="10">
        <f t="shared" si="30"/>
        <v>13.9966628256</v>
      </c>
      <c r="P41" s="42">
        <f t="shared" si="31"/>
        <v>5.1518218751999996</v>
      </c>
      <c r="Q41" s="11">
        <f t="shared" si="13"/>
        <v>20.948264719200001</v>
      </c>
      <c r="R41" s="34">
        <f t="shared" si="14"/>
        <v>9.4406064480000005</v>
      </c>
      <c r="S41" s="46">
        <f t="shared" si="15"/>
        <v>15.796442844000001</v>
      </c>
      <c r="T41">
        <f t="shared" si="26"/>
        <v>209.85237000000004</v>
      </c>
      <c r="U41">
        <f t="shared" si="27"/>
        <v>-388.01763000000005</v>
      </c>
    </row>
    <row r="42" spans="1:21" x14ac:dyDescent="0.35">
      <c r="A42" s="5"/>
      <c r="B42" s="49"/>
      <c r="C42" s="10">
        <f t="shared" si="32"/>
        <v>47.829599999999999</v>
      </c>
      <c r="D42" s="10">
        <f t="shared" si="11"/>
        <v>0.478296</v>
      </c>
      <c r="E42" s="10">
        <f t="shared" si="28"/>
        <v>0.956592</v>
      </c>
      <c r="F42" s="10">
        <v>-0.8</v>
      </c>
      <c r="G42" s="13">
        <v>6.3E-2</v>
      </c>
      <c r="H42" s="10">
        <v>0.8</v>
      </c>
      <c r="I42" s="10">
        <v>6.3700000000000007E-2</v>
      </c>
      <c r="J42" s="10">
        <v>-0.8</v>
      </c>
      <c r="K42" s="10">
        <v>0.35</v>
      </c>
      <c r="L42" s="10">
        <v>0.8</v>
      </c>
      <c r="M42" s="10">
        <v>0.52200000000000002</v>
      </c>
      <c r="N42" s="30">
        <f t="shared" si="29"/>
        <v>2.9529995040000001</v>
      </c>
      <c r="O42" s="10">
        <f t="shared" si="30"/>
        <v>20.315144304</v>
      </c>
      <c r="P42" s="42">
        <f t="shared" si="31"/>
        <v>3.0162780648000003</v>
      </c>
      <c r="Q42" s="11">
        <f t="shared" si="13"/>
        <v>28.211954752800001</v>
      </c>
      <c r="R42" s="34">
        <f t="shared" si="14"/>
        <v>17.362144799999999</v>
      </c>
      <c r="S42" s="46">
        <f t="shared" si="15"/>
        <v>25.195676687999999</v>
      </c>
      <c r="T42">
        <f t="shared" si="26"/>
        <v>186.53544000000002</v>
      </c>
      <c r="U42">
        <f t="shared" si="27"/>
        <v>-344.90456000000006</v>
      </c>
    </row>
    <row r="43" spans="1:21" x14ac:dyDescent="0.35">
      <c r="A43" s="5"/>
      <c r="B43" s="49"/>
      <c r="C43" s="10">
        <f t="shared" si="32"/>
        <v>47.829599999999999</v>
      </c>
      <c r="D43" s="10">
        <f t="shared" si="11"/>
        <v>0.478296</v>
      </c>
      <c r="E43" s="10">
        <f t="shared" si="28"/>
        <v>0.956592</v>
      </c>
      <c r="F43" s="10">
        <v>-0.7</v>
      </c>
      <c r="G43" s="14">
        <v>3.95E-2</v>
      </c>
      <c r="H43" s="10">
        <v>0.7</v>
      </c>
      <c r="I43" s="10">
        <v>3.5700000000000003E-2</v>
      </c>
      <c r="J43" s="10">
        <v>-0.7</v>
      </c>
      <c r="K43" s="10">
        <v>0.504</v>
      </c>
      <c r="L43" s="10">
        <v>0.7</v>
      </c>
      <c r="M43" s="10">
        <v>0.65900000000000003</v>
      </c>
      <c r="N43" s="30">
        <f t="shared" si="29"/>
        <v>1.851483816</v>
      </c>
      <c r="O43" s="10">
        <f>(G43+K43)*(C43-E43)+E43</f>
        <v>26.432071848</v>
      </c>
      <c r="P43" s="42">
        <f t="shared" si="31"/>
        <v>1.6904415528000001</v>
      </c>
      <c r="Q43" s="11">
        <f t="shared" si="13"/>
        <v>33.373246888799997</v>
      </c>
      <c r="R43" s="34">
        <f t="shared" si="14"/>
        <v>24.580588032000001</v>
      </c>
      <c r="S43" s="46">
        <f t="shared" si="15"/>
        <v>31.682805335999998</v>
      </c>
      <c r="T43">
        <f t="shared" si="26"/>
        <v>163.21851000000001</v>
      </c>
      <c r="U43">
        <f t="shared" si="27"/>
        <v>-301.79149000000001</v>
      </c>
    </row>
    <row r="44" spans="1:21" x14ac:dyDescent="0.35">
      <c r="A44" s="5"/>
      <c r="B44" s="49"/>
      <c r="C44" s="10">
        <f t="shared" si="32"/>
        <v>47.829599999999999</v>
      </c>
      <c r="D44" s="10">
        <f t="shared" si="11"/>
        <v>0.478296</v>
      </c>
      <c r="E44" s="10">
        <f t="shared" si="28"/>
        <v>0.956592</v>
      </c>
      <c r="F44" s="10">
        <v>-0.6</v>
      </c>
      <c r="G44" s="14">
        <v>2.1399999999999999E-2</v>
      </c>
      <c r="H44" s="10">
        <v>0.6</v>
      </c>
      <c r="I44" s="10">
        <v>1.89E-2</v>
      </c>
      <c r="J44" s="10">
        <v>-0.6</v>
      </c>
      <c r="K44" s="10">
        <v>0.6361</v>
      </c>
      <c r="L44" s="10">
        <v>0.6</v>
      </c>
      <c r="M44" s="10">
        <v>0.75929999999999997</v>
      </c>
      <c r="N44" s="30">
        <f t="shared" si="29"/>
        <v>1.0030823711999999</v>
      </c>
      <c r="O44" s="10">
        <f>(G44+K44)*(C44-E44)+E44</f>
        <v>31.775594759999997</v>
      </c>
      <c r="P44" s="42">
        <f t="shared" si="31"/>
        <v>0.89493964559999994</v>
      </c>
      <c r="Q44" s="11">
        <f t="shared" si="13"/>
        <v>37.327080772800002</v>
      </c>
      <c r="R44" s="34">
        <f t="shared" si="14"/>
        <v>30.772512388799996</v>
      </c>
      <c r="S44" s="46">
        <f t="shared" si="15"/>
        <v>36.432141127200005</v>
      </c>
      <c r="T44">
        <f t="shared" si="26"/>
        <v>139.90158</v>
      </c>
      <c r="U44">
        <f t="shared" si="27"/>
        <v>-258.67842000000002</v>
      </c>
    </row>
    <row r="45" spans="1:21" x14ac:dyDescent="0.35">
      <c r="A45" s="5"/>
      <c r="B45" s="49"/>
      <c r="C45" s="10">
        <f t="shared" si="32"/>
        <v>47.829599999999999</v>
      </c>
      <c r="D45" s="10">
        <f t="shared" si="11"/>
        <v>0.478296</v>
      </c>
      <c r="E45" s="10">
        <f t="shared" si="28"/>
        <v>0.956592</v>
      </c>
      <c r="F45" s="10">
        <v>-0.5</v>
      </c>
      <c r="G45" s="14">
        <v>1.1599999999999999E-2</v>
      </c>
      <c r="H45" s="10">
        <v>0.5</v>
      </c>
      <c r="I45" s="10">
        <v>8.9999999999999993E-3</v>
      </c>
      <c r="J45" s="10">
        <v>-0.5</v>
      </c>
      <c r="K45" s="10">
        <v>0.75249999999999995</v>
      </c>
      <c r="L45" s="10">
        <v>0.5</v>
      </c>
      <c r="M45" s="10">
        <v>0.83450000000000002</v>
      </c>
      <c r="N45" s="30">
        <f t="shared" si="29"/>
        <v>0.54372689279999997</v>
      </c>
      <c r="O45" s="10">
        <f t="shared" si="30"/>
        <v>36.772257412800002</v>
      </c>
      <c r="P45" s="42">
        <f t="shared" si="31"/>
        <v>0.42616173599999996</v>
      </c>
      <c r="Q45" s="11">
        <f t="shared" si="13"/>
        <v>40.419120923999998</v>
      </c>
      <c r="R45" s="34">
        <f t="shared" si="14"/>
        <v>36.22853052</v>
      </c>
      <c r="S45" s="46">
        <f t="shared" si="15"/>
        <v>39.992959188</v>
      </c>
      <c r="T45">
        <f t="shared" si="26"/>
        <v>116.58465000000001</v>
      </c>
      <c r="U45">
        <f t="shared" si="27"/>
        <v>-215.56535000000002</v>
      </c>
    </row>
    <row r="46" spans="1:21" x14ac:dyDescent="0.35">
      <c r="A46" s="5"/>
      <c r="B46" s="49"/>
      <c r="C46" s="10">
        <f t="shared" si="32"/>
        <v>47.829599999999999</v>
      </c>
      <c r="D46" s="10">
        <f t="shared" si="11"/>
        <v>0.478296</v>
      </c>
      <c r="E46" s="10">
        <f t="shared" si="28"/>
        <v>0.956592</v>
      </c>
      <c r="F46" s="10">
        <v>-0.4</v>
      </c>
      <c r="G46" s="14">
        <v>4.4000000000000003E-3</v>
      </c>
      <c r="H46" s="10">
        <v>0.4</v>
      </c>
      <c r="I46" s="10">
        <v>3.3E-3</v>
      </c>
      <c r="J46" s="10">
        <v>-0.4</v>
      </c>
      <c r="K46" s="10">
        <v>0.84150000000000003</v>
      </c>
      <c r="L46" s="10">
        <v>0.4</v>
      </c>
      <c r="M46" s="10">
        <v>0.89329999999999998</v>
      </c>
      <c r="N46" s="30">
        <f t="shared" si="29"/>
        <v>0.20624123520000001</v>
      </c>
      <c r="O46" s="10">
        <f t="shared" si="30"/>
        <v>40.6064694672</v>
      </c>
      <c r="P46" s="42">
        <f t="shared" si="31"/>
        <v>0.1562593032</v>
      </c>
      <c r="Q46" s="11">
        <f t="shared" si="13"/>
        <v>42.933475166399994</v>
      </c>
      <c r="R46" s="34">
        <f t="shared" si="14"/>
        <v>40.400228232000003</v>
      </c>
      <c r="S46" s="46">
        <f t="shared" si="15"/>
        <v>42.777215863199991</v>
      </c>
      <c r="T46">
        <f t="shared" si="26"/>
        <v>93.267720000000011</v>
      </c>
      <c r="U46">
        <f t="shared" si="27"/>
        <v>-172.45228000000003</v>
      </c>
    </row>
    <row r="47" spans="1:21" ht="15" thickBot="1" x14ac:dyDescent="0.4">
      <c r="A47" s="5"/>
      <c r="B47" s="49"/>
      <c r="C47" s="10">
        <f t="shared" si="32"/>
        <v>47.829599999999999</v>
      </c>
      <c r="D47" s="10">
        <f t="shared" si="11"/>
        <v>0.478296</v>
      </c>
      <c r="E47" s="10">
        <f t="shared" si="28"/>
        <v>0.956592</v>
      </c>
      <c r="F47" s="10">
        <v>-0.2</v>
      </c>
      <c r="G47" s="14">
        <v>0</v>
      </c>
      <c r="H47" s="10">
        <v>0.2</v>
      </c>
      <c r="I47" s="12">
        <v>0</v>
      </c>
      <c r="J47" s="10">
        <v>-0.2</v>
      </c>
      <c r="K47" s="10">
        <v>0.96450000000000002</v>
      </c>
      <c r="L47" s="10">
        <v>0.2</v>
      </c>
      <c r="M47" s="12">
        <v>0.97250000000000003</v>
      </c>
      <c r="N47" s="30">
        <f t="shared" si="29"/>
        <v>0</v>
      </c>
      <c r="O47" s="10">
        <f t="shared" si="30"/>
        <v>46.165608216000003</v>
      </c>
      <c r="P47" s="42">
        <f t="shared" si="31"/>
        <v>0</v>
      </c>
      <c r="Q47" s="11">
        <f t="shared" si="13"/>
        <v>46.527439139999998</v>
      </c>
      <c r="R47" s="34">
        <f t="shared" si="14"/>
        <v>46.165608216000003</v>
      </c>
      <c r="S47" s="46">
        <f t="shared" si="15"/>
        <v>46.527439139999998</v>
      </c>
      <c r="T47">
        <f t="shared" si="26"/>
        <v>46.633860000000006</v>
      </c>
      <c r="U47">
        <f t="shared" si="27"/>
        <v>-86.226140000000015</v>
      </c>
    </row>
    <row r="48" spans="1:21" ht="15" thickBot="1" x14ac:dyDescent="0.4">
      <c r="A48" s="5"/>
      <c r="B48" s="50"/>
      <c r="C48" s="12">
        <f t="shared" si="32"/>
        <v>47.829599999999999</v>
      </c>
      <c r="D48" s="12">
        <f t="shared" si="11"/>
        <v>0.478296</v>
      </c>
      <c r="E48" s="12">
        <f t="shared" si="28"/>
        <v>0.956592</v>
      </c>
      <c r="F48" s="12">
        <v>0</v>
      </c>
      <c r="G48" s="20">
        <v>0</v>
      </c>
      <c r="H48" s="12">
        <v>0</v>
      </c>
      <c r="I48" s="12">
        <v>0</v>
      </c>
      <c r="J48" s="12">
        <v>0</v>
      </c>
      <c r="K48" s="12">
        <v>1</v>
      </c>
      <c r="L48" s="12">
        <v>0</v>
      </c>
      <c r="M48" s="12">
        <v>1</v>
      </c>
      <c r="N48" s="33">
        <f t="shared" si="29"/>
        <v>0</v>
      </c>
      <c r="O48" s="12">
        <f t="shared" si="30"/>
        <v>47.829599999999999</v>
      </c>
      <c r="P48" s="45">
        <f t="shared" si="31"/>
        <v>0</v>
      </c>
      <c r="Q48" s="11">
        <f t="shared" si="13"/>
        <v>47.829599999999999</v>
      </c>
      <c r="R48" s="34">
        <f t="shared" si="14"/>
        <v>47.829599999999999</v>
      </c>
      <c r="S48" s="46">
        <f t="shared" si="15"/>
        <v>47.829599999999999</v>
      </c>
      <c r="T48">
        <f t="shared" si="26"/>
        <v>0</v>
      </c>
      <c r="U48">
        <f t="shared" si="27"/>
        <v>0</v>
      </c>
    </row>
    <row r="49" spans="1:21" x14ac:dyDescent="0.35">
      <c r="A49" s="5"/>
      <c r="B49" s="48">
        <v>0.5</v>
      </c>
      <c r="C49" s="9">
        <f>K7</f>
        <v>40.624500000000005</v>
      </c>
      <c r="D49" s="9">
        <f>C49*1/100</f>
        <v>0.40624500000000002</v>
      </c>
      <c r="E49" s="9">
        <f>C49*2/100</f>
        <v>0.81249000000000005</v>
      </c>
      <c r="F49" s="9">
        <v>-1</v>
      </c>
      <c r="G49" s="9">
        <v>5.2200000000000003E-2</v>
      </c>
      <c r="H49" s="9">
        <v>1</v>
      </c>
      <c r="I49" s="9">
        <v>0.1278</v>
      </c>
      <c r="J49" s="9">
        <v>-1</v>
      </c>
      <c r="K49" s="15">
        <v>0</v>
      </c>
      <c r="L49" s="9">
        <v>1</v>
      </c>
      <c r="M49" s="15">
        <v>0</v>
      </c>
      <c r="N49" s="32">
        <f>G49*(C49-E49)</f>
        <v>2.0781869220000004</v>
      </c>
      <c r="O49" s="9">
        <f>(G49+K49)*(C49-E49)+E49</f>
        <v>2.8906769220000004</v>
      </c>
      <c r="P49" s="44">
        <f>I49*(C49-D49)</f>
        <v>5.1398929890000007</v>
      </c>
      <c r="Q49" s="11">
        <f t="shared" si="13"/>
        <v>5.5461379890000009</v>
      </c>
      <c r="R49" s="34">
        <f t="shared" si="14"/>
        <v>0.81248999999999993</v>
      </c>
      <c r="S49" s="46">
        <f t="shared" si="15"/>
        <v>0.40624500000000019</v>
      </c>
      <c r="T49">
        <f t="shared" ref="T49:T58" si="33">$J$7*H39</f>
        <v>249.97609</v>
      </c>
      <c r="U49">
        <f t="shared" ref="U49:U58" si="34">$L$7*F49</f>
        <v>-454.18191000000002</v>
      </c>
    </row>
    <row r="50" spans="1:21" x14ac:dyDescent="0.35">
      <c r="A50" s="5"/>
      <c r="B50" s="49"/>
      <c r="C50" s="10">
        <f>C49</f>
        <v>40.624500000000005</v>
      </c>
      <c r="D50" s="10">
        <f t="shared" si="11"/>
        <v>0.40624500000000002</v>
      </c>
      <c r="E50" s="10">
        <f t="shared" ref="E50:E58" si="35">C50*2/100</f>
        <v>0.81249000000000005</v>
      </c>
      <c r="F50" s="10">
        <v>-0.95</v>
      </c>
      <c r="G50" s="10">
        <v>4.2000000000000003E-2</v>
      </c>
      <c r="H50" s="10">
        <v>0.95</v>
      </c>
      <c r="I50" s="10">
        <v>7.7799999999999994E-2</v>
      </c>
      <c r="J50" s="10">
        <v>-0.95</v>
      </c>
      <c r="K50" s="15">
        <v>9.5000000000000001E-2</v>
      </c>
      <c r="L50" s="10">
        <v>0.95</v>
      </c>
      <c r="M50" s="15">
        <v>0.17499999999999999</v>
      </c>
      <c r="N50" s="30">
        <f t="shared" ref="N50:N58" si="36">G50*(C50-E50)</f>
        <v>1.6721044200000004</v>
      </c>
      <c r="O50" s="10">
        <f t="shared" ref="O50:O58" si="37">(G50+K50)*(C50-E50)+E50</f>
        <v>6.2667353700000019</v>
      </c>
      <c r="P50" s="42">
        <f t="shared" ref="P50:P58" si="38">I50*(C50-D50)</f>
        <v>3.1289802390000001</v>
      </c>
      <c r="Q50" s="11">
        <f t="shared" si="13"/>
        <v>10.573419864</v>
      </c>
      <c r="R50" s="34">
        <f t="shared" si="14"/>
        <v>4.5946309500000018</v>
      </c>
      <c r="S50" s="46">
        <f t="shared" si="15"/>
        <v>7.4444396249999993</v>
      </c>
      <c r="T50">
        <f t="shared" si="33"/>
        <v>237.47728549999999</v>
      </c>
      <c r="U50">
        <f t="shared" si="34"/>
        <v>-431.47281449999997</v>
      </c>
    </row>
    <row r="51" spans="1:21" x14ac:dyDescent="0.35">
      <c r="A51" s="5"/>
      <c r="B51" s="49"/>
      <c r="C51" s="10">
        <f t="shared" ref="C51:C58" si="39">C50</f>
        <v>40.624500000000005</v>
      </c>
      <c r="D51" s="10">
        <f t="shared" si="11"/>
        <v>0.40624500000000002</v>
      </c>
      <c r="E51" s="10">
        <f t="shared" si="35"/>
        <v>0.81249000000000005</v>
      </c>
      <c r="F51" s="10">
        <v>-0.9</v>
      </c>
      <c r="G51" s="10">
        <v>3.3000000000000002E-2</v>
      </c>
      <c r="H51" s="10">
        <v>0.9</v>
      </c>
      <c r="I51" s="10">
        <v>0.05</v>
      </c>
      <c r="J51" s="10">
        <v>-0.9</v>
      </c>
      <c r="K51" s="15">
        <v>0.1865</v>
      </c>
      <c r="L51" s="10">
        <v>0.9</v>
      </c>
      <c r="M51" s="15">
        <v>0.30559999999999998</v>
      </c>
      <c r="N51" s="30">
        <f t="shared" si="36"/>
        <v>1.3137963300000004</v>
      </c>
      <c r="O51" s="10">
        <f t="shared" si="37"/>
        <v>9.5512261950000017</v>
      </c>
      <c r="P51" s="42">
        <f t="shared" si="38"/>
        <v>2.0109127500000006</v>
      </c>
      <c r="Q51" s="11">
        <f t="shared" si="13"/>
        <v>14.707856478000002</v>
      </c>
      <c r="R51" s="34">
        <f t="shared" si="14"/>
        <v>8.2374298650000011</v>
      </c>
      <c r="S51" s="46">
        <f t="shared" si="15"/>
        <v>12.696943728000001</v>
      </c>
      <c r="T51">
        <f t="shared" si="33"/>
        <v>224.97848100000002</v>
      </c>
      <c r="U51">
        <f t="shared" si="34"/>
        <v>-408.76371900000004</v>
      </c>
    </row>
    <row r="52" spans="1:21" x14ac:dyDescent="0.35">
      <c r="A52" s="5"/>
      <c r="B52" s="49"/>
      <c r="C52" s="10">
        <f t="shared" si="39"/>
        <v>40.624500000000005</v>
      </c>
      <c r="D52" s="10">
        <f t="shared" si="11"/>
        <v>0.40624500000000002</v>
      </c>
      <c r="E52" s="10">
        <f t="shared" si="35"/>
        <v>0.81249000000000005</v>
      </c>
      <c r="F52" s="10">
        <v>-0.8</v>
      </c>
      <c r="G52" s="10">
        <v>1.9E-2</v>
      </c>
      <c r="H52" s="10">
        <v>0.8</v>
      </c>
      <c r="I52" s="10">
        <v>2.1100000000000001E-2</v>
      </c>
      <c r="J52" s="10">
        <v>-0.8</v>
      </c>
      <c r="K52" s="15">
        <v>0.3569</v>
      </c>
      <c r="L52" s="10">
        <v>0.8</v>
      </c>
      <c r="M52" s="15">
        <v>0.50390000000000001</v>
      </c>
      <c r="N52" s="30">
        <f t="shared" si="36"/>
        <v>0.75642819000000017</v>
      </c>
      <c r="O52" s="10">
        <f t="shared" si="37"/>
        <v>15.777824559000004</v>
      </c>
      <c r="P52" s="42">
        <f t="shared" si="38"/>
        <v>0.84860518050000011</v>
      </c>
      <c r="Q52" s="11">
        <f t="shared" si="13"/>
        <v>21.520828875000003</v>
      </c>
      <c r="R52" s="34">
        <f t="shared" si="14"/>
        <v>15.021396369000005</v>
      </c>
      <c r="S52" s="46">
        <f t="shared" si="15"/>
        <v>20.672223694500001</v>
      </c>
      <c r="T52">
        <f t="shared" si="33"/>
        <v>199.98087200000001</v>
      </c>
      <c r="U52">
        <f t="shared" si="34"/>
        <v>-363.34552800000006</v>
      </c>
    </row>
    <row r="53" spans="1:21" x14ac:dyDescent="0.35">
      <c r="A53" s="5"/>
      <c r="B53" s="49"/>
      <c r="C53" s="10">
        <f t="shared" si="39"/>
        <v>40.624500000000005</v>
      </c>
      <c r="D53" s="10">
        <f t="shared" si="11"/>
        <v>0.40624500000000002</v>
      </c>
      <c r="E53" s="10">
        <f t="shared" si="35"/>
        <v>0.81249000000000005</v>
      </c>
      <c r="F53" s="10">
        <v>-0.7</v>
      </c>
      <c r="G53" s="10">
        <v>0.01</v>
      </c>
      <c r="H53" s="10">
        <v>0.7</v>
      </c>
      <c r="I53" s="10">
        <v>8.5000000000000006E-3</v>
      </c>
      <c r="J53" s="10">
        <v>-0.7</v>
      </c>
      <c r="K53" s="15">
        <v>0.51400000000000001</v>
      </c>
      <c r="L53" s="10">
        <v>0.7</v>
      </c>
      <c r="M53" s="15">
        <v>0.64300000000000002</v>
      </c>
      <c r="N53" s="30">
        <f t="shared" si="36"/>
        <v>0.39812010000000009</v>
      </c>
      <c r="O53" s="10">
        <f t="shared" si="37"/>
        <v>21.673983240000005</v>
      </c>
      <c r="P53" s="42">
        <f t="shared" si="38"/>
        <v>0.34185516750000006</v>
      </c>
      <c r="Q53" s="11">
        <f t="shared" si="13"/>
        <v>26.608438132500002</v>
      </c>
      <c r="R53" s="34">
        <f t="shared" si="14"/>
        <v>21.275863140000006</v>
      </c>
      <c r="S53" s="46">
        <f t="shared" si="15"/>
        <v>26.266582965000001</v>
      </c>
      <c r="T53">
        <f t="shared" si="33"/>
        <v>174.98326299999999</v>
      </c>
      <c r="U53">
        <f t="shared" si="34"/>
        <v>-317.92733699999997</v>
      </c>
    </row>
    <row r="54" spans="1:21" x14ac:dyDescent="0.35">
      <c r="A54" s="5"/>
      <c r="B54" s="49"/>
      <c r="C54" s="10">
        <f t="shared" si="39"/>
        <v>40.624500000000005</v>
      </c>
      <c r="D54" s="10">
        <f t="shared" si="11"/>
        <v>0.40624500000000002</v>
      </c>
      <c r="E54" s="10">
        <f t="shared" si="35"/>
        <v>0.81249000000000005</v>
      </c>
      <c r="F54" s="10">
        <v>-0.6</v>
      </c>
      <c r="G54" s="10">
        <v>4.0000000000000001E-3</v>
      </c>
      <c r="H54" s="10">
        <v>0.6</v>
      </c>
      <c r="I54" s="10">
        <v>3.3999999999999998E-3</v>
      </c>
      <c r="J54" s="10">
        <v>-0.6</v>
      </c>
      <c r="K54" s="15">
        <v>0.64390000000000003</v>
      </c>
      <c r="L54" s="10">
        <v>0.6</v>
      </c>
      <c r="M54" s="15">
        <v>0.74780000000000002</v>
      </c>
      <c r="N54" s="30">
        <f t="shared" si="36"/>
        <v>0.15924804000000004</v>
      </c>
      <c r="O54" s="10">
        <f t="shared" si="37"/>
        <v>26.606691279000007</v>
      </c>
      <c r="P54" s="42">
        <f t="shared" si="38"/>
        <v>0.13674206700000002</v>
      </c>
      <c r="Q54" s="11">
        <f t="shared" si="13"/>
        <v>30.618198156000002</v>
      </c>
      <c r="R54" s="34">
        <f t="shared" si="14"/>
        <v>26.447443239000005</v>
      </c>
      <c r="S54" s="46">
        <f t="shared" si="15"/>
        <v>30.481456089000002</v>
      </c>
      <c r="T54">
        <f t="shared" si="33"/>
        <v>149.98565399999998</v>
      </c>
      <c r="U54">
        <f t="shared" si="34"/>
        <v>-272.50914599999999</v>
      </c>
    </row>
    <row r="55" spans="1:21" x14ac:dyDescent="0.35">
      <c r="A55" s="5"/>
      <c r="B55" s="49"/>
      <c r="C55" s="10">
        <f t="shared" si="39"/>
        <v>40.624500000000005</v>
      </c>
      <c r="D55" s="10">
        <f t="shared" si="11"/>
        <v>0.40624500000000002</v>
      </c>
      <c r="E55" s="10">
        <f t="shared" si="35"/>
        <v>0.81249000000000005</v>
      </c>
      <c r="F55" s="10">
        <v>-0.5</v>
      </c>
      <c r="G55" s="10">
        <v>1.1999999999999999E-3</v>
      </c>
      <c r="H55" s="10">
        <v>0.5</v>
      </c>
      <c r="I55" s="10">
        <v>8.0000000000000004E-4</v>
      </c>
      <c r="J55" s="10">
        <v>-0.5</v>
      </c>
      <c r="K55" s="15">
        <v>0.75800000000000001</v>
      </c>
      <c r="L55" s="10">
        <v>0.5</v>
      </c>
      <c r="M55" s="15">
        <v>0.82750000000000001</v>
      </c>
      <c r="N55" s="30">
        <f t="shared" si="36"/>
        <v>4.7774412000000002E-2</v>
      </c>
      <c r="O55" s="10">
        <f t="shared" si="37"/>
        <v>31.037767992000006</v>
      </c>
      <c r="P55" s="42">
        <f t="shared" si="38"/>
        <v>3.2174604000000009E-2</v>
      </c>
      <c r="Q55" s="11">
        <f t="shared" si="13"/>
        <v>33.719025616500005</v>
      </c>
      <c r="R55" s="34">
        <f t="shared" si="14"/>
        <v>30.989993580000007</v>
      </c>
      <c r="S55" s="46">
        <f t="shared" si="15"/>
        <v>33.686851012500007</v>
      </c>
      <c r="T55">
        <f t="shared" si="33"/>
        <v>124.988045</v>
      </c>
      <c r="U55">
        <f t="shared" si="34"/>
        <v>-227.09095500000001</v>
      </c>
    </row>
    <row r="56" spans="1:21" x14ac:dyDescent="0.35">
      <c r="A56" s="5"/>
      <c r="B56" s="49"/>
      <c r="C56" s="10">
        <f t="shared" si="39"/>
        <v>40.624500000000005</v>
      </c>
      <c r="D56" s="10">
        <f t="shared" si="11"/>
        <v>0.40624500000000002</v>
      </c>
      <c r="E56" s="10">
        <f t="shared" si="35"/>
        <v>0.81249000000000005</v>
      </c>
      <c r="F56" s="10">
        <v>-0.4</v>
      </c>
      <c r="G56" s="10">
        <v>0</v>
      </c>
      <c r="H56" s="10">
        <v>0.4</v>
      </c>
      <c r="I56" s="10">
        <v>0</v>
      </c>
      <c r="J56" s="10">
        <v>-0.4</v>
      </c>
      <c r="K56" s="15">
        <v>0.84560000000000002</v>
      </c>
      <c r="L56" s="10">
        <v>0.4</v>
      </c>
      <c r="M56" s="15">
        <v>0.88800000000000001</v>
      </c>
      <c r="N56" s="30">
        <f t="shared" si="36"/>
        <v>0</v>
      </c>
      <c r="O56" s="10">
        <f t="shared" si="37"/>
        <v>34.477525656000005</v>
      </c>
      <c r="P56" s="42">
        <f t="shared" si="38"/>
        <v>0</v>
      </c>
      <c r="Q56" s="11">
        <f t="shared" si="13"/>
        <v>36.120055440000002</v>
      </c>
      <c r="R56" s="34">
        <f t="shared" si="14"/>
        <v>34.477525656000005</v>
      </c>
      <c r="S56" s="46">
        <f t="shared" si="15"/>
        <v>36.120055440000002</v>
      </c>
      <c r="T56">
        <f t="shared" si="33"/>
        <v>99.990436000000003</v>
      </c>
      <c r="U56">
        <f t="shared" si="34"/>
        <v>-181.67276400000003</v>
      </c>
    </row>
    <row r="57" spans="1:21" x14ac:dyDescent="0.35">
      <c r="A57" s="5"/>
      <c r="B57" s="49"/>
      <c r="C57" s="10">
        <f t="shared" si="39"/>
        <v>40.624500000000005</v>
      </c>
      <c r="D57" s="10">
        <f t="shared" si="11"/>
        <v>0.40624500000000002</v>
      </c>
      <c r="E57" s="10">
        <f t="shared" si="35"/>
        <v>0.81249000000000005</v>
      </c>
      <c r="F57" s="10">
        <v>-0.2</v>
      </c>
      <c r="G57" s="10">
        <v>0</v>
      </c>
      <c r="H57" s="10">
        <v>0.2</v>
      </c>
      <c r="I57" s="10">
        <v>0</v>
      </c>
      <c r="J57" s="10">
        <v>-0.2</v>
      </c>
      <c r="K57" s="21">
        <v>0.96389999999999998</v>
      </c>
      <c r="L57" s="10">
        <v>0.2</v>
      </c>
      <c r="M57" s="15">
        <v>0.97099999999999997</v>
      </c>
      <c r="N57" s="30">
        <f t="shared" si="36"/>
        <v>0</v>
      </c>
      <c r="O57" s="10">
        <f t="shared" si="37"/>
        <v>39.187286439000005</v>
      </c>
      <c r="P57" s="42">
        <f t="shared" si="38"/>
        <v>0</v>
      </c>
      <c r="Q57" s="11">
        <f t="shared" si="13"/>
        <v>39.458170605000007</v>
      </c>
      <c r="R57" s="34">
        <f t="shared" si="14"/>
        <v>39.187286439000005</v>
      </c>
      <c r="S57" s="46">
        <f t="shared" si="15"/>
        <v>39.458170605000007</v>
      </c>
      <c r="T57">
        <f t="shared" si="33"/>
        <v>49.995218000000001</v>
      </c>
      <c r="U57">
        <f t="shared" si="34"/>
        <v>-90.836382000000015</v>
      </c>
    </row>
    <row r="58" spans="1:21" ht="15" thickBot="1" x14ac:dyDescent="0.4">
      <c r="A58" s="5"/>
      <c r="B58" s="50"/>
      <c r="C58" s="12">
        <f t="shared" si="39"/>
        <v>40.624500000000005</v>
      </c>
      <c r="D58" s="12">
        <f t="shared" si="11"/>
        <v>0.40624500000000002</v>
      </c>
      <c r="E58" s="12">
        <f t="shared" si="35"/>
        <v>0.81249000000000005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5">
        <v>1</v>
      </c>
      <c r="L58" s="12">
        <v>0</v>
      </c>
      <c r="M58" s="15">
        <v>1</v>
      </c>
      <c r="N58" s="33">
        <f t="shared" si="36"/>
        <v>0</v>
      </c>
      <c r="O58" s="12">
        <f t="shared" si="37"/>
        <v>40.624500000000005</v>
      </c>
      <c r="P58" s="45">
        <f t="shared" si="38"/>
        <v>0</v>
      </c>
      <c r="Q58" s="11">
        <f t="shared" si="13"/>
        <v>40.624500000000005</v>
      </c>
      <c r="R58" s="34">
        <f t="shared" si="14"/>
        <v>40.624500000000005</v>
      </c>
      <c r="S58" s="46">
        <f t="shared" si="15"/>
        <v>40.624500000000005</v>
      </c>
      <c r="T58">
        <f t="shared" si="33"/>
        <v>0</v>
      </c>
      <c r="U58">
        <f t="shared" si="34"/>
        <v>0</v>
      </c>
    </row>
    <row r="59" spans="1:21" x14ac:dyDescent="0.35">
      <c r="A59" s="5"/>
      <c r="B59" s="48">
        <v>0.6</v>
      </c>
      <c r="C59" s="9">
        <f>K8</f>
        <v>33.419400000000003</v>
      </c>
      <c r="D59" s="9">
        <f>C59*1/100</f>
        <v>0.33419400000000005</v>
      </c>
      <c r="E59" s="9">
        <f>C59*2/100</f>
        <v>0.66838800000000009</v>
      </c>
      <c r="F59" s="9">
        <v>-1</v>
      </c>
      <c r="G59" s="9">
        <v>0</v>
      </c>
      <c r="H59" s="9">
        <v>1</v>
      </c>
      <c r="I59" s="14">
        <v>3.8199999999999998E-2</v>
      </c>
      <c r="J59" s="9">
        <v>-1</v>
      </c>
      <c r="K59" s="15">
        <v>0</v>
      </c>
      <c r="L59" s="9">
        <v>1</v>
      </c>
      <c r="M59" s="15">
        <v>0</v>
      </c>
      <c r="N59" s="9">
        <f>G59*(C59-E59)</f>
        <v>0</v>
      </c>
      <c r="O59" s="9">
        <f>(G59+K59)*(C59-E59)+E59</f>
        <v>0.66838800000000009</v>
      </c>
      <c r="P59" s="44">
        <f>I59*(C59-D59)</f>
        <v>1.2638548692000002</v>
      </c>
      <c r="Q59" s="11">
        <f t="shared" si="13"/>
        <v>1.5980488692000003</v>
      </c>
      <c r="R59" s="34">
        <f t="shared" si="14"/>
        <v>0.66838800000000009</v>
      </c>
      <c r="S59" s="46">
        <f t="shared" si="15"/>
        <v>0.3341940000000001</v>
      </c>
      <c r="T59">
        <f t="shared" ref="T59:T68" si="40">$J$8*H49</f>
        <v>282.44508110000004</v>
      </c>
      <c r="U59">
        <f t="shared" ref="U59:U68" si="41">$L$8*F59</f>
        <v>-443.63481890000003</v>
      </c>
    </row>
    <row r="60" spans="1:21" x14ac:dyDescent="0.35">
      <c r="A60" s="5"/>
      <c r="B60" s="49"/>
      <c r="C60" s="10">
        <f>C59</f>
        <v>33.419400000000003</v>
      </c>
      <c r="D60" s="10">
        <f t="shared" si="11"/>
        <v>0.33419400000000005</v>
      </c>
      <c r="E60" s="10">
        <f t="shared" ref="E60:E68" si="42">C60*2/100</f>
        <v>0.66838800000000009</v>
      </c>
      <c r="F60" s="10">
        <v>-0.95</v>
      </c>
      <c r="G60" s="10">
        <v>0</v>
      </c>
      <c r="H60" s="10">
        <v>0.95</v>
      </c>
      <c r="I60" s="14">
        <v>1.6899999999999998E-2</v>
      </c>
      <c r="J60" s="10">
        <v>-0.95</v>
      </c>
      <c r="K60" s="15">
        <v>9.6500000000000002E-2</v>
      </c>
      <c r="L60" s="10">
        <v>0.95</v>
      </c>
      <c r="M60" s="15">
        <v>0.14849999999999999</v>
      </c>
      <c r="N60" s="10">
        <f t="shared" ref="N60:N68" si="43">G60*(C60-E60)</f>
        <v>0</v>
      </c>
      <c r="O60" s="10">
        <f t="shared" ref="O60:O68" si="44">(G60+K60)*(C60-E60)+E60</f>
        <v>3.8288606580000004</v>
      </c>
      <c r="P60" s="42">
        <f t="shared" ref="P60:P68" si="45">I60*(C60-D60)</f>
        <v>0.5591399814000001</v>
      </c>
      <c r="Q60" s="11">
        <f t="shared" si="13"/>
        <v>5.8064870724000013</v>
      </c>
      <c r="R60" s="34">
        <f t="shared" si="14"/>
        <v>3.8288606580000004</v>
      </c>
      <c r="S60" s="46">
        <f t="shared" si="15"/>
        <v>5.2473470910000009</v>
      </c>
      <c r="T60">
        <f t="shared" si="40"/>
        <v>268.322827045</v>
      </c>
      <c r="U60">
        <f t="shared" si="41"/>
        <v>-421.45307795500003</v>
      </c>
    </row>
    <row r="61" spans="1:21" x14ac:dyDescent="0.35">
      <c r="A61" s="5"/>
      <c r="B61" s="49"/>
      <c r="C61" s="10">
        <f t="shared" ref="C61:C68" si="46">C60</f>
        <v>33.419400000000003</v>
      </c>
      <c r="D61" s="10">
        <f t="shared" si="11"/>
        <v>0.33419400000000005</v>
      </c>
      <c r="E61" s="10">
        <f t="shared" si="42"/>
        <v>0.66838800000000009</v>
      </c>
      <c r="F61" s="10">
        <v>-0.9</v>
      </c>
      <c r="G61" s="10">
        <v>0</v>
      </c>
      <c r="H61" s="10">
        <v>0.9</v>
      </c>
      <c r="I61" s="14">
        <v>6.7000000000000002E-3</v>
      </c>
      <c r="J61" s="10">
        <v>-0.9</v>
      </c>
      <c r="K61" s="15">
        <v>0.1885</v>
      </c>
      <c r="L61" s="10">
        <v>0.9</v>
      </c>
      <c r="M61" s="15">
        <v>0.27200000000000002</v>
      </c>
      <c r="N61" s="10">
        <f t="shared" si="43"/>
        <v>0</v>
      </c>
      <c r="O61" s="10">
        <f t="shared" si="44"/>
        <v>6.841953762000001</v>
      </c>
      <c r="P61" s="42">
        <f t="shared" si="45"/>
        <v>0.22167088020000006</v>
      </c>
      <c r="Q61" s="11">
        <f t="shared" si="13"/>
        <v>9.5550409122000026</v>
      </c>
      <c r="R61" s="34">
        <f t="shared" si="14"/>
        <v>6.841953762000001</v>
      </c>
      <c r="S61" s="46">
        <f t="shared" si="15"/>
        <v>9.333370032000003</v>
      </c>
      <c r="T61">
        <f t="shared" si="40"/>
        <v>254.20057299000004</v>
      </c>
      <c r="U61">
        <f t="shared" si="41"/>
        <v>-399.27133701000002</v>
      </c>
    </row>
    <row r="62" spans="1:21" x14ac:dyDescent="0.35">
      <c r="A62" s="5"/>
      <c r="B62" s="49"/>
      <c r="C62" s="10">
        <f t="shared" si="46"/>
        <v>33.419400000000003</v>
      </c>
      <c r="D62" s="10">
        <f t="shared" si="11"/>
        <v>0.33419400000000005</v>
      </c>
      <c r="E62" s="10">
        <f t="shared" si="42"/>
        <v>0.66838800000000009</v>
      </c>
      <c r="F62" s="10">
        <v>-0.8</v>
      </c>
      <c r="G62" s="10">
        <v>0</v>
      </c>
      <c r="H62" s="10">
        <v>0.8</v>
      </c>
      <c r="I62" s="14">
        <v>5.9999999999999995E-4</v>
      </c>
      <c r="J62" s="10">
        <v>-0.8</v>
      </c>
      <c r="K62" s="15">
        <v>0.35849999999999999</v>
      </c>
      <c r="L62" s="10">
        <v>0.8</v>
      </c>
      <c r="M62" s="15">
        <v>0.46200000000000002</v>
      </c>
      <c r="N62" s="10">
        <f t="shared" si="43"/>
        <v>0</v>
      </c>
      <c r="O62" s="10">
        <f t="shared" si="44"/>
        <v>12.409625802000001</v>
      </c>
      <c r="P62" s="42">
        <f t="shared" si="45"/>
        <v>1.9851123600000003E-2</v>
      </c>
      <c r="Q62" s="11">
        <f t="shared" si="13"/>
        <v>15.639410295600003</v>
      </c>
      <c r="R62" s="34">
        <f t="shared" si="14"/>
        <v>12.409625802000001</v>
      </c>
      <c r="S62" s="46">
        <f t="shared" si="15"/>
        <v>15.619559172000002</v>
      </c>
      <c r="T62">
        <f t="shared" si="40"/>
        <v>225.95606488000004</v>
      </c>
      <c r="U62">
        <f t="shared" si="41"/>
        <v>-354.90785512000002</v>
      </c>
    </row>
    <row r="63" spans="1:21" x14ac:dyDescent="0.35">
      <c r="A63" s="5"/>
      <c r="B63" s="49"/>
      <c r="C63" s="10">
        <f t="shared" si="46"/>
        <v>33.419400000000003</v>
      </c>
      <c r="D63" s="10">
        <f t="shared" si="11"/>
        <v>0.33419400000000005</v>
      </c>
      <c r="E63" s="10">
        <f t="shared" si="42"/>
        <v>0.66838800000000009</v>
      </c>
      <c r="F63" s="10">
        <v>-0.7</v>
      </c>
      <c r="G63" s="10">
        <v>0</v>
      </c>
      <c r="H63" s="10">
        <v>0.7</v>
      </c>
      <c r="I63" s="14">
        <v>0</v>
      </c>
      <c r="J63" s="10">
        <v>-0.7</v>
      </c>
      <c r="K63" s="15">
        <v>0.51100000000000001</v>
      </c>
      <c r="L63" s="10">
        <v>0.7</v>
      </c>
      <c r="M63" s="15">
        <v>0.60599999999999998</v>
      </c>
      <c r="N63" s="10">
        <f t="shared" si="43"/>
        <v>0</v>
      </c>
      <c r="O63" s="10">
        <f t="shared" si="44"/>
        <v>17.404155132000003</v>
      </c>
      <c r="P63" s="42">
        <f t="shared" si="45"/>
        <v>0</v>
      </c>
      <c r="Q63" s="11">
        <f t="shared" si="13"/>
        <v>20.383828836000003</v>
      </c>
      <c r="R63" s="34">
        <f t="shared" si="14"/>
        <v>17.404155132000003</v>
      </c>
      <c r="S63" s="46">
        <f t="shared" si="15"/>
        <v>20.383828836000003</v>
      </c>
      <c r="T63">
        <f t="shared" si="40"/>
        <v>197.71155677000002</v>
      </c>
      <c r="U63">
        <f t="shared" si="41"/>
        <v>-310.54437323000002</v>
      </c>
    </row>
    <row r="64" spans="1:21" x14ac:dyDescent="0.35">
      <c r="A64" s="5"/>
      <c r="B64" s="49"/>
      <c r="C64" s="10">
        <f t="shared" si="46"/>
        <v>33.419400000000003</v>
      </c>
      <c r="D64" s="10">
        <f t="shared" si="11"/>
        <v>0.33419400000000005</v>
      </c>
      <c r="E64" s="10">
        <f t="shared" si="42"/>
        <v>0.66838800000000009</v>
      </c>
      <c r="F64" s="10">
        <v>-0.6</v>
      </c>
      <c r="G64" s="10">
        <v>0</v>
      </c>
      <c r="H64" s="10">
        <v>0.6</v>
      </c>
      <c r="I64" s="14">
        <v>0</v>
      </c>
      <c r="J64" s="10">
        <v>-0.6</v>
      </c>
      <c r="K64" s="15">
        <v>0.64149999999999996</v>
      </c>
      <c r="L64" s="10">
        <v>0.6</v>
      </c>
      <c r="M64" s="15">
        <v>0.72</v>
      </c>
      <c r="N64" s="10">
        <f t="shared" si="43"/>
        <v>0</v>
      </c>
      <c r="O64" s="10">
        <f t="shared" si="44"/>
        <v>21.678162197999999</v>
      </c>
      <c r="P64" s="42">
        <f t="shared" si="45"/>
        <v>0</v>
      </c>
      <c r="Q64" s="11">
        <f t="shared" si="13"/>
        <v>24.155542320000006</v>
      </c>
      <c r="R64" s="34">
        <f t="shared" si="14"/>
        <v>21.678162197999999</v>
      </c>
      <c r="S64" s="46">
        <f t="shared" si="15"/>
        <v>24.155542320000006</v>
      </c>
      <c r="T64">
        <f t="shared" si="40"/>
        <v>169.46704866000002</v>
      </c>
      <c r="U64">
        <f t="shared" si="41"/>
        <v>-266.18089134000002</v>
      </c>
    </row>
    <row r="65" spans="1:21" x14ac:dyDescent="0.35">
      <c r="A65" s="5"/>
      <c r="B65" s="49"/>
      <c r="C65" s="10">
        <f t="shared" si="46"/>
        <v>33.419400000000003</v>
      </c>
      <c r="D65" s="10">
        <f t="shared" si="11"/>
        <v>0.33419400000000005</v>
      </c>
      <c r="E65" s="10">
        <f t="shared" si="42"/>
        <v>0.66838800000000009</v>
      </c>
      <c r="F65" s="10">
        <v>-0.5</v>
      </c>
      <c r="G65" s="10">
        <v>0</v>
      </c>
      <c r="H65" s="10">
        <v>0.5</v>
      </c>
      <c r="I65" s="14">
        <v>0</v>
      </c>
      <c r="J65" s="10">
        <v>-0.5</v>
      </c>
      <c r="K65" s="15">
        <v>0.753</v>
      </c>
      <c r="L65" s="10">
        <v>0.5</v>
      </c>
      <c r="M65" s="15">
        <v>0.80900000000000005</v>
      </c>
      <c r="N65" s="10">
        <f t="shared" si="43"/>
        <v>0</v>
      </c>
      <c r="O65" s="10">
        <f t="shared" si="44"/>
        <v>25.329900036000002</v>
      </c>
      <c r="P65" s="42">
        <f t="shared" si="45"/>
        <v>0</v>
      </c>
      <c r="Q65" s="11">
        <f t="shared" si="13"/>
        <v>27.100125654000006</v>
      </c>
      <c r="R65" s="34">
        <f t="shared" si="14"/>
        <v>25.329900036000002</v>
      </c>
      <c r="S65" s="46">
        <f t="shared" si="15"/>
        <v>27.100125654000006</v>
      </c>
      <c r="T65">
        <f t="shared" si="40"/>
        <v>141.22254055000002</v>
      </c>
      <c r="U65">
        <f t="shared" si="41"/>
        <v>-221.81740945000001</v>
      </c>
    </row>
    <row r="66" spans="1:21" x14ac:dyDescent="0.35">
      <c r="A66" s="5"/>
      <c r="B66" s="49"/>
      <c r="C66" s="10">
        <f t="shared" si="46"/>
        <v>33.419400000000003</v>
      </c>
      <c r="D66" s="10">
        <f t="shared" si="11"/>
        <v>0.33419400000000005</v>
      </c>
      <c r="E66" s="10">
        <f t="shared" si="42"/>
        <v>0.66838800000000009</v>
      </c>
      <c r="F66" s="10">
        <v>-0.4</v>
      </c>
      <c r="G66" s="10">
        <v>0</v>
      </c>
      <c r="H66" s="10">
        <v>0.4</v>
      </c>
      <c r="I66" s="14">
        <v>0</v>
      </c>
      <c r="J66" s="10">
        <v>-0.4</v>
      </c>
      <c r="K66" s="15">
        <v>0.84260000000000002</v>
      </c>
      <c r="L66" s="10">
        <v>0.4</v>
      </c>
      <c r="M66" s="15">
        <v>0.879</v>
      </c>
      <c r="N66" s="10">
        <f t="shared" si="43"/>
        <v>0</v>
      </c>
      <c r="O66" s="10">
        <f t="shared" si="44"/>
        <v>28.264390711200004</v>
      </c>
      <c r="P66" s="42">
        <f t="shared" si="45"/>
        <v>0</v>
      </c>
      <c r="Q66" s="11">
        <f t="shared" si="13"/>
        <v>29.416090074000007</v>
      </c>
      <c r="R66" s="34">
        <f t="shared" si="14"/>
        <v>28.264390711200004</v>
      </c>
      <c r="S66" s="46">
        <f t="shared" si="15"/>
        <v>29.416090074000007</v>
      </c>
      <c r="T66">
        <f t="shared" si="40"/>
        <v>112.97803244000002</v>
      </c>
      <c r="U66">
        <f t="shared" si="41"/>
        <v>-177.45392756000001</v>
      </c>
    </row>
    <row r="67" spans="1:21" x14ac:dyDescent="0.35">
      <c r="A67" s="5"/>
      <c r="B67" s="49"/>
      <c r="C67" s="10">
        <f t="shared" si="46"/>
        <v>33.419400000000003</v>
      </c>
      <c r="D67" s="10">
        <f t="shared" si="11"/>
        <v>0.33419400000000005</v>
      </c>
      <c r="E67" s="10">
        <f t="shared" si="42"/>
        <v>0.66838800000000009</v>
      </c>
      <c r="F67" s="10">
        <v>-0.2</v>
      </c>
      <c r="G67" s="10">
        <v>0</v>
      </c>
      <c r="H67" s="10">
        <v>0.2</v>
      </c>
      <c r="I67" s="14">
        <v>0</v>
      </c>
      <c r="J67" s="10">
        <v>-0.2</v>
      </c>
      <c r="K67" s="15">
        <v>0.96130000000000004</v>
      </c>
      <c r="L67" s="10">
        <v>0.2</v>
      </c>
      <c r="M67" s="15">
        <v>0.96899999999999997</v>
      </c>
      <c r="N67" s="10">
        <f t="shared" si="43"/>
        <v>0</v>
      </c>
      <c r="O67" s="10">
        <f t="shared" si="44"/>
        <v>32.1519358356</v>
      </c>
      <c r="P67" s="42">
        <f t="shared" si="45"/>
        <v>0</v>
      </c>
      <c r="Q67" s="11">
        <f t="shared" si="13"/>
        <v>32.393758613999999</v>
      </c>
      <c r="R67" s="34">
        <f t="shared" si="14"/>
        <v>32.1519358356</v>
      </c>
      <c r="S67" s="46">
        <f t="shared" si="15"/>
        <v>32.393758613999999</v>
      </c>
      <c r="T67">
        <f t="shared" si="40"/>
        <v>56.489016220000011</v>
      </c>
      <c r="U67">
        <f t="shared" si="41"/>
        <v>-88.726963780000005</v>
      </c>
    </row>
    <row r="68" spans="1:21" ht="15" thickBot="1" x14ac:dyDescent="0.4">
      <c r="A68" s="5"/>
      <c r="B68" s="50"/>
      <c r="C68" s="12">
        <f t="shared" si="46"/>
        <v>33.419400000000003</v>
      </c>
      <c r="D68" s="12">
        <f t="shared" si="11"/>
        <v>0.33419400000000005</v>
      </c>
      <c r="E68" s="12">
        <f t="shared" si="42"/>
        <v>0.66838800000000009</v>
      </c>
      <c r="F68" s="12">
        <v>0</v>
      </c>
      <c r="G68" s="12">
        <v>0</v>
      </c>
      <c r="H68" s="12">
        <v>0</v>
      </c>
      <c r="I68" s="14">
        <v>0</v>
      </c>
      <c r="J68" s="12">
        <v>0</v>
      </c>
      <c r="K68" s="15">
        <v>1</v>
      </c>
      <c r="L68" s="12">
        <v>0</v>
      </c>
      <c r="M68" s="15">
        <v>1</v>
      </c>
      <c r="N68" s="12">
        <f t="shared" si="43"/>
        <v>0</v>
      </c>
      <c r="O68" s="12">
        <f t="shared" si="44"/>
        <v>33.419400000000003</v>
      </c>
      <c r="P68" s="45">
        <f t="shared" si="45"/>
        <v>0</v>
      </c>
      <c r="Q68" s="11">
        <f t="shared" si="13"/>
        <v>33.419400000000003</v>
      </c>
      <c r="R68" s="34">
        <f t="shared" si="14"/>
        <v>33.419400000000003</v>
      </c>
      <c r="S68" s="46">
        <f t="shared" si="15"/>
        <v>33.419400000000003</v>
      </c>
      <c r="T68">
        <f t="shared" si="40"/>
        <v>0</v>
      </c>
      <c r="U68">
        <f t="shared" si="41"/>
        <v>0</v>
      </c>
    </row>
    <row r="69" spans="1:21" x14ac:dyDescent="0.35">
      <c r="A69" s="5"/>
      <c r="B69" s="48">
        <v>0.7</v>
      </c>
      <c r="C69" s="9">
        <f>K9</f>
        <v>26.214300000000001</v>
      </c>
      <c r="D69" s="9">
        <f>C69*1/100</f>
        <v>0.26214300000000001</v>
      </c>
      <c r="E69" s="9">
        <f>C69*2/100</f>
        <v>0.52428600000000003</v>
      </c>
      <c r="F69" s="9">
        <v>-1</v>
      </c>
      <c r="G69" s="9">
        <v>0</v>
      </c>
      <c r="H69" s="9">
        <v>1</v>
      </c>
      <c r="I69" s="9">
        <v>0</v>
      </c>
      <c r="J69" s="9">
        <v>-1</v>
      </c>
      <c r="K69" s="15">
        <v>0</v>
      </c>
      <c r="L69" s="9">
        <v>1</v>
      </c>
      <c r="M69" s="15">
        <v>0</v>
      </c>
      <c r="N69" s="9">
        <f>G69*(C69-E69)</f>
        <v>0</v>
      </c>
      <c r="O69" s="9">
        <f>(G69+K69)*(C69-E69)+E69</f>
        <v>0.52428600000000003</v>
      </c>
      <c r="P69" s="9">
        <f>I69*(C69-D69)</f>
        <v>0</v>
      </c>
      <c r="Q69" s="11">
        <f t="shared" si="13"/>
        <v>0.26214300000000001</v>
      </c>
      <c r="R69" s="34">
        <f t="shared" si="14"/>
        <v>0.52428600000000003</v>
      </c>
      <c r="S69" s="46">
        <f t="shared" si="15"/>
        <v>0.26214300000000001</v>
      </c>
      <c r="T69">
        <f t="shared" ref="T69:T78" si="47">$J$9*H59</f>
        <v>318.28473040000006</v>
      </c>
      <c r="U69">
        <f t="shared" ref="U69:U78" si="48">$L$9*F69</f>
        <v>-401.8164696</v>
      </c>
    </row>
    <row r="70" spans="1:21" x14ac:dyDescent="0.35">
      <c r="A70" s="5"/>
      <c r="B70" s="49"/>
      <c r="C70" s="10">
        <f>C69</f>
        <v>26.214300000000001</v>
      </c>
      <c r="D70" s="10">
        <f t="shared" si="11"/>
        <v>0.26214300000000001</v>
      </c>
      <c r="E70" s="10">
        <f t="shared" ref="E70:E78" si="49">C70*2/100</f>
        <v>0.52428600000000003</v>
      </c>
      <c r="F70" s="10">
        <v>-0.95</v>
      </c>
      <c r="G70" s="10">
        <v>0</v>
      </c>
      <c r="H70" s="10">
        <v>0.95</v>
      </c>
      <c r="I70" s="10">
        <v>0</v>
      </c>
      <c r="J70" s="10">
        <v>-0.95</v>
      </c>
      <c r="K70" s="15">
        <v>9.7500000000000003E-2</v>
      </c>
      <c r="L70" s="10">
        <v>0.95</v>
      </c>
      <c r="M70" s="15">
        <v>0.124</v>
      </c>
      <c r="N70" s="10">
        <f t="shared" ref="N70:N78" si="50">G70*(C70-E70)</f>
        <v>0</v>
      </c>
      <c r="O70" s="10">
        <f t="shared" ref="O70:O78" si="51">(G70+K70)*(C70-E70)+E70</f>
        <v>3.0290623650000001</v>
      </c>
      <c r="P70" s="10">
        <f t="shared" ref="P70:P78" si="52">I70*(C70-D70)</f>
        <v>0</v>
      </c>
      <c r="Q70" s="11">
        <f t="shared" si="13"/>
        <v>3.4802104680000001</v>
      </c>
      <c r="R70" s="34">
        <f t="shared" si="14"/>
        <v>3.0290623650000001</v>
      </c>
      <c r="S70" s="46">
        <f t="shared" si="15"/>
        <v>3.4802104680000001</v>
      </c>
      <c r="T70">
        <f t="shared" si="47"/>
        <v>302.37049388000003</v>
      </c>
      <c r="U70">
        <f t="shared" si="48"/>
        <v>-381.72564611999996</v>
      </c>
    </row>
    <row r="71" spans="1:21" x14ac:dyDescent="0.35">
      <c r="A71" s="5"/>
      <c r="B71" s="49"/>
      <c r="C71" s="10">
        <f t="shared" ref="C71:C78" si="53">C70</f>
        <v>26.214300000000001</v>
      </c>
      <c r="D71" s="10">
        <f t="shared" si="11"/>
        <v>0.26214300000000001</v>
      </c>
      <c r="E71" s="10">
        <f t="shared" si="49"/>
        <v>0.52428600000000003</v>
      </c>
      <c r="F71" s="10">
        <v>-0.9</v>
      </c>
      <c r="G71" s="10">
        <v>0</v>
      </c>
      <c r="H71" s="10">
        <v>0.9</v>
      </c>
      <c r="I71" s="10">
        <v>0</v>
      </c>
      <c r="J71" s="10">
        <v>-0.9</v>
      </c>
      <c r="K71" s="15">
        <v>0.19</v>
      </c>
      <c r="L71" s="10">
        <v>0.9</v>
      </c>
      <c r="M71" s="15">
        <v>0.23369999999999999</v>
      </c>
      <c r="N71" s="10">
        <f t="shared" si="50"/>
        <v>0</v>
      </c>
      <c r="O71" s="10">
        <f t="shared" si="51"/>
        <v>5.4053886600000007</v>
      </c>
      <c r="P71" s="10">
        <f t="shared" si="52"/>
        <v>0</v>
      </c>
      <c r="Q71" s="11">
        <f t="shared" si="13"/>
        <v>6.3271620908999999</v>
      </c>
      <c r="R71" s="34">
        <f t="shared" si="14"/>
        <v>5.4053886600000007</v>
      </c>
      <c r="S71" s="46">
        <f t="shared" si="15"/>
        <v>6.3271620908999999</v>
      </c>
      <c r="T71">
        <f t="shared" si="47"/>
        <v>286.45625736000005</v>
      </c>
      <c r="U71">
        <f t="shared" si="48"/>
        <v>-361.63482264000004</v>
      </c>
    </row>
    <row r="72" spans="1:21" x14ac:dyDescent="0.35">
      <c r="A72" s="5"/>
      <c r="B72" s="49"/>
      <c r="C72" s="10">
        <f t="shared" si="53"/>
        <v>26.214300000000001</v>
      </c>
      <c r="D72" s="10">
        <f t="shared" si="11"/>
        <v>0.26214300000000001</v>
      </c>
      <c r="E72" s="10">
        <f t="shared" si="49"/>
        <v>0.52428600000000003</v>
      </c>
      <c r="F72" s="10">
        <v>-0.8</v>
      </c>
      <c r="G72" s="10">
        <v>0</v>
      </c>
      <c r="H72" s="10">
        <v>0.8</v>
      </c>
      <c r="I72" s="10">
        <v>0</v>
      </c>
      <c r="J72" s="10">
        <v>-0.8</v>
      </c>
      <c r="K72" s="15">
        <v>0.36</v>
      </c>
      <c r="L72" s="10">
        <v>0.8</v>
      </c>
      <c r="M72" s="15">
        <v>0.41399999999999998</v>
      </c>
      <c r="N72" s="10">
        <f t="shared" si="50"/>
        <v>0</v>
      </c>
      <c r="O72" s="10">
        <f t="shared" si="51"/>
        <v>9.7726910399999998</v>
      </c>
      <c r="P72" s="10">
        <f t="shared" si="52"/>
        <v>0</v>
      </c>
      <c r="Q72" s="11">
        <f t="shared" si="13"/>
        <v>11.006335997999999</v>
      </c>
      <c r="R72" s="34">
        <f t="shared" si="14"/>
        <v>9.7726910399999998</v>
      </c>
      <c r="S72" s="46">
        <f t="shared" si="15"/>
        <v>11.006335997999999</v>
      </c>
      <c r="T72">
        <f t="shared" si="47"/>
        <v>254.62778432000005</v>
      </c>
      <c r="U72">
        <f t="shared" si="48"/>
        <v>-321.45317568000002</v>
      </c>
    </row>
    <row r="73" spans="1:21" x14ac:dyDescent="0.35">
      <c r="A73" s="5"/>
      <c r="B73" s="49"/>
      <c r="C73" s="10">
        <f t="shared" si="53"/>
        <v>26.214300000000001</v>
      </c>
      <c r="D73" s="10">
        <f t="shared" si="11"/>
        <v>0.26214300000000001</v>
      </c>
      <c r="E73" s="10">
        <f t="shared" si="49"/>
        <v>0.52428600000000003</v>
      </c>
      <c r="F73" s="10">
        <v>-0.7</v>
      </c>
      <c r="G73" s="10">
        <v>0</v>
      </c>
      <c r="H73" s="10">
        <v>0.7</v>
      </c>
      <c r="I73" s="10">
        <v>0</v>
      </c>
      <c r="J73" s="10">
        <v>-0.7</v>
      </c>
      <c r="K73" s="15">
        <v>0.51</v>
      </c>
      <c r="L73" s="10">
        <v>0.7</v>
      </c>
      <c r="M73" s="15">
        <v>0.5615</v>
      </c>
      <c r="N73" s="10">
        <f t="shared" si="50"/>
        <v>0</v>
      </c>
      <c r="O73" s="10">
        <f t="shared" si="51"/>
        <v>13.626193140000002</v>
      </c>
      <c r="P73" s="10">
        <f t="shared" si="52"/>
        <v>0</v>
      </c>
      <c r="Q73" s="11">
        <f t="shared" si="13"/>
        <v>14.834279155499999</v>
      </c>
      <c r="R73" s="34">
        <f t="shared" si="14"/>
        <v>13.626193140000002</v>
      </c>
      <c r="S73" s="46">
        <f t="shared" si="15"/>
        <v>14.834279155499999</v>
      </c>
      <c r="T73">
        <f t="shared" si="47"/>
        <v>222.79931128000004</v>
      </c>
      <c r="U73">
        <f t="shared" si="48"/>
        <v>-281.27152871999999</v>
      </c>
    </row>
    <row r="74" spans="1:21" x14ac:dyDescent="0.35">
      <c r="A74" s="5"/>
      <c r="B74" s="49"/>
      <c r="C74" s="10">
        <f t="shared" si="53"/>
        <v>26.214300000000001</v>
      </c>
      <c r="D74" s="10">
        <f t="shared" si="11"/>
        <v>0.26214300000000001</v>
      </c>
      <c r="E74" s="10">
        <f t="shared" si="49"/>
        <v>0.52428600000000003</v>
      </c>
      <c r="F74" s="10">
        <v>-0.6</v>
      </c>
      <c r="G74" s="10">
        <v>0</v>
      </c>
      <c r="H74" s="10">
        <v>0.6</v>
      </c>
      <c r="I74" s="10">
        <v>0</v>
      </c>
      <c r="J74" s="10">
        <v>-0.6</v>
      </c>
      <c r="K74" s="15">
        <v>0.64</v>
      </c>
      <c r="L74" s="10">
        <v>0.6</v>
      </c>
      <c r="M74" s="15">
        <v>0.68400000000000005</v>
      </c>
      <c r="N74" s="10">
        <f t="shared" si="50"/>
        <v>0</v>
      </c>
      <c r="O74" s="10">
        <f t="shared" si="51"/>
        <v>16.96589496</v>
      </c>
      <c r="P74" s="10">
        <f t="shared" si="52"/>
        <v>0</v>
      </c>
      <c r="Q74" s="11">
        <f t="shared" si="13"/>
        <v>18.013418387999998</v>
      </c>
      <c r="R74" s="34">
        <f t="shared" si="14"/>
        <v>16.96589496</v>
      </c>
      <c r="S74" s="46">
        <f t="shared" si="15"/>
        <v>18.013418387999998</v>
      </c>
      <c r="T74">
        <f t="shared" si="47"/>
        <v>190.97083824000003</v>
      </c>
      <c r="U74">
        <f t="shared" si="48"/>
        <v>-241.08988176</v>
      </c>
    </row>
    <row r="75" spans="1:21" x14ac:dyDescent="0.35">
      <c r="A75" s="5"/>
      <c r="B75" s="49"/>
      <c r="C75" s="10">
        <f t="shared" si="53"/>
        <v>26.214300000000001</v>
      </c>
      <c r="D75" s="10">
        <f t="shared" si="11"/>
        <v>0.26214300000000001</v>
      </c>
      <c r="E75" s="10">
        <f t="shared" si="49"/>
        <v>0.52428600000000003</v>
      </c>
      <c r="F75" s="10">
        <v>-0.5</v>
      </c>
      <c r="G75" s="10">
        <v>0</v>
      </c>
      <c r="H75" s="10">
        <v>0.5</v>
      </c>
      <c r="I75" s="10">
        <v>0</v>
      </c>
      <c r="J75" s="10">
        <v>-0.5</v>
      </c>
      <c r="K75" s="15">
        <v>0.75</v>
      </c>
      <c r="L75" s="10">
        <v>0.5</v>
      </c>
      <c r="M75" s="15">
        <v>0.78500000000000003</v>
      </c>
      <c r="N75" s="10">
        <f t="shared" si="50"/>
        <v>0</v>
      </c>
      <c r="O75" s="10">
        <f t="shared" si="51"/>
        <v>19.7917965</v>
      </c>
      <c r="P75" s="10">
        <f t="shared" si="52"/>
        <v>0</v>
      </c>
      <c r="Q75" s="11">
        <f t="shared" si="13"/>
        <v>20.634586245000001</v>
      </c>
      <c r="R75" s="34">
        <f t="shared" si="14"/>
        <v>19.7917965</v>
      </c>
      <c r="S75" s="46">
        <f t="shared" si="15"/>
        <v>20.634586245000001</v>
      </c>
      <c r="T75">
        <f t="shared" si="47"/>
        <v>159.14236520000003</v>
      </c>
      <c r="U75">
        <f t="shared" si="48"/>
        <v>-200.9082348</v>
      </c>
    </row>
    <row r="76" spans="1:21" x14ac:dyDescent="0.35">
      <c r="A76" s="5"/>
      <c r="B76" s="49"/>
      <c r="C76" s="10">
        <f t="shared" si="53"/>
        <v>26.214300000000001</v>
      </c>
      <c r="D76" s="10">
        <f t="shared" si="11"/>
        <v>0.26214300000000001</v>
      </c>
      <c r="E76" s="10">
        <f t="shared" si="49"/>
        <v>0.52428600000000003</v>
      </c>
      <c r="F76" s="10">
        <v>-0.4</v>
      </c>
      <c r="G76" s="10">
        <v>0</v>
      </c>
      <c r="H76" s="10">
        <v>0.4</v>
      </c>
      <c r="I76" s="10">
        <v>0</v>
      </c>
      <c r="J76" s="10">
        <v>-0.4</v>
      </c>
      <c r="K76" s="15">
        <v>0.84</v>
      </c>
      <c r="L76" s="10">
        <v>0.4</v>
      </c>
      <c r="M76" s="15">
        <v>0.86599999999999999</v>
      </c>
      <c r="N76" s="10">
        <f t="shared" si="50"/>
        <v>0</v>
      </c>
      <c r="O76" s="10">
        <f t="shared" si="51"/>
        <v>22.103897759999999</v>
      </c>
      <c r="P76" s="10">
        <f t="shared" si="52"/>
        <v>0</v>
      </c>
      <c r="Q76" s="11">
        <f t="shared" si="13"/>
        <v>22.736710961999997</v>
      </c>
      <c r="R76" s="34">
        <f t="shared" si="14"/>
        <v>22.103897759999999</v>
      </c>
      <c r="S76" s="46">
        <f t="shared" si="15"/>
        <v>22.736710961999997</v>
      </c>
      <c r="T76">
        <f t="shared" si="47"/>
        <v>127.31389216000002</v>
      </c>
      <c r="U76">
        <f t="shared" si="48"/>
        <v>-160.72658784000001</v>
      </c>
    </row>
    <row r="77" spans="1:21" x14ac:dyDescent="0.35">
      <c r="A77" s="5"/>
      <c r="B77" s="49"/>
      <c r="C77" s="10">
        <f t="shared" si="53"/>
        <v>26.214300000000001</v>
      </c>
      <c r="D77" s="10">
        <f t="shared" si="11"/>
        <v>0.26214300000000001</v>
      </c>
      <c r="E77" s="10">
        <f t="shared" si="49"/>
        <v>0.52428600000000003</v>
      </c>
      <c r="F77" s="10">
        <v>-0.2</v>
      </c>
      <c r="G77" s="10">
        <v>0</v>
      </c>
      <c r="H77" s="10">
        <v>0.2</v>
      </c>
      <c r="I77" s="10">
        <v>0</v>
      </c>
      <c r="J77" s="10">
        <v>-0.2</v>
      </c>
      <c r="K77" s="15">
        <v>0.96</v>
      </c>
      <c r="L77" s="10">
        <v>0.2</v>
      </c>
      <c r="M77" s="15">
        <v>0.96750000000000003</v>
      </c>
      <c r="N77" s="10">
        <f t="shared" si="50"/>
        <v>0</v>
      </c>
      <c r="O77" s="10">
        <f t="shared" si="51"/>
        <v>25.186699440000002</v>
      </c>
      <c r="P77" s="10">
        <f t="shared" si="52"/>
        <v>0</v>
      </c>
      <c r="Q77" s="11">
        <f t="shared" si="13"/>
        <v>25.370854897500003</v>
      </c>
      <c r="R77" s="34">
        <f t="shared" si="14"/>
        <v>25.186699440000002</v>
      </c>
      <c r="S77" s="46">
        <f t="shared" si="15"/>
        <v>25.370854897500003</v>
      </c>
      <c r="T77">
        <f t="shared" si="47"/>
        <v>63.656946080000012</v>
      </c>
      <c r="U77">
        <f t="shared" si="48"/>
        <v>-80.363293920000004</v>
      </c>
    </row>
    <row r="78" spans="1:21" ht="15" thickBot="1" x14ac:dyDescent="0.4">
      <c r="A78" s="5"/>
      <c r="B78" s="50"/>
      <c r="C78" s="12">
        <f t="shared" si="53"/>
        <v>26.214300000000001</v>
      </c>
      <c r="D78" s="12">
        <f t="shared" si="11"/>
        <v>0.26214300000000001</v>
      </c>
      <c r="E78" s="12">
        <f t="shared" si="49"/>
        <v>0.52428600000000003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5">
        <v>1</v>
      </c>
      <c r="L78" s="12">
        <v>0</v>
      </c>
      <c r="M78" s="15">
        <v>1</v>
      </c>
      <c r="N78" s="12">
        <f t="shared" si="50"/>
        <v>0</v>
      </c>
      <c r="O78" s="12">
        <f t="shared" si="51"/>
        <v>26.214300000000001</v>
      </c>
      <c r="P78" s="12">
        <f t="shared" si="52"/>
        <v>0</v>
      </c>
      <c r="Q78" s="11">
        <f t="shared" si="13"/>
        <v>26.214300000000001</v>
      </c>
      <c r="R78" s="34">
        <f t="shared" si="14"/>
        <v>26.214300000000001</v>
      </c>
      <c r="S78" s="46">
        <f t="shared" si="15"/>
        <v>26.214300000000001</v>
      </c>
      <c r="T78">
        <f t="shared" si="47"/>
        <v>0</v>
      </c>
      <c r="U78">
        <f t="shared" si="48"/>
        <v>0</v>
      </c>
    </row>
    <row r="79" spans="1:21" x14ac:dyDescent="0.35">
      <c r="A79" s="5"/>
      <c r="B79" s="48">
        <v>0.8</v>
      </c>
      <c r="C79" s="9">
        <f>K10</f>
        <v>19.009200000000003</v>
      </c>
      <c r="D79" s="9">
        <f>C79*1/100</f>
        <v>0.19009200000000004</v>
      </c>
      <c r="E79" s="9">
        <f>C79*2/100</f>
        <v>0.38018400000000008</v>
      </c>
      <c r="F79" s="9">
        <v>-1</v>
      </c>
      <c r="G79" s="9">
        <v>0</v>
      </c>
      <c r="H79" s="9">
        <v>1</v>
      </c>
      <c r="I79" s="9">
        <v>0</v>
      </c>
      <c r="J79" s="9">
        <v>-1</v>
      </c>
      <c r="K79" s="15">
        <v>0</v>
      </c>
      <c r="L79" s="9">
        <v>1</v>
      </c>
      <c r="M79" s="15">
        <v>0</v>
      </c>
      <c r="N79" s="9">
        <f>G79*(C79-E79)</f>
        <v>0</v>
      </c>
      <c r="O79" s="9">
        <f>(G79+K79)*(C79-E79)+E79</f>
        <v>0.38018400000000008</v>
      </c>
      <c r="P79" s="9">
        <f>I79*(C79-D79)</f>
        <v>0</v>
      </c>
      <c r="Q79" s="11">
        <f t="shared" si="13"/>
        <v>0.19009200000000004</v>
      </c>
      <c r="R79" s="34">
        <f t="shared" si="14"/>
        <v>0.38018400000000008</v>
      </c>
      <c r="S79" s="46">
        <f t="shared" si="15"/>
        <v>0.19009200000000004</v>
      </c>
      <c r="T79">
        <f t="shared" ref="T79:T88" si="54">$J$10*H69</f>
        <v>337.69889789999996</v>
      </c>
      <c r="U79">
        <f t="shared" ref="U79:U88" si="55">$L$10*F79</f>
        <v>-368.78415209999997</v>
      </c>
    </row>
    <row r="80" spans="1:21" x14ac:dyDescent="0.35">
      <c r="A80" s="5"/>
      <c r="B80" s="49"/>
      <c r="C80" s="10">
        <f>C79</f>
        <v>19.009200000000003</v>
      </c>
      <c r="D80" s="10">
        <f t="shared" si="11"/>
        <v>0.19009200000000004</v>
      </c>
      <c r="E80" s="10">
        <f t="shared" ref="E80:E88" si="56">C80*2/100</f>
        <v>0.38018400000000008</v>
      </c>
      <c r="F80" s="10">
        <v>-0.95</v>
      </c>
      <c r="G80" s="10">
        <v>0</v>
      </c>
      <c r="H80" s="10">
        <v>0.95</v>
      </c>
      <c r="I80" s="10">
        <v>0</v>
      </c>
      <c r="J80" s="10">
        <v>-0.95</v>
      </c>
      <c r="K80" s="15">
        <v>9.7500000000000003E-2</v>
      </c>
      <c r="L80" s="10">
        <v>0.95</v>
      </c>
      <c r="M80" s="15">
        <v>0.105</v>
      </c>
      <c r="N80" s="10">
        <f t="shared" ref="N80:N88" si="57">G80*(C80-E80)</f>
        <v>0</v>
      </c>
      <c r="O80" s="10">
        <f t="shared" ref="O80:O88" si="58">(G80+K80)*(C80-E80)+E80</f>
        <v>2.1965130600000005</v>
      </c>
      <c r="P80" s="10">
        <f t="shared" ref="P80:P88" si="59">I80*(C80-D80)</f>
        <v>0</v>
      </c>
      <c r="Q80" s="11">
        <f t="shared" si="13"/>
        <v>2.1660983400000005</v>
      </c>
      <c r="R80" s="34">
        <f t="shared" si="14"/>
        <v>2.1965130600000005</v>
      </c>
      <c r="S80" s="46">
        <f t="shared" si="15"/>
        <v>2.1660983400000005</v>
      </c>
      <c r="T80">
        <f t="shared" si="54"/>
        <v>320.81395300499997</v>
      </c>
      <c r="U80">
        <f t="shared" si="55"/>
        <v>-350.34494449499994</v>
      </c>
    </row>
    <row r="81" spans="1:21" x14ac:dyDescent="0.35">
      <c r="A81" s="5"/>
      <c r="B81" s="49"/>
      <c r="C81" s="10">
        <f t="shared" ref="C81:C88" si="60">C80</f>
        <v>19.009200000000003</v>
      </c>
      <c r="D81" s="10">
        <f t="shared" si="11"/>
        <v>0.19009200000000004</v>
      </c>
      <c r="E81" s="10">
        <f t="shared" si="56"/>
        <v>0.38018400000000008</v>
      </c>
      <c r="F81" s="10">
        <v>-0.9</v>
      </c>
      <c r="G81" s="10">
        <v>0</v>
      </c>
      <c r="H81" s="10">
        <v>0.9</v>
      </c>
      <c r="I81" s="10">
        <v>0</v>
      </c>
      <c r="J81" s="10">
        <v>-0.9</v>
      </c>
      <c r="K81" s="15">
        <v>0.19</v>
      </c>
      <c r="L81" s="10">
        <v>0.9</v>
      </c>
      <c r="M81" s="15">
        <v>0.20280000000000001</v>
      </c>
      <c r="N81" s="10">
        <f t="shared" si="57"/>
        <v>0</v>
      </c>
      <c r="O81" s="10">
        <f t="shared" si="58"/>
        <v>3.9196970400000009</v>
      </c>
      <c r="P81" s="10">
        <f t="shared" si="59"/>
        <v>0</v>
      </c>
      <c r="Q81" s="11">
        <f t="shared" si="13"/>
        <v>4.0066071024000012</v>
      </c>
      <c r="R81" s="34">
        <f t="shared" si="14"/>
        <v>3.9196970400000009</v>
      </c>
      <c r="S81" s="46">
        <f t="shared" si="15"/>
        <v>4.0066071024000012</v>
      </c>
      <c r="T81">
        <f t="shared" si="54"/>
        <v>303.92900810999998</v>
      </c>
      <c r="U81">
        <f t="shared" si="55"/>
        <v>-331.90573688999996</v>
      </c>
    </row>
    <row r="82" spans="1:21" x14ac:dyDescent="0.35">
      <c r="A82" s="5"/>
      <c r="B82" s="49"/>
      <c r="C82" s="10">
        <f t="shared" si="60"/>
        <v>19.009200000000003</v>
      </c>
      <c r="D82" s="10">
        <f t="shared" si="11"/>
        <v>0.19009200000000004</v>
      </c>
      <c r="E82" s="10">
        <f t="shared" si="56"/>
        <v>0.38018400000000008</v>
      </c>
      <c r="F82" s="10">
        <v>-0.8</v>
      </c>
      <c r="G82" s="10">
        <v>0</v>
      </c>
      <c r="H82" s="10">
        <v>0.8</v>
      </c>
      <c r="I82" s="10">
        <v>0</v>
      </c>
      <c r="J82" s="10">
        <v>-0.8</v>
      </c>
      <c r="K82" s="15">
        <v>0.36</v>
      </c>
      <c r="L82" s="10">
        <v>0.8</v>
      </c>
      <c r="M82" s="15">
        <v>0.3765</v>
      </c>
      <c r="N82" s="10">
        <f t="shared" si="57"/>
        <v>0</v>
      </c>
      <c r="O82" s="10">
        <f t="shared" si="58"/>
        <v>7.086629760000001</v>
      </c>
      <c r="P82" s="10">
        <f t="shared" si="59"/>
        <v>0</v>
      </c>
      <c r="Q82" s="11">
        <f t="shared" si="13"/>
        <v>7.2754861620000009</v>
      </c>
      <c r="R82" s="34">
        <f t="shared" si="14"/>
        <v>7.086629760000001</v>
      </c>
      <c r="S82" s="46">
        <f t="shared" si="15"/>
        <v>7.2754861620000009</v>
      </c>
      <c r="T82">
        <f t="shared" si="54"/>
        <v>270.15911832</v>
      </c>
      <c r="U82">
        <f t="shared" si="55"/>
        <v>-295.02732168</v>
      </c>
    </row>
    <row r="83" spans="1:21" x14ac:dyDescent="0.35">
      <c r="A83" s="5"/>
      <c r="B83" s="49"/>
      <c r="C83" s="10">
        <f t="shared" si="60"/>
        <v>19.009200000000003</v>
      </c>
      <c r="D83" s="10">
        <f t="shared" si="11"/>
        <v>0.19009200000000004</v>
      </c>
      <c r="E83" s="10">
        <f t="shared" si="56"/>
        <v>0.38018400000000008</v>
      </c>
      <c r="F83" s="10">
        <v>-0.7</v>
      </c>
      <c r="G83" s="10">
        <v>0</v>
      </c>
      <c r="H83" s="10">
        <v>0.7</v>
      </c>
      <c r="I83" s="10">
        <v>0</v>
      </c>
      <c r="J83" s="10">
        <v>-0.7</v>
      </c>
      <c r="K83" s="15">
        <v>0.51</v>
      </c>
      <c r="L83" s="10">
        <v>0.7</v>
      </c>
      <c r="M83" s="15">
        <v>0.52649999999999997</v>
      </c>
      <c r="N83" s="10">
        <f t="shared" si="57"/>
        <v>0</v>
      </c>
      <c r="O83" s="10">
        <f t="shared" si="58"/>
        <v>9.8809821600000021</v>
      </c>
      <c r="P83" s="10">
        <f t="shared" si="59"/>
        <v>0</v>
      </c>
      <c r="Q83" s="11">
        <f t="shared" si="13"/>
        <v>10.098352362000002</v>
      </c>
      <c r="R83" s="34">
        <f t="shared" si="14"/>
        <v>9.8809821600000021</v>
      </c>
      <c r="S83" s="46">
        <f t="shared" si="15"/>
        <v>10.098352362000002</v>
      </c>
      <c r="T83">
        <f t="shared" si="54"/>
        <v>236.38922852999997</v>
      </c>
      <c r="U83">
        <f t="shared" si="55"/>
        <v>-258.14890646999999</v>
      </c>
    </row>
    <row r="84" spans="1:21" x14ac:dyDescent="0.35">
      <c r="A84" s="5"/>
      <c r="B84" s="49"/>
      <c r="C84" s="10">
        <f t="shared" si="60"/>
        <v>19.009200000000003</v>
      </c>
      <c r="D84" s="10">
        <f t="shared" ref="D84:D88" si="61">C84*1/100</f>
        <v>0.19009200000000004</v>
      </c>
      <c r="E84" s="10">
        <f t="shared" si="56"/>
        <v>0.38018400000000008</v>
      </c>
      <c r="F84" s="10">
        <v>-0.6</v>
      </c>
      <c r="G84" s="10">
        <v>0</v>
      </c>
      <c r="H84" s="10">
        <v>0.6</v>
      </c>
      <c r="I84" s="10">
        <v>0</v>
      </c>
      <c r="J84" s="10">
        <v>-0.6</v>
      </c>
      <c r="K84" s="15">
        <v>0.64</v>
      </c>
      <c r="L84" s="10">
        <v>0.6</v>
      </c>
      <c r="M84" s="15">
        <v>0.65449999999999997</v>
      </c>
      <c r="N84" s="10">
        <f t="shared" si="57"/>
        <v>0</v>
      </c>
      <c r="O84" s="10">
        <f t="shared" si="58"/>
        <v>12.302754240000002</v>
      </c>
      <c r="P84" s="10">
        <f t="shared" si="59"/>
        <v>0</v>
      </c>
      <c r="Q84" s="11">
        <f t="shared" ref="Q84:Q108" si="62">(I84+M84)*(C84-D84)+D84</f>
        <v>12.507198186000002</v>
      </c>
      <c r="R84" s="34">
        <f t="shared" ref="R84:R98" si="63">O84-N84</f>
        <v>12.302754240000002</v>
      </c>
      <c r="S84" s="46">
        <f t="shared" ref="S84:S98" si="64">Q84-P84</f>
        <v>12.507198186000002</v>
      </c>
      <c r="T84">
        <f t="shared" si="54"/>
        <v>202.61933873999996</v>
      </c>
      <c r="U84">
        <f t="shared" si="55"/>
        <v>-221.27049125999997</v>
      </c>
    </row>
    <row r="85" spans="1:21" x14ac:dyDescent="0.35">
      <c r="A85" s="5"/>
      <c r="B85" s="49"/>
      <c r="C85" s="10">
        <f t="shared" si="60"/>
        <v>19.009200000000003</v>
      </c>
      <c r="D85" s="10">
        <f t="shared" si="61"/>
        <v>0.19009200000000004</v>
      </c>
      <c r="E85" s="10">
        <f t="shared" si="56"/>
        <v>0.38018400000000008</v>
      </c>
      <c r="F85" s="10">
        <v>-0.5</v>
      </c>
      <c r="G85" s="10">
        <v>0</v>
      </c>
      <c r="H85" s="10">
        <v>0.5</v>
      </c>
      <c r="I85" s="10">
        <v>0</v>
      </c>
      <c r="J85" s="10">
        <v>-0.5</v>
      </c>
      <c r="K85" s="15">
        <v>0.75</v>
      </c>
      <c r="L85" s="10">
        <v>0.5</v>
      </c>
      <c r="M85" s="15">
        <v>0.76349999999999996</v>
      </c>
      <c r="N85" s="10">
        <f t="shared" si="57"/>
        <v>0</v>
      </c>
      <c r="O85" s="10">
        <f t="shared" si="58"/>
        <v>14.351946000000002</v>
      </c>
      <c r="P85" s="10">
        <f t="shared" si="59"/>
        <v>0</v>
      </c>
      <c r="Q85" s="11">
        <f t="shared" si="62"/>
        <v>14.558480958000002</v>
      </c>
      <c r="R85" s="34">
        <f t="shared" si="63"/>
        <v>14.351946000000002</v>
      </c>
      <c r="S85" s="46">
        <f t="shared" si="64"/>
        <v>14.558480958000002</v>
      </c>
      <c r="T85">
        <f t="shared" si="54"/>
        <v>168.84944894999998</v>
      </c>
      <c r="U85">
        <f t="shared" si="55"/>
        <v>-184.39207604999999</v>
      </c>
    </row>
    <row r="86" spans="1:21" x14ac:dyDescent="0.35">
      <c r="A86" s="5"/>
      <c r="B86" s="49"/>
      <c r="C86" s="10">
        <f t="shared" si="60"/>
        <v>19.009200000000003</v>
      </c>
      <c r="D86" s="10">
        <f t="shared" si="61"/>
        <v>0.19009200000000004</v>
      </c>
      <c r="E86" s="10">
        <f t="shared" si="56"/>
        <v>0.38018400000000008</v>
      </c>
      <c r="F86" s="10">
        <v>-0.4</v>
      </c>
      <c r="G86" s="10">
        <v>0</v>
      </c>
      <c r="H86" s="10">
        <v>0.4</v>
      </c>
      <c r="I86" s="10">
        <v>0</v>
      </c>
      <c r="J86" s="10">
        <v>-0.4</v>
      </c>
      <c r="K86" s="15">
        <v>0.84</v>
      </c>
      <c r="L86" s="10">
        <v>0.4</v>
      </c>
      <c r="M86" s="15">
        <v>0.85199999999999998</v>
      </c>
      <c r="N86" s="10">
        <f t="shared" si="57"/>
        <v>0</v>
      </c>
      <c r="O86" s="10">
        <f t="shared" si="58"/>
        <v>16.028557440000004</v>
      </c>
      <c r="P86" s="10">
        <f t="shared" si="59"/>
        <v>0</v>
      </c>
      <c r="Q86" s="11">
        <f t="shared" si="62"/>
        <v>16.223972016000001</v>
      </c>
      <c r="R86" s="34">
        <f t="shared" si="63"/>
        <v>16.028557440000004</v>
      </c>
      <c r="S86" s="46">
        <f t="shared" si="64"/>
        <v>16.223972016000001</v>
      </c>
      <c r="T86">
        <f t="shared" si="54"/>
        <v>135.07955916</v>
      </c>
      <c r="U86">
        <f t="shared" si="55"/>
        <v>-147.51366084</v>
      </c>
    </row>
    <row r="87" spans="1:21" x14ac:dyDescent="0.35">
      <c r="A87" s="5"/>
      <c r="B87" s="49"/>
      <c r="C87" s="10">
        <f t="shared" si="60"/>
        <v>19.009200000000003</v>
      </c>
      <c r="D87" s="10">
        <f t="shared" si="61"/>
        <v>0.19009200000000004</v>
      </c>
      <c r="E87" s="10">
        <f t="shared" si="56"/>
        <v>0.38018400000000008</v>
      </c>
      <c r="F87" s="10">
        <v>-0.2</v>
      </c>
      <c r="G87" s="10">
        <v>0</v>
      </c>
      <c r="H87" s="10">
        <v>0.2</v>
      </c>
      <c r="I87" s="10">
        <v>0</v>
      </c>
      <c r="J87" s="10">
        <v>-0.2</v>
      </c>
      <c r="K87" s="15">
        <v>0.96</v>
      </c>
      <c r="L87" s="10">
        <v>0.2</v>
      </c>
      <c r="M87" s="15">
        <v>0.96350000000000002</v>
      </c>
      <c r="N87" s="10">
        <f t="shared" si="57"/>
        <v>0</v>
      </c>
      <c r="O87" s="10">
        <f t="shared" si="58"/>
        <v>18.264039360000002</v>
      </c>
      <c r="P87" s="10">
        <f t="shared" si="59"/>
        <v>0</v>
      </c>
      <c r="Q87" s="11">
        <f t="shared" si="62"/>
        <v>18.322302558000004</v>
      </c>
      <c r="R87" s="34">
        <f t="shared" si="63"/>
        <v>18.264039360000002</v>
      </c>
      <c r="S87" s="46">
        <f t="shared" si="64"/>
        <v>18.322302558000004</v>
      </c>
      <c r="T87">
        <f t="shared" si="54"/>
        <v>67.539779580000001</v>
      </c>
      <c r="U87">
        <f t="shared" si="55"/>
        <v>-73.75683042</v>
      </c>
    </row>
    <row r="88" spans="1:21" ht="15" thickBot="1" x14ac:dyDescent="0.4">
      <c r="A88" s="5"/>
      <c r="B88" s="50"/>
      <c r="C88" s="12">
        <f t="shared" si="60"/>
        <v>19.009200000000003</v>
      </c>
      <c r="D88" s="12">
        <f t="shared" si="61"/>
        <v>0.19009200000000004</v>
      </c>
      <c r="E88" s="12">
        <f t="shared" si="56"/>
        <v>0.38018400000000008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5">
        <v>1</v>
      </c>
      <c r="L88" s="12">
        <v>0</v>
      </c>
      <c r="M88" s="15">
        <v>1</v>
      </c>
      <c r="N88" s="12">
        <f t="shared" si="57"/>
        <v>0</v>
      </c>
      <c r="O88" s="12">
        <f t="shared" si="58"/>
        <v>19.009200000000003</v>
      </c>
      <c r="P88" s="12">
        <f t="shared" si="59"/>
        <v>0</v>
      </c>
      <c r="Q88" s="11">
        <f t="shared" si="62"/>
        <v>19.009200000000003</v>
      </c>
      <c r="R88" s="34">
        <f t="shared" si="63"/>
        <v>19.009200000000003</v>
      </c>
      <c r="S88" s="46">
        <f t="shared" si="64"/>
        <v>19.009200000000003</v>
      </c>
      <c r="T88">
        <f t="shared" si="54"/>
        <v>0</v>
      </c>
      <c r="U88">
        <f t="shared" si="55"/>
        <v>0</v>
      </c>
    </row>
    <row r="89" spans="1:21" x14ac:dyDescent="0.35">
      <c r="A89" s="5"/>
      <c r="B89" s="48">
        <v>0.9</v>
      </c>
      <c r="C89" s="9">
        <f>K12</f>
        <v>11.8041</v>
      </c>
      <c r="D89" s="9">
        <f>C89*1/100</f>
        <v>0.11804100000000001</v>
      </c>
      <c r="E89" s="9">
        <f>C89*2/100</f>
        <v>0.23608200000000001</v>
      </c>
      <c r="F89" s="9">
        <v>-1</v>
      </c>
      <c r="G89" s="9">
        <v>0</v>
      </c>
      <c r="H89" s="9">
        <v>1</v>
      </c>
      <c r="I89" s="9">
        <v>0</v>
      </c>
      <c r="J89" s="9">
        <v>-1</v>
      </c>
      <c r="K89" s="15">
        <v>0</v>
      </c>
      <c r="L89" s="9">
        <v>1</v>
      </c>
      <c r="M89" s="15">
        <v>0</v>
      </c>
      <c r="N89" s="9">
        <f>G89*(C89-E89)</f>
        <v>0</v>
      </c>
      <c r="O89" s="9">
        <f>(G89+K89)*(C89-E89)+E89</f>
        <v>0.23608200000000001</v>
      </c>
      <c r="P89" s="9">
        <f>I89*(C89-D89)</f>
        <v>0</v>
      </c>
      <c r="Q89" s="11">
        <f t="shared" si="62"/>
        <v>0.11804100000000001</v>
      </c>
      <c r="R89" s="34">
        <f t="shared" si="63"/>
        <v>0.23608200000000001</v>
      </c>
      <c r="S89" s="46">
        <f t="shared" si="64"/>
        <v>0.11804100000000001</v>
      </c>
      <c r="T89">
        <f t="shared" ref="T89:T98" si="65">$J$12*H79</f>
        <v>275.18627500000002</v>
      </c>
      <c r="U89">
        <f t="shared" ref="U89:U98" si="66">$L$12*F89</f>
        <v>-275.18627500000002</v>
      </c>
    </row>
    <row r="90" spans="1:21" x14ac:dyDescent="0.35">
      <c r="A90" s="5"/>
      <c r="B90" s="49"/>
      <c r="C90" s="10">
        <f>C89</f>
        <v>11.8041</v>
      </c>
      <c r="D90" s="10">
        <f t="shared" ref="D90:D108" si="67">C90*1/100</f>
        <v>0.11804100000000001</v>
      </c>
      <c r="E90" s="10">
        <f t="shared" ref="E90:E98" si="68">C90*2/100</f>
        <v>0.23608200000000001</v>
      </c>
      <c r="F90" s="10">
        <v>-0.95</v>
      </c>
      <c r="G90" s="10">
        <v>0</v>
      </c>
      <c r="H90" s="10">
        <v>0.95</v>
      </c>
      <c r="I90" s="10">
        <v>0</v>
      </c>
      <c r="J90" s="10">
        <v>-0.95</v>
      </c>
      <c r="K90" s="15">
        <v>9.7500000000000003E-2</v>
      </c>
      <c r="L90" s="10">
        <v>0.95</v>
      </c>
      <c r="M90" s="15">
        <v>0.1</v>
      </c>
      <c r="N90" s="10">
        <f t="shared" ref="N90:N98" si="69">G90*(C90-E90)</f>
        <v>0</v>
      </c>
      <c r="O90" s="10">
        <f t="shared" ref="O90:O98" si="70">(G90+K90)*(C90-E90)+E90</f>
        <v>1.3639637549999999</v>
      </c>
      <c r="P90" s="10">
        <f t="shared" ref="P90:P98" si="71">I90*(C90-D90)</f>
        <v>0</v>
      </c>
      <c r="Q90" s="11">
        <f t="shared" si="62"/>
        <v>1.2866469</v>
      </c>
      <c r="R90" s="34">
        <f t="shared" si="63"/>
        <v>1.3639637549999999</v>
      </c>
      <c r="S90" s="46">
        <f t="shared" si="64"/>
        <v>1.2866469</v>
      </c>
      <c r="T90">
        <f t="shared" si="65"/>
        <v>261.42696125000003</v>
      </c>
      <c r="U90">
        <f t="shared" si="66"/>
        <v>-261.42696125000003</v>
      </c>
    </row>
    <row r="91" spans="1:21" x14ac:dyDescent="0.35">
      <c r="A91" s="5"/>
      <c r="B91" s="49"/>
      <c r="C91" s="10">
        <f t="shared" ref="C91:C98" si="72">C90</f>
        <v>11.8041</v>
      </c>
      <c r="D91" s="10">
        <f t="shared" si="67"/>
        <v>0.11804100000000001</v>
      </c>
      <c r="E91" s="10">
        <f t="shared" si="68"/>
        <v>0.23608200000000001</v>
      </c>
      <c r="F91" s="10">
        <v>-0.9</v>
      </c>
      <c r="G91" s="10">
        <v>0</v>
      </c>
      <c r="H91" s="10">
        <v>0.9</v>
      </c>
      <c r="I91" s="10">
        <v>0</v>
      </c>
      <c r="J91" s="10">
        <v>-0.9</v>
      </c>
      <c r="K91" s="15">
        <v>0.19</v>
      </c>
      <c r="L91" s="10">
        <v>0.9</v>
      </c>
      <c r="M91" s="15">
        <v>0.19500000000000001</v>
      </c>
      <c r="N91" s="10">
        <f t="shared" si="69"/>
        <v>0</v>
      </c>
      <c r="O91" s="10">
        <f t="shared" si="70"/>
        <v>2.4340054200000001</v>
      </c>
      <c r="P91" s="10">
        <f t="shared" si="71"/>
        <v>0</v>
      </c>
      <c r="Q91" s="11">
        <f t="shared" si="62"/>
        <v>2.3968225049999998</v>
      </c>
      <c r="R91" s="34">
        <f t="shared" si="63"/>
        <v>2.4340054200000001</v>
      </c>
      <c r="S91" s="46">
        <f t="shared" si="64"/>
        <v>2.3968225049999998</v>
      </c>
      <c r="T91">
        <f t="shared" si="65"/>
        <v>247.66764750000002</v>
      </c>
      <c r="U91">
        <f t="shared" si="66"/>
        <v>-247.66764750000002</v>
      </c>
    </row>
    <row r="92" spans="1:21" x14ac:dyDescent="0.35">
      <c r="A92" s="5"/>
      <c r="B92" s="49"/>
      <c r="C92" s="10">
        <f t="shared" si="72"/>
        <v>11.8041</v>
      </c>
      <c r="D92" s="10">
        <f t="shared" si="67"/>
        <v>0.11804100000000001</v>
      </c>
      <c r="E92" s="10">
        <f t="shared" si="68"/>
        <v>0.23608200000000001</v>
      </c>
      <c r="F92" s="10">
        <v>-0.8</v>
      </c>
      <c r="G92" s="10">
        <v>0</v>
      </c>
      <c r="H92" s="10">
        <v>0.8</v>
      </c>
      <c r="I92" s="10">
        <v>0</v>
      </c>
      <c r="J92" s="10">
        <v>-0.8</v>
      </c>
      <c r="K92" s="15">
        <v>0.36</v>
      </c>
      <c r="L92" s="10">
        <v>0.8</v>
      </c>
      <c r="M92" s="15">
        <v>0.36599999999999999</v>
      </c>
      <c r="N92" s="10">
        <f t="shared" si="69"/>
        <v>0</v>
      </c>
      <c r="O92" s="10">
        <f t="shared" si="70"/>
        <v>4.4005684799999996</v>
      </c>
      <c r="P92" s="10">
        <f t="shared" si="71"/>
        <v>0</v>
      </c>
      <c r="Q92" s="11">
        <f t="shared" si="62"/>
        <v>4.3951385939999996</v>
      </c>
      <c r="R92" s="34">
        <f t="shared" si="63"/>
        <v>4.4005684799999996</v>
      </c>
      <c r="S92" s="46">
        <f t="shared" si="64"/>
        <v>4.3951385939999996</v>
      </c>
      <c r="T92">
        <f t="shared" si="65"/>
        <v>220.14902000000004</v>
      </c>
      <c r="U92">
        <f t="shared" si="66"/>
        <v>-220.14902000000004</v>
      </c>
    </row>
    <row r="93" spans="1:21" x14ac:dyDescent="0.35">
      <c r="A93" s="5"/>
      <c r="B93" s="49"/>
      <c r="C93" s="10">
        <f t="shared" si="72"/>
        <v>11.8041</v>
      </c>
      <c r="D93" s="10">
        <f t="shared" si="67"/>
        <v>0.11804100000000001</v>
      </c>
      <c r="E93" s="10">
        <f t="shared" si="68"/>
        <v>0.23608200000000001</v>
      </c>
      <c r="F93" s="10">
        <v>-0.7</v>
      </c>
      <c r="G93" s="10">
        <v>0</v>
      </c>
      <c r="H93" s="10">
        <v>0.7</v>
      </c>
      <c r="I93" s="10">
        <v>0</v>
      </c>
      <c r="J93" s="10">
        <v>-0.7</v>
      </c>
      <c r="K93" s="15">
        <v>0.51</v>
      </c>
      <c r="L93" s="10">
        <v>0.7</v>
      </c>
      <c r="M93" s="15">
        <v>0.51600000000000001</v>
      </c>
      <c r="N93" s="10">
        <f t="shared" si="69"/>
        <v>0</v>
      </c>
      <c r="O93" s="10">
        <f t="shared" si="70"/>
        <v>6.1357711799999999</v>
      </c>
      <c r="P93" s="10">
        <f t="shared" si="71"/>
        <v>0</v>
      </c>
      <c r="Q93" s="11">
        <f t="shared" si="62"/>
        <v>6.1480474440000004</v>
      </c>
      <c r="R93" s="34">
        <f t="shared" si="63"/>
        <v>6.1357711799999999</v>
      </c>
      <c r="S93" s="46">
        <f t="shared" si="64"/>
        <v>6.1480474440000004</v>
      </c>
      <c r="T93">
        <f t="shared" si="65"/>
        <v>192.6303925</v>
      </c>
      <c r="U93">
        <f t="shared" si="66"/>
        <v>-192.6303925</v>
      </c>
    </row>
    <row r="94" spans="1:21" x14ac:dyDescent="0.35">
      <c r="A94" s="5"/>
      <c r="B94" s="49"/>
      <c r="C94" s="10">
        <f t="shared" si="72"/>
        <v>11.8041</v>
      </c>
      <c r="D94" s="10">
        <f t="shared" si="67"/>
        <v>0.11804100000000001</v>
      </c>
      <c r="E94" s="10">
        <f t="shared" si="68"/>
        <v>0.23608200000000001</v>
      </c>
      <c r="F94" s="10">
        <v>-0.6</v>
      </c>
      <c r="G94" s="10">
        <v>0</v>
      </c>
      <c r="H94" s="10">
        <v>0.6</v>
      </c>
      <c r="I94" s="10">
        <v>0</v>
      </c>
      <c r="J94" s="10">
        <v>-0.6</v>
      </c>
      <c r="K94" s="15">
        <v>0.64</v>
      </c>
      <c r="L94" s="10">
        <v>0.6</v>
      </c>
      <c r="M94" s="15">
        <v>0.64549999999999996</v>
      </c>
      <c r="N94" s="10">
        <f t="shared" si="69"/>
        <v>0</v>
      </c>
      <c r="O94" s="10">
        <f t="shared" si="70"/>
        <v>7.6396135200000002</v>
      </c>
      <c r="P94" s="10">
        <f t="shared" si="71"/>
        <v>0</v>
      </c>
      <c r="Q94" s="11">
        <f t="shared" si="62"/>
        <v>7.6613920844999992</v>
      </c>
      <c r="R94" s="34">
        <f t="shared" si="63"/>
        <v>7.6396135200000002</v>
      </c>
      <c r="S94" s="46">
        <f t="shared" si="64"/>
        <v>7.6613920844999992</v>
      </c>
      <c r="T94">
        <f t="shared" si="65"/>
        <v>165.11176500000002</v>
      </c>
      <c r="U94">
        <f t="shared" si="66"/>
        <v>-165.11176500000002</v>
      </c>
    </row>
    <row r="95" spans="1:21" x14ac:dyDescent="0.35">
      <c r="A95" s="5"/>
      <c r="B95" s="49"/>
      <c r="C95" s="10">
        <f t="shared" si="72"/>
        <v>11.8041</v>
      </c>
      <c r="D95" s="10">
        <f t="shared" si="67"/>
        <v>0.11804100000000001</v>
      </c>
      <c r="E95" s="10">
        <f t="shared" si="68"/>
        <v>0.23608200000000001</v>
      </c>
      <c r="F95" s="10">
        <v>-0.5</v>
      </c>
      <c r="G95" s="10">
        <v>0</v>
      </c>
      <c r="H95" s="10">
        <v>0.5</v>
      </c>
      <c r="I95" s="10">
        <v>0</v>
      </c>
      <c r="J95" s="10">
        <v>-0.5</v>
      </c>
      <c r="K95" s="15">
        <v>0.75</v>
      </c>
      <c r="L95" s="10">
        <v>0.5</v>
      </c>
      <c r="M95" s="15">
        <v>0.755</v>
      </c>
      <c r="N95" s="10">
        <f t="shared" si="69"/>
        <v>0</v>
      </c>
      <c r="O95" s="10">
        <f t="shared" si="70"/>
        <v>8.9120954999999995</v>
      </c>
      <c r="P95" s="10">
        <f t="shared" si="71"/>
        <v>0</v>
      </c>
      <c r="Q95" s="11">
        <f t="shared" si="62"/>
        <v>8.9410155450000008</v>
      </c>
      <c r="R95" s="34">
        <f t="shared" si="63"/>
        <v>8.9120954999999995</v>
      </c>
      <c r="S95" s="46">
        <f t="shared" si="64"/>
        <v>8.9410155450000008</v>
      </c>
      <c r="T95">
        <f t="shared" si="65"/>
        <v>137.59313750000001</v>
      </c>
      <c r="U95">
        <f t="shared" si="66"/>
        <v>-137.59313750000001</v>
      </c>
    </row>
    <row r="96" spans="1:21" x14ac:dyDescent="0.35">
      <c r="A96" s="5"/>
      <c r="B96" s="49"/>
      <c r="C96" s="10">
        <f t="shared" si="72"/>
        <v>11.8041</v>
      </c>
      <c r="D96" s="10">
        <f t="shared" si="67"/>
        <v>0.11804100000000001</v>
      </c>
      <c r="E96" s="10">
        <f t="shared" si="68"/>
        <v>0.23608200000000001</v>
      </c>
      <c r="F96" s="10">
        <v>-0.4</v>
      </c>
      <c r="G96" s="10">
        <v>0</v>
      </c>
      <c r="H96" s="10">
        <v>0.4</v>
      </c>
      <c r="I96" s="10">
        <v>0</v>
      </c>
      <c r="J96" s="10">
        <v>-0.4</v>
      </c>
      <c r="K96" s="15">
        <v>0.84</v>
      </c>
      <c r="L96" s="10">
        <v>0.4</v>
      </c>
      <c r="M96" s="15">
        <v>0.84499999999999997</v>
      </c>
      <c r="N96" s="10">
        <f t="shared" si="69"/>
        <v>0</v>
      </c>
      <c r="O96" s="10">
        <f t="shared" si="70"/>
        <v>9.9532171199999997</v>
      </c>
      <c r="P96" s="10">
        <f t="shared" si="71"/>
        <v>0</v>
      </c>
      <c r="Q96" s="11">
        <f t="shared" si="62"/>
        <v>9.9927608550000002</v>
      </c>
      <c r="R96" s="34">
        <f t="shared" si="63"/>
        <v>9.9532171199999997</v>
      </c>
      <c r="S96" s="46">
        <f t="shared" si="64"/>
        <v>9.9927608550000002</v>
      </c>
      <c r="T96">
        <f t="shared" si="65"/>
        <v>110.07451000000002</v>
      </c>
      <c r="U96">
        <f t="shared" si="66"/>
        <v>-110.07451000000002</v>
      </c>
    </row>
    <row r="97" spans="1:21" x14ac:dyDescent="0.35">
      <c r="A97" s="5"/>
      <c r="B97" s="49"/>
      <c r="C97" s="10">
        <f t="shared" si="72"/>
        <v>11.8041</v>
      </c>
      <c r="D97" s="10">
        <f t="shared" si="67"/>
        <v>0.11804100000000001</v>
      </c>
      <c r="E97" s="10">
        <f t="shared" si="68"/>
        <v>0.23608200000000001</v>
      </c>
      <c r="F97" s="10">
        <v>-0.2</v>
      </c>
      <c r="G97" s="10">
        <v>0</v>
      </c>
      <c r="H97" s="10">
        <v>0.2</v>
      </c>
      <c r="I97" s="10">
        <v>0</v>
      </c>
      <c r="J97" s="10">
        <v>-0.2</v>
      </c>
      <c r="K97" s="15">
        <v>0.96</v>
      </c>
      <c r="L97" s="10">
        <v>0.2</v>
      </c>
      <c r="M97" s="15">
        <v>0.96150000000000002</v>
      </c>
      <c r="N97" s="10">
        <f t="shared" si="69"/>
        <v>0</v>
      </c>
      <c r="O97" s="10">
        <f t="shared" si="70"/>
        <v>11.34137928</v>
      </c>
      <c r="P97" s="10">
        <f t="shared" si="71"/>
        <v>0</v>
      </c>
      <c r="Q97" s="11">
        <f t="shared" si="62"/>
        <v>11.3541867285</v>
      </c>
      <c r="R97" s="34">
        <f t="shared" si="63"/>
        <v>11.34137928</v>
      </c>
      <c r="S97" s="46">
        <f t="shared" si="64"/>
        <v>11.3541867285</v>
      </c>
      <c r="T97">
        <f t="shared" si="65"/>
        <v>55.037255000000009</v>
      </c>
      <c r="U97">
        <f t="shared" si="66"/>
        <v>-55.037255000000009</v>
      </c>
    </row>
    <row r="98" spans="1:21" ht="15" thickBot="1" x14ac:dyDescent="0.4">
      <c r="A98" s="5"/>
      <c r="B98" s="50"/>
      <c r="C98" s="12">
        <f t="shared" si="72"/>
        <v>11.8041</v>
      </c>
      <c r="D98" s="12">
        <f t="shared" si="67"/>
        <v>0.11804100000000001</v>
      </c>
      <c r="E98" s="12">
        <f t="shared" si="68"/>
        <v>0.23608200000000001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5">
        <v>1</v>
      </c>
      <c r="L98" s="12">
        <v>0</v>
      </c>
      <c r="M98" s="15">
        <v>1</v>
      </c>
      <c r="N98" s="12">
        <f t="shared" si="69"/>
        <v>0</v>
      </c>
      <c r="O98" s="12">
        <f t="shared" si="70"/>
        <v>11.8041</v>
      </c>
      <c r="P98" s="12">
        <f t="shared" si="71"/>
        <v>0</v>
      </c>
      <c r="Q98" s="11">
        <f t="shared" si="62"/>
        <v>11.8041</v>
      </c>
      <c r="R98" s="34">
        <f t="shared" si="63"/>
        <v>11.8041</v>
      </c>
      <c r="S98" s="46">
        <f t="shared" si="64"/>
        <v>11.8041</v>
      </c>
      <c r="T98">
        <f t="shared" si="65"/>
        <v>0</v>
      </c>
      <c r="U98">
        <f t="shared" si="66"/>
        <v>0</v>
      </c>
    </row>
    <row r="99" spans="1:21" x14ac:dyDescent="0.35">
      <c r="A99" s="5"/>
      <c r="B99" s="48">
        <v>1</v>
      </c>
      <c r="C99" s="9">
        <f>K13</f>
        <v>4.5990000000000002</v>
      </c>
      <c r="D99" s="9">
        <f>C99*1/100</f>
        <v>4.5990000000000003E-2</v>
      </c>
      <c r="E99" s="9">
        <f>C99*2/100</f>
        <v>9.1980000000000006E-2</v>
      </c>
      <c r="F99" s="9">
        <v>-1</v>
      </c>
      <c r="G99" s="9">
        <v>0</v>
      </c>
      <c r="H99" s="9">
        <v>1</v>
      </c>
      <c r="I99" s="9">
        <v>0</v>
      </c>
      <c r="J99" s="9">
        <v>-1</v>
      </c>
      <c r="K99" s="15">
        <v>0</v>
      </c>
      <c r="L99" s="9">
        <v>1</v>
      </c>
      <c r="M99" s="15">
        <v>0</v>
      </c>
      <c r="N99" s="9">
        <f>G99*(C99-E99)</f>
        <v>0</v>
      </c>
      <c r="O99" s="9">
        <f>(G99+K99)*(C99-E99)+E99</f>
        <v>9.1980000000000006E-2</v>
      </c>
      <c r="P99" s="9">
        <f>I99*(C99-D99)</f>
        <v>0</v>
      </c>
      <c r="Q99" s="11">
        <f t="shared" si="62"/>
        <v>4.5990000000000003E-2</v>
      </c>
    </row>
    <row r="100" spans="1:21" x14ac:dyDescent="0.35">
      <c r="A100" s="5"/>
      <c r="B100" s="49"/>
      <c r="C100" s="10">
        <f>C99</f>
        <v>4.5990000000000002</v>
      </c>
      <c r="D100" s="10">
        <f t="shared" si="67"/>
        <v>4.5990000000000003E-2</v>
      </c>
      <c r="E100" s="10">
        <f t="shared" ref="E100:E108" si="73">C100*2/100</f>
        <v>9.1980000000000006E-2</v>
      </c>
      <c r="F100" s="10">
        <v>-0.95</v>
      </c>
      <c r="G100" s="10">
        <v>0</v>
      </c>
      <c r="H100" s="10">
        <v>0.95</v>
      </c>
      <c r="I100" s="10">
        <v>0</v>
      </c>
      <c r="J100" s="10">
        <v>-0.95</v>
      </c>
      <c r="K100" s="15">
        <v>9.7500000000000003E-2</v>
      </c>
      <c r="L100" s="10">
        <v>0.95</v>
      </c>
      <c r="M100" s="15">
        <v>9.7500000000000003E-2</v>
      </c>
      <c r="N100" s="10">
        <f t="shared" ref="N100:N108" si="74">G100*(C100-E100)</f>
        <v>0</v>
      </c>
      <c r="O100" s="10">
        <f t="shared" ref="O100:O108" si="75">(G100+K100)*(C100-E100)+E100</f>
        <v>0.53141444999999998</v>
      </c>
      <c r="P100" s="10">
        <f t="shared" ref="P100:P108" si="76">I100*(C100-D100)</f>
        <v>0</v>
      </c>
      <c r="Q100" s="11">
        <f t="shared" si="62"/>
        <v>0.48990847500000001</v>
      </c>
    </row>
    <row r="101" spans="1:21" x14ac:dyDescent="0.35">
      <c r="A101" s="5"/>
      <c r="B101" s="49"/>
      <c r="C101" s="10">
        <f t="shared" ref="C101:C108" si="77">C100</f>
        <v>4.5990000000000002</v>
      </c>
      <c r="D101" s="10">
        <f t="shared" si="67"/>
        <v>4.5990000000000003E-2</v>
      </c>
      <c r="E101" s="10">
        <f t="shared" si="73"/>
        <v>9.1980000000000006E-2</v>
      </c>
      <c r="F101" s="10">
        <v>-0.9</v>
      </c>
      <c r="G101" s="10">
        <v>0</v>
      </c>
      <c r="H101" s="10">
        <v>0.9</v>
      </c>
      <c r="I101" s="10">
        <v>0</v>
      </c>
      <c r="J101" s="10">
        <v>-0.9</v>
      </c>
      <c r="K101" s="15">
        <v>0.19</v>
      </c>
      <c r="L101" s="10">
        <v>0.9</v>
      </c>
      <c r="M101" s="15">
        <v>0.19</v>
      </c>
      <c r="N101" s="10">
        <f t="shared" si="74"/>
        <v>0</v>
      </c>
      <c r="O101" s="10">
        <f t="shared" si="75"/>
        <v>0.94831379999999998</v>
      </c>
      <c r="P101" s="10">
        <f t="shared" si="76"/>
        <v>0</v>
      </c>
      <c r="Q101" s="11">
        <f t="shared" si="62"/>
        <v>0.91106190000000009</v>
      </c>
    </row>
    <row r="102" spans="1:21" x14ac:dyDescent="0.35">
      <c r="A102" s="5"/>
      <c r="B102" s="49"/>
      <c r="C102" s="10">
        <f t="shared" si="77"/>
        <v>4.5990000000000002</v>
      </c>
      <c r="D102" s="10">
        <f t="shared" si="67"/>
        <v>4.5990000000000003E-2</v>
      </c>
      <c r="E102" s="10">
        <f t="shared" si="73"/>
        <v>9.1980000000000006E-2</v>
      </c>
      <c r="F102" s="10">
        <v>-0.8</v>
      </c>
      <c r="G102" s="10">
        <v>0</v>
      </c>
      <c r="H102" s="10">
        <v>0.8</v>
      </c>
      <c r="I102" s="10">
        <v>0</v>
      </c>
      <c r="J102" s="10">
        <v>-0.8</v>
      </c>
      <c r="K102" s="15">
        <v>0.36</v>
      </c>
      <c r="L102" s="10">
        <v>0.8</v>
      </c>
      <c r="M102" s="15">
        <v>0.36</v>
      </c>
      <c r="N102" s="10">
        <f t="shared" si="74"/>
        <v>0</v>
      </c>
      <c r="O102" s="10">
        <f t="shared" si="75"/>
        <v>1.7145071999999999</v>
      </c>
      <c r="P102" s="10">
        <f t="shared" si="76"/>
        <v>0</v>
      </c>
      <c r="Q102" s="11">
        <f t="shared" si="62"/>
        <v>1.6850736000000002</v>
      </c>
    </row>
    <row r="103" spans="1:21" x14ac:dyDescent="0.35">
      <c r="A103" s="5"/>
      <c r="B103" s="49"/>
      <c r="C103" s="10">
        <f t="shared" si="77"/>
        <v>4.5990000000000002</v>
      </c>
      <c r="D103" s="10">
        <f t="shared" si="67"/>
        <v>4.5990000000000003E-2</v>
      </c>
      <c r="E103" s="10">
        <f t="shared" si="73"/>
        <v>9.1980000000000006E-2</v>
      </c>
      <c r="F103" s="10">
        <v>-0.7</v>
      </c>
      <c r="G103" s="10">
        <v>0</v>
      </c>
      <c r="H103" s="10">
        <v>0.7</v>
      </c>
      <c r="I103" s="10">
        <v>0</v>
      </c>
      <c r="J103" s="10">
        <v>-0.7</v>
      </c>
      <c r="K103" s="15">
        <v>0.51</v>
      </c>
      <c r="L103" s="10">
        <v>0.7</v>
      </c>
      <c r="M103" s="15">
        <v>0.51</v>
      </c>
      <c r="N103" s="10">
        <f t="shared" si="74"/>
        <v>0</v>
      </c>
      <c r="O103" s="10">
        <f t="shared" si="75"/>
        <v>2.3905601999999999</v>
      </c>
      <c r="P103" s="10">
        <f t="shared" si="76"/>
        <v>0</v>
      </c>
      <c r="Q103" s="11">
        <f t="shared" si="62"/>
        <v>2.3680251000000005</v>
      </c>
    </row>
    <row r="104" spans="1:21" x14ac:dyDescent="0.35">
      <c r="A104" s="5"/>
      <c r="B104" s="49"/>
      <c r="C104" s="10">
        <f t="shared" si="77"/>
        <v>4.5990000000000002</v>
      </c>
      <c r="D104" s="10">
        <f t="shared" si="67"/>
        <v>4.5990000000000003E-2</v>
      </c>
      <c r="E104" s="10">
        <f t="shared" si="73"/>
        <v>9.1980000000000006E-2</v>
      </c>
      <c r="F104" s="10">
        <v>-0.6</v>
      </c>
      <c r="G104" s="10">
        <v>0</v>
      </c>
      <c r="H104" s="10">
        <v>0.6</v>
      </c>
      <c r="I104" s="10">
        <v>0</v>
      </c>
      <c r="J104" s="10">
        <v>-0.6</v>
      </c>
      <c r="K104" s="15">
        <v>0.64</v>
      </c>
      <c r="L104" s="10">
        <v>0.6</v>
      </c>
      <c r="M104" s="15">
        <v>0.64</v>
      </c>
      <c r="N104" s="10">
        <f t="shared" si="74"/>
        <v>0</v>
      </c>
      <c r="O104" s="10">
        <f t="shared" si="75"/>
        <v>2.9764727999999998</v>
      </c>
      <c r="P104" s="10">
        <f t="shared" si="76"/>
        <v>0</v>
      </c>
      <c r="Q104" s="11">
        <f t="shared" si="62"/>
        <v>2.9599164000000004</v>
      </c>
    </row>
    <row r="105" spans="1:21" x14ac:dyDescent="0.35">
      <c r="A105" s="5"/>
      <c r="B105" s="49"/>
      <c r="C105" s="10">
        <f t="shared" si="77"/>
        <v>4.5990000000000002</v>
      </c>
      <c r="D105" s="10">
        <f t="shared" si="67"/>
        <v>4.5990000000000003E-2</v>
      </c>
      <c r="E105" s="10">
        <f t="shared" si="73"/>
        <v>9.1980000000000006E-2</v>
      </c>
      <c r="F105" s="10">
        <v>-0.5</v>
      </c>
      <c r="G105" s="10">
        <v>0</v>
      </c>
      <c r="H105" s="10">
        <v>0.5</v>
      </c>
      <c r="I105" s="10">
        <v>0</v>
      </c>
      <c r="J105" s="10">
        <v>-0.5</v>
      </c>
      <c r="K105" s="15">
        <v>0.75</v>
      </c>
      <c r="L105" s="10">
        <v>0.5</v>
      </c>
      <c r="M105" s="15">
        <v>0.75</v>
      </c>
      <c r="N105" s="10">
        <f t="shared" si="74"/>
        <v>0</v>
      </c>
      <c r="O105" s="10">
        <f t="shared" si="75"/>
        <v>3.4722449999999996</v>
      </c>
      <c r="P105" s="10">
        <f t="shared" si="76"/>
        <v>0</v>
      </c>
      <c r="Q105" s="11">
        <f t="shared" si="62"/>
        <v>3.4607475000000005</v>
      </c>
    </row>
    <row r="106" spans="1:21" x14ac:dyDescent="0.35">
      <c r="A106" s="5"/>
      <c r="B106" s="49"/>
      <c r="C106" s="10">
        <f t="shared" si="77"/>
        <v>4.5990000000000002</v>
      </c>
      <c r="D106" s="10">
        <f t="shared" si="67"/>
        <v>4.5990000000000003E-2</v>
      </c>
      <c r="E106" s="10">
        <f t="shared" si="73"/>
        <v>9.1980000000000006E-2</v>
      </c>
      <c r="F106" s="10">
        <v>-0.4</v>
      </c>
      <c r="G106" s="10">
        <v>0</v>
      </c>
      <c r="H106" s="10">
        <v>0.4</v>
      </c>
      <c r="I106" s="10">
        <v>0</v>
      </c>
      <c r="J106" s="10">
        <v>-0.4</v>
      </c>
      <c r="K106" s="15">
        <v>0.84</v>
      </c>
      <c r="L106" s="10">
        <v>0.4</v>
      </c>
      <c r="M106" s="15">
        <v>0.84</v>
      </c>
      <c r="N106" s="10">
        <f t="shared" si="74"/>
        <v>0</v>
      </c>
      <c r="O106" s="10">
        <f t="shared" si="75"/>
        <v>3.8778767999999997</v>
      </c>
      <c r="P106" s="10">
        <f t="shared" si="76"/>
        <v>0</v>
      </c>
      <c r="Q106" s="11">
        <f t="shared" si="62"/>
        <v>3.8705184000000004</v>
      </c>
    </row>
    <row r="107" spans="1:21" x14ac:dyDescent="0.35">
      <c r="A107" s="5"/>
      <c r="B107" s="49"/>
      <c r="C107" s="10">
        <f t="shared" si="77"/>
        <v>4.5990000000000002</v>
      </c>
      <c r="D107" s="10">
        <f t="shared" si="67"/>
        <v>4.5990000000000003E-2</v>
      </c>
      <c r="E107" s="10">
        <f t="shared" si="73"/>
        <v>9.1980000000000006E-2</v>
      </c>
      <c r="F107" s="10">
        <v>-0.2</v>
      </c>
      <c r="G107" s="10">
        <v>0</v>
      </c>
      <c r="H107" s="10">
        <v>0.2</v>
      </c>
      <c r="I107" s="10">
        <v>0</v>
      </c>
      <c r="J107" s="10">
        <v>-0.2</v>
      </c>
      <c r="K107" s="15">
        <v>0.96</v>
      </c>
      <c r="L107" s="10">
        <v>0.2</v>
      </c>
      <c r="M107" s="15">
        <v>0.96</v>
      </c>
      <c r="N107" s="10">
        <f t="shared" si="74"/>
        <v>0</v>
      </c>
      <c r="O107" s="10">
        <f t="shared" si="75"/>
        <v>4.4187192</v>
      </c>
      <c r="P107" s="10">
        <f t="shared" si="76"/>
        <v>0</v>
      </c>
      <c r="Q107" s="11">
        <f t="shared" si="62"/>
        <v>4.4168795999999997</v>
      </c>
    </row>
    <row r="108" spans="1:21" ht="15" thickBot="1" x14ac:dyDescent="0.4">
      <c r="A108" s="5"/>
      <c r="B108" s="50"/>
      <c r="C108" s="12">
        <f t="shared" si="77"/>
        <v>4.5990000000000002</v>
      </c>
      <c r="D108" s="12">
        <f t="shared" si="67"/>
        <v>4.5990000000000003E-2</v>
      </c>
      <c r="E108" s="12">
        <f t="shared" si="73"/>
        <v>9.1980000000000006E-2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22">
        <v>1</v>
      </c>
      <c r="L108" s="12">
        <v>0</v>
      </c>
      <c r="M108" s="22">
        <v>1</v>
      </c>
      <c r="N108" s="12">
        <f t="shared" si="74"/>
        <v>0</v>
      </c>
      <c r="O108" s="12">
        <f t="shared" si="75"/>
        <v>4.5990000000000002</v>
      </c>
      <c r="P108" s="12">
        <f t="shared" si="76"/>
        <v>0</v>
      </c>
      <c r="Q108" s="11">
        <f t="shared" si="62"/>
        <v>4.5990000000000002</v>
      </c>
    </row>
  </sheetData>
  <mergeCells count="24">
    <mergeCell ref="F17:I17"/>
    <mergeCell ref="J17:M17"/>
    <mergeCell ref="N17:O17"/>
    <mergeCell ref="P17:Q17"/>
    <mergeCell ref="N3:P3"/>
    <mergeCell ref="N4:P4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B79:B88"/>
    <mergeCell ref="B89:B98"/>
    <mergeCell ref="B99:B108"/>
    <mergeCell ref="B19:B28"/>
    <mergeCell ref="B29:B38"/>
    <mergeCell ref="B39:B48"/>
    <mergeCell ref="B49:B58"/>
    <mergeCell ref="B59:B68"/>
    <mergeCell ref="B69:B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1"/>
  <sheetViews>
    <sheetView workbookViewId="0"/>
  </sheetViews>
  <sheetFormatPr defaultRowHeight="14.5" x14ac:dyDescent="0.35"/>
  <cols>
    <col min="3" max="3" width="20.36328125" customWidth="1"/>
    <col min="4" max="4" width="14.08984375" customWidth="1"/>
    <col min="8" max="8" width="21.453125" customWidth="1"/>
  </cols>
  <sheetData>
    <row r="4" spans="3:9" x14ac:dyDescent="0.35">
      <c r="C4" t="s">
        <v>81</v>
      </c>
      <c r="D4">
        <v>2</v>
      </c>
      <c r="H4" t="s">
        <v>43</v>
      </c>
      <c r="I4">
        <v>0.65</v>
      </c>
    </row>
    <row r="5" spans="3:9" x14ac:dyDescent="0.35">
      <c r="C5" t="s">
        <v>82</v>
      </c>
      <c r="D5">
        <v>3</v>
      </c>
      <c r="H5" t="s">
        <v>89</v>
      </c>
      <c r="I5">
        <v>0.55000000000000004</v>
      </c>
    </row>
    <row r="6" spans="3:9" x14ac:dyDescent="0.35">
      <c r="C6" t="s">
        <v>43</v>
      </c>
      <c r="D6">
        <v>0.65</v>
      </c>
      <c r="H6" t="s">
        <v>83</v>
      </c>
      <c r="I6">
        <v>0.91</v>
      </c>
    </row>
    <row r="7" spans="3:9" x14ac:dyDescent="0.35">
      <c r="C7" t="s">
        <v>86</v>
      </c>
      <c r="D7">
        <v>1.5329999999999999</v>
      </c>
      <c r="E7" t="s">
        <v>6</v>
      </c>
      <c r="H7" t="s">
        <v>30</v>
      </c>
      <c r="I7">
        <v>0.51</v>
      </c>
    </row>
    <row r="8" spans="3:9" x14ac:dyDescent="0.35">
      <c r="C8" t="s">
        <v>83</v>
      </c>
      <c r="D8">
        <v>0.91</v>
      </c>
      <c r="H8" t="s">
        <v>90</v>
      </c>
      <c r="I8">
        <v>0.59799999999999998</v>
      </c>
    </row>
    <row r="9" spans="3:9" x14ac:dyDescent="0.35">
      <c r="C9" t="s">
        <v>84</v>
      </c>
      <c r="D9">
        <v>0.55000000000000004</v>
      </c>
    </row>
    <row r="10" spans="3:9" x14ac:dyDescent="0.35">
      <c r="C10" t="s">
        <v>88</v>
      </c>
      <c r="D10">
        <v>327</v>
      </c>
      <c r="E10" t="s">
        <v>87</v>
      </c>
    </row>
    <row r="11" spans="3:9" x14ac:dyDescent="0.35">
      <c r="C11" t="s">
        <v>85</v>
      </c>
      <c r="D11">
        <v>1.395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Propeller</vt:lpstr>
      <vt:lpstr>Blade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2023-01-14T05:40:44Z</dcterms:modified>
</cp:coreProperties>
</file>