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1"/>
  </bookViews>
  <sheets>
    <sheet name="GZ" sheetId="1" r:id="rId1"/>
    <sheet name="Graphs" sheetId="2" r:id="rId2"/>
    <sheet name="1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2" l="1"/>
  <c r="H18" i="2"/>
  <c r="G18" i="2"/>
  <c r="F18" i="2"/>
  <c r="I17" i="2"/>
  <c r="H17" i="2"/>
  <c r="H19" i="2" s="1"/>
  <c r="G17" i="2"/>
  <c r="G19" i="2" s="1"/>
  <c r="F17" i="2"/>
  <c r="F19" i="2" s="1"/>
  <c r="M11" i="2"/>
  <c r="L11" i="2"/>
  <c r="K11" i="2"/>
  <c r="J11" i="2"/>
  <c r="M10" i="2"/>
  <c r="L10" i="2"/>
  <c r="K10" i="2"/>
  <c r="J10" i="2"/>
  <c r="M9" i="2"/>
  <c r="L9" i="2"/>
  <c r="K9" i="2"/>
  <c r="J9" i="2"/>
  <c r="M8" i="2"/>
  <c r="L8" i="2"/>
  <c r="K8" i="2"/>
  <c r="J8" i="2"/>
  <c r="M7" i="2"/>
  <c r="I20" i="2" s="1"/>
  <c r="L7" i="2"/>
  <c r="H20" i="2" s="1"/>
  <c r="K7" i="2"/>
  <c r="G20" i="2" s="1"/>
  <c r="J7" i="2"/>
  <c r="F20" i="2" s="1"/>
  <c r="M6" i="2"/>
  <c r="L6" i="2"/>
  <c r="K6" i="2"/>
  <c r="J6" i="2"/>
  <c r="M5" i="2"/>
  <c r="L5" i="2"/>
  <c r="K5" i="2"/>
  <c r="J5" i="2"/>
  <c r="L4" i="2"/>
  <c r="K4" i="2"/>
  <c r="J4" i="2"/>
  <c r="K215" i="1"/>
  <c r="B115" i="1"/>
  <c r="B166" i="1"/>
  <c r="B113" i="1"/>
  <c r="B4" i="1"/>
  <c r="L223" i="1"/>
  <c r="K223" i="1"/>
  <c r="J223" i="1"/>
  <c r="I223" i="1"/>
  <c r="H223" i="1"/>
  <c r="L222" i="1"/>
  <c r="K222" i="1"/>
  <c r="J222" i="1"/>
  <c r="I222" i="1"/>
  <c r="H222" i="1"/>
  <c r="L221" i="1"/>
  <c r="K221" i="1"/>
  <c r="J221" i="1"/>
  <c r="I221" i="1"/>
  <c r="H221" i="1"/>
  <c r="L220" i="1"/>
  <c r="K220" i="1"/>
  <c r="J220" i="1"/>
  <c r="I220" i="1"/>
  <c r="H220" i="1"/>
  <c r="L218" i="1"/>
  <c r="K218" i="1"/>
  <c r="J218" i="1"/>
  <c r="I218" i="1"/>
  <c r="H218" i="1"/>
  <c r="L217" i="1"/>
  <c r="K217" i="1"/>
  <c r="J217" i="1"/>
  <c r="I217" i="1"/>
  <c r="H217" i="1"/>
  <c r="L216" i="1"/>
  <c r="K216" i="1"/>
  <c r="J216" i="1"/>
  <c r="I216" i="1"/>
  <c r="H216" i="1"/>
  <c r="L215" i="1"/>
  <c r="J215" i="1"/>
  <c r="I215" i="1"/>
  <c r="H215" i="1"/>
  <c r="E215" i="1"/>
  <c r="K214" i="1"/>
  <c r="J214" i="1"/>
  <c r="CE212" i="1"/>
  <c r="CU210" i="1"/>
  <c r="AY210" i="1"/>
  <c r="CE208" i="1"/>
  <c r="BO208" i="1"/>
  <c r="CU206" i="1"/>
  <c r="AY206" i="1"/>
  <c r="AI206" i="1"/>
  <c r="S206" i="1"/>
  <c r="BO204" i="1"/>
  <c r="CD202" i="1"/>
  <c r="AI202" i="1"/>
  <c r="S202" i="1"/>
  <c r="CD201" i="1"/>
  <c r="CT200" i="1"/>
  <c r="CD200" i="1"/>
  <c r="AX200" i="1"/>
  <c r="CT199" i="1"/>
  <c r="AX199" i="1"/>
  <c r="CT198" i="1"/>
  <c r="CD198" i="1"/>
  <c r="BN198" i="1"/>
  <c r="AX198" i="1"/>
  <c r="CT197" i="1"/>
  <c r="CD197" i="1"/>
  <c r="BN197" i="1"/>
  <c r="CT196" i="1"/>
  <c r="CD196" i="1"/>
  <c r="BN196" i="1"/>
  <c r="AX196" i="1"/>
  <c r="AH196" i="1"/>
  <c r="R196" i="1"/>
  <c r="CT195" i="1"/>
  <c r="CD195" i="1"/>
  <c r="BN195" i="1"/>
  <c r="AX195" i="1"/>
  <c r="AH195" i="1"/>
  <c r="R195" i="1"/>
  <c r="CT194" i="1"/>
  <c r="CD194" i="1"/>
  <c r="BN194" i="1"/>
  <c r="AX194" i="1"/>
  <c r="AH194" i="1"/>
  <c r="R194" i="1"/>
  <c r="BP186" i="1"/>
  <c r="BX200" i="1" s="1"/>
  <c r="AQ186" i="1"/>
  <c r="S186" i="1"/>
  <c r="F195" i="1" s="1"/>
  <c r="CB185" i="1"/>
  <c r="CA185" i="1"/>
  <c r="BZ185" i="1"/>
  <c r="BX185" i="1"/>
  <c r="BW185" i="1"/>
  <c r="BV185" i="1"/>
  <c r="BQ185" i="1"/>
  <c r="BP185" i="1"/>
  <c r="BO185" i="1"/>
  <c r="BM185" i="1"/>
  <c r="BL185" i="1"/>
  <c r="BK185" i="1"/>
  <c r="BF185" i="1"/>
  <c r="BE185" i="1"/>
  <c r="BD185" i="1"/>
  <c r="BB185" i="1"/>
  <c r="BA185" i="1"/>
  <c r="AZ185" i="1"/>
  <c r="AU185" i="1"/>
  <c r="AT185" i="1"/>
  <c r="AS185" i="1"/>
  <c r="AQ185" i="1"/>
  <c r="AP185" i="1"/>
  <c r="AO185" i="1"/>
  <c r="AJ185" i="1"/>
  <c r="AI185" i="1"/>
  <c r="AH185" i="1"/>
  <c r="AF185" i="1"/>
  <c r="AE185" i="1"/>
  <c r="AD185" i="1"/>
  <c r="Y185" i="1"/>
  <c r="X185" i="1"/>
  <c r="W185" i="1"/>
  <c r="U185" i="1"/>
  <c r="T185" i="1"/>
  <c r="S185" i="1"/>
  <c r="N185" i="1"/>
  <c r="M185" i="1"/>
  <c r="L185" i="1"/>
  <c r="J185" i="1"/>
  <c r="I185" i="1"/>
  <c r="H185" i="1"/>
  <c r="CB184" i="1"/>
  <c r="CA184" i="1"/>
  <c r="BZ184" i="1"/>
  <c r="BX184" i="1"/>
  <c r="BW184" i="1"/>
  <c r="BV184" i="1"/>
  <c r="BQ184" i="1"/>
  <c r="BP184" i="1"/>
  <c r="BO184" i="1"/>
  <c r="BM184" i="1"/>
  <c r="BL184" i="1"/>
  <c r="BK184" i="1"/>
  <c r="BF184" i="1"/>
  <c r="BE184" i="1"/>
  <c r="BD184" i="1"/>
  <c r="BB184" i="1"/>
  <c r="BA184" i="1"/>
  <c r="AZ184" i="1"/>
  <c r="AU184" i="1"/>
  <c r="AT184" i="1"/>
  <c r="AS184" i="1"/>
  <c r="AQ184" i="1"/>
  <c r="AP184" i="1"/>
  <c r="AO184" i="1"/>
  <c r="AJ184" i="1"/>
  <c r="AI184" i="1"/>
  <c r="AH184" i="1"/>
  <c r="AF184" i="1"/>
  <c r="AE184" i="1"/>
  <c r="AD184" i="1"/>
  <c r="Y184" i="1"/>
  <c r="X184" i="1"/>
  <c r="W184" i="1"/>
  <c r="U184" i="1"/>
  <c r="T184" i="1"/>
  <c r="S184" i="1"/>
  <c r="N184" i="1"/>
  <c r="M184" i="1"/>
  <c r="L184" i="1"/>
  <c r="J184" i="1"/>
  <c r="I184" i="1"/>
  <c r="H184" i="1"/>
  <c r="CB183" i="1"/>
  <c r="CA183" i="1"/>
  <c r="BZ183" i="1"/>
  <c r="BX183" i="1"/>
  <c r="BW183" i="1"/>
  <c r="BV183" i="1"/>
  <c r="BQ183" i="1"/>
  <c r="BP183" i="1"/>
  <c r="BO183" i="1"/>
  <c r="BM183" i="1"/>
  <c r="BL183" i="1"/>
  <c r="BK183" i="1"/>
  <c r="BF183" i="1"/>
  <c r="BE183" i="1"/>
  <c r="BD183" i="1"/>
  <c r="BB183" i="1"/>
  <c r="BA183" i="1"/>
  <c r="AZ183" i="1"/>
  <c r="AU183" i="1"/>
  <c r="AT183" i="1"/>
  <c r="AS183" i="1"/>
  <c r="AQ183" i="1"/>
  <c r="AP183" i="1"/>
  <c r="AO183" i="1"/>
  <c r="AJ183" i="1"/>
  <c r="AI183" i="1"/>
  <c r="AH183" i="1"/>
  <c r="AF183" i="1"/>
  <c r="AE183" i="1"/>
  <c r="AD183" i="1"/>
  <c r="Y183" i="1"/>
  <c r="X183" i="1"/>
  <c r="W183" i="1"/>
  <c r="U183" i="1"/>
  <c r="T183" i="1"/>
  <c r="S183" i="1"/>
  <c r="N183" i="1"/>
  <c r="M183" i="1"/>
  <c r="L183" i="1"/>
  <c r="J183" i="1"/>
  <c r="I183" i="1"/>
  <c r="H183" i="1"/>
  <c r="CB182" i="1"/>
  <c r="CA182" i="1"/>
  <c r="BZ182" i="1"/>
  <c r="BX182" i="1"/>
  <c r="BW182" i="1"/>
  <c r="BV182" i="1"/>
  <c r="BQ182" i="1"/>
  <c r="BP182" i="1"/>
  <c r="BO182" i="1"/>
  <c r="BM182" i="1"/>
  <c r="BL182" i="1"/>
  <c r="BK182" i="1"/>
  <c r="BF182" i="1"/>
  <c r="BE182" i="1"/>
  <c r="BD182" i="1"/>
  <c r="BB182" i="1"/>
  <c r="BA182" i="1"/>
  <c r="AZ182" i="1"/>
  <c r="AU182" i="1"/>
  <c r="AT182" i="1"/>
  <c r="AS182" i="1"/>
  <c r="AQ182" i="1"/>
  <c r="AP182" i="1"/>
  <c r="AO182" i="1"/>
  <c r="AJ182" i="1"/>
  <c r="AI182" i="1"/>
  <c r="AH182" i="1"/>
  <c r="AF182" i="1"/>
  <c r="AE182" i="1"/>
  <c r="AD182" i="1"/>
  <c r="Y182" i="1"/>
  <c r="X182" i="1"/>
  <c r="W182" i="1"/>
  <c r="U182" i="1"/>
  <c r="T182" i="1"/>
  <c r="S182" i="1"/>
  <c r="N182" i="1"/>
  <c r="M182" i="1"/>
  <c r="L182" i="1"/>
  <c r="J182" i="1"/>
  <c r="I182" i="1"/>
  <c r="H182" i="1"/>
  <c r="CB181" i="1"/>
  <c r="CA181" i="1"/>
  <c r="BZ181" i="1"/>
  <c r="BX181" i="1"/>
  <c r="BW181" i="1"/>
  <c r="BV181" i="1"/>
  <c r="BQ181" i="1"/>
  <c r="BP181" i="1"/>
  <c r="BO181" i="1"/>
  <c r="BM181" i="1"/>
  <c r="BL181" i="1"/>
  <c r="BK181" i="1"/>
  <c r="BF181" i="1"/>
  <c r="BE181" i="1"/>
  <c r="BD181" i="1"/>
  <c r="BB181" i="1"/>
  <c r="BA181" i="1"/>
  <c r="AZ181" i="1"/>
  <c r="AU181" i="1"/>
  <c r="AT181" i="1"/>
  <c r="AS181" i="1"/>
  <c r="AQ181" i="1"/>
  <c r="AP181" i="1"/>
  <c r="AO181" i="1"/>
  <c r="AJ181" i="1"/>
  <c r="AI181" i="1"/>
  <c r="AH181" i="1"/>
  <c r="AF181" i="1"/>
  <c r="AE181" i="1"/>
  <c r="AD181" i="1"/>
  <c r="Y181" i="1"/>
  <c r="X181" i="1"/>
  <c r="W181" i="1"/>
  <c r="U181" i="1"/>
  <c r="T181" i="1"/>
  <c r="S181" i="1"/>
  <c r="N181" i="1"/>
  <c r="M181" i="1"/>
  <c r="L181" i="1"/>
  <c r="J181" i="1"/>
  <c r="I181" i="1"/>
  <c r="H181" i="1"/>
  <c r="CB180" i="1"/>
  <c r="CA180" i="1"/>
  <c r="BZ180" i="1"/>
  <c r="BX180" i="1"/>
  <c r="BW180" i="1"/>
  <c r="BV180" i="1"/>
  <c r="BQ180" i="1"/>
  <c r="BP180" i="1"/>
  <c r="BO180" i="1"/>
  <c r="BM180" i="1"/>
  <c r="BL180" i="1"/>
  <c r="BK180" i="1"/>
  <c r="BF180" i="1"/>
  <c r="BE180" i="1"/>
  <c r="BD180" i="1"/>
  <c r="BB180" i="1"/>
  <c r="BA180" i="1"/>
  <c r="AZ180" i="1"/>
  <c r="AU180" i="1"/>
  <c r="AT180" i="1"/>
  <c r="AS180" i="1"/>
  <c r="AQ180" i="1"/>
  <c r="AP180" i="1"/>
  <c r="AO180" i="1"/>
  <c r="AJ180" i="1"/>
  <c r="AI180" i="1"/>
  <c r="AH180" i="1"/>
  <c r="AF180" i="1"/>
  <c r="AE180" i="1"/>
  <c r="AD180" i="1"/>
  <c r="Y180" i="1"/>
  <c r="X180" i="1"/>
  <c r="W180" i="1"/>
  <c r="U180" i="1"/>
  <c r="T180" i="1"/>
  <c r="S180" i="1"/>
  <c r="N180" i="1"/>
  <c r="M180" i="1"/>
  <c r="L180" i="1"/>
  <c r="J180" i="1"/>
  <c r="I180" i="1"/>
  <c r="H180" i="1"/>
  <c r="CB179" i="1"/>
  <c r="CA179" i="1"/>
  <c r="BZ179" i="1"/>
  <c r="BX179" i="1"/>
  <c r="BW179" i="1"/>
  <c r="BV179" i="1"/>
  <c r="BQ179" i="1"/>
  <c r="BP179" i="1"/>
  <c r="BO179" i="1"/>
  <c r="BM179" i="1"/>
  <c r="BL179" i="1"/>
  <c r="BK179" i="1"/>
  <c r="BF179" i="1"/>
  <c r="BE179" i="1"/>
  <c r="BD179" i="1"/>
  <c r="BB179" i="1"/>
  <c r="BA179" i="1"/>
  <c r="AZ179" i="1"/>
  <c r="AU179" i="1"/>
  <c r="AT179" i="1"/>
  <c r="AS179" i="1"/>
  <c r="AQ179" i="1"/>
  <c r="AP179" i="1"/>
  <c r="AO179" i="1"/>
  <c r="AJ179" i="1"/>
  <c r="AI179" i="1"/>
  <c r="AH179" i="1"/>
  <c r="AF179" i="1"/>
  <c r="AE179" i="1"/>
  <c r="AD179" i="1"/>
  <c r="Y179" i="1"/>
  <c r="X179" i="1"/>
  <c r="W179" i="1"/>
  <c r="U179" i="1"/>
  <c r="T179" i="1"/>
  <c r="S179" i="1"/>
  <c r="N179" i="1"/>
  <c r="M179" i="1"/>
  <c r="L179" i="1"/>
  <c r="J179" i="1"/>
  <c r="I179" i="1"/>
  <c r="H179" i="1"/>
  <c r="CB178" i="1"/>
  <c r="CA178" i="1"/>
  <c r="BZ178" i="1"/>
  <c r="BX178" i="1"/>
  <c r="BW178" i="1"/>
  <c r="BV178" i="1"/>
  <c r="BQ178" i="1"/>
  <c r="BP178" i="1"/>
  <c r="BO178" i="1"/>
  <c r="BM178" i="1"/>
  <c r="BL178" i="1"/>
  <c r="BK178" i="1"/>
  <c r="BF178" i="1"/>
  <c r="BE178" i="1"/>
  <c r="BD178" i="1"/>
  <c r="BB178" i="1"/>
  <c r="BA178" i="1"/>
  <c r="AZ178" i="1"/>
  <c r="AU178" i="1"/>
  <c r="AT178" i="1"/>
  <c r="AS178" i="1"/>
  <c r="AQ178" i="1"/>
  <c r="AP178" i="1"/>
  <c r="AO178" i="1"/>
  <c r="AJ178" i="1"/>
  <c r="AI178" i="1"/>
  <c r="AH178" i="1"/>
  <c r="AF178" i="1"/>
  <c r="AE178" i="1"/>
  <c r="AD178" i="1"/>
  <c r="Y178" i="1"/>
  <c r="X178" i="1"/>
  <c r="W178" i="1"/>
  <c r="U178" i="1"/>
  <c r="T178" i="1"/>
  <c r="S178" i="1"/>
  <c r="N178" i="1"/>
  <c r="M178" i="1"/>
  <c r="L178" i="1"/>
  <c r="J178" i="1"/>
  <c r="I178" i="1"/>
  <c r="H178" i="1"/>
  <c r="CB177" i="1"/>
  <c r="CA177" i="1"/>
  <c r="BZ177" i="1"/>
  <c r="BX177" i="1"/>
  <c r="BW177" i="1"/>
  <c r="BV177" i="1"/>
  <c r="BQ177" i="1"/>
  <c r="BP177" i="1"/>
  <c r="BO177" i="1"/>
  <c r="BM177" i="1"/>
  <c r="BL177" i="1"/>
  <c r="BK177" i="1"/>
  <c r="BF177" i="1"/>
  <c r="BE177" i="1"/>
  <c r="BD177" i="1"/>
  <c r="BB177" i="1"/>
  <c r="BA177" i="1"/>
  <c r="AZ177" i="1"/>
  <c r="AU177" i="1"/>
  <c r="AT177" i="1"/>
  <c r="AS177" i="1"/>
  <c r="AQ177" i="1"/>
  <c r="AP177" i="1"/>
  <c r="AO177" i="1"/>
  <c r="AJ177" i="1"/>
  <c r="AI177" i="1"/>
  <c r="AH177" i="1"/>
  <c r="AF177" i="1"/>
  <c r="AE177" i="1"/>
  <c r="AD177" i="1"/>
  <c r="Y177" i="1"/>
  <c r="X177" i="1"/>
  <c r="W177" i="1"/>
  <c r="U177" i="1"/>
  <c r="T177" i="1"/>
  <c r="S177" i="1"/>
  <c r="N177" i="1"/>
  <c r="M177" i="1"/>
  <c r="L177" i="1"/>
  <c r="J177" i="1"/>
  <c r="I177" i="1"/>
  <c r="H177" i="1"/>
  <c r="CB176" i="1"/>
  <c r="CA176" i="1"/>
  <c r="BZ176" i="1"/>
  <c r="BX176" i="1"/>
  <c r="BW176" i="1"/>
  <c r="BV176" i="1"/>
  <c r="BQ176" i="1"/>
  <c r="BP176" i="1"/>
  <c r="BO176" i="1"/>
  <c r="BM176" i="1"/>
  <c r="BL176" i="1"/>
  <c r="BK176" i="1"/>
  <c r="BF176" i="1"/>
  <c r="BE176" i="1"/>
  <c r="BD176" i="1"/>
  <c r="BB176" i="1"/>
  <c r="BA176" i="1"/>
  <c r="AZ176" i="1"/>
  <c r="AU176" i="1"/>
  <c r="AT176" i="1"/>
  <c r="AS176" i="1"/>
  <c r="AQ176" i="1"/>
  <c r="AP176" i="1"/>
  <c r="AO176" i="1"/>
  <c r="AJ176" i="1"/>
  <c r="AI176" i="1"/>
  <c r="AH176" i="1"/>
  <c r="AF176" i="1"/>
  <c r="AE176" i="1"/>
  <c r="AD176" i="1"/>
  <c r="Y176" i="1"/>
  <c r="X176" i="1"/>
  <c r="W176" i="1"/>
  <c r="U176" i="1"/>
  <c r="T176" i="1"/>
  <c r="S176" i="1"/>
  <c r="N176" i="1"/>
  <c r="M176" i="1"/>
  <c r="L176" i="1"/>
  <c r="J176" i="1"/>
  <c r="I176" i="1"/>
  <c r="H176" i="1"/>
  <c r="CB175" i="1"/>
  <c r="CA175" i="1"/>
  <c r="BZ175" i="1"/>
  <c r="BX175" i="1"/>
  <c r="BW175" i="1"/>
  <c r="BV175" i="1"/>
  <c r="BQ175" i="1"/>
  <c r="BP175" i="1"/>
  <c r="BO175" i="1"/>
  <c r="BM175" i="1"/>
  <c r="BL175" i="1"/>
  <c r="BK175" i="1"/>
  <c r="BF175" i="1"/>
  <c r="BE175" i="1"/>
  <c r="BD175" i="1"/>
  <c r="BB175" i="1"/>
  <c r="BA175" i="1"/>
  <c r="AZ175" i="1"/>
  <c r="AU175" i="1"/>
  <c r="AT175" i="1"/>
  <c r="AS175" i="1"/>
  <c r="AQ175" i="1"/>
  <c r="AP175" i="1"/>
  <c r="AO175" i="1"/>
  <c r="AJ175" i="1"/>
  <c r="AI175" i="1"/>
  <c r="AH175" i="1"/>
  <c r="AF175" i="1"/>
  <c r="AE175" i="1"/>
  <c r="AD175" i="1"/>
  <c r="Y175" i="1"/>
  <c r="X175" i="1"/>
  <c r="W175" i="1"/>
  <c r="U175" i="1"/>
  <c r="T175" i="1"/>
  <c r="S175" i="1"/>
  <c r="N175" i="1"/>
  <c r="M175" i="1"/>
  <c r="L175" i="1"/>
  <c r="J175" i="1"/>
  <c r="I175" i="1"/>
  <c r="H175" i="1"/>
  <c r="CB174" i="1"/>
  <c r="CA174" i="1"/>
  <c r="BZ174" i="1"/>
  <c r="BX174" i="1"/>
  <c r="BW174" i="1"/>
  <c r="BV174" i="1"/>
  <c r="BQ174" i="1"/>
  <c r="BP174" i="1"/>
  <c r="BO174" i="1"/>
  <c r="BM174" i="1"/>
  <c r="BL174" i="1"/>
  <c r="BK174" i="1"/>
  <c r="BF174" i="1"/>
  <c r="BE174" i="1"/>
  <c r="BD174" i="1"/>
  <c r="BB174" i="1"/>
  <c r="BA174" i="1"/>
  <c r="AZ174" i="1"/>
  <c r="AU174" i="1"/>
  <c r="AT174" i="1"/>
  <c r="AS174" i="1"/>
  <c r="AQ174" i="1"/>
  <c r="AP174" i="1"/>
  <c r="AO174" i="1"/>
  <c r="AJ174" i="1"/>
  <c r="AI174" i="1"/>
  <c r="AH174" i="1"/>
  <c r="AF174" i="1"/>
  <c r="AE174" i="1"/>
  <c r="AD174" i="1"/>
  <c r="Y174" i="1"/>
  <c r="X174" i="1"/>
  <c r="W174" i="1"/>
  <c r="U174" i="1"/>
  <c r="T174" i="1"/>
  <c r="S174" i="1"/>
  <c r="N174" i="1"/>
  <c r="M174" i="1"/>
  <c r="L174" i="1"/>
  <c r="J174" i="1"/>
  <c r="I174" i="1"/>
  <c r="H174" i="1"/>
  <c r="CB173" i="1"/>
  <c r="CA173" i="1"/>
  <c r="BZ173" i="1"/>
  <c r="BX173" i="1"/>
  <c r="BW173" i="1"/>
  <c r="BV173" i="1"/>
  <c r="BQ173" i="1"/>
  <c r="BP173" i="1"/>
  <c r="BO173" i="1"/>
  <c r="BM173" i="1"/>
  <c r="BL173" i="1"/>
  <c r="BK173" i="1"/>
  <c r="BF173" i="1"/>
  <c r="BE173" i="1"/>
  <c r="BD173" i="1"/>
  <c r="BB173" i="1"/>
  <c r="BA173" i="1"/>
  <c r="AZ173" i="1"/>
  <c r="AU173" i="1"/>
  <c r="AT173" i="1"/>
  <c r="AS173" i="1"/>
  <c r="AQ173" i="1"/>
  <c r="AP173" i="1"/>
  <c r="AO173" i="1"/>
  <c r="AJ173" i="1"/>
  <c r="AI173" i="1"/>
  <c r="AH173" i="1"/>
  <c r="AF173" i="1"/>
  <c r="AE173" i="1"/>
  <c r="AD173" i="1"/>
  <c r="Y173" i="1"/>
  <c r="X173" i="1"/>
  <c r="W173" i="1"/>
  <c r="U173" i="1"/>
  <c r="T173" i="1"/>
  <c r="S173" i="1"/>
  <c r="N173" i="1"/>
  <c r="M173" i="1"/>
  <c r="L173" i="1"/>
  <c r="J173" i="1"/>
  <c r="I173" i="1"/>
  <c r="H173" i="1"/>
  <c r="CB172" i="1"/>
  <c r="CA172" i="1"/>
  <c r="BZ172" i="1"/>
  <c r="BX172" i="1"/>
  <c r="BW172" i="1"/>
  <c r="BV172" i="1"/>
  <c r="BQ172" i="1"/>
  <c r="BP172" i="1"/>
  <c r="BO172" i="1"/>
  <c r="BO186" i="1" s="1"/>
  <c r="BW200" i="1" s="1"/>
  <c r="CM199" i="1" s="1"/>
  <c r="BM172" i="1"/>
  <c r="BL172" i="1"/>
  <c r="BK172" i="1"/>
  <c r="BF172" i="1"/>
  <c r="BE172" i="1"/>
  <c r="BD172" i="1"/>
  <c r="BB172" i="1"/>
  <c r="BA172" i="1"/>
  <c r="AZ172" i="1"/>
  <c r="AU172" i="1"/>
  <c r="AT172" i="1"/>
  <c r="AS172" i="1"/>
  <c r="AQ172" i="1"/>
  <c r="AP172" i="1"/>
  <c r="AO172" i="1"/>
  <c r="AJ172" i="1"/>
  <c r="AI172" i="1"/>
  <c r="AH172" i="1"/>
  <c r="AF172" i="1"/>
  <c r="AE172" i="1"/>
  <c r="AD172" i="1"/>
  <c r="Y172" i="1"/>
  <c r="X172" i="1"/>
  <c r="W172" i="1"/>
  <c r="U172" i="1"/>
  <c r="T172" i="1"/>
  <c r="S172" i="1"/>
  <c r="N172" i="1"/>
  <c r="M172" i="1"/>
  <c r="L172" i="1"/>
  <c r="J172" i="1"/>
  <c r="I172" i="1"/>
  <c r="H172" i="1"/>
  <c r="CB171" i="1"/>
  <c r="CA171" i="1"/>
  <c r="BZ171" i="1"/>
  <c r="BX171" i="1"/>
  <c r="BW171" i="1"/>
  <c r="BV171" i="1"/>
  <c r="BV186" i="1" s="1"/>
  <c r="CH200" i="1" s="1"/>
  <c r="BQ171" i="1"/>
  <c r="BQ186" i="1" s="1"/>
  <c r="BP171" i="1"/>
  <c r="BO171" i="1"/>
  <c r="BM171" i="1"/>
  <c r="BL171" i="1"/>
  <c r="BK171" i="1"/>
  <c r="BF171" i="1"/>
  <c r="BE171" i="1"/>
  <c r="BD171" i="1"/>
  <c r="BD186" i="1" s="1"/>
  <c r="BG198" i="1" s="1"/>
  <c r="BW198" i="1" s="1"/>
  <c r="BB171" i="1"/>
  <c r="BB186" i="1" s="1"/>
  <c r="BA171" i="1"/>
  <c r="AZ171" i="1"/>
  <c r="AU171" i="1"/>
  <c r="AT171" i="1"/>
  <c r="AS171" i="1"/>
  <c r="AQ171" i="1"/>
  <c r="AP171" i="1"/>
  <c r="AP186" i="1" s="1"/>
  <c r="AM198" i="1" s="1"/>
  <c r="AO171" i="1"/>
  <c r="AO186" i="1" s="1"/>
  <c r="AL198" i="1" s="1"/>
  <c r="AJ171" i="1"/>
  <c r="AI171" i="1"/>
  <c r="AH171" i="1"/>
  <c r="AF171" i="1"/>
  <c r="AE171" i="1"/>
  <c r="AD171" i="1"/>
  <c r="Y171" i="1"/>
  <c r="Y186" i="1" s="1"/>
  <c r="X171" i="1"/>
  <c r="X186" i="1" s="1"/>
  <c r="L195" i="1" s="1"/>
  <c r="W171" i="1"/>
  <c r="U171" i="1"/>
  <c r="T171" i="1"/>
  <c r="S171" i="1"/>
  <c r="N171" i="1"/>
  <c r="M171" i="1"/>
  <c r="L171" i="1"/>
  <c r="L186" i="1" s="1"/>
  <c r="K194" i="1" s="1"/>
  <c r="AA194" i="1" s="1"/>
  <c r="AQ194" i="1" s="1"/>
  <c r="BG194" i="1" s="1"/>
  <c r="BW194" i="1" s="1"/>
  <c r="CM194" i="1" s="1"/>
  <c r="J171" i="1"/>
  <c r="J186" i="1" s="1"/>
  <c r="I171" i="1"/>
  <c r="H171" i="1"/>
  <c r="CE155" i="1"/>
  <c r="AY155" i="1"/>
  <c r="AY157" i="1" s="1"/>
  <c r="CU153" i="1"/>
  <c r="AY153" i="1"/>
  <c r="S153" i="1"/>
  <c r="BO151" i="1"/>
  <c r="AI151" i="1"/>
  <c r="CD149" i="1"/>
  <c r="AI149" i="1"/>
  <c r="S149" i="1"/>
  <c r="CD148" i="1"/>
  <c r="CT147" i="1"/>
  <c r="CD147" i="1"/>
  <c r="AX147" i="1"/>
  <c r="CT146" i="1"/>
  <c r="AX146" i="1"/>
  <c r="CT145" i="1"/>
  <c r="CD145" i="1"/>
  <c r="BN145" i="1"/>
  <c r="AX145" i="1"/>
  <c r="CT144" i="1"/>
  <c r="CD144" i="1"/>
  <c r="BN144" i="1"/>
  <c r="CT143" i="1"/>
  <c r="CD143" i="1"/>
  <c r="BN143" i="1"/>
  <c r="AX143" i="1"/>
  <c r="AH143" i="1"/>
  <c r="R143" i="1"/>
  <c r="CT142" i="1"/>
  <c r="CD142" i="1"/>
  <c r="BN142" i="1"/>
  <c r="BG142" i="1"/>
  <c r="BW142" i="1" s="1"/>
  <c r="CM142" i="1" s="1"/>
  <c r="AX142" i="1"/>
  <c r="AH142" i="1"/>
  <c r="R142" i="1"/>
  <c r="CT141" i="1"/>
  <c r="CD141" i="1"/>
  <c r="BN141" i="1"/>
  <c r="AX141" i="1"/>
  <c r="AH141" i="1"/>
  <c r="R141" i="1"/>
  <c r="F141" i="1"/>
  <c r="V141" i="1" s="1"/>
  <c r="AL141" i="1" s="1"/>
  <c r="BB141" i="1" s="1"/>
  <c r="BR141" i="1" s="1"/>
  <c r="CH141" i="1" s="1"/>
  <c r="CA133" i="1"/>
  <c r="CN147" i="1" s="1"/>
  <c r="CP147" i="1" s="1"/>
  <c r="BA133" i="1"/>
  <c r="BC145" i="1" s="1"/>
  <c r="CB132" i="1"/>
  <c r="CA132" i="1"/>
  <c r="BZ132" i="1"/>
  <c r="BX132" i="1"/>
  <c r="BW132" i="1"/>
  <c r="BV132" i="1"/>
  <c r="BQ132" i="1"/>
  <c r="BP132" i="1"/>
  <c r="BO132" i="1"/>
  <c r="BM132" i="1"/>
  <c r="BL132" i="1"/>
  <c r="BK132" i="1"/>
  <c r="BF132" i="1"/>
  <c r="BE132" i="1"/>
  <c r="BD132" i="1"/>
  <c r="BB132" i="1"/>
  <c r="BA132" i="1"/>
  <c r="AZ132" i="1"/>
  <c r="AU132" i="1"/>
  <c r="AT132" i="1"/>
  <c r="AS132" i="1"/>
  <c r="AQ132" i="1"/>
  <c r="AP132" i="1"/>
  <c r="AO132" i="1"/>
  <c r="AJ132" i="1"/>
  <c r="AI132" i="1"/>
  <c r="AH132" i="1"/>
  <c r="AF132" i="1"/>
  <c r="AE132" i="1"/>
  <c r="AD132" i="1"/>
  <c r="Y132" i="1"/>
  <c r="X132" i="1"/>
  <c r="W132" i="1"/>
  <c r="U132" i="1"/>
  <c r="T132" i="1"/>
  <c r="S132" i="1"/>
  <c r="N132" i="1"/>
  <c r="M132" i="1"/>
  <c r="L132" i="1"/>
  <c r="J132" i="1"/>
  <c r="I132" i="1"/>
  <c r="H132" i="1"/>
  <c r="CB131" i="1"/>
  <c r="CA131" i="1"/>
  <c r="BZ131" i="1"/>
  <c r="BX131" i="1"/>
  <c r="BW131" i="1"/>
  <c r="BV131" i="1"/>
  <c r="BQ131" i="1"/>
  <c r="BP131" i="1"/>
  <c r="BO131" i="1"/>
  <c r="BM131" i="1"/>
  <c r="BL131" i="1"/>
  <c r="BK131" i="1"/>
  <c r="BF131" i="1"/>
  <c r="BE131" i="1"/>
  <c r="BD131" i="1"/>
  <c r="BB131" i="1"/>
  <c r="BA131" i="1"/>
  <c r="AZ131" i="1"/>
  <c r="AU131" i="1"/>
  <c r="AT131" i="1"/>
  <c r="AS131" i="1"/>
  <c r="AQ131" i="1"/>
  <c r="AP131" i="1"/>
  <c r="AO131" i="1"/>
  <c r="AJ131" i="1"/>
  <c r="AI131" i="1"/>
  <c r="AH131" i="1"/>
  <c r="AF131" i="1"/>
  <c r="AE131" i="1"/>
  <c r="AD131" i="1"/>
  <c r="Y131" i="1"/>
  <c r="X131" i="1"/>
  <c r="W131" i="1"/>
  <c r="U131" i="1"/>
  <c r="T131" i="1"/>
  <c r="S131" i="1"/>
  <c r="N131" i="1"/>
  <c r="M131" i="1"/>
  <c r="L131" i="1"/>
  <c r="J131" i="1"/>
  <c r="I131" i="1"/>
  <c r="H131" i="1"/>
  <c r="CB130" i="1"/>
  <c r="CA130" i="1"/>
  <c r="BZ130" i="1"/>
  <c r="BX130" i="1"/>
  <c r="BW130" i="1"/>
  <c r="BV130" i="1"/>
  <c r="BQ130" i="1"/>
  <c r="BP130" i="1"/>
  <c r="BO130" i="1"/>
  <c r="BM130" i="1"/>
  <c r="BL130" i="1"/>
  <c r="BK130" i="1"/>
  <c r="BF130" i="1"/>
  <c r="BE130" i="1"/>
  <c r="BD130" i="1"/>
  <c r="BB130" i="1"/>
  <c r="BA130" i="1"/>
  <c r="AZ130" i="1"/>
  <c r="AU130" i="1"/>
  <c r="AT130" i="1"/>
  <c r="AS130" i="1"/>
  <c r="AQ130" i="1"/>
  <c r="AP130" i="1"/>
  <c r="AO130" i="1"/>
  <c r="AJ130" i="1"/>
  <c r="AI130" i="1"/>
  <c r="AH130" i="1"/>
  <c r="AF130" i="1"/>
  <c r="AE130" i="1"/>
  <c r="AD130" i="1"/>
  <c r="Y130" i="1"/>
  <c r="X130" i="1"/>
  <c r="W130" i="1"/>
  <c r="U130" i="1"/>
  <c r="T130" i="1"/>
  <c r="S130" i="1"/>
  <c r="N130" i="1"/>
  <c r="M130" i="1"/>
  <c r="L130" i="1"/>
  <c r="J130" i="1"/>
  <c r="I130" i="1"/>
  <c r="H130" i="1"/>
  <c r="CB129" i="1"/>
  <c r="CA129" i="1"/>
  <c r="BZ129" i="1"/>
  <c r="BX129" i="1"/>
  <c r="BW129" i="1"/>
  <c r="BV129" i="1"/>
  <c r="BQ129" i="1"/>
  <c r="BP129" i="1"/>
  <c r="BO129" i="1"/>
  <c r="BM129" i="1"/>
  <c r="BL129" i="1"/>
  <c r="BK129" i="1"/>
  <c r="BF129" i="1"/>
  <c r="BE129" i="1"/>
  <c r="BD129" i="1"/>
  <c r="BB129" i="1"/>
  <c r="BA129" i="1"/>
  <c r="AZ129" i="1"/>
  <c r="AU129" i="1"/>
  <c r="AT129" i="1"/>
  <c r="AS129" i="1"/>
  <c r="AQ129" i="1"/>
  <c r="AP129" i="1"/>
  <c r="AO129" i="1"/>
  <c r="AJ129" i="1"/>
  <c r="AI129" i="1"/>
  <c r="AH129" i="1"/>
  <c r="AF129" i="1"/>
  <c r="AE129" i="1"/>
  <c r="AD129" i="1"/>
  <c r="Y129" i="1"/>
  <c r="X129" i="1"/>
  <c r="W129" i="1"/>
  <c r="U129" i="1"/>
  <c r="T129" i="1"/>
  <c r="S129" i="1"/>
  <c r="N129" i="1"/>
  <c r="M129" i="1"/>
  <c r="L129" i="1"/>
  <c r="J129" i="1"/>
  <c r="I129" i="1"/>
  <c r="H129" i="1"/>
  <c r="CB128" i="1"/>
  <c r="CA128" i="1"/>
  <c r="BZ128" i="1"/>
  <c r="BX128" i="1"/>
  <c r="BW128" i="1"/>
  <c r="BV128" i="1"/>
  <c r="BQ128" i="1"/>
  <c r="BP128" i="1"/>
  <c r="BO128" i="1"/>
  <c r="BM128" i="1"/>
  <c r="BL128" i="1"/>
  <c r="BK128" i="1"/>
  <c r="BF128" i="1"/>
  <c r="BE128" i="1"/>
  <c r="BD128" i="1"/>
  <c r="BB128" i="1"/>
  <c r="BA128" i="1"/>
  <c r="AZ128" i="1"/>
  <c r="AU128" i="1"/>
  <c r="AT128" i="1"/>
  <c r="AS128" i="1"/>
  <c r="AQ128" i="1"/>
  <c r="AP128" i="1"/>
  <c r="AO128" i="1"/>
  <c r="AJ128" i="1"/>
  <c r="AI128" i="1"/>
  <c r="AH128" i="1"/>
  <c r="AF128" i="1"/>
  <c r="AE128" i="1"/>
  <c r="AD128" i="1"/>
  <c r="Y128" i="1"/>
  <c r="X128" i="1"/>
  <c r="W128" i="1"/>
  <c r="U128" i="1"/>
  <c r="T128" i="1"/>
  <c r="S128" i="1"/>
  <c r="N128" i="1"/>
  <c r="M128" i="1"/>
  <c r="L128" i="1"/>
  <c r="J128" i="1"/>
  <c r="I128" i="1"/>
  <c r="H128" i="1"/>
  <c r="CB127" i="1"/>
  <c r="CA127" i="1"/>
  <c r="BZ127" i="1"/>
  <c r="BX127" i="1"/>
  <c r="BW127" i="1"/>
  <c r="BV127" i="1"/>
  <c r="BQ127" i="1"/>
  <c r="BP127" i="1"/>
  <c r="BO127" i="1"/>
  <c r="BM127" i="1"/>
  <c r="BL127" i="1"/>
  <c r="BK127" i="1"/>
  <c r="BF127" i="1"/>
  <c r="BE127" i="1"/>
  <c r="BD127" i="1"/>
  <c r="BB127" i="1"/>
  <c r="BA127" i="1"/>
  <c r="AZ127" i="1"/>
  <c r="AU127" i="1"/>
  <c r="AT127" i="1"/>
  <c r="AS127" i="1"/>
  <c r="AQ127" i="1"/>
  <c r="AP127" i="1"/>
  <c r="AO127" i="1"/>
  <c r="AJ127" i="1"/>
  <c r="AI127" i="1"/>
  <c r="AH127" i="1"/>
  <c r="AF127" i="1"/>
  <c r="AE127" i="1"/>
  <c r="AD127" i="1"/>
  <c r="Y127" i="1"/>
  <c r="X127" i="1"/>
  <c r="W127" i="1"/>
  <c r="U127" i="1"/>
  <c r="T127" i="1"/>
  <c r="S127" i="1"/>
  <c r="N127" i="1"/>
  <c r="M127" i="1"/>
  <c r="L127" i="1"/>
  <c r="J127" i="1"/>
  <c r="I127" i="1"/>
  <c r="H127" i="1"/>
  <c r="CB126" i="1"/>
  <c r="CA126" i="1"/>
  <c r="BZ126" i="1"/>
  <c r="BX126" i="1"/>
  <c r="BW126" i="1"/>
  <c r="BV126" i="1"/>
  <c r="BQ126" i="1"/>
  <c r="BP126" i="1"/>
  <c r="BO126" i="1"/>
  <c r="BM126" i="1"/>
  <c r="BL126" i="1"/>
  <c r="BK126" i="1"/>
  <c r="BF126" i="1"/>
  <c r="BE126" i="1"/>
  <c r="BD126" i="1"/>
  <c r="BB126" i="1"/>
  <c r="BA126" i="1"/>
  <c r="AZ126" i="1"/>
  <c r="AU126" i="1"/>
  <c r="AT126" i="1"/>
  <c r="AS126" i="1"/>
  <c r="AQ126" i="1"/>
  <c r="AP126" i="1"/>
  <c r="AO126" i="1"/>
  <c r="AJ126" i="1"/>
  <c r="AI126" i="1"/>
  <c r="AH126" i="1"/>
  <c r="AF126" i="1"/>
  <c r="AE126" i="1"/>
  <c r="AD126" i="1"/>
  <c r="Y126" i="1"/>
  <c r="X126" i="1"/>
  <c r="W126" i="1"/>
  <c r="U126" i="1"/>
  <c r="T126" i="1"/>
  <c r="S126" i="1"/>
  <c r="N126" i="1"/>
  <c r="M126" i="1"/>
  <c r="L126" i="1"/>
  <c r="J126" i="1"/>
  <c r="I126" i="1"/>
  <c r="H126" i="1"/>
  <c r="CB125" i="1"/>
  <c r="CA125" i="1"/>
  <c r="BZ125" i="1"/>
  <c r="BX125" i="1"/>
  <c r="BW125" i="1"/>
  <c r="BV125" i="1"/>
  <c r="BQ125" i="1"/>
  <c r="BP125" i="1"/>
  <c r="BO125" i="1"/>
  <c r="BM125" i="1"/>
  <c r="BL125" i="1"/>
  <c r="BK125" i="1"/>
  <c r="BF125" i="1"/>
  <c r="BE125" i="1"/>
  <c r="BD125" i="1"/>
  <c r="BB125" i="1"/>
  <c r="BA125" i="1"/>
  <c r="AZ125" i="1"/>
  <c r="AU125" i="1"/>
  <c r="AT125" i="1"/>
  <c r="AS125" i="1"/>
  <c r="AQ125" i="1"/>
  <c r="AP125" i="1"/>
  <c r="AO125" i="1"/>
  <c r="AJ125" i="1"/>
  <c r="AI125" i="1"/>
  <c r="AH125" i="1"/>
  <c r="AF125" i="1"/>
  <c r="AE125" i="1"/>
  <c r="AD125" i="1"/>
  <c r="Y125" i="1"/>
  <c r="X125" i="1"/>
  <c r="W125" i="1"/>
  <c r="U125" i="1"/>
  <c r="T125" i="1"/>
  <c r="S125" i="1"/>
  <c r="N125" i="1"/>
  <c r="M125" i="1"/>
  <c r="L125" i="1"/>
  <c r="J125" i="1"/>
  <c r="I125" i="1"/>
  <c r="H125" i="1"/>
  <c r="CB124" i="1"/>
  <c r="CA124" i="1"/>
  <c r="BZ124" i="1"/>
  <c r="BX124" i="1"/>
  <c r="BW124" i="1"/>
  <c r="BV124" i="1"/>
  <c r="BQ124" i="1"/>
  <c r="BP124" i="1"/>
  <c r="BO124" i="1"/>
  <c r="BM124" i="1"/>
  <c r="BL124" i="1"/>
  <c r="BK124" i="1"/>
  <c r="BF124" i="1"/>
  <c r="BE124" i="1"/>
  <c r="BD124" i="1"/>
  <c r="BB124" i="1"/>
  <c r="BA124" i="1"/>
  <c r="AZ124" i="1"/>
  <c r="AU124" i="1"/>
  <c r="AT124" i="1"/>
  <c r="AS124" i="1"/>
  <c r="AQ124" i="1"/>
  <c r="AP124" i="1"/>
  <c r="AO124" i="1"/>
  <c r="AJ124" i="1"/>
  <c r="AI124" i="1"/>
  <c r="AH124" i="1"/>
  <c r="AF124" i="1"/>
  <c r="AE124" i="1"/>
  <c r="AD124" i="1"/>
  <c r="Y124" i="1"/>
  <c r="X124" i="1"/>
  <c r="W124" i="1"/>
  <c r="U124" i="1"/>
  <c r="T124" i="1"/>
  <c r="S124" i="1"/>
  <c r="N124" i="1"/>
  <c r="M124" i="1"/>
  <c r="L124" i="1"/>
  <c r="J124" i="1"/>
  <c r="I124" i="1"/>
  <c r="H124" i="1"/>
  <c r="CB123" i="1"/>
  <c r="CA123" i="1"/>
  <c r="BZ123" i="1"/>
  <c r="BX123" i="1"/>
  <c r="BW123" i="1"/>
  <c r="BV123" i="1"/>
  <c r="BQ123" i="1"/>
  <c r="BP123" i="1"/>
  <c r="BO123" i="1"/>
  <c r="BM123" i="1"/>
  <c r="BL123" i="1"/>
  <c r="BK123" i="1"/>
  <c r="BF123" i="1"/>
  <c r="BE123" i="1"/>
  <c r="BD123" i="1"/>
  <c r="BB123" i="1"/>
  <c r="BA123" i="1"/>
  <c r="AZ123" i="1"/>
  <c r="AU123" i="1"/>
  <c r="AT123" i="1"/>
  <c r="AS123" i="1"/>
  <c r="AQ123" i="1"/>
  <c r="AP123" i="1"/>
  <c r="AO123" i="1"/>
  <c r="AJ123" i="1"/>
  <c r="AI123" i="1"/>
  <c r="AH123" i="1"/>
  <c r="AF123" i="1"/>
  <c r="AE123" i="1"/>
  <c r="AD123" i="1"/>
  <c r="Y123" i="1"/>
  <c r="X123" i="1"/>
  <c r="W123" i="1"/>
  <c r="U123" i="1"/>
  <c r="T123" i="1"/>
  <c r="S123" i="1"/>
  <c r="N123" i="1"/>
  <c r="M123" i="1"/>
  <c r="L123" i="1"/>
  <c r="J123" i="1"/>
  <c r="I123" i="1"/>
  <c r="H123" i="1"/>
  <c r="CB122" i="1"/>
  <c r="CA122" i="1"/>
  <c r="BZ122" i="1"/>
  <c r="BX122" i="1"/>
  <c r="BW122" i="1"/>
  <c r="BV122" i="1"/>
  <c r="BQ122" i="1"/>
  <c r="BP122" i="1"/>
  <c r="BO122" i="1"/>
  <c r="BM122" i="1"/>
  <c r="BL122" i="1"/>
  <c r="BK122" i="1"/>
  <c r="BF122" i="1"/>
  <c r="BE122" i="1"/>
  <c r="BD122" i="1"/>
  <c r="BB122" i="1"/>
  <c r="BA122" i="1"/>
  <c r="AZ122" i="1"/>
  <c r="AU122" i="1"/>
  <c r="AT122" i="1"/>
  <c r="AS122" i="1"/>
  <c r="AQ122" i="1"/>
  <c r="AP122" i="1"/>
  <c r="AO122" i="1"/>
  <c r="AJ122" i="1"/>
  <c r="AI122" i="1"/>
  <c r="AH122" i="1"/>
  <c r="AF122" i="1"/>
  <c r="AE122" i="1"/>
  <c r="AD122" i="1"/>
  <c r="Y122" i="1"/>
  <c r="X122" i="1"/>
  <c r="W122" i="1"/>
  <c r="U122" i="1"/>
  <c r="T122" i="1"/>
  <c r="S122" i="1"/>
  <c r="N122" i="1"/>
  <c r="M122" i="1"/>
  <c r="L122" i="1"/>
  <c r="J122" i="1"/>
  <c r="I122" i="1"/>
  <c r="H122" i="1"/>
  <c r="CB121" i="1"/>
  <c r="CA121" i="1"/>
  <c r="BZ121" i="1"/>
  <c r="BX121" i="1"/>
  <c r="BW121" i="1"/>
  <c r="BW133" i="1" s="1"/>
  <c r="CI147" i="1" s="1"/>
  <c r="BV121" i="1"/>
  <c r="BQ121" i="1"/>
  <c r="BP121" i="1"/>
  <c r="BO121" i="1"/>
  <c r="BM121" i="1"/>
  <c r="BL121" i="1"/>
  <c r="BK121" i="1"/>
  <c r="BF121" i="1"/>
  <c r="BE121" i="1"/>
  <c r="BD121" i="1"/>
  <c r="BB121" i="1"/>
  <c r="BA121" i="1"/>
  <c r="AZ121" i="1"/>
  <c r="AU121" i="1"/>
  <c r="AT121" i="1"/>
  <c r="AS121" i="1"/>
  <c r="AS133" i="1" s="1"/>
  <c r="AQ145" i="1" s="1"/>
  <c r="BG144" i="1" s="1"/>
  <c r="BW144" i="1" s="1"/>
  <c r="AQ121" i="1"/>
  <c r="AP121" i="1"/>
  <c r="AO121" i="1"/>
  <c r="AJ121" i="1"/>
  <c r="AI121" i="1"/>
  <c r="AH121" i="1"/>
  <c r="AF121" i="1"/>
  <c r="AE121" i="1"/>
  <c r="AD121" i="1"/>
  <c r="Y121" i="1"/>
  <c r="X121" i="1"/>
  <c r="W121" i="1"/>
  <c r="U121" i="1"/>
  <c r="T121" i="1"/>
  <c r="S121" i="1"/>
  <c r="N121" i="1"/>
  <c r="N133" i="1" s="1"/>
  <c r="M121" i="1"/>
  <c r="L121" i="1"/>
  <c r="J121" i="1"/>
  <c r="I121" i="1"/>
  <c r="H121" i="1"/>
  <c r="CB120" i="1"/>
  <c r="CA120" i="1"/>
  <c r="BZ120" i="1"/>
  <c r="BZ133" i="1" s="1"/>
  <c r="CM147" i="1" s="1"/>
  <c r="BX120" i="1"/>
  <c r="BX133" i="1" s="1"/>
  <c r="BW120" i="1"/>
  <c r="BV120" i="1"/>
  <c r="BQ120" i="1"/>
  <c r="BP120" i="1"/>
  <c r="BO120" i="1"/>
  <c r="BM120" i="1"/>
  <c r="BL120" i="1"/>
  <c r="BL133" i="1" s="1"/>
  <c r="BS147" i="1" s="1"/>
  <c r="BK120" i="1"/>
  <c r="BK133" i="1" s="1"/>
  <c r="BR147" i="1" s="1"/>
  <c r="CH146" i="1" s="1"/>
  <c r="BF120" i="1"/>
  <c r="BE120" i="1"/>
  <c r="BD120" i="1"/>
  <c r="BB120" i="1"/>
  <c r="BA120" i="1"/>
  <c r="AZ120" i="1"/>
  <c r="AU120" i="1"/>
  <c r="AT120" i="1"/>
  <c r="AS120" i="1"/>
  <c r="AQ120" i="1"/>
  <c r="AP120" i="1"/>
  <c r="AO120" i="1"/>
  <c r="AJ120" i="1"/>
  <c r="AI120" i="1"/>
  <c r="AH120" i="1"/>
  <c r="AH133" i="1" s="1"/>
  <c r="K143" i="1" s="1"/>
  <c r="AA143" i="1" s="1"/>
  <c r="AQ143" i="1" s="1"/>
  <c r="AF120" i="1"/>
  <c r="AF133" i="1" s="1"/>
  <c r="AE120" i="1"/>
  <c r="AD120" i="1"/>
  <c r="Y120" i="1"/>
  <c r="X120" i="1"/>
  <c r="W120" i="1"/>
  <c r="U120" i="1"/>
  <c r="T120" i="1"/>
  <c r="T133" i="1" s="1"/>
  <c r="G142" i="1" s="1"/>
  <c r="S120" i="1"/>
  <c r="S133" i="1" s="1"/>
  <c r="F142" i="1" s="1"/>
  <c r="N120" i="1"/>
  <c r="M120" i="1"/>
  <c r="L120" i="1"/>
  <c r="J120" i="1"/>
  <c r="I120" i="1"/>
  <c r="H120" i="1"/>
  <c r="CB119" i="1"/>
  <c r="CB133" i="1" s="1"/>
  <c r="CA119" i="1"/>
  <c r="BZ119" i="1"/>
  <c r="BX119" i="1"/>
  <c r="BW119" i="1"/>
  <c r="BV119" i="1"/>
  <c r="BQ119" i="1"/>
  <c r="BP119" i="1"/>
  <c r="BO119" i="1"/>
  <c r="BO133" i="1" s="1"/>
  <c r="BW147" i="1" s="1"/>
  <c r="CM146" i="1" s="1"/>
  <c r="BM119" i="1"/>
  <c r="BM133" i="1" s="1"/>
  <c r="BL119" i="1"/>
  <c r="BK119" i="1"/>
  <c r="BF119" i="1"/>
  <c r="BE119" i="1"/>
  <c r="BD119" i="1"/>
  <c r="BB119" i="1"/>
  <c r="BA119" i="1"/>
  <c r="AZ119" i="1"/>
  <c r="AZ133" i="1" s="1"/>
  <c r="BB145" i="1" s="1"/>
  <c r="AU119" i="1"/>
  <c r="AT119" i="1"/>
  <c r="AS119" i="1"/>
  <c r="AQ119" i="1"/>
  <c r="AP119" i="1"/>
  <c r="AO119" i="1"/>
  <c r="AJ119" i="1"/>
  <c r="AJ133" i="1" s="1"/>
  <c r="AI119" i="1"/>
  <c r="AI133" i="1" s="1"/>
  <c r="L143" i="1" s="1"/>
  <c r="AH119" i="1"/>
  <c r="AF119" i="1"/>
  <c r="AE119" i="1"/>
  <c r="AD119" i="1"/>
  <c r="Y119" i="1"/>
  <c r="X119" i="1"/>
  <c r="W119" i="1"/>
  <c r="W133" i="1" s="1"/>
  <c r="K142" i="1" s="1"/>
  <c r="AA142" i="1" s="1"/>
  <c r="AQ142" i="1" s="1"/>
  <c r="AQ147" i="1" s="1"/>
  <c r="U119" i="1"/>
  <c r="U133" i="1" s="1"/>
  <c r="T119" i="1"/>
  <c r="S119" i="1"/>
  <c r="N119" i="1"/>
  <c r="M119" i="1"/>
  <c r="L119" i="1"/>
  <c r="J119" i="1"/>
  <c r="I119" i="1"/>
  <c r="I133" i="1" s="1"/>
  <c r="G141" i="1" s="1"/>
  <c r="H119" i="1"/>
  <c r="H133" i="1" s="1"/>
  <c r="CB118" i="1"/>
  <c r="CA118" i="1"/>
  <c r="BZ118" i="1"/>
  <c r="BX118" i="1"/>
  <c r="BW118" i="1"/>
  <c r="BV118" i="1"/>
  <c r="BQ118" i="1"/>
  <c r="BQ133" i="1" s="1"/>
  <c r="BP118" i="1"/>
  <c r="BP133" i="1" s="1"/>
  <c r="BX147" i="1" s="1"/>
  <c r="BO118" i="1"/>
  <c r="BM118" i="1"/>
  <c r="BL118" i="1"/>
  <c r="BK118" i="1"/>
  <c r="BF118" i="1"/>
  <c r="BE118" i="1"/>
  <c r="BD118" i="1"/>
  <c r="BD133" i="1" s="1"/>
  <c r="BG145" i="1" s="1"/>
  <c r="BW145" i="1" s="1"/>
  <c r="BB118" i="1"/>
  <c r="BB133" i="1" s="1"/>
  <c r="BA118" i="1"/>
  <c r="AZ118" i="1"/>
  <c r="AU118" i="1"/>
  <c r="AT118" i="1"/>
  <c r="AS118" i="1"/>
  <c r="AQ118" i="1"/>
  <c r="AP118" i="1"/>
  <c r="AP133" i="1" s="1"/>
  <c r="AM145" i="1" s="1"/>
  <c r="AO118" i="1"/>
  <c r="AO133" i="1" s="1"/>
  <c r="AL145" i="1" s="1"/>
  <c r="AJ118" i="1"/>
  <c r="AI118" i="1"/>
  <c r="AH118" i="1"/>
  <c r="AF118" i="1"/>
  <c r="AE118" i="1"/>
  <c r="AD118" i="1"/>
  <c r="Y118" i="1"/>
  <c r="Y133" i="1" s="1"/>
  <c r="X118" i="1"/>
  <c r="X133" i="1" s="1"/>
  <c r="L142" i="1" s="1"/>
  <c r="W118" i="1"/>
  <c r="U118" i="1"/>
  <c r="T118" i="1"/>
  <c r="S118" i="1"/>
  <c r="N118" i="1"/>
  <c r="M118" i="1"/>
  <c r="M133" i="1" s="1"/>
  <c r="L141" i="1" s="1"/>
  <c r="L118" i="1"/>
  <c r="L133" i="1" s="1"/>
  <c r="K141" i="1" s="1"/>
  <c r="AA141" i="1" s="1"/>
  <c r="AQ141" i="1" s="1"/>
  <c r="BG141" i="1" s="1"/>
  <c r="BW141" i="1" s="1"/>
  <c r="CM141" i="1" s="1"/>
  <c r="J118" i="1"/>
  <c r="J133" i="1" s="1"/>
  <c r="I118" i="1"/>
  <c r="H118" i="1"/>
  <c r="CE103" i="1"/>
  <c r="CE105" i="1" s="1"/>
  <c r="CU101" i="1"/>
  <c r="CU103" i="1" s="1"/>
  <c r="CE101" i="1"/>
  <c r="AY101" i="1"/>
  <c r="AY103" i="1" s="1"/>
  <c r="CU99" i="1"/>
  <c r="BO99" i="1"/>
  <c r="BO101" i="1" s="1"/>
  <c r="AY99" i="1"/>
  <c r="AI99" i="1"/>
  <c r="BO97" i="1"/>
  <c r="AI97" i="1"/>
  <c r="S97" i="1"/>
  <c r="S99" i="1" s="1"/>
  <c r="CD95" i="1"/>
  <c r="AI95" i="1"/>
  <c r="S95" i="1"/>
  <c r="CD94" i="1"/>
  <c r="CT93" i="1"/>
  <c r="CD93" i="1"/>
  <c r="AX93" i="1"/>
  <c r="CT92" i="1"/>
  <c r="AX92" i="1"/>
  <c r="CT91" i="1"/>
  <c r="CD91" i="1"/>
  <c r="BN91" i="1"/>
  <c r="BG91" i="1"/>
  <c r="BW91" i="1" s="1"/>
  <c r="AX91" i="1"/>
  <c r="CT90" i="1"/>
  <c r="CD90" i="1"/>
  <c r="BN90" i="1"/>
  <c r="BB90" i="1"/>
  <c r="BR90" i="1" s="1"/>
  <c r="CT89" i="1"/>
  <c r="CD89" i="1"/>
  <c r="BN89" i="1"/>
  <c r="AX89" i="1"/>
  <c r="AH89" i="1"/>
  <c r="R89" i="1"/>
  <c r="CT88" i="1"/>
  <c r="CD88" i="1"/>
  <c r="BN88" i="1"/>
  <c r="AX88" i="1"/>
  <c r="AQ88" i="1"/>
  <c r="AH88" i="1"/>
  <c r="R88" i="1"/>
  <c r="L88" i="1"/>
  <c r="AB88" i="1" s="1"/>
  <c r="CT87" i="1"/>
  <c r="CD87" i="1"/>
  <c r="BN87" i="1"/>
  <c r="AX87" i="1"/>
  <c r="AH87" i="1"/>
  <c r="R87" i="1"/>
  <c r="G87" i="1"/>
  <c r="I87" i="1" s="1"/>
  <c r="CB78" i="1"/>
  <c r="CB79" i="1" s="1"/>
  <c r="CQ93" i="1" s="1"/>
  <c r="CS93" i="1" s="1"/>
  <c r="CU93" i="1" s="1"/>
  <c r="BF78" i="1"/>
  <c r="AS78" i="1"/>
  <c r="AQ91" i="1" s="1"/>
  <c r="BG90" i="1" s="1"/>
  <c r="BW90" i="1" s="1"/>
  <c r="AQ78" i="1"/>
  <c r="AP78" i="1"/>
  <c r="AM91" i="1" s="1"/>
  <c r="W78" i="1"/>
  <c r="K88" i="1" s="1"/>
  <c r="AA88" i="1" s="1"/>
  <c r="S78" i="1"/>
  <c r="F88" i="1" s="1"/>
  <c r="I78" i="1"/>
  <c r="CB77" i="1"/>
  <c r="CA77" i="1"/>
  <c r="BZ77" i="1"/>
  <c r="BX77" i="1"/>
  <c r="BW77" i="1"/>
  <c r="BV77" i="1"/>
  <c r="BQ77" i="1"/>
  <c r="BP77" i="1"/>
  <c r="BO77" i="1"/>
  <c r="BM77" i="1"/>
  <c r="BL77" i="1"/>
  <c r="BK77" i="1"/>
  <c r="BF77" i="1"/>
  <c r="BE77" i="1"/>
  <c r="BD77" i="1"/>
  <c r="BB77" i="1"/>
  <c r="BA77" i="1"/>
  <c r="AZ77" i="1"/>
  <c r="AU77" i="1"/>
  <c r="AT77" i="1"/>
  <c r="AS77" i="1"/>
  <c r="AQ77" i="1"/>
  <c r="AP77" i="1"/>
  <c r="AO77" i="1"/>
  <c r="AJ77" i="1"/>
  <c r="AI77" i="1"/>
  <c r="AH77" i="1"/>
  <c r="AF77" i="1"/>
  <c r="AE77" i="1"/>
  <c r="AD77" i="1"/>
  <c r="Y77" i="1"/>
  <c r="X77" i="1"/>
  <c r="W77" i="1"/>
  <c r="U77" i="1"/>
  <c r="T77" i="1"/>
  <c r="S77" i="1"/>
  <c r="N77" i="1"/>
  <c r="M77" i="1"/>
  <c r="L77" i="1"/>
  <c r="J77" i="1"/>
  <c r="I77" i="1"/>
  <c r="H77" i="1"/>
  <c r="CB76" i="1"/>
  <c r="CA76" i="1"/>
  <c r="BZ76" i="1"/>
  <c r="BX76" i="1"/>
  <c r="BW76" i="1"/>
  <c r="BV76" i="1"/>
  <c r="BQ76" i="1"/>
  <c r="BP76" i="1"/>
  <c r="BO76" i="1"/>
  <c r="BM76" i="1"/>
  <c r="BL76" i="1"/>
  <c r="BK76" i="1"/>
  <c r="BF76" i="1"/>
  <c r="BE76" i="1"/>
  <c r="BD76" i="1"/>
  <c r="BB76" i="1"/>
  <c r="BA76" i="1"/>
  <c r="AZ76" i="1"/>
  <c r="AU76" i="1"/>
  <c r="AT76" i="1"/>
  <c r="AS76" i="1"/>
  <c r="AQ76" i="1"/>
  <c r="AP76" i="1"/>
  <c r="AO76" i="1"/>
  <c r="AJ76" i="1"/>
  <c r="AI76" i="1"/>
  <c r="AH76" i="1"/>
  <c r="AF76" i="1"/>
  <c r="AE76" i="1"/>
  <c r="AD76" i="1"/>
  <c r="Y76" i="1"/>
  <c r="X76" i="1"/>
  <c r="W76" i="1"/>
  <c r="U76" i="1"/>
  <c r="T76" i="1"/>
  <c r="S76" i="1"/>
  <c r="N76" i="1"/>
  <c r="M76" i="1"/>
  <c r="L76" i="1"/>
  <c r="J76" i="1"/>
  <c r="I76" i="1"/>
  <c r="H76" i="1"/>
  <c r="CB75" i="1"/>
  <c r="CA75" i="1"/>
  <c r="BZ75" i="1"/>
  <c r="BX75" i="1"/>
  <c r="BW75" i="1"/>
  <c r="BV75" i="1"/>
  <c r="BQ75" i="1"/>
  <c r="BP75" i="1"/>
  <c r="BO75" i="1"/>
  <c r="BM75" i="1"/>
  <c r="BL75" i="1"/>
  <c r="BK75" i="1"/>
  <c r="BF75" i="1"/>
  <c r="BE75" i="1"/>
  <c r="BD75" i="1"/>
  <c r="BB75" i="1"/>
  <c r="BA75" i="1"/>
  <c r="AZ75" i="1"/>
  <c r="AU75" i="1"/>
  <c r="AT75" i="1"/>
  <c r="AS75" i="1"/>
  <c r="AQ75" i="1"/>
  <c r="AP75" i="1"/>
  <c r="AO75" i="1"/>
  <c r="AJ75" i="1"/>
  <c r="AI75" i="1"/>
  <c r="AH75" i="1"/>
  <c r="AF75" i="1"/>
  <c r="AE75" i="1"/>
  <c r="AD75" i="1"/>
  <c r="Y75" i="1"/>
  <c r="X75" i="1"/>
  <c r="W75" i="1"/>
  <c r="U75" i="1"/>
  <c r="T75" i="1"/>
  <c r="S75" i="1"/>
  <c r="N75" i="1"/>
  <c r="M75" i="1"/>
  <c r="L75" i="1"/>
  <c r="J75" i="1"/>
  <c r="I75" i="1"/>
  <c r="H75" i="1"/>
  <c r="CB74" i="1"/>
  <c r="CA74" i="1"/>
  <c r="BZ74" i="1"/>
  <c r="BX74" i="1"/>
  <c r="BW74" i="1"/>
  <c r="BV74" i="1"/>
  <c r="BQ74" i="1"/>
  <c r="BP74" i="1"/>
  <c r="BO74" i="1"/>
  <c r="BM74" i="1"/>
  <c r="BL74" i="1"/>
  <c r="BK74" i="1"/>
  <c r="BF74" i="1"/>
  <c r="BE74" i="1"/>
  <c r="BD74" i="1"/>
  <c r="BB74" i="1"/>
  <c r="BA74" i="1"/>
  <c r="AZ74" i="1"/>
  <c r="AU74" i="1"/>
  <c r="AT74" i="1"/>
  <c r="AS74" i="1"/>
  <c r="AQ74" i="1"/>
  <c r="AP74" i="1"/>
  <c r="AO74" i="1"/>
  <c r="AJ74" i="1"/>
  <c r="AI74" i="1"/>
  <c r="AH74" i="1"/>
  <c r="AF74" i="1"/>
  <c r="AE74" i="1"/>
  <c r="AD74" i="1"/>
  <c r="Y74" i="1"/>
  <c r="X74" i="1"/>
  <c r="W74" i="1"/>
  <c r="U74" i="1"/>
  <c r="T74" i="1"/>
  <c r="S74" i="1"/>
  <c r="N74" i="1"/>
  <c r="M74" i="1"/>
  <c r="L74" i="1"/>
  <c r="J74" i="1"/>
  <c r="I74" i="1"/>
  <c r="H74" i="1"/>
  <c r="CB73" i="1"/>
  <c r="CA73" i="1"/>
  <c r="BZ73" i="1"/>
  <c r="BX73" i="1"/>
  <c r="BW73" i="1"/>
  <c r="BV73" i="1"/>
  <c r="BQ73" i="1"/>
  <c r="BP73" i="1"/>
  <c r="BO73" i="1"/>
  <c r="BM73" i="1"/>
  <c r="BL73" i="1"/>
  <c r="BK73" i="1"/>
  <c r="BF73" i="1"/>
  <c r="BE73" i="1"/>
  <c r="BD73" i="1"/>
  <c r="BB73" i="1"/>
  <c r="BA73" i="1"/>
  <c r="AZ73" i="1"/>
  <c r="AU73" i="1"/>
  <c r="AT73" i="1"/>
  <c r="AS73" i="1"/>
  <c r="AQ73" i="1"/>
  <c r="AP73" i="1"/>
  <c r="AO73" i="1"/>
  <c r="AJ73" i="1"/>
  <c r="AI73" i="1"/>
  <c r="AH73" i="1"/>
  <c r="AF73" i="1"/>
  <c r="AE73" i="1"/>
  <c r="AD73" i="1"/>
  <c r="Y73" i="1"/>
  <c r="X73" i="1"/>
  <c r="W73" i="1"/>
  <c r="U73" i="1"/>
  <c r="T73" i="1"/>
  <c r="S73" i="1"/>
  <c r="N73" i="1"/>
  <c r="M73" i="1"/>
  <c r="L73" i="1"/>
  <c r="J73" i="1"/>
  <c r="I73" i="1"/>
  <c r="H73" i="1"/>
  <c r="CB72" i="1"/>
  <c r="CA72" i="1"/>
  <c r="BZ72" i="1"/>
  <c r="BX72" i="1"/>
  <c r="BW72" i="1"/>
  <c r="BV72" i="1"/>
  <c r="BQ72" i="1"/>
  <c r="BP72" i="1"/>
  <c r="BO72" i="1"/>
  <c r="BM72" i="1"/>
  <c r="BL72" i="1"/>
  <c r="BK72" i="1"/>
  <c r="BF72" i="1"/>
  <c r="BE72" i="1"/>
  <c r="BD72" i="1"/>
  <c r="BB72" i="1"/>
  <c r="BA72" i="1"/>
  <c r="AZ72" i="1"/>
  <c r="AU72" i="1"/>
  <c r="AT72" i="1"/>
  <c r="AS72" i="1"/>
  <c r="AQ72" i="1"/>
  <c r="AP72" i="1"/>
  <c r="AO72" i="1"/>
  <c r="AJ72" i="1"/>
  <c r="AI72" i="1"/>
  <c r="AH72" i="1"/>
  <c r="AF72" i="1"/>
  <c r="AE72" i="1"/>
  <c r="AD72" i="1"/>
  <c r="Y72" i="1"/>
  <c r="X72" i="1"/>
  <c r="W72" i="1"/>
  <c r="U72" i="1"/>
  <c r="T72" i="1"/>
  <c r="S72" i="1"/>
  <c r="N72" i="1"/>
  <c r="M72" i="1"/>
  <c r="L72" i="1"/>
  <c r="J72" i="1"/>
  <c r="I72" i="1"/>
  <c r="H72" i="1"/>
  <c r="CB71" i="1"/>
  <c r="CA71" i="1"/>
  <c r="BZ71" i="1"/>
  <c r="BX71" i="1"/>
  <c r="BW71" i="1"/>
  <c r="BV71" i="1"/>
  <c r="BQ71" i="1"/>
  <c r="BP71" i="1"/>
  <c r="BO71" i="1"/>
  <c r="BM71" i="1"/>
  <c r="BL71" i="1"/>
  <c r="BK71" i="1"/>
  <c r="BF71" i="1"/>
  <c r="BE71" i="1"/>
  <c r="BD71" i="1"/>
  <c r="BB71" i="1"/>
  <c r="BA71" i="1"/>
  <c r="AZ71" i="1"/>
  <c r="AU71" i="1"/>
  <c r="AT71" i="1"/>
  <c r="AS71" i="1"/>
  <c r="AQ71" i="1"/>
  <c r="AP71" i="1"/>
  <c r="AO71" i="1"/>
  <c r="AJ71" i="1"/>
  <c r="AI71" i="1"/>
  <c r="AH71" i="1"/>
  <c r="AF71" i="1"/>
  <c r="AE71" i="1"/>
  <c r="AD71" i="1"/>
  <c r="Y71" i="1"/>
  <c r="X71" i="1"/>
  <c r="W71" i="1"/>
  <c r="U71" i="1"/>
  <c r="T71" i="1"/>
  <c r="S71" i="1"/>
  <c r="N71" i="1"/>
  <c r="M71" i="1"/>
  <c r="L71" i="1"/>
  <c r="J71" i="1"/>
  <c r="I71" i="1"/>
  <c r="H71" i="1"/>
  <c r="CB70" i="1"/>
  <c r="CA70" i="1"/>
  <c r="BZ70" i="1"/>
  <c r="BX70" i="1"/>
  <c r="BW70" i="1"/>
  <c r="BV70" i="1"/>
  <c r="BQ70" i="1"/>
  <c r="BP70" i="1"/>
  <c r="BO70" i="1"/>
  <c r="BM70" i="1"/>
  <c r="BL70" i="1"/>
  <c r="BK70" i="1"/>
  <c r="BF70" i="1"/>
  <c r="BE70" i="1"/>
  <c r="BD70" i="1"/>
  <c r="BB70" i="1"/>
  <c r="BA70" i="1"/>
  <c r="AZ70" i="1"/>
  <c r="AU70" i="1"/>
  <c r="AT70" i="1"/>
  <c r="AS70" i="1"/>
  <c r="AQ70" i="1"/>
  <c r="AP70" i="1"/>
  <c r="AO70" i="1"/>
  <c r="AJ70" i="1"/>
  <c r="AI70" i="1"/>
  <c r="AH70" i="1"/>
  <c r="AF70" i="1"/>
  <c r="AE70" i="1"/>
  <c r="AD70" i="1"/>
  <c r="Y70" i="1"/>
  <c r="X70" i="1"/>
  <c r="W70" i="1"/>
  <c r="U70" i="1"/>
  <c r="T70" i="1"/>
  <c r="S70" i="1"/>
  <c r="N70" i="1"/>
  <c r="M70" i="1"/>
  <c r="L70" i="1"/>
  <c r="J70" i="1"/>
  <c r="I70" i="1"/>
  <c r="H70" i="1"/>
  <c r="CB69" i="1"/>
  <c r="CA69" i="1"/>
  <c r="BZ69" i="1"/>
  <c r="BX69" i="1"/>
  <c r="BW69" i="1"/>
  <c r="BV69" i="1"/>
  <c r="BQ69" i="1"/>
  <c r="BP69" i="1"/>
  <c r="BO69" i="1"/>
  <c r="BM69" i="1"/>
  <c r="BL69" i="1"/>
  <c r="BK69" i="1"/>
  <c r="BF69" i="1"/>
  <c r="BE69" i="1"/>
  <c r="BD69" i="1"/>
  <c r="BB69" i="1"/>
  <c r="BA69" i="1"/>
  <c r="AZ69" i="1"/>
  <c r="AU69" i="1"/>
  <c r="AT69" i="1"/>
  <c r="AS69" i="1"/>
  <c r="AQ69" i="1"/>
  <c r="AP69" i="1"/>
  <c r="AO69" i="1"/>
  <c r="AJ69" i="1"/>
  <c r="AI69" i="1"/>
  <c r="AH69" i="1"/>
  <c r="AF69" i="1"/>
  <c r="AE69" i="1"/>
  <c r="AD69" i="1"/>
  <c r="Y69" i="1"/>
  <c r="X69" i="1"/>
  <c r="W69" i="1"/>
  <c r="U69" i="1"/>
  <c r="T69" i="1"/>
  <c r="S69" i="1"/>
  <c r="N69" i="1"/>
  <c r="M69" i="1"/>
  <c r="L69" i="1"/>
  <c r="J69" i="1"/>
  <c r="I69" i="1"/>
  <c r="H69" i="1"/>
  <c r="CB68" i="1"/>
  <c r="CA68" i="1"/>
  <c r="BZ68" i="1"/>
  <c r="BX68" i="1"/>
  <c r="BW68" i="1"/>
  <c r="BV68" i="1"/>
  <c r="BQ68" i="1"/>
  <c r="BP68" i="1"/>
  <c r="BO68" i="1"/>
  <c r="BM68" i="1"/>
  <c r="BL68" i="1"/>
  <c r="BK68" i="1"/>
  <c r="BF68" i="1"/>
  <c r="BE68" i="1"/>
  <c r="BD68" i="1"/>
  <c r="BB68" i="1"/>
  <c r="BA68" i="1"/>
  <c r="AZ68" i="1"/>
  <c r="AU68" i="1"/>
  <c r="AT68" i="1"/>
  <c r="AS68" i="1"/>
  <c r="AQ68" i="1"/>
  <c r="AP68" i="1"/>
  <c r="AO68" i="1"/>
  <c r="AJ68" i="1"/>
  <c r="AI68" i="1"/>
  <c r="AH68" i="1"/>
  <c r="AF68" i="1"/>
  <c r="AE68" i="1"/>
  <c r="AD68" i="1"/>
  <c r="Y68" i="1"/>
  <c r="X68" i="1"/>
  <c r="W68" i="1"/>
  <c r="U68" i="1"/>
  <c r="T68" i="1"/>
  <c r="S68" i="1"/>
  <c r="N68" i="1"/>
  <c r="M68" i="1"/>
  <c r="L68" i="1"/>
  <c r="J68" i="1"/>
  <c r="I68" i="1"/>
  <c r="H68" i="1"/>
  <c r="CB67" i="1"/>
  <c r="CA67" i="1"/>
  <c r="BZ67" i="1"/>
  <c r="BX67" i="1"/>
  <c r="BW67" i="1"/>
  <c r="BV67" i="1"/>
  <c r="BQ67" i="1"/>
  <c r="BP67" i="1"/>
  <c r="BO67" i="1"/>
  <c r="BM67" i="1"/>
  <c r="BL67" i="1"/>
  <c r="BK67" i="1"/>
  <c r="BF67" i="1"/>
  <c r="BE67" i="1"/>
  <c r="BD67" i="1"/>
  <c r="BB67" i="1"/>
  <c r="BA67" i="1"/>
  <c r="AZ67" i="1"/>
  <c r="AU67" i="1"/>
  <c r="AT67" i="1"/>
  <c r="AS67" i="1"/>
  <c r="AQ67" i="1"/>
  <c r="AP67" i="1"/>
  <c r="AO67" i="1"/>
  <c r="AJ67" i="1"/>
  <c r="AI67" i="1"/>
  <c r="AH67" i="1"/>
  <c r="AF67" i="1"/>
  <c r="AE67" i="1"/>
  <c r="AD67" i="1"/>
  <c r="Y67" i="1"/>
  <c r="X67" i="1"/>
  <c r="W67" i="1"/>
  <c r="U67" i="1"/>
  <c r="T67" i="1"/>
  <c r="S67" i="1"/>
  <c r="N67" i="1"/>
  <c r="M67" i="1"/>
  <c r="L67" i="1"/>
  <c r="J67" i="1"/>
  <c r="I67" i="1"/>
  <c r="H67" i="1"/>
  <c r="CB66" i="1"/>
  <c r="CA66" i="1"/>
  <c r="BZ66" i="1"/>
  <c r="BX66" i="1"/>
  <c r="BX78" i="1" s="1"/>
  <c r="BW66" i="1"/>
  <c r="BV66" i="1"/>
  <c r="BQ66" i="1"/>
  <c r="BP66" i="1"/>
  <c r="BO66" i="1"/>
  <c r="BM66" i="1"/>
  <c r="BL66" i="1"/>
  <c r="BK66" i="1"/>
  <c r="BK78" i="1" s="1"/>
  <c r="BR93" i="1" s="1"/>
  <c r="CH92" i="1" s="1"/>
  <c r="BF66" i="1"/>
  <c r="BE66" i="1"/>
  <c r="BD66" i="1"/>
  <c r="BB66" i="1"/>
  <c r="BA66" i="1"/>
  <c r="AZ66" i="1"/>
  <c r="AU66" i="1"/>
  <c r="AT66" i="1"/>
  <c r="AS66" i="1"/>
  <c r="AQ66" i="1"/>
  <c r="AP66" i="1"/>
  <c r="AO66" i="1"/>
  <c r="AJ66" i="1"/>
  <c r="AI66" i="1"/>
  <c r="AH66" i="1"/>
  <c r="AF66" i="1"/>
  <c r="AE66" i="1"/>
  <c r="AD66" i="1"/>
  <c r="Y66" i="1"/>
  <c r="X66" i="1"/>
  <c r="W66" i="1"/>
  <c r="U66" i="1"/>
  <c r="T66" i="1"/>
  <c r="S66" i="1"/>
  <c r="N66" i="1"/>
  <c r="M66" i="1"/>
  <c r="L66" i="1"/>
  <c r="J66" i="1"/>
  <c r="I66" i="1"/>
  <c r="H66" i="1"/>
  <c r="CB65" i="1"/>
  <c r="CA65" i="1"/>
  <c r="BZ65" i="1"/>
  <c r="BX65" i="1"/>
  <c r="BW65" i="1"/>
  <c r="BV65" i="1"/>
  <c r="BQ65" i="1"/>
  <c r="BP65" i="1"/>
  <c r="BO65" i="1"/>
  <c r="BM65" i="1"/>
  <c r="BL65" i="1"/>
  <c r="BK65" i="1"/>
  <c r="BF65" i="1"/>
  <c r="BE65" i="1"/>
  <c r="BD65" i="1"/>
  <c r="BB65" i="1"/>
  <c r="BA65" i="1"/>
  <c r="AZ65" i="1"/>
  <c r="AU65" i="1"/>
  <c r="AT65" i="1"/>
  <c r="AS65" i="1"/>
  <c r="AQ65" i="1"/>
  <c r="AP65" i="1"/>
  <c r="AO65" i="1"/>
  <c r="AJ65" i="1"/>
  <c r="AI65" i="1"/>
  <c r="AH65" i="1"/>
  <c r="AF65" i="1"/>
  <c r="AE65" i="1"/>
  <c r="AD65" i="1"/>
  <c r="Y65" i="1"/>
  <c r="X65" i="1"/>
  <c r="W65" i="1"/>
  <c r="U65" i="1"/>
  <c r="T65" i="1"/>
  <c r="S65" i="1"/>
  <c r="N65" i="1"/>
  <c r="M65" i="1"/>
  <c r="L65" i="1"/>
  <c r="J65" i="1"/>
  <c r="I65" i="1"/>
  <c r="H65" i="1"/>
  <c r="CB64" i="1"/>
  <c r="CA64" i="1"/>
  <c r="BZ64" i="1"/>
  <c r="BX64" i="1"/>
  <c r="BW64" i="1"/>
  <c r="BW78" i="1" s="1"/>
  <c r="CI93" i="1" s="1"/>
  <c r="BV64" i="1"/>
  <c r="BQ64" i="1"/>
  <c r="BP64" i="1"/>
  <c r="BO64" i="1"/>
  <c r="BO78" i="1" s="1"/>
  <c r="BW93" i="1" s="1"/>
  <c r="CM92" i="1" s="1"/>
  <c r="BM64" i="1"/>
  <c r="BL64" i="1"/>
  <c r="BK64" i="1"/>
  <c r="BF64" i="1"/>
  <c r="BE64" i="1"/>
  <c r="BD64" i="1"/>
  <c r="BB64" i="1"/>
  <c r="BA64" i="1"/>
  <c r="AZ64" i="1"/>
  <c r="AU64" i="1"/>
  <c r="AT64" i="1"/>
  <c r="AS64" i="1"/>
  <c r="AQ64" i="1"/>
  <c r="AP64" i="1"/>
  <c r="AO64" i="1"/>
  <c r="AO78" i="1" s="1"/>
  <c r="AL91" i="1" s="1"/>
  <c r="AJ64" i="1"/>
  <c r="AI64" i="1"/>
  <c r="AH64" i="1"/>
  <c r="AF64" i="1"/>
  <c r="AE64" i="1"/>
  <c r="AE78" i="1" s="1"/>
  <c r="G89" i="1" s="1"/>
  <c r="AD64" i="1"/>
  <c r="Y64" i="1"/>
  <c r="X64" i="1"/>
  <c r="X78" i="1" s="1"/>
  <c r="W64" i="1"/>
  <c r="U64" i="1"/>
  <c r="T64" i="1"/>
  <c r="S64" i="1"/>
  <c r="N64" i="1"/>
  <c r="N78" i="1" s="1"/>
  <c r="M64" i="1"/>
  <c r="L64" i="1"/>
  <c r="J64" i="1"/>
  <c r="I64" i="1"/>
  <c r="H64" i="1"/>
  <c r="CB63" i="1"/>
  <c r="CA63" i="1"/>
  <c r="BZ63" i="1"/>
  <c r="BX63" i="1"/>
  <c r="BW63" i="1"/>
  <c r="BV63" i="1"/>
  <c r="BV78" i="1" s="1"/>
  <c r="CH93" i="1" s="1"/>
  <c r="BQ63" i="1"/>
  <c r="BQ78" i="1" s="1"/>
  <c r="BP63" i="1"/>
  <c r="BO63" i="1"/>
  <c r="BM63" i="1"/>
  <c r="BL63" i="1"/>
  <c r="BK63" i="1"/>
  <c r="BF63" i="1"/>
  <c r="BE63" i="1"/>
  <c r="BE78" i="1" s="1"/>
  <c r="BH91" i="1" s="1"/>
  <c r="BD63" i="1"/>
  <c r="BD78" i="1" s="1"/>
  <c r="BB63" i="1"/>
  <c r="BA63" i="1"/>
  <c r="AZ63" i="1"/>
  <c r="AU63" i="1"/>
  <c r="AT63" i="1"/>
  <c r="AS63" i="1"/>
  <c r="AQ63" i="1"/>
  <c r="AP63" i="1"/>
  <c r="AO63" i="1"/>
  <c r="AJ63" i="1"/>
  <c r="AI63" i="1"/>
  <c r="AH63" i="1"/>
  <c r="AF63" i="1"/>
  <c r="AE63" i="1"/>
  <c r="AD63" i="1"/>
  <c r="AD78" i="1" s="1"/>
  <c r="F89" i="1" s="1"/>
  <c r="V89" i="1" s="1"/>
  <c r="Y63" i="1"/>
  <c r="Y78" i="1" s="1"/>
  <c r="X63" i="1"/>
  <c r="W63" i="1"/>
  <c r="U63" i="1"/>
  <c r="T63" i="1"/>
  <c r="S63" i="1"/>
  <c r="N63" i="1"/>
  <c r="M63" i="1"/>
  <c r="M78" i="1" s="1"/>
  <c r="L87" i="1" s="1"/>
  <c r="L63" i="1"/>
  <c r="L78" i="1" s="1"/>
  <c r="K87" i="1" s="1"/>
  <c r="AA87" i="1" s="1"/>
  <c r="AQ87" i="1" s="1"/>
  <c r="BG87" i="1" s="1"/>
  <c r="BW87" i="1" s="1"/>
  <c r="CM87" i="1" s="1"/>
  <c r="J63" i="1"/>
  <c r="I63" i="1"/>
  <c r="H63" i="1"/>
  <c r="B58" i="1"/>
  <c r="AY49" i="1"/>
  <c r="CU47" i="1"/>
  <c r="CU49" i="1" s="1"/>
  <c r="CE47" i="1"/>
  <c r="AY47" i="1"/>
  <c r="CU45" i="1"/>
  <c r="BO45" i="1"/>
  <c r="BO47" i="1" s="1"/>
  <c r="AY45" i="1"/>
  <c r="S45" i="1"/>
  <c r="BO43" i="1"/>
  <c r="AI43" i="1"/>
  <c r="AI45" i="1" s="1"/>
  <c r="CD41" i="1"/>
  <c r="AI41" i="1"/>
  <c r="S41" i="1"/>
  <c r="CD40" i="1"/>
  <c r="CT39" i="1"/>
  <c r="CD39" i="1"/>
  <c r="AX39" i="1"/>
  <c r="CT38" i="1"/>
  <c r="AX38" i="1"/>
  <c r="CT37" i="1"/>
  <c r="CD37" i="1"/>
  <c r="BN37" i="1"/>
  <c r="AX37" i="1"/>
  <c r="CT36" i="1"/>
  <c r="CD36" i="1"/>
  <c r="BN36" i="1"/>
  <c r="CT35" i="1"/>
  <c r="CD35" i="1"/>
  <c r="BN35" i="1"/>
  <c r="AX35" i="1"/>
  <c r="AH35" i="1"/>
  <c r="R35" i="1"/>
  <c r="CT34" i="1"/>
  <c r="CD34" i="1"/>
  <c r="BN34" i="1"/>
  <c r="AX34" i="1"/>
  <c r="AH34" i="1"/>
  <c r="R34" i="1"/>
  <c r="CT33" i="1"/>
  <c r="CD33" i="1"/>
  <c r="BN33" i="1"/>
  <c r="AX33" i="1"/>
  <c r="AH33" i="1"/>
  <c r="R33" i="1"/>
  <c r="CB23" i="1"/>
  <c r="CA23" i="1"/>
  <c r="BZ23" i="1"/>
  <c r="BU23" i="1"/>
  <c r="BX23" i="1" s="1"/>
  <c r="BQ23" i="1"/>
  <c r="BP23" i="1"/>
  <c r="BO23" i="1"/>
  <c r="BJ23" i="1"/>
  <c r="BK23" i="1" s="1"/>
  <c r="BF23" i="1"/>
  <c r="BE23" i="1"/>
  <c r="BD23" i="1"/>
  <c r="BC23" i="1"/>
  <c r="BB23" i="1"/>
  <c r="BA23" i="1"/>
  <c r="AZ23" i="1"/>
  <c r="AR23" i="1"/>
  <c r="AS23" i="1" s="1"/>
  <c r="AQ23" i="1"/>
  <c r="AP23" i="1"/>
  <c r="AO23" i="1"/>
  <c r="AG23" i="1"/>
  <c r="AI23" i="1" s="1"/>
  <c r="AF23" i="1"/>
  <c r="AE23" i="1"/>
  <c r="AD23" i="1"/>
  <c r="Y23" i="1"/>
  <c r="X23" i="1"/>
  <c r="W23" i="1"/>
  <c r="U23" i="1"/>
  <c r="T23" i="1"/>
  <c r="S23" i="1"/>
  <c r="N23" i="1"/>
  <c r="M23" i="1"/>
  <c r="L23" i="1"/>
  <c r="J23" i="1"/>
  <c r="I23" i="1"/>
  <c r="H23" i="1"/>
  <c r="CB22" i="1"/>
  <c r="CA22" i="1"/>
  <c r="BZ22" i="1"/>
  <c r="BV22" i="1"/>
  <c r="BU22" i="1"/>
  <c r="BN22" i="1"/>
  <c r="BP22" i="1" s="1"/>
  <c r="BJ22" i="1"/>
  <c r="BC22" i="1"/>
  <c r="BF22" i="1" s="1"/>
  <c r="AY22" i="1"/>
  <c r="AR22" i="1"/>
  <c r="AU22" i="1" s="1"/>
  <c r="AN22" i="1"/>
  <c r="AO22" i="1" s="1"/>
  <c r="AG22" i="1"/>
  <c r="AC22" i="1"/>
  <c r="AD22" i="1" s="1"/>
  <c r="Y22" i="1"/>
  <c r="X22" i="1"/>
  <c r="W22" i="1"/>
  <c r="R22" i="1"/>
  <c r="U22" i="1" s="1"/>
  <c r="N22" i="1"/>
  <c r="M22" i="1"/>
  <c r="L22" i="1"/>
  <c r="J22" i="1"/>
  <c r="I22" i="1"/>
  <c r="G22" i="1"/>
  <c r="H22" i="1" s="1"/>
  <c r="CB21" i="1"/>
  <c r="CA21" i="1"/>
  <c r="BZ21" i="1"/>
  <c r="BX21" i="1"/>
  <c r="BV21" i="1"/>
  <c r="BU21" i="1"/>
  <c r="BW21" i="1" s="1"/>
  <c r="BN21" i="1"/>
  <c r="BQ21" i="1" s="1"/>
  <c r="BJ21" i="1"/>
  <c r="BM21" i="1" s="1"/>
  <c r="BC21" i="1"/>
  <c r="BD21" i="1" s="1"/>
  <c r="AY21" i="1"/>
  <c r="BB21" i="1" s="1"/>
  <c r="AR21" i="1"/>
  <c r="AT21" i="1" s="1"/>
  <c r="AQ21" i="1"/>
  <c r="AO21" i="1"/>
  <c r="AN21" i="1"/>
  <c r="AP21" i="1" s="1"/>
  <c r="AG21" i="1"/>
  <c r="AJ21" i="1" s="1"/>
  <c r="AC21" i="1"/>
  <c r="AD21" i="1" s="1"/>
  <c r="Y21" i="1"/>
  <c r="X21" i="1"/>
  <c r="W21" i="1"/>
  <c r="R21" i="1"/>
  <c r="U21" i="1" s="1"/>
  <c r="N21" i="1"/>
  <c r="M21" i="1"/>
  <c r="L21" i="1"/>
  <c r="G21" i="1"/>
  <c r="CB20" i="1"/>
  <c r="CA20" i="1"/>
  <c r="BZ20" i="1"/>
  <c r="BU20" i="1"/>
  <c r="BN20" i="1"/>
  <c r="BO20" i="1" s="1"/>
  <c r="BL20" i="1"/>
  <c r="BJ20" i="1"/>
  <c r="BC20" i="1"/>
  <c r="BF20" i="1" s="1"/>
  <c r="AY20" i="1"/>
  <c r="AR20" i="1"/>
  <c r="AU20" i="1" s="1"/>
  <c r="AN20" i="1"/>
  <c r="AJ20" i="1"/>
  <c r="AI20" i="1"/>
  <c r="AG20" i="1"/>
  <c r="AH20" i="1" s="1"/>
  <c r="AC20" i="1"/>
  <c r="Y20" i="1"/>
  <c r="X20" i="1"/>
  <c r="W20" i="1"/>
  <c r="R20" i="1"/>
  <c r="T20" i="1" s="1"/>
  <c r="N20" i="1"/>
  <c r="M20" i="1"/>
  <c r="L20" i="1"/>
  <c r="G20" i="1"/>
  <c r="CB19" i="1"/>
  <c r="CA19" i="1"/>
  <c r="BZ19" i="1"/>
  <c r="BU19" i="1"/>
  <c r="BN19" i="1"/>
  <c r="BJ19" i="1"/>
  <c r="BC19" i="1"/>
  <c r="BF19" i="1" s="1"/>
  <c r="AY19" i="1"/>
  <c r="AR19" i="1"/>
  <c r="AN19" i="1"/>
  <c r="AJ19" i="1"/>
  <c r="AG19" i="1"/>
  <c r="AH19" i="1" s="1"/>
  <c r="AC19" i="1"/>
  <c r="Y19" i="1"/>
  <c r="X19" i="1"/>
  <c r="W19" i="1"/>
  <c r="U19" i="1"/>
  <c r="T19" i="1"/>
  <c r="R19" i="1"/>
  <c r="S19" i="1" s="1"/>
  <c r="N19" i="1"/>
  <c r="M19" i="1"/>
  <c r="L19" i="1"/>
  <c r="G19" i="1"/>
  <c r="J19" i="1" s="1"/>
  <c r="CB18" i="1"/>
  <c r="CA18" i="1"/>
  <c r="BZ18" i="1"/>
  <c r="BU18" i="1"/>
  <c r="BX18" i="1" s="1"/>
  <c r="BN18" i="1"/>
  <c r="BP18" i="1" s="1"/>
  <c r="BJ18" i="1"/>
  <c r="BC18" i="1"/>
  <c r="AY18" i="1"/>
  <c r="AZ18" i="1" s="1"/>
  <c r="AR18" i="1"/>
  <c r="AQ18" i="1"/>
  <c r="AP18" i="1"/>
  <c r="AN18" i="1"/>
  <c r="AO18" i="1" s="1"/>
  <c r="AG18" i="1"/>
  <c r="AC18" i="1"/>
  <c r="AF18" i="1" s="1"/>
  <c r="Y18" i="1"/>
  <c r="X18" i="1"/>
  <c r="W18" i="1"/>
  <c r="R18" i="1"/>
  <c r="S18" i="1" s="1"/>
  <c r="N18" i="1"/>
  <c r="M18" i="1"/>
  <c r="L18" i="1"/>
  <c r="G18" i="1"/>
  <c r="J18" i="1" s="1"/>
  <c r="CB17" i="1"/>
  <c r="CA17" i="1"/>
  <c r="BZ17" i="1"/>
  <c r="BV17" i="1"/>
  <c r="BU17" i="1"/>
  <c r="BW17" i="1" s="1"/>
  <c r="BN17" i="1"/>
  <c r="BQ17" i="1" s="1"/>
  <c r="BJ17" i="1"/>
  <c r="BL17" i="1" s="1"/>
  <c r="BC17" i="1"/>
  <c r="AY17" i="1"/>
  <c r="BA17" i="1" s="1"/>
  <c r="AR17" i="1"/>
  <c r="AU17" i="1" s="1"/>
  <c r="AQ17" i="1"/>
  <c r="AN17" i="1"/>
  <c r="AP17" i="1" s="1"/>
  <c r="AG17" i="1"/>
  <c r="AJ17" i="1" s="1"/>
  <c r="AC17" i="1"/>
  <c r="AE17" i="1" s="1"/>
  <c r="Y17" i="1"/>
  <c r="X17" i="1"/>
  <c r="W17" i="1"/>
  <c r="R17" i="1"/>
  <c r="U17" i="1" s="1"/>
  <c r="N17" i="1"/>
  <c r="M17" i="1"/>
  <c r="L17" i="1"/>
  <c r="G17" i="1"/>
  <c r="H17" i="1" s="1"/>
  <c r="CB16" i="1"/>
  <c r="CA16" i="1"/>
  <c r="BZ16" i="1"/>
  <c r="BU16" i="1"/>
  <c r="BN16" i="1"/>
  <c r="BQ16" i="1" s="1"/>
  <c r="BJ16" i="1"/>
  <c r="BF16" i="1"/>
  <c r="BE16" i="1"/>
  <c r="BD16" i="1"/>
  <c r="BC16" i="1"/>
  <c r="AY16" i="1"/>
  <c r="AR16" i="1"/>
  <c r="AU16" i="1" s="1"/>
  <c r="AN16" i="1"/>
  <c r="AJ16" i="1"/>
  <c r="AH16" i="1"/>
  <c r="AG16" i="1"/>
  <c r="AI16" i="1" s="1"/>
  <c r="AC16" i="1"/>
  <c r="Y16" i="1"/>
  <c r="X16" i="1"/>
  <c r="W16" i="1"/>
  <c r="R16" i="1"/>
  <c r="U16" i="1" s="1"/>
  <c r="N16" i="1"/>
  <c r="M16" i="1"/>
  <c r="L16" i="1"/>
  <c r="G16" i="1"/>
  <c r="H16" i="1" s="1"/>
  <c r="CB15" i="1"/>
  <c r="CA15" i="1"/>
  <c r="BZ15" i="1"/>
  <c r="BX15" i="1"/>
  <c r="BW15" i="1"/>
  <c r="BU15" i="1"/>
  <c r="BV15" i="1" s="1"/>
  <c r="BN15" i="1"/>
  <c r="BO15" i="1" s="1"/>
  <c r="BJ15" i="1"/>
  <c r="BK15" i="1" s="1"/>
  <c r="BC15" i="1"/>
  <c r="AY15" i="1"/>
  <c r="BB15" i="1" s="1"/>
  <c r="AR15" i="1"/>
  <c r="AP15" i="1"/>
  <c r="AO15" i="1"/>
  <c r="AN15" i="1"/>
  <c r="AQ15" i="1" s="1"/>
  <c r="AG15" i="1"/>
  <c r="AF15" i="1"/>
  <c r="AE15" i="1"/>
  <c r="AD15" i="1"/>
  <c r="AC15" i="1"/>
  <c r="Y15" i="1"/>
  <c r="X15" i="1"/>
  <c r="W15" i="1"/>
  <c r="R15" i="1"/>
  <c r="U15" i="1" s="1"/>
  <c r="N15" i="1"/>
  <c r="M15" i="1"/>
  <c r="L15" i="1"/>
  <c r="G15" i="1"/>
  <c r="J15" i="1" s="1"/>
  <c r="CB14" i="1"/>
  <c r="CA14" i="1"/>
  <c r="BZ14" i="1"/>
  <c r="BU14" i="1"/>
  <c r="BX14" i="1" s="1"/>
  <c r="BN14" i="1"/>
  <c r="BO14" i="1" s="1"/>
  <c r="BJ14" i="1"/>
  <c r="BM14" i="1" s="1"/>
  <c r="BC14" i="1"/>
  <c r="BD14" i="1" s="1"/>
  <c r="AY14" i="1"/>
  <c r="BB14" i="1" s="1"/>
  <c r="AR14" i="1"/>
  <c r="AS14" i="1" s="1"/>
  <c r="AN14" i="1"/>
  <c r="AQ14" i="1" s="1"/>
  <c r="AG14" i="1"/>
  <c r="AH14" i="1" s="1"/>
  <c r="AC14" i="1"/>
  <c r="AF14" i="1" s="1"/>
  <c r="Y14" i="1"/>
  <c r="X14" i="1"/>
  <c r="W14" i="1"/>
  <c r="R14" i="1"/>
  <c r="S14" i="1" s="1"/>
  <c r="N14" i="1"/>
  <c r="M14" i="1"/>
  <c r="L14" i="1"/>
  <c r="G14" i="1"/>
  <c r="CB13" i="1"/>
  <c r="CA13" i="1"/>
  <c r="BZ13" i="1"/>
  <c r="BU13" i="1"/>
  <c r="BX13" i="1" s="1"/>
  <c r="BN13" i="1"/>
  <c r="BQ13" i="1" s="1"/>
  <c r="BJ13" i="1"/>
  <c r="BM13" i="1" s="1"/>
  <c r="BC13" i="1"/>
  <c r="BF13" i="1" s="1"/>
  <c r="AY13" i="1"/>
  <c r="BB13" i="1" s="1"/>
  <c r="AR13" i="1"/>
  <c r="AU13" i="1" s="1"/>
  <c r="AN13" i="1"/>
  <c r="AQ13" i="1" s="1"/>
  <c r="AG13" i="1"/>
  <c r="AH13" i="1" s="1"/>
  <c r="AC13" i="1"/>
  <c r="AF13" i="1" s="1"/>
  <c r="Y13" i="1"/>
  <c r="X13" i="1"/>
  <c r="W13" i="1"/>
  <c r="R13" i="1"/>
  <c r="S13" i="1" s="1"/>
  <c r="N13" i="1"/>
  <c r="M13" i="1"/>
  <c r="L13" i="1"/>
  <c r="G13" i="1"/>
  <c r="J13" i="1" s="1"/>
  <c r="CB12" i="1"/>
  <c r="CA12" i="1"/>
  <c r="BZ12" i="1"/>
  <c r="BX12" i="1"/>
  <c r="BW12" i="1"/>
  <c r="BV12" i="1"/>
  <c r="BU12" i="1"/>
  <c r="BN12" i="1"/>
  <c r="BJ12" i="1"/>
  <c r="BK12" i="1" s="1"/>
  <c r="BC12" i="1"/>
  <c r="AY12" i="1"/>
  <c r="BB12" i="1" s="1"/>
  <c r="AR12" i="1"/>
  <c r="AN12" i="1"/>
  <c r="AQ12" i="1" s="1"/>
  <c r="AG12" i="1"/>
  <c r="AF12" i="1"/>
  <c r="AE12" i="1"/>
  <c r="AD12" i="1"/>
  <c r="AC12" i="1"/>
  <c r="Y12" i="1"/>
  <c r="X12" i="1"/>
  <c r="W12" i="1"/>
  <c r="R12" i="1"/>
  <c r="T12" i="1" s="1"/>
  <c r="N12" i="1"/>
  <c r="M12" i="1"/>
  <c r="L12" i="1"/>
  <c r="G12" i="1"/>
  <c r="J12" i="1" s="1"/>
  <c r="CB11" i="1"/>
  <c r="CA11" i="1"/>
  <c r="BZ11" i="1"/>
  <c r="BU11" i="1"/>
  <c r="BV11" i="1" s="1"/>
  <c r="BQ11" i="1"/>
  <c r="BP11" i="1"/>
  <c r="BN11" i="1"/>
  <c r="BO11" i="1" s="1"/>
  <c r="BJ11" i="1"/>
  <c r="BC11" i="1"/>
  <c r="BF11" i="1" s="1"/>
  <c r="AY11" i="1"/>
  <c r="AZ11" i="1" s="1"/>
  <c r="AR11" i="1"/>
  <c r="AU11" i="1" s="1"/>
  <c r="AN11" i="1"/>
  <c r="AO11" i="1" s="1"/>
  <c r="AG11" i="1"/>
  <c r="AH11" i="1" s="1"/>
  <c r="AC11" i="1"/>
  <c r="AD11" i="1" s="1"/>
  <c r="Y11" i="1"/>
  <c r="X11" i="1"/>
  <c r="W11" i="1"/>
  <c r="R11" i="1"/>
  <c r="N11" i="1"/>
  <c r="M11" i="1"/>
  <c r="L11" i="1"/>
  <c r="L24" i="1" s="1"/>
  <c r="K33" i="1" s="1"/>
  <c r="AA33" i="1" s="1"/>
  <c r="AQ33" i="1" s="1"/>
  <c r="BG33" i="1" s="1"/>
  <c r="BW33" i="1" s="1"/>
  <c r="CM33" i="1" s="1"/>
  <c r="G11" i="1"/>
  <c r="J11" i="1" s="1"/>
  <c r="CB10" i="1"/>
  <c r="CA10" i="1"/>
  <c r="BZ10" i="1"/>
  <c r="BX10" i="1"/>
  <c r="BW10" i="1"/>
  <c r="BV10" i="1"/>
  <c r="BQ10" i="1"/>
  <c r="BP10" i="1"/>
  <c r="BO10" i="1"/>
  <c r="BM10" i="1"/>
  <c r="BL10" i="1"/>
  <c r="BK10" i="1"/>
  <c r="BF10" i="1"/>
  <c r="BE10" i="1"/>
  <c r="BD10" i="1"/>
  <c r="BB10" i="1"/>
  <c r="BA10" i="1"/>
  <c r="AZ10" i="1"/>
  <c r="AU10" i="1"/>
  <c r="AT10" i="1"/>
  <c r="AS10" i="1"/>
  <c r="AQ10" i="1"/>
  <c r="AP10" i="1"/>
  <c r="AO10" i="1"/>
  <c r="AJ10" i="1"/>
  <c r="AI10" i="1"/>
  <c r="AH10" i="1"/>
  <c r="AF10" i="1"/>
  <c r="AE10" i="1"/>
  <c r="AD10" i="1"/>
  <c r="Y10" i="1"/>
  <c r="X10" i="1"/>
  <c r="W10" i="1"/>
  <c r="U10" i="1"/>
  <c r="T10" i="1"/>
  <c r="S10" i="1"/>
  <c r="N10" i="1"/>
  <c r="M10" i="1"/>
  <c r="L10" i="1"/>
  <c r="J10" i="1"/>
  <c r="I10" i="1"/>
  <c r="H10" i="1"/>
  <c r="CB9" i="1"/>
  <c r="CA9" i="1"/>
  <c r="CA24" i="1" s="1"/>
  <c r="CN39" i="1" s="1"/>
  <c r="CP39" i="1" s="1"/>
  <c r="BZ9" i="1"/>
  <c r="BX9" i="1"/>
  <c r="BW9" i="1"/>
  <c r="BV9" i="1"/>
  <c r="BQ9" i="1"/>
  <c r="BP9" i="1"/>
  <c r="BO9" i="1"/>
  <c r="BM9" i="1"/>
  <c r="BL9" i="1"/>
  <c r="BK9" i="1"/>
  <c r="BF9" i="1"/>
  <c r="BE9" i="1"/>
  <c r="BD9" i="1"/>
  <c r="BB9" i="1"/>
  <c r="BA9" i="1"/>
  <c r="AZ9" i="1"/>
  <c r="AU9" i="1"/>
  <c r="AT9" i="1"/>
  <c r="AS9" i="1"/>
  <c r="AQ9" i="1"/>
  <c r="AP9" i="1"/>
  <c r="AO9" i="1"/>
  <c r="AJ9" i="1"/>
  <c r="AI9" i="1"/>
  <c r="AH9" i="1"/>
  <c r="AF9" i="1"/>
  <c r="AE9" i="1"/>
  <c r="AD9" i="1"/>
  <c r="Y9" i="1"/>
  <c r="X9" i="1"/>
  <c r="W9" i="1"/>
  <c r="U9" i="1"/>
  <c r="T9" i="1"/>
  <c r="S9" i="1"/>
  <c r="N9" i="1"/>
  <c r="M9" i="1"/>
  <c r="L9" i="1"/>
  <c r="J9" i="1"/>
  <c r="I9" i="1"/>
  <c r="H9" i="1"/>
  <c r="BA18" i="1" l="1"/>
  <c r="AO12" i="1"/>
  <c r="AT14" i="1"/>
  <c r="BL15" i="1"/>
  <c r="BP16" i="1"/>
  <c r="BM17" i="1"/>
  <c r="AE18" i="1"/>
  <c r="BB18" i="1"/>
  <c r="AS20" i="1"/>
  <c r="BP20" i="1"/>
  <c r="AE21" i="1"/>
  <c r="AS22" i="1"/>
  <c r="L219" i="1"/>
  <c r="AS11" i="1"/>
  <c r="BL12" i="1"/>
  <c r="AP12" i="1"/>
  <c r="AU14" i="1"/>
  <c r="BM15" i="1"/>
  <c r="AO17" i="1"/>
  <c r="BD19" i="1"/>
  <c r="AT20" i="1"/>
  <c r="BQ20" i="1"/>
  <c r="AF21" i="1"/>
  <c r="AT22" i="1"/>
  <c r="BO16" i="1"/>
  <c r="BQ22" i="1"/>
  <c r="AI11" i="1"/>
  <c r="BE19" i="1"/>
  <c r="AT11" i="1"/>
  <c r="BM12" i="1"/>
  <c r="AJ11" i="1"/>
  <c r="BA14" i="1"/>
  <c r="AH21" i="1"/>
  <c r="BP14" i="1"/>
  <c r="BK21" i="1"/>
  <c r="BD22" i="1"/>
  <c r="BQ14" i="1"/>
  <c r="BK17" i="1"/>
  <c r="BX17" i="1"/>
  <c r="AI19" i="1"/>
  <c r="AI14" i="1"/>
  <c r="S15" i="1"/>
  <c r="H19" i="1"/>
  <c r="BD11" i="1"/>
  <c r="AZ12" i="1"/>
  <c r="T13" i="1"/>
  <c r="AJ14" i="1"/>
  <c r="BE14" i="1"/>
  <c r="T15" i="1"/>
  <c r="AZ15" i="1"/>
  <c r="BO17" i="1"/>
  <c r="I19" i="1"/>
  <c r="BD20" i="1"/>
  <c r="BL21" i="1"/>
  <c r="BE22" i="1"/>
  <c r="BE11" i="1"/>
  <c r="BA12" i="1"/>
  <c r="H13" i="1"/>
  <c r="U13" i="1"/>
  <c r="AS13" i="1"/>
  <c r="BF14" i="1"/>
  <c r="BA15" i="1"/>
  <c r="I16" i="1"/>
  <c r="AS16" i="1"/>
  <c r="BP17" i="1"/>
  <c r="BV18" i="1"/>
  <c r="BE20" i="1"/>
  <c r="AZ21" i="1"/>
  <c r="B225" i="1" a="1"/>
  <c r="I13" i="1"/>
  <c r="AT13" i="1"/>
  <c r="J16" i="1"/>
  <c r="AT16" i="1"/>
  <c r="BW18" i="1"/>
  <c r="BA21" i="1"/>
  <c r="I19" i="2"/>
  <c r="N79" i="1"/>
  <c r="O87" i="1" s="1"/>
  <c r="BJ91" i="1"/>
  <c r="BX91" i="1"/>
  <c r="AT15" i="1"/>
  <c r="AU15" i="1"/>
  <c r="AU19" i="1"/>
  <c r="AS19" i="1"/>
  <c r="AT19" i="1"/>
  <c r="CJ104" i="1"/>
  <c r="H98" i="1"/>
  <c r="V88" i="1"/>
  <c r="AL88" i="1" s="1"/>
  <c r="N141" i="1"/>
  <c r="AB141" i="1"/>
  <c r="BM11" i="1"/>
  <c r="BL11" i="1"/>
  <c r="J14" i="1"/>
  <c r="H14" i="1"/>
  <c r="I14" i="1"/>
  <c r="AO14" i="1"/>
  <c r="AS15" i="1"/>
  <c r="BB16" i="1"/>
  <c r="BA16" i="1"/>
  <c r="AZ16" i="1"/>
  <c r="AQ20" i="1"/>
  <c r="AO20" i="1"/>
  <c r="AP20" i="1"/>
  <c r="BK11" i="1"/>
  <c r="AU12" i="1"/>
  <c r="AT12" i="1"/>
  <c r="AS12" i="1"/>
  <c r="BO13" i="1"/>
  <c r="AP14" i="1"/>
  <c r="AO91" i="1"/>
  <c r="BE145" i="1"/>
  <c r="BS145" i="1"/>
  <c r="AD14" i="1"/>
  <c r="BV14" i="1"/>
  <c r="AJ22" i="1"/>
  <c r="AI22" i="1"/>
  <c r="AH22" i="1"/>
  <c r="AD88" i="1"/>
  <c r="AR88" i="1"/>
  <c r="W24" i="1"/>
  <c r="K34" i="1" s="1"/>
  <c r="AA34" i="1" s="1"/>
  <c r="AQ34" i="1" s="1"/>
  <c r="BQ12" i="1"/>
  <c r="BP12" i="1"/>
  <c r="BO12" i="1"/>
  <c r="AI13" i="1"/>
  <c r="AE14" i="1"/>
  <c r="BW14" i="1"/>
  <c r="BM18" i="1"/>
  <c r="BL18" i="1"/>
  <c r="BK18" i="1"/>
  <c r="S21" i="1"/>
  <c r="W87" i="1"/>
  <c r="N88" i="1"/>
  <c r="CH90" i="1"/>
  <c r="BR95" i="1"/>
  <c r="BT104" i="1" s="1"/>
  <c r="X24" i="1"/>
  <c r="L34" i="1" s="1"/>
  <c r="AP11" i="1"/>
  <c r="AQ11" i="1"/>
  <c r="H12" i="1"/>
  <c r="U12" i="1"/>
  <c r="AJ12" i="1"/>
  <c r="AH12" i="1"/>
  <c r="AI12" i="1"/>
  <c r="AJ13" i="1"/>
  <c r="BD13" i="1"/>
  <c r="U14" i="1"/>
  <c r="T14" i="1"/>
  <c r="BK14" i="1"/>
  <c r="S17" i="1"/>
  <c r="AF17" i="1"/>
  <c r="AZ17" i="1"/>
  <c r="BL19" i="1"/>
  <c r="BK19" i="1"/>
  <c r="BM19" i="1"/>
  <c r="T21" i="1"/>
  <c r="AB87" i="1"/>
  <c r="N87" i="1"/>
  <c r="AL89" i="1"/>
  <c r="AN102" i="1"/>
  <c r="BC90" i="1"/>
  <c r="CK93" i="1"/>
  <c r="I15" i="1"/>
  <c r="BB11" i="1"/>
  <c r="BA11" i="1"/>
  <c r="S12" i="1"/>
  <c r="BX16" i="1"/>
  <c r="BW16" i="1"/>
  <c r="BV16" i="1"/>
  <c r="Y24" i="1"/>
  <c r="BM16" i="1"/>
  <c r="BK16" i="1"/>
  <c r="BL16" i="1"/>
  <c r="T17" i="1"/>
  <c r="BB17" i="1"/>
  <c r="AU18" i="1"/>
  <c r="AS18" i="1"/>
  <c r="AT18" i="1"/>
  <c r="AP19" i="1"/>
  <c r="AO19" i="1"/>
  <c r="BB20" i="1"/>
  <c r="AZ20" i="1"/>
  <c r="BW94" i="1"/>
  <c r="CM91" i="1"/>
  <c r="AB142" i="1"/>
  <c r="N142" i="1"/>
  <c r="AN156" i="1"/>
  <c r="BB144" i="1"/>
  <c r="BR144" i="1" s="1"/>
  <c r="CN146" i="1"/>
  <c r="CP146" i="1" s="1"/>
  <c r="BZ147" i="1"/>
  <c r="N143" i="1"/>
  <c r="AB143" i="1"/>
  <c r="BD154" i="1"/>
  <c r="BR145" i="1"/>
  <c r="H152" i="1"/>
  <c r="V142" i="1"/>
  <c r="AL142" i="1" s="1"/>
  <c r="I89" i="1"/>
  <c r="W89" i="1"/>
  <c r="H15" i="1"/>
  <c r="T18" i="1"/>
  <c r="U18" i="1"/>
  <c r="BV23" i="1"/>
  <c r="AJ15" i="1"/>
  <c r="AI15" i="1"/>
  <c r="BF18" i="1"/>
  <c r="BD18" i="1"/>
  <c r="AU23" i="1"/>
  <c r="AT23" i="1"/>
  <c r="BW23" i="1"/>
  <c r="AQ93" i="1"/>
  <c r="BG88" i="1"/>
  <c r="BW88" i="1" s="1"/>
  <c r="CM88" i="1" s="1"/>
  <c r="U11" i="1"/>
  <c r="S11" i="1"/>
  <c r="T11" i="1"/>
  <c r="BP13" i="1"/>
  <c r="AH15" i="1"/>
  <c r="AD17" i="1"/>
  <c r="BE18" i="1"/>
  <c r="J20" i="1"/>
  <c r="I20" i="1"/>
  <c r="H20" i="1"/>
  <c r="AU21" i="1"/>
  <c r="AS21" i="1"/>
  <c r="CB24" i="1"/>
  <c r="BP15" i="1"/>
  <c r="BQ15" i="1"/>
  <c r="AQ16" i="1"/>
  <c r="AO16" i="1"/>
  <c r="AP16" i="1"/>
  <c r="BW95" i="1"/>
  <c r="CM90" i="1"/>
  <c r="I12" i="1"/>
  <c r="BE13" i="1"/>
  <c r="BL14" i="1"/>
  <c r="BF15" i="1"/>
  <c r="BE15" i="1"/>
  <c r="BQ19" i="1"/>
  <c r="BO19" i="1"/>
  <c r="BP19" i="1"/>
  <c r="I21" i="1"/>
  <c r="J21" i="1"/>
  <c r="AF11" i="1"/>
  <c r="AE11" i="1"/>
  <c r="BX11" i="1"/>
  <c r="BW11" i="1"/>
  <c r="BF12" i="1"/>
  <c r="BE12" i="1"/>
  <c r="BD12" i="1"/>
  <c r="AZ14" i="1"/>
  <c r="BD15" i="1"/>
  <c r="AF16" i="1"/>
  <c r="AE16" i="1"/>
  <c r="AD16" i="1"/>
  <c r="I17" i="1"/>
  <c r="J17" i="1"/>
  <c r="BF17" i="1"/>
  <c r="BD17" i="1"/>
  <c r="BE17" i="1"/>
  <c r="AD18" i="1"/>
  <c r="AQ19" i="1"/>
  <c r="U20" i="1"/>
  <c r="S20" i="1"/>
  <c r="BA20" i="1"/>
  <c r="H21" i="1"/>
  <c r="BM22" i="1"/>
  <c r="BL22" i="1"/>
  <c r="BK22" i="1"/>
  <c r="Y134" i="1"/>
  <c r="O142" i="1" s="1"/>
  <c r="AO145" i="1"/>
  <c r="BC144" i="1"/>
  <c r="BW148" i="1"/>
  <c r="CM145" i="1"/>
  <c r="BQ134" i="1"/>
  <c r="CA147" i="1" s="1"/>
  <c r="I141" i="1"/>
  <c r="W141" i="1"/>
  <c r="AJ134" i="1"/>
  <c r="O143" i="1" s="1"/>
  <c r="CB134" i="1"/>
  <c r="CQ147" i="1" s="1"/>
  <c r="CS147" i="1" s="1"/>
  <c r="CU147" i="1" s="1"/>
  <c r="H154" i="1"/>
  <c r="I142" i="1"/>
  <c r="W142" i="1"/>
  <c r="AQ146" i="1"/>
  <c r="BG143" i="1"/>
  <c r="BW143" i="1" s="1"/>
  <c r="CM143" i="1" s="1"/>
  <c r="CI146" i="1"/>
  <c r="CK146" i="1" s="1"/>
  <c r="BU147" i="1"/>
  <c r="N134" i="1"/>
  <c r="O141" i="1" s="1"/>
  <c r="CM144" i="1"/>
  <c r="BW149" i="1"/>
  <c r="CK147" i="1"/>
  <c r="AD133" i="1"/>
  <c r="F143" i="1" s="1"/>
  <c r="V143" i="1" s="1"/>
  <c r="BE133" i="1"/>
  <c r="BH145" i="1" s="1"/>
  <c r="AF78" i="1"/>
  <c r="CJ209" i="1"/>
  <c r="N24" i="1"/>
  <c r="AD13" i="1"/>
  <c r="AO13" i="1"/>
  <c r="AZ13" i="1"/>
  <c r="BK13" i="1"/>
  <c r="BV13" i="1"/>
  <c r="S16" i="1"/>
  <c r="AH17" i="1"/>
  <c r="AS17" i="1"/>
  <c r="H18" i="1"/>
  <c r="AJ18" i="1"/>
  <c r="AH18" i="1"/>
  <c r="AE19" i="1"/>
  <c r="AD19" i="1"/>
  <c r="AF19" i="1"/>
  <c r="BA19" i="1"/>
  <c r="AZ19" i="1"/>
  <c r="AF20" i="1"/>
  <c r="AD20" i="1"/>
  <c r="BX20" i="1"/>
  <c r="BV20" i="1"/>
  <c r="BO21" i="1"/>
  <c r="BB22" i="1"/>
  <c r="BA22" i="1"/>
  <c r="AH23" i="1"/>
  <c r="CE49" i="1"/>
  <c r="CE51" i="1" s="1"/>
  <c r="AJ78" i="1"/>
  <c r="AJ79" i="1" s="1"/>
  <c r="O89" i="1" s="1"/>
  <c r="BA78" i="1"/>
  <c r="BC91" i="1" s="1"/>
  <c r="AQ133" i="1"/>
  <c r="CM198" i="1"/>
  <c r="BW201" i="1"/>
  <c r="M24" i="1"/>
  <c r="L33" i="1" s="1"/>
  <c r="T22" i="1"/>
  <c r="S22" i="1"/>
  <c r="AT78" i="1"/>
  <c r="AR91" i="1" s="1"/>
  <c r="H11" i="1"/>
  <c r="I11" i="1"/>
  <c r="AE13" i="1"/>
  <c r="AP13" i="1"/>
  <c r="AP24" i="1" s="1"/>
  <c r="AM37" i="1" s="1"/>
  <c r="BA13" i="1"/>
  <c r="BL13" i="1"/>
  <c r="BW13" i="1"/>
  <c r="T16" i="1"/>
  <c r="AI17" i="1"/>
  <c r="AT17" i="1"/>
  <c r="I18" i="1"/>
  <c r="AI18" i="1"/>
  <c r="BB19" i="1"/>
  <c r="AE20" i="1"/>
  <c r="BW20" i="1"/>
  <c r="BF21" i="1"/>
  <c r="BE21" i="1"/>
  <c r="BP21" i="1"/>
  <c r="AZ22" i="1"/>
  <c r="BO22" i="1"/>
  <c r="AJ23" i="1"/>
  <c r="J78" i="1"/>
  <c r="BB78" i="1"/>
  <c r="BF79" i="1" s="1"/>
  <c r="BK91" i="1" s="1"/>
  <c r="BP78" i="1"/>
  <c r="BX93" i="1" s="1"/>
  <c r="V195" i="1"/>
  <c r="AL195" i="1" s="1"/>
  <c r="BV133" i="1"/>
  <c r="CH147" i="1" s="1"/>
  <c r="CJ156" i="1" s="1"/>
  <c r="BC197" i="1"/>
  <c r="AO198" i="1"/>
  <c r="BZ24" i="1"/>
  <c r="CM39" i="1" s="1"/>
  <c r="BQ18" i="1"/>
  <c r="BO18" i="1"/>
  <c r="BW19" i="1"/>
  <c r="BV19" i="1"/>
  <c r="BX19" i="1"/>
  <c r="BM20" i="1"/>
  <c r="BK20" i="1"/>
  <c r="BQ79" i="1"/>
  <c r="CA93" i="1" s="1"/>
  <c r="T78" i="1"/>
  <c r="G88" i="1" s="1"/>
  <c r="AH78" i="1"/>
  <c r="K89" i="1" s="1"/>
  <c r="AA89" i="1" s="1"/>
  <c r="AQ89" i="1" s="1"/>
  <c r="AU78" i="1"/>
  <c r="AU79" i="1" s="1"/>
  <c r="AU91" i="1" s="1"/>
  <c r="BL78" i="1"/>
  <c r="BS93" i="1" s="1"/>
  <c r="BZ78" i="1"/>
  <c r="CM93" i="1" s="1"/>
  <c r="CJ102" i="1" s="1"/>
  <c r="BF133" i="1"/>
  <c r="BF134" i="1" s="1"/>
  <c r="BK145" i="1" s="1"/>
  <c r="AQ22" i="1"/>
  <c r="AP22" i="1"/>
  <c r="BM23" i="1"/>
  <c r="BL23" i="1"/>
  <c r="H78" i="1"/>
  <c r="F87" i="1" s="1"/>
  <c r="V87" i="1" s="1"/>
  <c r="AL87" i="1" s="1"/>
  <c r="BB87" i="1" s="1"/>
  <c r="BR87" i="1" s="1"/>
  <c r="CH87" i="1" s="1"/>
  <c r="U78" i="1"/>
  <c r="Y79" i="1" s="1"/>
  <c r="O88" i="1" s="1"/>
  <c r="AI78" i="1"/>
  <c r="L89" i="1" s="1"/>
  <c r="AZ78" i="1"/>
  <c r="BB91" i="1" s="1"/>
  <c r="BM78" i="1"/>
  <c r="CA78" i="1"/>
  <c r="CN93" i="1" s="1"/>
  <c r="CP93" i="1" s="1"/>
  <c r="W186" i="1"/>
  <c r="K195" i="1" s="1"/>
  <c r="AA195" i="1" s="1"/>
  <c r="AQ195" i="1" s="1"/>
  <c r="AJ186" i="1"/>
  <c r="AJ187" i="1" s="1"/>
  <c r="O196" i="1" s="1"/>
  <c r="BZ200" i="1"/>
  <c r="CN199" i="1"/>
  <c r="CP199" i="1" s="1"/>
  <c r="AI21" i="1"/>
  <c r="AF22" i="1"/>
  <c r="AE22" i="1"/>
  <c r="BX22" i="1"/>
  <c r="BW22" i="1"/>
  <c r="BB197" i="1"/>
  <c r="BR197" i="1" s="1"/>
  <c r="AE133" i="1"/>
  <c r="G143" i="1" s="1"/>
  <c r="AT133" i="1"/>
  <c r="AR145" i="1" s="1"/>
  <c r="H186" i="1"/>
  <c r="F194" i="1" s="1"/>
  <c r="V194" i="1" s="1"/>
  <c r="AL194" i="1" s="1"/>
  <c r="BB194" i="1" s="1"/>
  <c r="BR194" i="1" s="1"/>
  <c r="CH194" i="1" s="1"/>
  <c r="U186" i="1"/>
  <c r="Y187" i="1" s="1"/>
  <c r="O195" i="1" s="1"/>
  <c r="AI186" i="1"/>
  <c r="L196" i="1" s="1"/>
  <c r="AZ186" i="1"/>
  <c r="BB198" i="1" s="1"/>
  <c r="BM186" i="1"/>
  <c r="BQ187" i="1" s="1"/>
  <c r="CA200" i="1" s="1"/>
  <c r="CA186" i="1"/>
  <c r="CN200" i="1" s="1"/>
  <c r="CP200" i="1" s="1"/>
  <c r="AF186" i="1"/>
  <c r="AT186" i="1"/>
  <c r="AR198" i="1" s="1"/>
  <c r="BK186" i="1"/>
  <c r="BR200" i="1" s="1"/>
  <c r="CH199" i="1" s="1"/>
  <c r="BX186" i="1"/>
  <c r="M186" i="1"/>
  <c r="L194" i="1" s="1"/>
  <c r="AD186" i="1"/>
  <c r="F196" i="1" s="1"/>
  <c r="V196" i="1" s="1"/>
  <c r="BE186" i="1"/>
  <c r="BH198" i="1" s="1"/>
  <c r="AU133" i="1"/>
  <c r="AU134" i="1" s="1"/>
  <c r="AU145" i="1" s="1"/>
  <c r="BO153" i="1"/>
  <c r="AI153" i="1"/>
  <c r="I186" i="1"/>
  <c r="G194" i="1" s="1"/>
  <c r="BA186" i="1"/>
  <c r="BC198" i="1" s="1"/>
  <c r="CB186" i="1"/>
  <c r="CB187" i="1" s="1"/>
  <c r="CQ200" i="1" s="1"/>
  <c r="CS200" i="1" s="1"/>
  <c r="N195" i="1"/>
  <c r="AB195" i="1"/>
  <c r="T186" i="1"/>
  <c r="G195" i="1" s="1"/>
  <c r="AH186" i="1"/>
  <c r="K196" i="1" s="1"/>
  <c r="AA196" i="1" s="1"/>
  <c r="AQ196" i="1" s="1"/>
  <c r="AU186" i="1"/>
  <c r="AU187" i="1" s="1"/>
  <c r="AU198" i="1" s="1"/>
  <c r="BL186" i="1"/>
  <c r="BS200" i="1" s="1"/>
  <c r="BZ186" i="1"/>
  <c r="CM200" i="1" s="1"/>
  <c r="N186" i="1"/>
  <c r="N187" i="1" s="1"/>
  <c r="O194" i="1" s="1"/>
  <c r="AE186" i="1"/>
  <c r="G196" i="1" s="1"/>
  <c r="AS186" i="1"/>
  <c r="AQ198" i="1" s="1"/>
  <c r="BG197" i="1" s="1"/>
  <c r="BW197" i="1" s="1"/>
  <c r="BF186" i="1"/>
  <c r="BF187" i="1" s="1"/>
  <c r="BK198" i="1" s="1"/>
  <c r="BW186" i="1"/>
  <c r="CI200" i="1" s="1"/>
  <c r="E225" i="1"/>
  <c r="E227" i="1" s="1"/>
  <c r="D225" i="1"/>
  <c r="C225" i="1"/>
  <c r="B225" i="1"/>
  <c r="I219" i="1"/>
  <c r="B216" i="1" s="1" a="1"/>
  <c r="CU200" i="1"/>
  <c r="J219" i="1"/>
  <c r="B219" i="1" s="1" a="1"/>
  <c r="K219" i="1"/>
  <c r="B222" i="1" s="1" a="1"/>
  <c r="BV24" i="1" l="1"/>
  <c r="CH39" i="1" s="1"/>
  <c r="CJ48" i="1" s="1"/>
  <c r="BQ24" i="1"/>
  <c r="BA24" i="1"/>
  <c r="BC37" i="1" s="1"/>
  <c r="AS24" i="1"/>
  <c r="AQ37" i="1" s="1"/>
  <c r="BG36" i="1" s="1"/>
  <c r="BW36" i="1" s="1"/>
  <c r="CM36" i="1" s="1"/>
  <c r="BM24" i="1"/>
  <c r="BX24" i="1"/>
  <c r="CB25" i="1" s="1"/>
  <c r="CQ39" i="1" s="1"/>
  <c r="CS39" i="1" s="1"/>
  <c r="CU39" i="1" s="1"/>
  <c r="U24" i="1"/>
  <c r="H24" i="1"/>
  <c r="F33" i="1" s="1"/>
  <c r="V33" i="1" s="1"/>
  <c r="AL33" i="1" s="1"/>
  <c r="BB33" i="1" s="1"/>
  <c r="BR33" i="1" s="1"/>
  <c r="CH33" i="1" s="1"/>
  <c r="BB24" i="1"/>
  <c r="AT24" i="1"/>
  <c r="AR37" i="1" s="1"/>
  <c r="AU24" i="1"/>
  <c r="AZ24" i="1"/>
  <c r="BB37" i="1" s="1"/>
  <c r="BK24" i="1"/>
  <c r="BR39" i="1" s="1"/>
  <c r="CH38" i="1" s="1"/>
  <c r="AF24" i="1"/>
  <c r="AD24" i="1"/>
  <c r="F35" i="1" s="1"/>
  <c r="V35" i="1" s="1"/>
  <c r="AL35" i="1" s="1"/>
  <c r="I24" i="1"/>
  <c r="G33" i="1" s="1"/>
  <c r="BF24" i="1"/>
  <c r="AI24" i="1"/>
  <c r="L35" i="1" s="1"/>
  <c r="BW24" i="1"/>
  <c r="CI39" i="1" s="1"/>
  <c r="CJ50" i="1" s="1"/>
  <c r="T24" i="1"/>
  <c r="G34" i="1" s="1"/>
  <c r="I34" i="1" s="1"/>
  <c r="BD24" i="1"/>
  <c r="BG37" i="1" s="1"/>
  <c r="BW37" i="1" s="1"/>
  <c r="BW40" i="1" s="1"/>
  <c r="AE24" i="1"/>
  <c r="G35" i="1" s="1"/>
  <c r="W35" i="1" s="1"/>
  <c r="AQ24" i="1"/>
  <c r="AU25" i="1" s="1"/>
  <c r="AU37" i="1" s="1"/>
  <c r="J24" i="1"/>
  <c r="BE24" i="1"/>
  <c r="BH37" i="1" s="1"/>
  <c r="AJ24" i="1"/>
  <c r="BL24" i="1"/>
  <c r="BS39" i="1" s="1"/>
  <c r="BU39" i="1" s="1"/>
  <c r="BX37" i="1"/>
  <c r="BJ37" i="1"/>
  <c r="BE37" i="1"/>
  <c r="BS37" i="1"/>
  <c r="AT37" i="1"/>
  <c r="BH36" i="1"/>
  <c r="BQ25" i="1"/>
  <c r="CA39" i="1" s="1"/>
  <c r="BM91" i="1"/>
  <c r="BO91" i="1" s="1"/>
  <c r="CA91" i="1"/>
  <c r="AE195" i="1"/>
  <c r="Q195" i="1"/>
  <c r="S195" i="1" s="1"/>
  <c r="I35" i="1"/>
  <c r="CC200" i="1"/>
  <c r="CE200" i="1" s="1"/>
  <c r="CQ199" i="1"/>
  <c r="CS199" i="1" s="1"/>
  <c r="CU199" i="1" s="1"/>
  <c r="W33" i="1"/>
  <c r="I33" i="1"/>
  <c r="BF25" i="1"/>
  <c r="BK37" i="1" s="1"/>
  <c r="N35" i="1"/>
  <c r="AB35" i="1"/>
  <c r="D227" i="1"/>
  <c r="D226" i="1"/>
  <c r="Q196" i="1"/>
  <c r="S196" i="1" s="1"/>
  <c r="AE196" i="1"/>
  <c r="BZ93" i="1"/>
  <c r="CN92" i="1"/>
  <c r="CP92" i="1" s="1"/>
  <c r="N25" i="1"/>
  <c r="O33" i="1" s="1"/>
  <c r="BC36" i="1"/>
  <c r="AO37" i="1"/>
  <c r="AQ39" i="1"/>
  <c r="BG34" i="1"/>
  <c r="BW34" i="1" s="1"/>
  <c r="CM34" i="1" s="1"/>
  <c r="AL93" i="1"/>
  <c r="BB88" i="1"/>
  <c r="BR88" i="1" s="1"/>
  <c r="CH88" i="1" s="1"/>
  <c r="BH144" i="1"/>
  <c r="AT145" i="1"/>
  <c r="Q88" i="1"/>
  <c r="S88" i="1" s="1"/>
  <c r="AE88" i="1"/>
  <c r="CC93" i="1"/>
  <c r="CE93" i="1" s="1"/>
  <c r="CQ92" i="1"/>
  <c r="CS92" i="1" s="1"/>
  <c r="CU92" i="1" s="1"/>
  <c r="BR148" i="1"/>
  <c r="CH145" i="1"/>
  <c r="CK200" i="1"/>
  <c r="CJ211" i="1"/>
  <c r="Q89" i="1"/>
  <c r="S89" i="1" s="1"/>
  <c r="AE89" i="1"/>
  <c r="CJ158" i="1"/>
  <c r="AD142" i="1"/>
  <c r="AR142" i="1"/>
  <c r="CN91" i="1"/>
  <c r="CP91" i="1" s="1"/>
  <c r="BZ91" i="1"/>
  <c r="BX94" i="1"/>
  <c r="BZ94" i="1" s="1"/>
  <c r="BM198" i="1"/>
  <c r="BO198" i="1" s="1"/>
  <c r="CA198" i="1"/>
  <c r="BD209" i="1"/>
  <c r="BE198" i="1"/>
  <c r="BS198" i="1"/>
  <c r="Y89" i="1"/>
  <c r="AM89" i="1"/>
  <c r="E216" i="1"/>
  <c r="E218" i="1" s="1"/>
  <c r="D216" i="1"/>
  <c r="C216" i="1"/>
  <c r="B216" i="1"/>
  <c r="CM197" i="1"/>
  <c r="BW202" i="1"/>
  <c r="I194" i="1"/>
  <c r="W194" i="1"/>
  <c r="AL196" i="1"/>
  <c r="X205" i="1"/>
  <c r="BR198" i="1"/>
  <c r="BD207" i="1"/>
  <c r="BU93" i="1"/>
  <c r="CI92" i="1"/>
  <c r="CK92" i="1" s="1"/>
  <c r="AO24" i="1"/>
  <c r="AL37" i="1" s="1"/>
  <c r="S24" i="1"/>
  <c r="F34" i="1" s="1"/>
  <c r="BP24" i="1"/>
  <c r="BX39" i="1" s="1"/>
  <c r="I196" i="1"/>
  <c r="W196" i="1"/>
  <c r="AB194" i="1"/>
  <c r="N194" i="1"/>
  <c r="AB196" i="1"/>
  <c r="N196" i="1"/>
  <c r="I143" i="1"/>
  <c r="I144" i="1" s="1"/>
  <c r="J146" i="1" s="1"/>
  <c r="J148" i="1" s="1"/>
  <c r="J149" i="1" s="1"/>
  <c r="W143" i="1"/>
  <c r="AW91" i="1"/>
  <c r="AY91" i="1" s="1"/>
  <c r="BK90" i="1"/>
  <c r="BH90" i="1"/>
  <c r="AT91" i="1"/>
  <c r="AN158" i="1"/>
  <c r="AR141" i="1"/>
  <c r="AD141" i="1"/>
  <c r="BU200" i="1"/>
  <c r="CI199" i="1"/>
  <c r="CK199" i="1" s="1"/>
  <c r="AT198" i="1"/>
  <c r="BH197" i="1"/>
  <c r="AB89" i="1"/>
  <c r="N89" i="1"/>
  <c r="N90" i="1" s="1"/>
  <c r="J93" i="1" s="1"/>
  <c r="Q142" i="1"/>
  <c r="S142" i="1" s="1"/>
  <c r="AE142" i="1"/>
  <c r="AQ200" i="1"/>
  <c r="BG195" i="1"/>
  <c r="BW195" i="1" s="1"/>
  <c r="CM195" i="1" s="1"/>
  <c r="H205" i="1"/>
  <c r="E222" i="1"/>
  <c r="E224" i="1" s="1"/>
  <c r="D222" i="1"/>
  <c r="C222" i="1"/>
  <c r="B222" i="1"/>
  <c r="Y25" i="1"/>
  <c r="O34" i="1" s="1"/>
  <c r="B226" i="1"/>
  <c r="B227" i="1"/>
  <c r="Q194" i="1"/>
  <c r="S194" i="1" s="1"/>
  <c r="S197" i="1" s="1"/>
  <c r="S199" i="1" s="1"/>
  <c r="AE194" i="1"/>
  <c r="CE157" i="1"/>
  <c r="CE159" i="1" s="1"/>
  <c r="CU155" i="1"/>
  <c r="CU157" i="1" s="1"/>
  <c r="BO155" i="1"/>
  <c r="BR202" i="1"/>
  <c r="BT211" i="1" s="1"/>
  <c r="CH197" i="1"/>
  <c r="AQ92" i="1"/>
  <c r="BG89" i="1"/>
  <c r="BW89" i="1" s="1"/>
  <c r="CM89" i="1" s="1"/>
  <c r="AN211" i="1"/>
  <c r="AE141" i="1"/>
  <c r="Q141" i="1"/>
  <c r="S141" i="1" s="1"/>
  <c r="S144" i="1" s="1"/>
  <c r="S146" i="1" s="1"/>
  <c r="BE144" i="1"/>
  <c r="BS144" i="1"/>
  <c r="AL92" i="1"/>
  <c r="BB89" i="1"/>
  <c r="BR89" i="1" s="1"/>
  <c r="CH89" i="1" s="1"/>
  <c r="AB34" i="1"/>
  <c r="N34" i="1"/>
  <c r="AN104" i="1"/>
  <c r="N144" i="1"/>
  <c r="J147" i="1" s="1"/>
  <c r="BJ145" i="1"/>
  <c r="BX145" i="1"/>
  <c r="Y141" i="1"/>
  <c r="AM141" i="1"/>
  <c r="Q87" i="1"/>
  <c r="S87" i="1" s="1"/>
  <c r="AE87" i="1"/>
  <c r="AW198" i="1"/>
  <c r="AY198" i="1" s="1"/>
  <c r="BK197" i="1"/>
  <c r="AW145" i="1"/>
  <c r="AY145" i="1" s="1"/>
  <c r="BK144" i="1"/>
  <c r="CA145" i="1"/>
  <c r="BM145" i="1"/>
  <c r="BO145" i="1" s="1"/>
  <c r="BD102" i="1"/>
  <c r="BS91" i="1"/>
  <c r="BE91" i="1"/>
  <c r="AL143" i="1"/>
  <c r="X152" i="1"/>
  <c r="AD87" i="1"/>
  <c r="AR87" i="1"/>
  <c r="AQ199" i="1"/>
  <c r="BG196" i="1"/>
  <c r="BW196" i="1" s="1"/>
  <c r="CM196" i="1" s="1"/>
  <c r="BB195" i="1"/>
  <c r="BR195" i="1" s="1"/>
  <c r="CH195" i="1" s="1"/>
  <c r="AL200" i="1"/>
  <c r="CC147" i="1"/>
  <c r="CE147" i="1" s="1"/>
  <c r="CQ146" i="1"/>
  <c r="CS146" i="1" s="1"/>
  <c r="CU146" i="1" s="1"/>
  <c r="BS90" i="1"/>
  <c r="BE90" i="1"/>
  <c r="AM87" i="1"/>
  <c r="Y87" i="1"/>
  <c r="AR93" i="1"/>
  <c r="AT93" i="1" s="1"/>
  <c r="BH88" i="1"/>
  <c r="AT88" i="1"/>
  <c r="BS148" i="1"/>
  <c r="BU148" i="1" s="1"/>
  <c r="CI145" i="1"/>
  <c r="CK145" i="1" s="1"/>
  <c r="BU145" i="1"/>
  <c r="I195" i="1"/>
  <c r="W195" i="1"/>
  <c r="H207" i="1"/>
  <c r="BX198" i="1"/>
  <c r="BJ198" i="1"/>
  <c r="AB33" i="1"/>
  <c r="N33" i="1"/>
  <c r="AM142" i="1"/>
  <c r="Y142" i="1"/>
  <c r="AD143" i="1"/>
  <c r="AR143" i="1"/>
  <c r="BO24" i="1"/>
  <c r="BW39" i="1" s="1"/>
  <c r="CM38" i="1" s="1"/>
  <c r="BD156" i="1"/>
  <c r="B219" i="1"/>
  <c r="D219" i="1"/>
  <c r="C219" i="1"/>
  <c r="E219" i="1"/>
  <c r="E221" i="1" s="1"/>
  <c r="C227" i="1"/>
  <c r="C226" i="1"/>
  <c r="AR195" i="1"/>
  <c r="AD195" i="1"/>
  <c r="AN209" i="1"/>
  <c r="BD100" i="1"/>
  <c r="BR91" i="1"/>
  <c r="W88" i="1"/>
  <c r="I88" i="1"/>
  <c r="I90" i="1" s="1"/>
  <c r="J92" i="1" s="1"/>
  <c r="H100" i="1"/>
  <c r="BE197" i="1"/>
  <c r="BS197" i="1"/>
  <c r="AE143" i="1"/>
  <c r="Q143" i="1"/>
  <c r="S143" i="1" s="1"/>
  <c r="BB142" i="1"/>
  <c r="BR142" i="1" s="1"/>
  <c r="CH142" i="1" s="1"/>
  <c r="AL147" i="1"/>
  <c r="BR149" i="1"/>
  <c r="BT158" i="1" s="1"/>
  <c r="CH144" i="1"/>
  <c r="X98" i="1"/>
  <c r="AH24" i="1"/>
  <c r="K35" i="1" s="1"/>
  <c r="AA35" i="1" s="1"/>
  <c r="AQ35" i="1" s="1"/>
  <c r="BD48" i="1" l="1"/>
  <c r="BW41" i="1"/>
  <c r="CM37" i="1"/>
  <c r="BR37" i="1"/>
  <c r="AJ25" i="1"/>
  <c r="O35" i="1" s="1"/>
  <c r="BD46" i="1"/>
  <c r="W34" i="1"/>
  <c r="AM34" i="1" s="1"/>
  <c r="CI38" i="1"/>
  <c r="CK38" i="1" s="1"/>
  <c r="CK39" i="1"/>
  <c r="H46" i="1"/>
  <c r="H156" i="1"/>
  <c r="S147" i="1"/>
  <c r="CH91" i="1"/>
  <c r="BR94" i="1"/>
  <c r="BJ197" i="1"/>
  <c r="BX197" i="1"/>
  <c r="I197" i="1"/>
  <c r="J199" i="1" s="1"/>
  <c r="BJ144" i="1"/>
  <c r="BX144" i="1"/>
  <c r="CA94" i="1"/>
  <c r="CC94" i="1" s="1"/>
  <c r="CE94" i="1" s="1"/>
  <c r="CC91" i="1"/>
  <c r="CE91" i="1" s="1"/>
  <c r="CQ91" i="1"/>
  <c r="CS91" i="1" s="1"/>
  <c r="CU91" i="1" s="1"/>
  <c r="AR34" i="1"/>
  <c r="AD34" i="1"/>
  <c r="F227" i="1"/>
  <c r="AD194" i="1"/>
  <c r="AR194" i="1"/>
  <c r="B218" i="1"/>
  <c r="B217" i="1"/>
  <c r="AU196" i="1"/>
  <c r="AG196" i="1"/>
  <c r="AI196" i="1" s="1"/>
  <c r="Y33" i="1"/>
  <c r="AM33" i="1"/>
  <c r="BX36" i="1"/>
  <c r="BJ36" i="1"/>
  <c r="BZ37" i="1"/>
  <c r="CN37" i="1"/>
  <c r="CP37" i="1" s="1"/>
  <c r="BX40" i="1"/>
  <c r="BZ40" i="1" s="1"/>
  <c r="J94" i="1"/>
  <c r="J95" i="1" s="1"/>
  <c r="C224" i="1"/>
  <c r="C223" i="1"/>
  <c r="X154" i="1"/>
  <c r="AM143" i="1"/>
  <c r="Y143" i="1"/>
  <c r="Y195" i="1"/>
  <c r="AM195" i="1"/>
  <c r="AU141" i="1"/>
  <c r="AG141" i="1"/>
  <c r="AI141" i="1" s="1"/>
  <c r="AI144" i="1" s="1"/>
  <c r="AI146" i="1" s="1"/>
  <c r="AD89" i="1"/>
  <c r="AD90" i="1" s="1"/>
  <c r="Z93" i="1" s="1"/>
  <c r="AR89" i="1"/>
  <c r="H44" i="1"/>
  <c r="V34" i="1"/>
  <c r="AL34" i="1" s="1"/>
  <c r="Y194" i="1"/>
  <c r="AM194" i="1"/>
  <c r="BS36" i="1"/>
  <c r="BE36" i="1"/>
  <c r="AD35" i="1"/>
  <c r="AR35" i="1"/>
  <c r="BR40" i="1"/>
  <c r="CH37" i="1"/>
  <c r="AN48" i="1"/>
  <c r="BB36" i="1"/>
  <c r="BR36" i="1" s="1"/>
  <c r="Q33" i="1"/>
  <c r="S33" i="1" s="1"/>
  <c r="AE33" i="1"/>
  <c r="AQ38" i="1"/>
  <c r="BG35" i="1"/>
  <c r="BW35" i="1" s="1"/>
  <c r="CM35" i="1" s="1"/>
  <c r="C221" i="1"/>
  <c r="C220" i="1"/>
  <c r="AD196" i="1"/>
  <c r="AR196" i="1"/>
  <c r="D220" i="1"/>
  <c r="D221" i="1"/>
  <c r="CI90" i="1"/>
  <c r="CK90" i="1" s="1"/>
  <c r="BU90" i="1"/>
  <c r="BS95" i="1"/>
  <c r="CA148" i="1"/>
  <c r="CC148" i="1" s="1"/>
  <c r="CE148" i="1" s="1"/>
  <c r="CC145" i="1"/>
  <c r="CE145" i="1" s="1"/>
  <c r="CQ145" i="1"/>
  <c r="CS145" i="1" s="1"/>
  <c r="CU145" i="1" s="1"/>
  <c r="AO141" i="1"/>
  <c r="BC141" i="1"/>
  <c r="N197" i="1"/>
  <c r="J200" i="1" s="1"/>
  <c r="AR147" i="1"/>
  <c r="AT147" i="1" s="1"/>
  <c r="AT142" i="1"/>
  <c r="BH142" i="1"/>
  <c r="I36" i="1"/>
  <c r="J38" i="1" s="1"/>
  <c r="CQ38" i="1"/>
  <c r="CS38" i="1" s="1"/>
  <c r="CU38" i="1" s="1"/>
  <c r="CC39" i="1"/>
  <c r="CE39" i="1" s="1"/>
  <c r="CA144" i="1"/>
  <c r="BM144" i="1"/>
  <c r="BO144" i="1" s="1"/>
  <c r="Y144" i="1"/>
  <c r="Z146" i="1" s="1"/>
  <c r="BZ145" i="1"/>
  <c r="CN145" i="1"/>
  <c r="CP145" i="1" s="1"/>
  <c r="BX148" i="1"/>
  <c r="BZ148" i="1" s="1"/>
  <c r="CI144" i="1"/>
  <c r="CK144" i="1" s="1"/>
  <c r="BU144" i="1"/>
  <c r="BS149" i="1"/>
  <c r="AE34" i="1"/>
  <c r="Q34" i="1"/>
  <c r="S34" i="1" s="1"/>
  <c r="AG142" i="1"/>
  <c r="AI142" i="1" s="1"/>
  <c r="AU142" i="1"/>
  <c r="AD144" i="1"/>
  <c r="Z147" i="1" s="1"/>
  <c r="CA90" i="1"/>
  <c r="BM90" i="1"/>
  <c r="BO90" i="1" s="1"/>
  <c r="X207" i="1"/>
  <c r="Y196" i="1"/>
  <c r="AM196" i="1"/>
  <c r="BR201" i="1"/>
  <c r="CH198" i="1"/>
  <c r="C218" i="1"/>
  <c r="C217" i="1"/>
  <c r="X44" i="1"/>
  <c r="AR146" i="1"/>
  <c r="AT146" i="1" s="1"/>
  <c r="BH143" i="1"/>
  <c r="AT143" i="1"/>
  <c r="S148" i="1"/>
  <c r="S150" i="1" s="1"/>
  <c r="S155" i="1" s="1"/>
  <c r="B151" i="1" s="1"/>
  <c r="BZ39" i="1"/>
  <c r="CN38" i="1"/>
  <c r="CP38" i="1" s="1"/>
  <c r="BB196" i="1"/>
  <c r="BR196" i="1" s="1"/>
  <c r="CH196" i="1" s="1"/>
  <c r="AL199" i="1"/>
  <c r="Y35" i="1"/>
  <c r="AM35" i="1"/>
  <c r="X46" i="1"/>
  <c r="AM88" i="1"/>
  <c r="Y88" i="1"/>
  <c r="Y90" i="1"/>
  <c r="Z92" i="1" s="1"/>
  <c r="CI91" i="1"/>
  <c r="CK91" i="1" s="1"/>
  <c r="BU91" i="1"/>
  <c r="BS94" i="1"/>
  <c r="BU94" i="1" s="1"/>
  <c r="AG87" i="1"/>
  <c r="AI87" i="1" s="1"/>
  <c r="AU87" i="1"/>
  <c r="D224" i="1"/>
  <c r="D223" i="1"/>
  <c r="AM92" i="1"/>
  <c r="AO92" i="1" s="1"/>
  <c r="BC89" i="1"/>
  <c r="AO89" i="1"/>
  <c r="AT148" i="1"/>
  <c r="AP151" i="1" s="1"/>
  <c r="BC87" i="1"/>
  <c r="AO87" i="1"/>
  <c r="S90" i="1"/>
  <c r="S92" i="1" s="1"/>
  <c r="AG194" i="1"/>
  <c r="AI194" i="1" s="1"/>
  <c r="AU194" i="1"/>
  <c r="BK36" i="1"/>
  <c r="AW37" i="1"/>
  <c r="AY37" i="1" s="1"/>
  <c r="AU143" i="1"/>
  <c r="AG143" i="1"/>
  <c r="AI143" i="1" s="1"/>
  <c r="AO142" i="1"/>
  <c r="AM147" i="1"/>
  <c r="AO147" i="1" s="1"/>
  <c r="BC142" i="1"/>
  <c r="AT87" i="1"/>
  <c r="BH87" i="1"/>
  <c r="X100" i="1"/>
  <c r="BM37" i="1"/>
  <c r="BO37" i="1" s="1"/>
  <c r="CA37" i="1"/>
  <c r="N36" i="1"/>
  <c r="J39" i="1" s="1"/>
  <c r="BJ90" i="1"/>
  <c r="BX90" i="1"/>
  <c r="CI198" i="1"/>
  <c r="CK198" i="1" s="1"/>
  <c r="BU198" i="1"/>
  <c r="BS201" i="1"/>
  <c r="BU201" i="1" s="1"/>
  <c r="CI197" i="1"/>
  <c r="CK197" i="1" s="1"/>
  <c r="BS202" i="1"/>
  <c r="BU197" i="1"/>
  <c r="B220" i="1"/>
  <c r="B221" i="1"/>
  <c r="F221" i="1" s="1"/>
  <c r="AR33" i="1"/>
  <c r="AD33" i="1"/>
  <c r="F226" i="1"/>
  <c r="BH195" i="1"/>
  <c r="AT195" i="1"/>
  <c r="AR200" i="1"/>
  <c r="AT200" i="1" s="1"/>
  <c r="BZ198" i="1"/>
  <c r="BX201" i="1"/>
  <c r="BZ201" i="1" s="1"/>
  <c r="CN198" i="1"/>
  <c r="CP198" i="1" s="1"/>
  <c r="BJ88" i="1"/>
  <c r="BX88" i="1"/>
  <c r="AL146" i="1"/>
  <c r="BB143" i="1"/>
  <c r="BR143" i="1" s="1"/>
  <c r="CH143" i="1" s="1"/>
  <c r="BM197" i="1"/>
  <c r="BO197" i="1" s="1"/>
  <c r="CA197" i="1"/>
  <c r="B224" i="1"/>
  <c r="B223" i="1"/>
  <c r="BH141" i="1"/>
  <c r="AT141" i="1"/>
  <c r="AT144" i="1" s="1"/>
  <c r="AQ151" i="1" s="1"/>
  <c r="D217" i="1"/>
  <c r="D218" i="1"/>
  <c r="CC198" i="1"/>
  <c r="CE198" i="1" s="1"/>
  <c r="CA201" i="1"/>
  <c r="CC201" i="1" s="1"/>
  <c r="CE201" i="1" s="1"/>
  <c r="CQ198" i="1"/>
  <c r="CS198" i="1" s="1"/>
  <c r="CU198" i="1" s="1"/>
  <c r="AU89" i="1"/>
  <c r="AG89" i="1"/>
  <c r="AI89" i="1" s="1"/>
  <c r="AU88" i="1"/>
  <c r="AG88" i="1"/>
  <c r="AI88" i="1" s="1"/>
  <c r="AN50" i="1"/>
  <c r="AL38" i="1"/>
  <c r="BB35" i="1"/>
  <c r="BR35" i="1" s="1"/>
  <c r="CH35" i="1" s="1"/>
  <c r="AU195" i="1"/>
  <c r="AG195" i="1"/>
  <c r="AI195" i="1" s="1"/>
  <c r="BU37" i="1"/>
  <c r="CI37" i="1"/>
  <c r="CK37" i="1" s="1"/>
  <c r="BS40" i="1"/>
  <c r="BU40" i="1" s="1"/>
  <c r="Y34" i="1" l="1"/>
  <c r="F217" i="1"/>
  <c r="Q35" i="1"/>
  <c r="S35" i="1" s="1"/>
  <c r="S36" i="1" s="1"/>
  <c r="S38" i="1" s="1"/>
  <c r="AE35" i="1"/>
  <c r="BU203" i="1"/>
  <c r="BV205" i="1" s="1"/>
  <c r="AO144" i="1"/>
  <c r="AQ150" i="1" s="1"/>
  <c r="BH34" i="1"/>
  <c r="AT34" i="1"/>
  <c r="AR39" i="1"/>
  <c r="AT39" i="1" s="1"/>
  <c r="BJ141" i="1"/>
  <c r="BX141" i="1"/>
  <c r="AW87" i="1"/>
  <c r="AY87" i="1" s="1"/>
  <c r="AY90" i="1" s="1"/>
  <c r="AZ96" i="1" s="1"/>
  <c r="BK87" i="1"/>
  <c r="F218" i="1"/>
  <c r="F223" i="1"/>
  <c r="AI90" i="1"/>
  <c r="AI92" i="1" s="1"/>
  <c r="BX143" i="1"/>
  <c r="BJ143" i="1"/>
  <c r="AT194" i="1"/>
  <c r="AT197" i="1" s="1"/>
  <c r="AQ204" i="1" s="1"/>
  <c r="BH194" i="1"/>
  <c r="AM200" i="1"/>
  <c r="AO200" i="1" s="1"/>
  <c r="AO195" i="1"/>
  <c r="BC195" i="1"/>
  <c r="BC34" i="1"/>
  <c r="AM39" i="1"/>
  <c r="AO39" i="1" s="1"/>
  <c r="AO34" i="1"/>
  <c r="CC197" i="1"/>
  <c r="CE197" i="1" s="1"/>
  <c r="CQ197" i="1"/>
  <c r="CS197" i="1" s="1"/>
  <c r="CU197" i="1" s="1"/>
  <c r="CA202" i="1"/>
  <c r="CC202" i="1" s="1"/>
  <c r="CE202" i="1" s="1"/>
  <c r="CE203" i="1" s="1"/>
  <c r="CE205" i="1" s="1"/>
  <c r="Y36" i="1"/>
  <c r="Z38" i="1" s="1"/>
  <c r="CN88" i="1"/>
  <c r="CP88" i="1" s="1"/>
  <c r="BZ88" i="1"/>
  <c r="AM93" i="1"/>
  <c r="AO93" i="1" s="1"/>
  <c r="AO88" i="1"/>
  <c r="AO90" i="1" s="1"/>
  <c r="AQ96" i="1" s="1"/>
  <c r="BC88" i="1"/>
  <c r="AU92" i="1"/>
  <c r="AW92" i="1" s="1"/>
  <c r="AY92" i="1" s="1"/>
  <c r="AY94" i="1" s="1"/>
  <c r="AY96" i="1" s="1"/>
  <c r="BK89" i="1"/>
  <c r="AW89" i="1"/>
  <c r="AY89" i="1" s="1"/>
  <c r="AU147" i="1"/>
  <c r="AW147" i="1" s="1"/>
  <c r="AY147" i="1" s="1"/>
  <c r="AW142" i="1"/>
  <c r="AY142" i="1" s="1"/>
  <c r="BK142" i="1"/>
  <c r="BH33" i="1"/>
  <c r="AT33" i="1"/>
  <c r="CC37" i="1"/>
  <c r="CE37" i="1" s="1"/>
  <c r="CQ37" i="1"/>
  <c r="CS37" i="1" s="1"/>
  <c r="CU37" i="1" s="1"/>
  <c r="CA40" i="1"/>
  <c r="CC40" i="1" s="1"/>
  <c r="CE40" i="1" s="1"/>
  <c r="BS87" i="1"/>
  <c r="BE87" i="1"/>
  <c r="AM38" i="1"/>
  <c r="AO38" i="1" s="1"/>
  <c r="AO40" i="1" s="1"/>
  <c r="AP42" i="1" s="1"/>
  <c r="AO35" i="1"/>
  <c r="BC35" i="1"/>
  <c r="J40" i="1"/>
  <c r="J41" i="1" s="1"/>
  <c r="CI36" i="1"/>
  <c r="CK36" i="1" s="1"/>
  <c r="BU36" i="1"/>
  <c r="BS41" i="1"/>
  <c r="AU146" i="1"/>
  <c r="AW146" i="1" s="1"/>
  <c r="AY146" i="1" s="1"/>
  <c r="AW143" i="1"/>
  <c r="AY143" i="1" s="1"/>
  <c r="BK143" i="1"/>
  <c r="BJ142" i="1"/>
  <c r="BX142" i="1"/>
  <c r="AO194" i="1"/>
  <c r="BC194" i="1"/>
  <c r="F220" i="1"/>
  <c r="AU34" i="1"/>
  <c r="AG34" i="1"/>
  <c r="AI34" i="1" s="1"/>
  <c r="H102" i="1"/>
  <c r="S93" i="1"/>
  <c r="S94" i="1" s="1"/>
  <c r="S96" i="1" s="1"/>
  <c r="S101" i="1" s="1"/>
  <c r="B97" i="1" s="1"/>
  <c r="BX149" i="1"/>
  <c r="BZ149" i="1" s="1"/>
  <c r="CN144" i="1"/>
  <c r="CP144" i="1" s="1"/>
  <c r="BZ144" i="1"/>
  <c r="BZ90" i="1"/>
  <c r="CN90" i="1"/>
  <c r="CP90" i="1" s="1"/>
  <c r="BX95" i="1"/>
  <c r="BZ95" i="1" s="1"/>
  <c r="BZ96" i="1" s="1"/>
  <c r="BV99" i="1" s="1"/>
  <c r="BM36" i="1"/>
  <c r="BO36" i="1" s="1"/>
  <c r="CA36" i="1"/>
  <c r="BS89" i="1"/>
  <c r="BE89" i="1"/>
  <c r="BT160" i="1"/>
  <c r="BU149" i="1"/>
  <c r="BU150" i="1" s="1"/>
  <c r="BV152" i="1" s="1"/>
  <c r="BK194" i="1"/>
  <c r="AW194" i="1"/>
  <c r="AY194" i="1" s="1"/>
  <c r="AO94" i="1"/>
  <c r="AP96" i="1" s="1"/>
  <c r="Z94" i="1"/>
  <c r="Z95" i="1" s="1"/>
  <c r="J201" i="1"/>
  <c r="J202" i="1" s="1"/>
  <c r="BZ150" i="1"/>
  <c r="BV153" i="1" s="1"/>
  <c r="AD36" i="1"/>
  <c r="Z39" i="1" s="1"/>
  <c r="AR199" i="1"/>
  <c r="AT199" i="1" s="1"/>
  <c r="AT201" i="1" s="1"/>
  <c r="AP204" i="1" s="1"/>
  <c r="AT196" i="1"/>
  <c r="BH196" i="1"/>
  <c r="AG33" i="1"/>
  <c r="AI33" i="1" s="1"/>
  <c r="AU33" i="1"/>
  <c r="BZ36" i="1"/>
  <c r="BX41" i="1"/>
  <c r="BZ41" i="1" s="1"/>
  <c r="BZ42" i="1" s="1"/>
  <c r="BV45" i="1" s="1"/>
  <c r="CN36" i="1"/>
  <c r="CP36" i="1" s="1"/>
  <c r="AU200" i="1"/>
  <c r="AW200" i="1" s="1"/>
  <c r="AY200" i="1" s="1"/>
  <c r="AW195" i="1"/>
  <c r="AY195" i="1" s="1"/>
  <c r="BK195" i="1"/>
  <c r="AW141" i="1"/>
  <c r="AY141" i="1" s="1"/>
  <c r="AY144" i="1" s="1"/>
  <c r="AZ150" i="1" s="1"/>
  <c r="BK141" i="1"/>
  <c r="F224" i="1"/>
  <c r="AO196" i="1"/>
  <c r="BC196" i="1"/>
  <c r="AM199" i="1"/>
  <c r="AO199" i="1" s="1"/>
  <c r="CH36" i="1"/>
  <c r="BR41" i="1"/>
  <c r="BT50" i="1" s="1"/>
  <c r="AD197" i="1"/>
  <c r="Z200" i="1" s="1"/>
  <c r="BU95" i="1"/>
  <c r="BU96" i="1" s="1"/>
  <c r="BV98" i="1" s="1"/>
  <c r="BT106" i="1"/>
  <c r="Y197" i="1"/>
  <c r="Z199" i="1" s="1"/>
  <c r="Z201" i="1" s="1"/>
  <c r="Z202" i="1" s="1"/>
  <c r="BC33" i="1"/>
  <c r="AO33" i="1"/>
  <c r="BJ87" i="1"/>
  <c r="BX87" i="1"/>
  <c r="Z148" i="1"/>
  <c r="Z149" i="1" s="1"/>
  <c r="AL39" i="1"/>
  <c r="BB34" i="1"/>
  <c r="BR34" i="1" s="1"/>
  <c r="CH34" i="1" s="1"/>
  <c r="BT213" i="1"/>
  <c r="BU202" i="1"/>
  <c r="AU93" i="1"/>
  <c r="AW93" i="1" s="1"/>
  <c r="AY93" i="1" s="1"/>
  <c r="AW88" i="1"/>
  <c r="AY88" i="1" s="1"/>
  <c r="BK88" i="1"/>
  <c r="BJ195" i="1"/>
  <c r="BX195" i="1"/>
  <c r="BS142" i="1"/>
  <c r="BE142" i="1"/>
  <c r="AI197" i="1"/>
  <c r="AI199" i="1" s="1"/>
  <c r="CQ90" i="1"/>
  <c r="CS90" i="1" s="1"/>
  <c r="CU90" i="1" s="1"/>
  <c r="CA95" i="1"/>
  <c r="CC95" i="1" s="1"/>
  <c r="CE95" i="1" s="1"/>
  <c r="CE96" i="1" s="1"/>
  <c r="CE98" i="1" s="1"/>
  <c r="CC90" i="1"/>
  <c r="CE90" i="1" s="1"/>
  <c r="CA149" i="1"/>
  <c r="CC149" i="1" s="1"/>
  <c r="CE149" i="1" s="1"/>
  <c r="CE150" i="1" s="1"/>
  <c r="CE152" i="1" s="1"/>
  <c r="CC144" i="1"/>
  <c r="CE144" i="1" s="1"/>
  <c r="CQ144" i="1"/>
  <c r="CS144" i="1" s="1"/>
  <c r="CU144" i="1" s="1"/>
  <c r="BS141" i="1"/>
  <c r="BE141" i="1"/>
  <c r="AR38" i="1"/>
  <c r="AT38" i="1" s="1"/>
  <c r="AT40" i="1" s="1"/>
  <c r="AP43" i="1" s="1"/>
  <c r="BH35" i="1"/>
  <c r="AT35" i="1"/>
  <c r="BH89" i="1"/>
  <c r="AR92" i="1"/>
  <c r="AT92" i="1" s="1"/>
  <c r="AT94" i="1" s="1"/>
  <c r="AP97" i="1" s="1"/>
  <c r="AT89" i="1"/>
  <c r="AT90" i="1" s="1"/>
  <c r="AQ97" i="1" s="1"/>
  <c r="BC143" i="1"/>
  <c r="AM146" i="1"/>
  <c r="AO146" i="1" s="1"/>
  <c r="AO148" i="1" s="1"/>
  <c r="AP150" i="1" s="1"/>
  <c r="AO143" i="1"/>
  <c r="BK196" i="1"/>
  <c r="AU199" i="1"/>
  <c r="AW199" i="1" s="1"/>
  <c r="AY199" i="1" s="1"/>
  <c r="AY201" i="1" s="1"/>
  <c r="AY203" i="1" s="1"/>
  <c r="AW196" i="1"/>
  <c r="AY196" i="1" s="1"/>
  <c r="BZ197" i="1"/>
  <c r="BX202" i="1"/>
  <c r="BZ202" i="1" s="1"/>
  <c r="BZ203" i="1" s="1"/>
  <c r="BV206" i="1" s="1"/>
  <c r="CN197" i="1"/>
  <c r="CP197" i="1" s="1"/>
  <c r="AT36" i="1" l="1"/>
  <c r="AQ43" i="1" s="1"/>
  <c r="AG35" i="1"/>
  <c r="AI35" i="1" s="1"/>
  <c r="AI36" i="1" s="1"/>
  <c r="AI38" i="1" s="1"/>
  <c r="AU35" i="1"/>
  <c r="CI142" i="1"/>
  <c r="CK142" i="1" s="1"/>
  <c r="BU142" i="1"/>
  <c r="BX33" i="1"/>
  <c r="BJ33" i="1"/>
  <c r="BM141" i="1"/>
  <c r="BO141" i="1" s="1"/>
  <c r="CA141" i="1"/>
  <c r="X102" i="1"/>
  <c r="AI93" i="1"/>
  <c r="AI94" i="1" s="1"/>
  <c r="AI96" i="1" s="1"/>
  <c r="AI101" i="1" s="1"/>
  <c r="B98" i="1" s="1"/>
  <c r="BE92" i="1"/>
  <c r="BF94" i="1" s="1"/>
  <c r="BF96" i="1" s="1"/>
  <c r="BF97" i="1" s="1"/>
  <c r="CA196" i="1"/>
  <c r="BM196" i="1"/>
  <c r="BO196" i="1" s="1"/>
  <c r="AP98" i="1"/>
  <c r="AP99" i="1" s="1"/>
  <c r="AY197" i="1"/>
  <c r="AZ203" i="1" s="1"/>
  <c r="CN141" i="1"/>
  <c r="CP141" i="1" s="1"/>
  <c r="BZ141" i="1"/>
  <c r="BE35" i="1"/>
  <c r="BS35" i="1"/>
  <c r="BM89" i="1"/>
  <c r="BO89" i="1" s="1"/>
  <c r="CA89" i="1"/>
  <c r="BE194" i="1"/>
  <c r="BS194" i="1"/>
  <c r="Z40" i="1"/>
  <c r="Z41" i="1" s="1"/>
  <c r="BX34" i="1"/>
  <c r="BJ34" i="1"/>
  <c r="BX89" i="1"/>
  <c r="BJ89" i="1"/>
  <c r="BU89" i="1"/>
  <c r="CI89" i="1"/>
  <c r="CK89" i="1" s="1"/>
  <c r="CN142" i="1"/>
  <c r="CP142" i="1" s="1"/>
  <c r="BZ142" i="1"/>
  <c r="CN87" i="1"/>
  <c r="CP87" i="1" s="1"/>
  <c r="BZ87" i="1"/>
  <c r="CA41" i="1"/>
  <c r="CC41" i="1" s="1"/>
  <c r="CE41" i="1" s="1"/>
  <c r="CE42" i="1" s="1"/>
  <c r="CE44" i="1" s="1"/>
  <c r="CQ36" i="1"/>
  <c r="CS36" i="1" s="1"/>
  <c r="CU36" i="1" s="1"/>
  <c r="CC36" i="1"/>
  <c r="CE36" i="1" s="1"/>
  <c r="BU41" i="1"/>
  <c r="BU42" i="1" s="1"/>
  <c r="BV44" i="1" s="1"/>
  <c r="BT52" i="1"/>
  <c r="BX194" i="1"/>
  <c r="BJ194" i="1"/>
  <c r="BJ92" i="1"/>
  <c r="BF95" i="1" s="1"/>
  <c r="BM195" i="1"/>
  <c r="BO195" i="1" s="1"/>
  <c r="CA195" i="1"/>
  <c r="AP152" i="1"/>
  <c r="AP153" i="1" s="1"/>
  <c r="AO36" i="1"/>
  <c r="AQ42" i="1" s="1"/>
  <c r="AP44" i="1" s="1"/>
  <c r="AP45" i="1" s="1"/>
  <c r="AO201" i="1"/>
  <c r="AP203" i="1" s="1"/>
  <c r="CA194" i="1"/>
  <c r="BM194" i="1"/>
  <c r="BO194" i="1" s="1"/>
  <c r="BJ146" i="1"/>
  <c r="BF149" i="1" s="1"/>
  <c r="X209" i="1"/>
  <c r="AI200" i="1"/>
  <c r="AI201" i="1" s="1"/>
  <c r="AI203" i="1" s="1"/>
  <c r="AI208" i="1" s="1"/>
  <c r="B205" i="1" s="1"/>
  <c r="BE34" i="1"/>
  <c r="BS34" i="1"/>
  <c r="BE195" i="1"/>
  <c r="BS195" i="1"/>
  <c r="BZ195" i="1"/>
  <c r="CN195" i="1"/>
  <c r="CP195" i="1" s="1"/>
  <c r="H209" i="1"/>
  <c r="S200" i="1"/>
  <c r="S201" i="1" s="1"/>
  <c r="S203" i="1" s="1"/>
  <c r="S208" i="1" s="1"/>
  <c r="B204" i="1" s="1"/>
  <c r="AO197" i="1"/>
  <c r="AQ203" i="1" s="1"/>
  <c r="AI147" i="1"/>
  <c r="AI148" i="1" s="1"/>
  <c r="AI150" i="1" s="1"/>
  <c r="AI155" i="1" s="1"/>
  <c r="B152" i="1" s="1"/>
  <c r="X156" i="1"/>
  <c r="BK33" i="1"/>
  <c r="AW33" i="1"/>
  <c r="AY33" i="1" s="1"/>
  <c r="CA142" i="1"/>
  <c r="BM142" i="1"/>
  <c r="BO142" i="1" s="1"/>
  <c r="BE88" i="1"/>
  <c r="BS88" i="1"/>
  <c r="CA87" i="1"/>
  <c r="BM87" i="1"/>
  <c r="BO87" i="1" s="1"/>
  <c r="BX35" i="1"/>
  <c r="BJ35" i="1"/>
  <c r="CA88" i="1"/>
  <c r="BM88" i="1"/>
  <c r="BO88" i="1" s="1"/>
  <c r="CI87" i="1"/>
  <c r="CK87" i="1" s="1"/>
  <c r="BU87" i="1"/>
  <c r="BX196" i="1"/>
  <c r="BJ196" i="1"/>
  <c r="CA143" i="1"/>
  <c r="BM143" i="1"/>
  <c r="BO143" i="1" s="1"/>
  <c r="BS143" i="1"/>
  <c r="BE143" i="1"/>
  <c r="BE146" i="1" s="1"/>
  <c r="BF148" i="1" s="1"/>
  <c r="BF150" i="1" s="1"/>
  <c r="BF151" i="1" s="1"/>
  <c r="BU141" i="1"/>
  <c r="CI141" i="1"/>
  <c r="CK141" i="1" s="1"/>
  <c r="BS33" i="1"/>
  <c r="BE33" i="1"/>
  <c r="BE196" i="1"/>
  <c r="BS196" i="1"/>
  <c r="AU39" i="1"/>
  <c r="AW39" i="1" s="1"/>
  <c r="AY39" i="1" s="1"/>
  <c r="BK34" i="1"/>
  <c r="AW34" i="1"/>
  <c r="AY34" i="1" s="1"/>
  <c r="AY148" i="1"/>
  <c r="AY150" i="1" s="1"/>
  <c r="H48" i="1"/>
  <c r="S39" i="1"/>
  <c r="S40" i="1" s="1"/>
  <c r="S42" i="1" s="1"/>
  <c r="S47" i="1" s="1"/>
  <c r="B43" i="1" s="1"/>
  <c r="BZ143" i="1"/>
  <c r="CN143" i="1"/>
  <c r="CP143" i="1" s="1"/>
  <c r="AW35" i="1" l="1"/>
  <c r="AY35" i="1" s="1"/>
  <c r="AY36" i="1" s="1"/>
  <c r="AZ42" i="1" s="1"/>
  <c r="AU38" i="1"/>
  <c r="AW38" i="1" s="1"/>
  <c r="AY38" i="1" s="1"/>
  <c r="AY40" i="1" s="1"/>
  <c r="AY42" i="1" s="1"/>
  <c r="BK35" i="1"/>
  <c r="AP205" i="1"/>
  <c r="AP206" i="1" s="1"/>
  <c r="AN213" i="1" s="1"/>
  <c r="BO149" i="1"/>
  <c r="BD158" i="1"/>
  <c r="AY43" i="1"/>
  <c r="AN52" i="1"/>
  <c r="CP94" i="1"/>
  <c r="CL97" i="1" s="1"/>
  <c r="CI35" i="1"/>
  <c r="CK35" i="1" s="1"/>
  <c r="BU35" i="1"/>
  <c r="BU34" i="1"/>
  <c r="CI34" i="1"/>
  <c r="CK34" i="1" s="1"/>
  <c r="CQ143" i="1"/>
  <c r="CS143" i="1" s="1"/>
  <c r="CU143" i="1" s="1"/>
  <c r="CC143" i="1"/>
  <c r="CE143" i="1" s="1"/>
  <c r="AN160" i="1"/>
  <c r="AY151" i="1"/>
  <c r="AY152" i="1" s="1"/>
  <c r="AY154" i="1" s="1"/>
  <c r="AY159" i="1" s="1"/>
  <c r="B153" i="1" s="1"/>
  <c r="BO92" i="1"/>
  <c r="BO94" i="1" s="1"/>
  <c r="CP148" i="1"/>
  <c r="CL151" i="1" s="1"/>
  <c r="CC141" i="1"/>
  <c r="CE141" i="1" s="1"/>
  <c r="CQ141" i="1"/>
  <c r="CS141" i="1" s="1"/>
  <c r="CU141" i="1" s="1"/>
  <c r="CC87" i="1"/>
  <c r="CE87" i="1" s="1"/>
  <c r="CQ87" i="1"/>
  <c r="CS87" i="1" s="1"/>
  <c r="CU87" i="1" s="1"/>
  <c r="BE199" i="1"/>
  <c r="BF201" i="1" s="1"/>
  <c r="BF203" i="1" s="1"/>
  <c r="BF204" i="1" s="1"/>
  <c r="BO146" i="1"/>
  <c r="BO148" i="1" s="1"/>
  <c r="CN89" i="1"/>
  <c r="CP89" i="1" s="1"/>
  <c r="BZ89" i="1"/>
  <c r="BZ92" i="1" s="1"/>
  <c r="BW99" i="1" s="1"/>
  <c r="CC196" i="1"/>
  <c r="CE196" i="1" s="1"/>
  <c r="CQ196" i="1"/>
  <c r="CS196" i="1" s="1"/>
  <c r="CU196" i="1" s="1"/>
  <c r="CQ142" i="1"/>
  <c r="CS142" i="1" s="1"/>
  <c r="CU142" i="1" s="1"/>
  <c r="CC142" i="1"/>
  <c r="CE142" i="1" s="1"/>
  <c r="BD104" i="1"/>
  <c r="BO95" i="1"/>
  <c r="AI39" i="1"/>
  <c r="AI40" i="1" s="1"/>
  <c r="AI42" i="1" s="1"/>
  <c r="AI47" i="1" s="1"/>
  <c r="B44" i="1" s="1"/>
  <c r="X48" i="1"/>
  <c r="CI33" i="1"/>
  <c r="CK33" i="1" s="1"/>
  <c r="BU33" i="1"/>
  <c r="BO199" i="1"/>
  <c r="BO201" i="1" s="1"/>
  <c r="CC89" i="1"/>
  <c r="CE89" i="1" s="1"/>
  <c r="CQ89" i="1"/>
  <c r="CS89" i="1" s="1"/>
  <c r="CU89" i="1" s="1"/>
  <c r="AN106" i="1"/>
  <c r="AY97" i="1"/>
  <c r="AY98" i="1" s="1"/>
  <c r="AY100" i="1" s="1"/>
  <c r="AY105" i="1" s="1"/>
  <c r="B99" i="1" s="1"/>
  <c r="BJ38" i="1"/>
  <c r="BF41" i="1" s="1"/>
  <c r="CN194" i="1"/>
  <c r="CP194" i="1" s="1"/>
  <c r="CP201" i="1" s="1"/>
  <c r="CL204" i="1" s="1"/>
  <c r="BZ194" i="1"/>
  <c r="CI196" i="1"/>
  <c r="CK196" i="1" s="1"/>
  <c r="BU196" i="1"/>
  <c r="BU143" i="1"/>
  <c r="CI143" i="1"/>
  <c r="CK143" i="1" s="1"/>
  <c r="CK148" i="1" s="1"/>
  <c r="CL150" i="1" s="1"/>
  <c r="CL152" i="1" s="1"/>
  <c r="CL153" i="1" s="1"/>
  <c r="CC88" i="1"/>
  <c r="CE88" i="1" s="1"/>
  <c r="CQ88" i="1"/>
  <c r="CS88" i="1" s="1"/>
  <c r="CU88" i="1" s="1"/>
  <c r="CN34" i="1"/>
  <c r="CP34" i="1" s="1"/>
  <c r="BZ34" i="1"/>
  <c r="BE38" i="1"/>
  <c r="BF40" i="1" s="1"/>
  <c r="BZ35" i="1"/>
  <c r="CN35" i="1"/>
  <c r="CP35" i="1" s="1"/>
  <c r="BZ146" i="1"/>
  <c r="BW153" i="1" s="1"/>
  <c r="CQ195" i="1"/>
  <c r="CS195" i="1" s="1"/>
  <c r="CU195" i="1" s="1"/>
  <c r="CC195" i="1"/>
  <c r="CE195" i="1" s="1"/>
  <c r="CI194" i="1"/>
  <c r="CK194" i="1" s="1"/>
  <c r="CK201" i="1" s="1"/>
  <c r="CL203" i="1" s="1"/>
  <c r="CL205" i="1" s="1"/>
  <c r="CL206" i="1" s="1"/>
  <c r="BU194" i="1"/>
  <c r="CN196" i="1"/>
  <c r="CP196" i="1" s="1"/>
  <c r="BZ196" i="1"/>
  <c r="CA33" i="1"/>
  <c r="BM33" i="1"/>
  <c r="BO33" i="1" s="1"/>
  <c r="BU92" i="1"/>
  <c r="BW98" i="1" s="1"/>
  <c r="CI88" i="1"/>
  <c r="CK88" i="1" s="1"/>
  <c r="CK94" i="1" s="1"/>
  <c r="CL96" i="1" s="1"/>
  <c r="CL98" i="1" s="1"/>
  <c r="CL99" i="1" s="1"/>
  <c r="BU88" i="1"/>
  <c r="BU195" i="1"/>
  <c r="CI195" i="1"/>
  <c r="CK195" i="1" s="1"/>
  <c r="CA34" i="1"/>
  <c r="BM34" i="1"/>
  <c r="BO34" i="1" s="1"/>
  <c r="BU146" i="1"/>
  <c r="BW152" i="1" s="1"/>
  <c r="BV154" i="1" s="1"/>
  <c r="BV155" i="1" s="1"/>
  <c r="CC194" i="1"/>
  <c r="CE194" i="1" s="1"/>
  <c r="CE199" i="1" s="1"/>
  <c r="CF205" i="1" s="1"/>
  <c r="CQ194" i="1"/>
  <c r="CS194" i="1" s="1"/>
  <c r="CU194" i="1" s="1"/>
  <c r="BJ199" i="1"/>
  <c r="BF202" i="1" s="1"/>
  <c r="BZ33" i="1"/>
  <c r="CN33" i="1"/>
  <c r="CP33" i="1" s="1"/>
  <c r="AY204" i="1" l="1"/>
  <c r="AY205" i="1" s="1"/>
  <c r="AY207" i="1" s="1"/>
  <c r="AY212" i="1" s="1"/>
  <c r="B206" i="1" s="1"/>
  <c r="AY44" i="1"/>
  <c r="AY46" i="1" s="1"/>
  <c r="AY51" i="1" s="1"/>
  <c r="B45" i="1" s="1"/>
  <c r="BO150" i="1"/>
  <c r="BO152" i="1" s="1"/>
  <c r="BO157" i="1" s="1"/>
  <c r="B154" i="1" s="1"/>
  <c r="BZ38" i="1"/>
  <c r="BW45" i="1" s="1"/>
  <c r="BU38" i="1"/>
  <c r="BW44" i="1" s="1"/>
  <c r="BV46" i="1" s="1"/>
  <c r="BV47" i="1" s="1"/>
  <c r="BT54" i="1" s="1"/>
  <c r="CK40" i="1"/>
  <c r="CL42" i="1" s="1"/>
  <c r="BM35" i="1"/>
  <c r="BO35" i="1" s="1"/>
  <c r="BO38" i="1" s="1"/>
  <c r="BO40" i="1" s="1"/>
  <c r="CA35" i="1"/>
  <c r="CU97" i="1"/>
  <c r="CJ106" i="1"/>
  <c r="CJ160" i="1"/>
  <c r="CU151" i="1"/>
  <c r="BV100" i="1"/>
  <c r="BV101" i="1" s="1"/>
  <c r="CP40" i="1"/>
  <c r="CL43" i="1" s="1"/>
  <c r="CL44" i="1" s="1"/>
  <c r="CL45" i="1" s="1"/>
  <c r="CC33" i="1"/>
  <c r="CE33" i="1" s="1"/>
  <c r="CQ33" i="1"/>
  <c r="CS33" i="1" s="1"/>
  <c r="CU33" i="1" s="1"/>
  <c r="CU148" i="1"/>
  <c r="CU150" i="1" s="1"/>
  <c r="CE146" i="1"/>
  <c r="CF152" i="1" s="1"/>
  <c r="CJ213" i="1"/>
  <c r="CU204" i="1"/>
  <c r="BF42" i="1"/>
  <c r="BF43" i="1" s="1"/>
  <c r="BO202" i="1"/>
  <c r="BD211" i="1"/>
  <c r="CE153" i="1"/>
  <c r="BT162" i="1"/>
  <c r="CU94" i="1"/>
  <c r="CU96" i="1" s="1"/>
  <c r="CU98" i="1" s="1"/>
  <c r="CU100" i="1" s="1"/>
  <c r="CU105" i="1" s="1"/>
  <c r="B102" i="1" s="1"/>
  <c r="CE92" i="1"/>
  <c r="CF98" i="1" s="1"/>
  <c r="CQ34" i="1"/>
  <c r="CS34" i="1" s="1"/>
  <c r="CU34" i="1" s="1"/>
  <c r="CC34" i="1"/>
  <c r="CE34" i="1" s="1"/>
  <c r="BO203" i="1"/>
  <c r="BO205" i="1" s="1"/>
  <c r="BO210" i="1" s="1"/>
  <c r="B207" i="1" s="1"/>
  <c r="CU201" i="1"/>
  <c r="CU203" i="1" s="1"/>
  <c r="BU199" i="1"/>
  <c r="BW205" i="1" s="1"/>
  <c r="BZ199" i="1"/>
  <c r="BW206" i="1" s="1"/>
  <c r="BO96" i="1"/>
  <c r="BO98" i="1" s="1"/>
  <c r="BO103" i="1" s="1"/>
  <c r="B100" i="1" s="1"/>
  <c r="CE45" i="1" l="1"/>
  <c r="CC35" i="1"/>
  <c r="CE35" i="1" s="1"/>
  <c r="CE38" i="1" s="1"/>
  <c r="CF44" i="1" s="1"/>
  <c r="CE46" i="1" s="1"/>
  <c r="CE48" i="1" s="1"/>
  <c r="CE53" i="1" s="1"/>
  <c r="B47" i="1" s="1"/>
  <c r="CQ35" i="1"/>
  <c r="CS35" i="1" s="1"/>
  <c r="CU35" i="1" s="1"/>
  <c r="CU40" i="1" s="1"/>
  <c r="CU42" i="1" s="1"/>
  <c r="CU44" i="1" s="1"/>
  <c r="CU46" i="1" s="1"/>
  <c r="CU51" i="1" s="1"/>
  <c r="B48" i="1" s="1"/>
  <c r="CU43" i="1"/>
  <c r="CJ52" i="1"/>
  <c r="BV207" i="1"/>
  <c r="BV208" i="1" s="1"/>
  <c r="CE99" i="1"/>
  <c r="CE100" i="1" s="1"/>
  <c r="CE102" i="1" s="1"/>
  <c r="CE107" i="1" s="1"/>
  <c r="B101" i="1" s="1"/>
  <c r="BT108" i="1"/>
  <c r="CU205" i="1"/>
  <c r="CU207" i="1" s="1"/>
  <c r="CU212" i="1" s="1"/>
  <c r="B209" i="1" s="1"/>
  <c r="CE154" i="1"/>
  <c r="CE156" i="1" s="1"/>
  <c r="CE161" i="1" s="1"/>
  <c r="B155" i="1" s="1"/>
  <c r="CU152" i="1"/>
  <c r="CU154" i="1" s="1"/>
  <c r="CU159" i="1" s="1"/>
  <c r="B156" i="1" s="1"/>
  <c r="BD50" i="1"/>
  <c r="BO41" i="1"/>
  <c r="BO42" i="1" s="1"/>
  <c r="BO44" i="1" s="1"/>
  <c r="BO49" i="1" s="1"/>
  <c r="B46" i="1" s="1"/>
  <c r="BT215" i="1" l="1"/>
  <c r="CE206" i="1"/>
  <c r="CE207" i="1" s="1"/>
  <c r="CE209" i="1" s="1"/>
  <c r="CE214" i="1" s="1"/>
  <c r="B208" i="1" s="1"/>
</calcChain>
</file>

<file path=xl/sharedStrings.xml><?xml version="1.0" encoding="utf-8"?>
<sst xmlns="http://schemas.openxmlformats.org/spreadsheetml/2006/main" count="2117" uniqueCount="169">
  <si>
    <t>L(ship length)</t>
  </si>
  <si>
    <t>m</t>
  </si>
  <si>
    <t>PRELIMINARY TABLE FOR STABILITY</t>
  </si>
  <si>
    <t>INTERVAL(radians)</t>
  </si>
  <si>
    <t xml:space="preserve">DEPTH </t>
  </si>
  <si>
    <t>VOLUME</t>
  </si>
  <si>
    <t>mm^3</t>
  </si>
  <si>
    <t>STATION</t>
  </si>
  <si>
    <t>SM MULTIPLIERS</t>
  </si>
  <si>
    <t>IMMERSED WEDGE</t>
  </si>
  <si>
    <t>EMERGED WEDGE</t>
  </si>
  <si>
    <t>KB</t>
  </si>
  <si>
    <t>mm</t>
  </si>
  <si>
    <t>ORDINATES</t>
  </si>
  <si>
    <t>FUNCTIONS OF ORDINATES</t>
  </si>
  <si>
    <t>FUNCTIONS OF SQUARES</t>
  </si>
  <si>
    <t>FUNCTIONS OF CUBES</t>
  </si>
  <si>
    <t>∑</t>
  </si>
  <si>
    <t>COMBINATION TABLE FOR STABILITY</t>
  </si>
  <si>
    <t>SUMS OF FUNCTIONS OF CUBES OF ORDINATES FOR BOTH SIDES</t>
  </si>
  <si>
    <t>MULTIPLIERS</t>
  </si>
  <si>
    <t>PRODUCTS OF SUMS OF FUNCTIONS OF CUBES FOR BOTH SIDES</t>
  </si>
  <si>
    <t>FUNCTIONS OF CUBES FOR MOMENTS OF WEDGES</t>
  </si>
  <si>
    <t>FUNCTIONS OF ORDINATES OF RADIAL PLANES</t>
  </si>
  <si>
    <t>FUNCTIONS OF SQUARES OF ORDINATES</t>
  </si>
  <si>
    <t>FUNCTIONS OF SQUARES OF ORDINATES FOR VOLUME OF WEDGES</t>
  </si>
  <si>
    <t>0°</t>
  </si>
  <si>
    <t>15°</t>
  </si>
  <si>
    <t>30°</t>
  </si>
  <si>
    <t>∑=</t>
  </si>
  <si>
    <t>45°</t>
  </si>
  <si>
    <t>60°</t>
  </si>
  <si>
    <t>degree</t>
  </si>
  <si>
    <t>UNCORRECTED MOMENT</t>
  </si>
  <si>
    <t>75°</t>
  </si>
  <si>
    <t>CORRECTION OF LAYER</t>
  </si>
  <si>
    <t>90°</t>
  </si>
  <si>
    <t>DIFFERENCE</t>
  </si>
  <si>
    <t>angle</t>
  </si>
  <si>
    <t>GZ(m)</t>
  </si>
  <si>
    <t>VOLUME OF LAYER</t>
  </si>
  <si>
    <t>VOLUME OF DISPLACEMENT</t>
  </si>
  <si>
    <t>AREA AND POSITION OF C.G. OF RADIAL PLANE</t>
  </si>
  <si>
    <t>BR</t>
  </si>
  <si>
    <t>Area</t>
  </si>
  <si>
    <t>=2*(1/3)*(L*1000/10)*A.F</t>
  </si>
  <si>
    <t>KG</t>
  </si>
  <si>
    <t xml:space="preserve">BG </t>
  </si>
  <si>
    <t>=KG-KB</t>
  </si>
  <si>
    <t>=(1/2)*(M.F/A.F)</t>
  </si>
  <si>
    <t>GZ</t>
  </si>
  <si>
    <t>=BR-BG*SIN(15)</t>
  </si>
  <si>
    <t>=BR-BG*SIN(30)</t>
  </si>
  <si>
    <t xml:space="preserve">THICKNESS OF LAYER = </t>
  </si>
  <si>
    <t>=VOLUME OF LAYER/AREA</t>
  </si>
  <si>
    <t>= KG-KB</t>
  </si>
  <si>
    <t>=BR-BG*SIN(60)</t>
  </si>
  <si>
    <t>=BR-BG*SIN(45)</t>
  </si>
  <si>
    <t>=BR-BG*SIN(90)</t>
  </si>
  <si>
    <t>=BR-BG*SIN(75)</t>
  </si>
  <si>
    <t>PRELIMINARY TABLE FOR STABILITY FOR WL-2</t>
  </si>
  <si>
    <t>.</t>
  </si>
  <si>
    <t>Water plane</t>
  </si>
  <si>
    <t>SM</t>
  </si>
  <si>
    <t>Condition</t>
  </si>
  <si>
    <t>Lightship</t>
  </si>
  <si>
    <t>Full Load</t>
  </si>
  <si>
    <t>WL-1</t>
  </si>
  <si>
    <t>WL-2</t>
  </si>
  <si>
    <t>WL-3</t>
  </si>
  <si>
    <t>WL-4</t>
  </si>
  <si>
    <r>
      <t>y</t>
    </r>
    <r>
      <rPr>
        <vertAlign val="subscript"/>
        <sz val="11"/>
        <color indexed="8"/>
        <rFont val="Calibri"/>
        <family val="2"/>
        <scheme val="minor"/>
      </rPr>
      <t>e</t>
    </r>
  </si>
  <si>
    <r>
      <t>y</t>
    </r>
    <r>
      <rPr>
        <vertAlign val="subscript"/>
        <sz val="11"/>
        <color indexed="8"/>
        <rFont val="Calibri"/>
        <family val="2"/>
        <scheme val="minor"/>
      </rPr>
      <t>e</t>
    </r>
    <r>
      <rPr>
        <sz val="11"/>
        <color indexed="8"/>
        <rFont val="Calibri"/>
        <family val="2"/>
        <scheme val="minor"/>
      </rPr>
      <t xml:space="preserve"> x SM</t>
    </r>
  </si>
  <si>
    <r>
      <t>y</t>
    </r>
    <r>
      <rPr>
        <vertAlign val="subscript"/>
        <sz val="11"/>
        <color indexed="8"/>
        <rFont val="Calibri"/>
        <family val="2"/>
        <scheme val="minor"/>
      </rPr>
      <t>e</t>
    </r>
    <r>
      <rPr>
        <vertAlign val="superscript"/>
        <sz val="11"/>
        <color indexed="8"/>
        <rFont val="Calibri"/>
        <family val="2"/>
        <scheme val="minor"/>
      </rPr>
      <t xml:space="preserve">2 </t>
    </r>
    <r>
      <rPr>
        <sz val="11"/>
        <color indexed="8"/>
        <rFont val="Calibri"/>
        <family val="2"/>
        <scheme val="minor"/>
      </rPr>
      <t>x SM</t>
    </r>
  </si>
  <si>
    <r>
      <t>y</t>
    </r>
    <r>
      <rPr>
        <vertAlign val="subscript"/>
        <sz val="11"/>
        <color indexed="8"/>
        <rFont val="Calibri"/>
        <family val="2"/>
        <scheme val="minor"/>
      </rPr>
      <t>e</t>
    </r>
    <r>
      <rPr>
        <vertAlign val="superscript"/>
        <sz val="11"/>
        <color indexed="8"/>
        <rFont val="Calibri"/>
        <family val="2"/>
        <scheme val="minor"/>
      </rPr>
      <t xml:space="preserve">3 </t>
    </r>
    <r>
      <rPr>
        <sz val="11"/>
        <color indexed="8"/>
        <rFont val="Calibri"/>
        <family val="2"/>
        <scheme val="minor"/>
      </rPr>
      <t>x SM</t>
    </r>
  </si>
  <si>
    <r>
      <t>(EW+ IW)  of  ∑(y</t>
    </r>
    <r>
      <rPr>
        <vertAlign val="superscript"/>
        <sz val="11"/>
        <color indexed="8"/>
        <rFont val="Calibri"/>
        <family val="2"/>
        <scheme val="minor"/>
      </rPr>
      <t>3</t>
    </r>
    <r>
      <rPr>
        <sz val="11"/>
        <color indexed="8"/>
        <rFont val="Calibri"/>
        <family val="2"/>
        <scheme val="minor"/>
      </rPr>
      <t xml:space="preserve"> x SM) =</t>
    </r>
  </si>
  <si>
    <r>
      <t>y</t>
    </r>
    <r>
      <rPr>
        <vertAlign val="subscript"/>
        <sz val="11"/>
        <color indexed="8"/>
        <rFont val="Calibri"/>
        <family val="2"/>
        <scheme val="minor"/>
      </rPr>
      <t>i</t>
    </r>
  </si>
  <si>
    <r>
      <t>y</t>
    </r>
    <r>
      <rPr>
        <vertAlign val="subscript"/>
        <sz val="11"/>
        <color indexed="8"/>
        <rFont val="Calibri"/>
        <family val="2"/>
        <scheme val="minor"/>
      </rPr>
      <t>i</t>
    </r>
    <r>
      <rPr>
        <sz val="11"/>
        <color indexed="8"/>
        <rFont val="Calibri"/>
        <family val="2"/>
        <scheme val="minor"/>
      </rPr>
      <t xml:space="preserve"> x SM</t>
    </r>
  </si>
  <si>
    <r>
      <t>y</t>
    </r>
    <r>
      <rPr>
        <vertAlign val="subscript"/>
        <sz val="11"/>
        <color indexed="8"/>
        <rFont val="Calibri"/>
        <family val="2"/>
        <scheme val="minor"/>
      </rPr>
      <t>i</t>
    </r>
    <r>
      <rPr>
        <vertAlign val="superscript"/>
        <sz val="11"/>
        <color indexed="8"/>
        <rFont val="Calibri"/>
        <family val="2"/>
        <scheme val="minor"/>
      </rPr>
      <t xml:space="preserve">2 </t>
    </r>
    <r>
      <rPr>
        <sz val="11"/>
        <color indexed="8"/>
        <rFont val="Calibri"/>
        <family val="2"/>
        <scheme val="minor"/>
      </rPr>
      <t>x SM</t>
    </r>
  </si>
  <si>
    <r>
      <t>y</t>
    </r>
    <r>
      <rPr>
        <vertAlign val="subscript"/>
        <sz val="11"/>
        <color indexed="8"/>
        <rFont val="Calibri"/>
        <family val="2"/>
        <scheme val="minor"/>
      </rPr>
      <t>i</t>
    </r>
    <r>
      <rPr>
        <vertAlign val="superscript"/>
        <sz val="11"/>
        <color indexed="8"/>
        <rFont val="Calibri"/>
        <family val="2"/>
        <scheme val="minor"/>
      </rPr>
      <t>3</t>
    </r>
    <r>
      <rPr>
        <sz val="11"/>
        <color indexed="8"/>
        <rFont val="Calibri"/>
        <family val="2"/>
        <scheme val="minor"/>
      </rPr>
      <t>x SM</t>
    </r>
  </si>
  <si>
    <t>L</t>
  </si>
  <si>
    <t>Interval (in radians)</t>
  </si>
  <si>
    <t>Depth</t>
  </si>
  <si>
    <t>Volume</t>
  </si>
  <si>
    <t>Kb</t>
  </si>
  <si>
    <t>STABILITY for WL-1</t>
  </si>
  <si>
    <r>
      <t xml:space="preserve">Calculation of GZ at 15 degrees </t>
    </r>
    <r>
      <rPr>
        <b/>
        <sz val="11"/>
        <color indexed="8"/>
        <rFont val="Calibri"/>
        <family val="2"/>
        <scheme val="minor"/>
      </rPr>
      <t>for Lightship Condition</t>
    </r>
  </si>
  <si>
    <r>
      <t xml:space="preserve">Calculation of GZ at 30 degrees </t>
    </r>
    <r>
      <rPr>
        <b/>
        <sz val="11"/>
        <color indexed="8"/>
        <rFont val="Calibri"/>
        <family val="2"/>
        <scheme val="minor"/>
      </rPr>
      <t>for Lightship Condition</t>
    </r>
  </si>
  <si>
    <t>INCLINATIONS OF RADIAL PLANES</t>
  </si>
  <si>
    <t xml:space="preserve">C.G. OF RADIAL PLANE ON  IMMERSED SIDE = </t>
  </si>
  <si>
    <t>COSINES OF INCLINATIONS OF RADIAL PLANES</t>
  </si>
  <si>
    <t>Calculation of GZ at 75 degrees for Lightship Condition</t>
  </si>
  <si>
    <r>
      <t>Calculation of GZ at 90 degrees</t>
    </r>
    <r>
      <rPr>
        <b/>
        <sz val="11"/>
        <color indexed="8"/>
        <rFont val="Calibri"/>
        <family val="2"/>
        <scheme val="minor"/>
      </rPr>
      <t xml:space="preserve"> for Lightship Condition</t>
    </r>
  </si>
  <si>
    <r>
      <t>Calculation of GZ at 60 degrees</t>
    </r>
    <r>
      <rPr>
        <b/>
        <sz val="11"/>
        <color indexed="8"/>
        <rFont val="Calibri"/>
        <family val="2"/>
        <scheme val="minor"/>
      </rPr>
      <t xml:space="preserve"> for Lightship Condition</t>
    </r>
  </si>
  <si>
    <r>
      <t>Calculation of GZ at 45 degrees</t>
    </r>
    <r>
      <rPr>
        <b/>
        <sz val="11"/>
        <color indexed="8"/>
        <rFont val="Calibri"/>
        <family val="2"/>
        <scheme val="minor"/>
      </rPr>
      <t xml:space="preserve"> for Lightship Condition</t>
    </r>
  </si>
  <si>
    <t>Angle</t>
  </si>
  <si>
    <t>GZ (m)</t>
  </si>
  <si>
    <t>STABILITY for WL-2</t>
  </si>
  <si>
    <t>Product</t>
  </si>
  <si>
    <t>Station</t>
  </si>
  <si>
    <t>Emerged Section Ordinates</t>
  </si>
  <si>
    <t>Immersed Section Ordinates</t>
  </si>
  <si>
    <t>Lightship Condition</t>
  </si>
  <si>
    <t>Arrival Condition</t>
  </si>
  <si>
    <t>Departure Condition</t>
  </si>
  <si>
    <t>Properties</t>
  </si>
  <si>
    <t>IMO value</t>
  </si>
  <si>
    <t>Comment</t>
  </si>
  <si>
    <t>Area up to 30 degree (m-rad)</t>
  </si>
  <si>
    <t>≥ 0.055</t>
  </si>
  <si>
    <t>Satisfied</t>
  </si>
  <si>
    <t xml:space="preserve">Area up to 40˚
(m-rad)
</t>
  </si>
  <si>
    <t>≥ 0.09</t>
  </si>
  <si>
    <t xml:space="preserve">Area up to 30˚ - 40˚ 
(m-rad)
</t>
  </si>
  <si>
    <t>≥ 0.03</t>
  </si>
  <si>
    <t>GZ at 30 degree (m)</t>
  </si>
  <si>
    <t>≥ 0.2</t>
  </si>
  <si>
    <t>Max. GZ  at (degree)</t>
  </si>
  <si>
    <t>≥ 30 (preferable) but not ≤ 25</t>
  </si>
  <si>
    <t>Initial Metacentric Height (m)</t>
  </si>
  <si>
    <t xml:space="preserve">PRELIMINARY STABILITY CURVE </t>
  </si>
  <si>
    <t>Should not be   ≤ 0.15</t>
  </si>
  <si>
    <t>Water Section inclined at 0 degrees for Lightship Condition</t>
  </si>
  <si>
    <t>Water Section inclined at 15 degrees for Lightship Condition</t>
  </si>
  <si>
    <t>Water Section inclined at 30 degrees for Lightship Condition</t>
  </si>
  <si>
    <t>Water Section inclined at 45 degrees for Lightship Condition</t>
  </si>
  <si>
    <t>Water Section inclined at 60 degrees for Lightship Condition</t>
  </si>
  <si>
    <t>Water Section inclined at 75 degrees for Lightship Condition</t>
  </si>
  <si>
    <t>Water Section inclined at 90 degrees for Lightship Condition</t>
  </si>
  <si>
    <t>Water Section inclined at  0 degree ABOUT WL - 2</t>
  </si>
  <si>
    <t>Water Section inclined at  15 degree ABOUT WL - 2</t>
  </si>
  <si>
    <t>Water Section inclined at  30 degree ABOUT WL - 2</t>
  </si>
  <si>
    <t>Water Section inclined at  45 degree ABOUT WL - 2</t>
  </si>
  <si>
    <t>Water Section inclined at  60 degree ABOUT WL - 2</t>
  </si>
  <si>
    <t>Water Section inclined at  75 degree ABOUT WL - 2</t>
  </si>
  <si>
    <t>Water Section inclined at 90 degree ABOUT WL - 2</t>
  </si>
  <si>
    <t>Water Section inclined at 0 degrees for Fully Loaded (Arrival Condition)</t>
  </si>
  <si>
    <t>Water Section inclined at 15 degrees for Fully Loaded (Arrival Condition)</t>
  </si>
  <si>
    <t>Water Section inclined at 30 degrees for Fully Loaded (Arrival Condition)</t>
  </si>
  <si>
    <t>Water Section inclined at 45 degrees for Fully Loaded (Arrival Condition)</t>
  </si>
  <si>
    <t>Water Section inclined at 60 degrees for Fully Loaded (Arrival Condition)</t>
  </si>
  <si>
    <t>Water Section inclined at 75 degrees for Fully Loaded (Arrival Condition)</t>
  </si>
  <si>
    <t>Water Section inclined at 90 degrees for Fully Loaded (Arrival Condition)</t>
  </si>
  <si>
    <t>Calculation of GZ at 15°for  WL -  2</t>
  </si>
  <si>
    <t>Calculation of GZ at3 0°for  WL -  2</t>
  </si>
  <si>
    <t>Calculation of GZ at 45°for  WL -  2</t>
  </si>
  <si>
    <t>Calculation of GZ at 60°for  WL -  2</t>
  </si>
  <si>
    <t>Calculation of GZ at 75°for  WL - 2</t>
  </si>
  <si>
    <t>Calculation of GZ at 90°for  WL -  2</t>
  </si>
  <si>
    <t>Calculation of GZ at 90° for FULLY LOADED CONDITION</t>
  </si>
  <si>
    <t>Calculation of GZ at 15 degrees for Half Loaded Condition</t>
  </si>
  <si>
    <t>Calculation of GZ at 30 degrees for Half Loaded Condition</t>
  </si>
  <si>
    <t>Calculation of GZ at 45 degrees for Half Loaded Condition</t>
  </si>
  <si>
    <t>Calculation of GZ at 60 degrees for Half Loaded Condition</t>
  </si>
  <si>
    <t>Calculation of GZ at 75 degrees for Half Loaded Condition</t>
  </si>
  <si>
    <t>Calculation of GZ at 90 degrees for Half Loaded Condition</t>
  </si>
  <si>
    <t>Water Section inclined at 0 degrees for FULLY LOADED CONDITION</t>
  </si>
  <si>
    <t>Calculation of GZ at 15 degrees for FULLY LOADED CONDITION</t>
  </si>
  <si>
    <t>Water Section inclined at 15 degrees for FULLY LOADED CONDITION</t>
  </si>
  <si>
    <t>Calculation of GZ at 30 degrees for FULLY LOADED CONDITION</t>
  </si>
  <si>
    <t>Water Section inclined at 30 degrees for FULLY LOADED CONDITION</t>
  </si>
  <si>
    <t>Water Section inclined at 45 degrees for FULLY LOADED CONDITION</t>
  </si>
  <si>
    <t>Calculation of GZ at 45 degrees for FULLY LOADED CONDITION</t>
  </si>
  <si>
    <t>Water Section inclined at 60 degrees for FULLY LOADED CONDITION</t>
  </si>
  <si>
    <t>STABILITY FOR WL-4</t>
  </si>
  <si>
    <t>Calculation of GZ at 60 degrees for FULLY LOADED CONDITION</t>
  </si>
  <si>
    <t>Water Section inclined at 75 degrees  for FULLY LOADED CONDITION</t>
  </si>
  <si>
    <t>Water Section inclined at 90 degrees for FULLY LOADED CONDITION</t>
  </si>
  <si>
    <t>Calculation of GZ at 75 degrees for FULLY LOADED 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</si>
</sst>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25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bscript"/>
      <sz val="11"/>
      <color indexed="8"/>
      <name val="Calibri"/>
      <family val="2"/>
      <scheme val="minor"/>
    </font>
    <font>
      <vertAlign val="superscript"/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1"/>
      <color rgb="FF3F3F3F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Times New Roman"/>
      <family val="1"/>
    </font>
    <font>
      <sz val="11"/>
      <name val="Times New Roman"/>
      <family val="2"/>
    </font>
    <font>
      <sz val="16"/>
      <color rgb="FF000000"/>
      <name val="Times New Roman"/>
      <family val="1"/>
    </font>
    <font>
      <b/>
      <sz val="12"/>
      <color theme="1"/>
      <name val="Calibri Light"/>
      <family val="2"/>
      <scheme val="major"/>
    </font>
    <font>
      <sz val="11"/>
      <color rgb="FFFF0000"/>
      <name val="Calibri Light"/>
      <family val="2"/>
      <scheme val="major"/>
    </font>
    <font>
      <sz val="11"/>
      <color theme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</cellStyleXfs>
  <cellXfs count="190">
    <xf numFmtId="0" fontId="0" fillId="0" borderId="0" xfId="0"/>
    <xf numFmtId="0" fontId="6" fillId="0" borderId="6" xfId="0" applyNumberFormat="1" applyFont="1" applyBorder="1" applyAlignment="1">
      <alignment horizontal="center" vertical="top"/>
    </xf>
    <xf numFmtId="11" fontId="0" fillId="0" borderId="2" xfId="0" applyNumberFormat="1" applyFont="1" applyBorder="1" applyAlignment="1">
      <alignment horizontal="center" vertical="center" wrapText="1"/>
    </xf>
    <xf numFmtId="11" fontId="7" fillId="0" borderId="6" xfId="0" applyNumberFormat="1" applyFont="1" applyFill="1" applyBorder="1" applyAlignment="1">
      <alignment horizontal="center" vertical="center"/>
    </xf>
    <xf numFmtId="0" fontId="0" fillId="0" borderId="0" xfId="0" applyNumberFormat="1" applyFont="1"/>
    <xf numFmtId="0" fontId="0" fillId="0" borderId="2" xfId="0" applyNumberFormat="1" applyFont="1" applyBorder="1" applyAlignment="1">
      <alignment horizontal="center" vertical="top"/>
    </xf>
    <xf numFmtId="0" fontId="0" fillId="0" borderId="2" xfId="0" applyNumberFormat="1" applyFont="1" applyFill="1" applyBorder="1" applyAlignment="1">
      <alignment horizontal="center" vertical="top"/>
    </xf>
    <xf numFmtId="11" fontId="9" fillId="0" borderId="6" xfId="0" applyNumberFormat="1" applyFont="1" applyFill="1" applyBorder="1" applyAlignment="1">
      <alignment horizontal="center" vertical="top"/>
    </xf>
    <xf numFmtId="0" fontId="0" fillId="0" borderId="2" xfId="0" applyFont="1" applyBorder="1"/>
    <xf numFmtId="0" fontId="0" fillId="0" borderId="2" xfId="0" applyNumberFormat="1" applyFont="1" applyFill="1" applyBorder="1" applyAlignment="1">
      <alignment horizontal="center" vertical="top" wrapText="1"/>
    </xf>
    <xf numFmtId="0" fontId="0" fillId="0" borderId="0" xfId="0" applyFont="1"/>
    <xf numFmtId="0" fontId="8" fillId="0" borderId="2" xfId="0" applyNumberFormat="1" applyFont="1" applyBorder="1" applyAlignment="1">
      <alignment horizontal="center" vertical="top"/>
    </xf>
    <xf numFmtId="0" fontId="9" fillId="0" borderId="15" xfId="0" applyNumberFormat="1" applyFont="1" applyFill="1" applyBorder="1" applyAlignment="1">
      <alignment horizontal="center" vertical="top"/>
    </xf>
    <xf numFmtId="0" fontId="9" fillId="0" borderId="15" xfId="0" applyNumberFormat="1" applyFont="1" applyBorder="1" applyAlignment="1">
      <alignment horizontal="center" vertical="top"/>
    </xf>
    <xf numFmtId="0" fontId="9" fillId="0" borderId="0" xfId="0" applyNumberFormat="1" applyFont="1" applyBorder="1" applyAlignment="1">
      <alignment horizontal="center" vertical="top"/>
    </xf>
    <xf numFmtId="0" fontId="2" fillId="0" borderId="17" xfId="0" applyNumberFormat="1" applyFont="1" applyBorder="1" applyAlignment="1">
      <alignment horizontal="center" vertical="top"/>
    </xf>
    <xf numFmtId="0" fontId="0" fillId="0" borderId="6" xfId="0" applyFont="1" applyBorder="1"/>
    <xf numFmtId="0" fontId="0" fillId="0" borderId="5" xfId="0" applyFont="1" applyBorder="1"/>
    <xf numFmtId="0" fontId="0" fillId="0" borderId="9" xfId="0" applyNumberFormat="1" applyFont="1" applyFill="1" applyBorder="1" applyAlignment="1">
      <alignment horizontal="center" vertical="top"/>
    </xf>
    <xf numFmtId="0" fontId="0" fillId="0" borderId="17" xfId="0" applyFont="1" applyFill="1" applyBorder="1"/>
    <xf numFmtId="0" fontId="0" fillId="0" borderId="2" xfId="0" applyNumberFormat="1" applyFont="1" applyBorder="1" applyAlignment="1">
      <alignment horizontal="center" vertical="center"/>
    </xf>
    <xf numFmtId="0" fontId="0" fillId="0" borderId="2" xfId="0" applyNumberFormat="1" applyFont="1" applyBorder="1"/>
    <xf numFmtId="0" fontId="0" fillId="0" borderId="2" xfId="0" applyNumberFormat="1" applyFont="1" applyBorder="1" applyAlignment="1">
      <alignment horizontal="center"/>
    </xf>
    <xf numFmtId="0" fontId="0" fillId="0" borderId="3" xfId="0" applyNumberFormat="1" applyFont="1" applyBorder="1" applyAlignment="1">
      <alignment horizontal="center" vertical="top"/>
    </xf>
    <xf numFmtId="0" fontId="0" fillId="0" borderId="4" xfId="0" applyNumberFormat="1" applyFont="1" applyBorder="1" applyAlignment="1">
      <alignment horizontal="center" vertical="top"/>
    </xf>
    <xf numFmtId="0" fontId="0" fillId="0" borderId="0" xfId="0" applyNumberFormat="1" applyFont="1" applyAlignment="1">
      <alignment horizontal="center" vertical="center"/>
    </xf>
    <xf numFmtId="0" fontId="12" fillId="0" borderId="2" xfId="0" applyNumberFormat="1" applyFont="1" applyBorder="1" applyAlignment="1">
      <alignment horizontal="center" vertical="top"/>
    </xf>
    <xf numFmtId="0" fontId="0" fillId="0" borderId="5" xfId="0" applyNumberFormat="1" applyFont="1" applyBorder="1" applyAlignment="1">
      <alignment horizontal="center" vertical="top"/>
    </xf>
    <xf numFmtId="0" fontId="0" fillId="0" borderId="6" xfId="0" applyNumberFormat="1" applyFont="1" applyBorder="1" applyAlignment="1">
      <alignment horizontal="center" vertical="top"/>
    </xf>
    <xf numFmtId="0" fontId="0" fillId="0" borderId="2" xfId="0" applyNumberFormat="1" applyFont="1" applyFill="1" applyBorder="1" applyAlignment="1">
      <alignment horizontal="center" vertical="center" textRotation="90" wrapText="1"/>
    </xf>
    <xf numFmtId="0" fontId="0" fillId="0" borderId="0" xfId="0" applyNumberFormat="1" applyFont="1" applyFill="1" applyAlignment="1">
      <alignment horizontal="center" vertical="center"/>
    </xf>
    <xf numFmtId="0" fontId="0" fillId="0" borderId="2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Alignment="1">
      <alignment horizontal="center" vertical="top"/>
    </xf>
    <xf numFmtId="0" fontId="0" fillId="0" borderId="0" xfId="0" applyNumberFormat="1" applyFont="1" applyAlignment="1">
      <alignment horizontal="center" vertical="top"/>
    </xf>
    <xf numFmtId="0" fontId="0" fillId="0" borderId="9" xfId="0" applyNumberFormat="1" applyFont="1" applyBorder="1" applyAlignment="1">
      <alignment horizontal="center" vertical="center" textRotation="90" wrapText="1"/>
    </xf>
    <xf numFmtId="0" fontId="0" fillId="0" borderId="10" xfId="0" applyNumberFormat="1" applyFont="1" applyBorder="1" applyAlignment="1">
      <alignment horizontal="center" vertical="center" textRotation="90" wrapText="1"/>
    </xf>
    <xf numFmtId="0" fontId="0" fillId="0" borderId="2" xfId="0" applyNumberFormat="1" applyFont="1" applyBorder="1" applyAlignment="1">
      <alignment horizontal="center" vertical="center" textRotation="90" wrapText="1"/>
    </xf>
    <xf numFmtId="0" fontId="4" fillId="0" borderId="0" xfId="0" applyNumberFormat="1" applyFont="1" applyAlignment="1">
      <alignment horizontal="center" vertical="top"/>
    </xf>
    <xf numFmtId="0" fontId="0" fillId="0" borderId="15" xfId="0" applyNumberFormat="1" applyFont="1" applyBorder="1" applyAlignment="1">
      <alignment horizontal="center" vertical="top"/>
    </xf>
    <xf numFmtId="0" fontId="0" fillId="0" borderId="7" xfId="0" applyNumberFormat="1" applyFont="1" applyBorder="1" applyAlignment="1">
      <alignment horizontal="center" vertical="top"/>
    </xf>
    <xf numFmtId="0" fontId="0" fillId="0" borderId="0" xfId="0" applyNumberFormat="1" applyFont="1" applyBorder="1" applyAlignment="1">
      <alignment horizontal="center" vertical="top"/>
    </xf>
    <xf numFmtId="0" fontId="0" fillId="0" borderId="17" xfId="0" applyNumberFormat="1" applyFont="1" applyBorder="1" applyAlignment="1">
      <alignment horizontal="center" vertical="top"/>
    </xf>
    <xf numFmtId="0" fontId="0" fillId="0" borderId="16" xfId="0" applyNumberFormat="1" applyFont="1" applyBorder="1" applyAlignment="1">
      <alignment horizontal="center" vertical="top"/>
    </xf>
    <xf numFmtId="0" fontId="0" fillId="0" borderId="3" xfId="0" applyNumberFormat="1" applyFont="1" applyBorder="1" applyAlignment="1">
      <alignment horizontal="left" vertical="top"/>
    </xf>
    <xf numFmtId="0" fontId="0" fillId="0" borderId="15" xfId="0" applyNumberFormat="1" applyFont="1" applyBorder="1" applyAlignment="1">
      <alignment horizontal="left" vertical="top"/>
    </xf>
    <xf numFmtId="0" fontId="0" fillId="0" borderId="15" xfId="0" applyNumberFormat="1" applyFont="1" applyFill="1" applyBorder="1" applyAlignment="1">
      <alignment horizontal="center" vertical="top"/>
    </xf>
    <xf numFmtId="0" fontId="4" fillId="0" borderId="0" xfId="0" applyNumberFormat="1" applyFont="1" applyFill="1" applyBorder="1" applyAlignment="1">
      <alignment horizontal="center" vertical="top"/>
    </xf>
    <xf numFmtId="0" fontId="0" fillId="0" borderId="0" xfId="0" applyNumberFormat="1" applyFont="1" applyBorder="1" applyAlignment="1">
      <alignment horizontal="left" vertical="top"/>
    </xf>
    <xf numFmtId="0" fontId="0" fillId="0" borderId="10" xfId="0" applyNumberFormat="1" applyFont="1" applyBorder="1" applyAlignment="1">
      <alignment horizontal="center" vertical="top"/>
    </xf>
    <xf numFmtId="0" fontId="0" fillId="0" borderId="20" xfId="0" applyNumberFormat="1" applyFont="1" applyBorder="1" applyAlignment="1">
      <alignment horizontal="center" vertical="top"/>
    </xf>
    <xf numFmtId="0" fontId="0" fillId="0" borderId="21" xfId="0" applyNumberFormat="1" applyFont="1" applyBorder="1" applyAlignment="1">
      <alignment horizontal="center" vertical="top"/>
    </xf>
    <xf numFmtId="164" fontId="12" fillId="0" borderId="2" xfId="0" applyNumberFormat="1" applyFont="1" applyBorder="1" applyAlignment="1">
      <alignment horizontal="center" vertical="top"/>
    </xf>
    <xf numFmtId="0" fontId="0" fillId="5" borderId="0" xfId="0" applyNumberFormat="1" applyFont="1" applyFill="1"/>
    <xf numFmtId="0" fontId="3" fillId="0" borderId="0" xfId="0" applyNumberFormat="1" applyFont="1" applyFill="1" applyAlignment="1">
      <alignment horizontal="center" vertical="center"/>
    </xf>
    <xf numFmtId="0" fontId="3" fillId="0" borderId="2" xfId="0" applyNumberFormat="1" applyFont="1" applyBorder="1" applyAlignment="1">
      <alignment horizontal="center" vertical="top"/>
    </xf>
    <xf numFmtId="0" fontId="0" fillId="6" borderId="2" xfId="0" applyNumberFormat="1" applyFont="1" applyFill="1" applyBorder="1" applyAlignment="1">
      <alignment horizontal="center" vertical="top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2"/>
    <xf numFmtId="0" fontId="0" fillId="0" borderId="0" xfId="0" applyBorder="1"/>
    <xf numFmtId="0" fontId="0" fillId="0" borderId="2" xfId="0" applyBorder="1" applyAlignment="1">
      <alignment horizontal="center" vertical="center"/>
    </xf>
    <xf numFmtId="0" fontId="19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64" fontId="5" fillId="0" borderId="0" xfId="0" applyNumberFormat="1" applyFont="1" applyBorder="1" applyAlignment="1">
      <alignment horizontal="right" vertical="center" wrapText="1"/>
    </xf>
    <xf numFmtId="164" fontId="0" fillId="0" borderId="0" xfId="0" applyNumberFormat="1" applyBorder="1"/>
    <xf numFmtId="164" fontId="0" fillId="0" borderId="2" xfId="0" applyNumberFormat="1" applyBorder="1" applyAlignment="1">
      <alignment horizontal="center" vertical="center"/>
    </xf>
    <xf numFmtId="164" fontId="6" fillId="0" borderId="2" xfId="0" applyNumberFormat="1" applyFont="1" applyBorder="1" applyAlignment="1">
      <alignment horizontal="center" vertical="center"/>
    </xf>
    <xf numFmtId="1" fontId="20" fillId="0" borderId="0" xfId="2" applyNumberFormat="1" applyFont="1" applyBorder="1"/>
    <xf numFmtId="0" fontId="21" fillId="0" borderId="0" xfId="0" applyFont="1" applyFill="1" applyBorder="1" applyAlignment="1">
      <alignment horizontal="center" wrapText="1" readingOrder="1"/>
    </xf>
    <xf numFmtId="0" fontId="20" fillId="0" borderId="0" xfId="2" applyFont="1"/>
    <xf numFmtId="0" fontId="3" fillId="0" borderId="0" xfId="0" applyFont="1" applyBorder="1"/>
    <xf numFmtId="0" fontId="3" fillId="0" borderId="2" xfId="0" applyFont="1" applyBorder="1" applyAlignment="1">
      <alignment horizontal="center" vertical="center"/>
    </xf>
    <xf numFmtId="0" fontId="18" fillId="0" borderId="0" xfId="2" applyFont="1"/>
    <xf numFmtId="0" fontId="22" fillId="0" borderId="2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 wrapText="1"/>
    </xf>
    <xf numFmtId="0" fontId="22" fillId="0" borderId="2" xfId="2" applyFont="1" applyBorder="1" applyAlignment="1">
      <alignment horizontal="center" vertical="center"/>
    </xf>
    <xf numFmtId="0" fontId="23" fillId="0" borderId="0" xfId="2" applyFont="1"/>
    <xf numFmtId="165" fontId="12" fillId="0" borderId="2" xfId="2" applyNumberFormat="1" applyFont="1" applyBorder="1" applyAlignment="1">
      <alignment horizontal="center" vertical="center"/>
    </xf>
    <xf numFmtId="165" fontId="12" fillId="0" borderId="6" xfId="2" applyNumberFormat="1" applyFont="1" applyBorder="1" applyAlignment="1">
      <alignment horizontal="center" vertical="center"/>
    </xf>
    <xf numFmtId="0" fontId="24" fillId="0" borderId="2" xfId="2" applyFont="1" applyBorder="1" applyAlignment="1">
      <alignment horizontal="center" vertical="center"/>
    </xf>
    <xf numFmtId="0" fontId="12" fillId="0" borderId="2" xfId="2" applyFont="1" applyBorder="1" applyAlignment="1">
      <alignment horizontal="center" vertical="center"/>
    </xf>
    <xf numFmtId="0" fontId="12" fillId="0" borderId="6" xfId="2" applyFont="1" applyBorder="1" applyAlignment="1">
      <alignment horizontal="center" vertical="center"/>
    </xf>
    <xf numFmtId="165" fontId="0" fillId="0" borderId="6" xfId="0" applyNumberFormat="1" applyFont="1" applyBorder="1" applyAlignment="1">
      <alignment horizontal="center" vertical="center"/>
    </xf>
    <xf numFmtId="0" fontId="0" fillId="0" borderId="3" xfId="0" applyNumberFormat="1" applyFont="1" applyBorder="1" applyAlignment="1">
      <alignment horizontal="center" vertical="center" wrapText="1"/>
    </xf>
    <xf numFmtId="0" fontId="0" fillId="0" borderId="7" xfId="0" applyNumberFormat="1" applyFont="1" applyBorder="1" applyAlignment="1">
      <alignment horizontal="center" vertical="center" wrapText="1"/>
    </xf>
    <xf numFmtId="0" fontId="0" fillId="0" borderId="4" xfId="0" applyNumberFormat="1" applyFont="1" applyBorder="1" applyAlignment="1">
      <alignment horizontal="center" vertical="center" wrapText="1"/>
    </xf>
    <xf numFmtId="0" fontId="0" fillId="0" borderId="10" xfId="0" applyNumberFormat="1" applyFont="1" applyBorder="1" applyAlignment="1">
      <alignment horizontal="center" vertical="center" wrapText="1"/>
    </xf>
    <xf numFmtId="0" fontId="0" fillId="0" borderId="20" xfId="0" applyNumberFormat="1" applyFont="1" applyBorder="1" applyAlignment="1">
      <alignment horizontal="center" vertical="center" wrapText="1"/>
    </xf>
    <xf numFmtId="0" fontId="0" fillId="0" borderId="21" xfId="0" applyNumberFormat="1" applyFont="1" applyBorder="1" applyAlignment="1">
      <alignment horizontal="center" vertical="center" wrapText="1"/>
    </xf>
    <xf numFmtId="0" fontId="0" fillId="0" borderId="7" xfId="0" applyNumberFormat="1" applyFont="1" applyBorder="1" applyAlignment="1">
      <alignment horizontal="center" vertical="center"/>
    </xf>
    <xf numFmtId="0" fontId="0" fillId="0" borderId="4" xfId="0" applyNumberFormat="1" applyFont="1" applyBorder="1" applyAlignment="1">
      <alignment horizontal="center" vertical="center"/>
    </xf>
    <xf numFmtId="0" fontId="0" fillId="0" borderId="15" xfId="0" applyNumberFormat="1" applyFont="1" applyBorder="1" applyAlignment="1">
      <alignment horizontal="center" vertical="center"/>
    </xf>
    <xf numFmtId="0" fontId="0" fillId="0" borderId="0" xfId="0" applyNumberFormat="1" applyFont="1" applyBorder="1" applyAlignment="1">
      <alignment horizontal="center" vertical="center"/>
    </xf>
    <xf numFmtId="0" fontId="0" fillId="0" borderId="17" xfId="0" applyNumberFormat="1" applyFont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 wrapText="1"/>
    </xf>
    <xf numFmtId="0" fontId="3" fillId="0" borderId="2" xfId="0" applyNumberFormat="1" applyFont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0" borderId="10" xfId="0" applyNumberFormat="1" applyFont="1" applyBorder="1" applyAlignment="1">
      <alignment horizontal="center" vertical="center"/>
    </xf>
    <xf numFmtId="0" fontId="0" fillId="0" borderId="20" xfId="0" applyNumberFormat="1" applyFont="1" applyBorder="1" applyAlignment="1">
      <alignment horizontal="center" vertical="center"/>
    </xf>
    <xf numFmtId="0" fontId="0" fillId="0" borderId="21" xfId="0" applyNumberFormat="1" applyFont="1" applyBorder="1" applyAlignment="1">
      <alignment horizontal="center" vertical="center"/>
    </xf>
    <xf numFmtId="0" fontId="0" fillId="0" borderId="2" xfId="0" applyNumberFormat="1" applyFont="1" applyBorder="1" applyAlignment="1">
      <alignment horizontal="center" vertical="center"/>
    </xf>
    <xf numFmtId="0" fontId="0" fillId="0" borderId="15" xfId="0" applyNumberFormat="1" applyFont="1" applyBorder="1" applyAlignment="1">
      <alignment horizontal="center" vertical="center" wrapText="1"/>
    </xf>
    <xf numFmtId="0" fontId="0" fillId="0" borderId="0" xfId="0" applyNumberFormat="1" applyFont="1" applyBorder="1" applyAlignment="1">
      <alignment horizontal="center" vertical="center" wrapText="1"/>
    </xf>
    <xf numFmtId="0" fontId="0" fillId="0" borderId="17" xfId="0" applyNumberFormat="1" applyFont="1" applyBorder="1" applyAlignment="1">
      <alignment horizontal="center" vertical="center" wrapText="1"/>
    </xf>
    <xf numFmtId="0" fontId="0" fillId="0" borderId="22" xfId="0" applyNumberFormat="1" applyFont="1" applyBorder="1" applyAlignment="1">
      <alignment horizontal="center" vertical="top"/>
    </xf>
    <xf numFmtId="0" fontId="0" fillId="0" borderId="23" xfId="0" applyNumberFormat="1" applyFont="1" applyBorder="1" applyAlignment="1">
      <alignment horizontal="center" vertical="top"/>
    </xf>
    <xf numFmtId="0" fontId="0" fillId="0" borderId="24" xfId="0" applyNumberFormat="1" applyFont="1" applyBorder="1" applyAlignment="1">
      <alignment horizontal="center" vertical="top"/>
    </xf>
    <xf numFmtId="0" fontId="0" fillId="0" borderId="16" xfId="0" applyNumberFormat="1" applyFont="1" applyBorder="1" applyAlignment="1">
      <alignment horizontal="center" vertical="center"/>
    </xf>
    <xf numFmtId="0" fontId="0" fillId="0" borderId="2" xfId="0" applyNumberFormat="1" applyFont="1" applyBorder="1" applyAlignment="1">
      <alignment horizontal="center" vertical="top"/>
    </xf>
    <xf numFmtId="0" fontId="0" fillId="0" borderId="2" xfId="0" applyNumberFormat="1" applyFont="1" applyBorder="1" applyAlignment="1">
      <alignment horizontal="center" vertical="top" wrapText="1"/>
    </xf>
    <xf numFmtId="0" fontId="0" fillId="0" borderId="2" xfId="0" applyNumberFormat="1" applyFont="1" applyBorder="1" applyAlignment="1">
      <alignment horizontal="center" vertical="center" wrapText="1"/>
    </xf>
    <xf numFmtId="0" fontId="0" fillId="0" borderId="18" xfId="0" applyNumberFormat="1" applyFont="1" applyBorder="1" applyAlignment="1">
      <alignment horizontal="center" vertical="top"/>
    </xf>
    <xf numFmtId="0" fontId="0" fillId="0" borderId="0" xfId="0" applyNumberFormat="1" applyFont="1" applyBorder="1" applyAlignment="1">
      <alignment horizontal="center" vertical="top"/>
    </xf>
    <xf numFmtId="0" fontId="0" fillId="0" borderId="19" xfId="0" applyNumberFormat="1" applyFont="1" applyBorder="1" applyAlignment="1">
      <alignment horizontal="center" vertical="top"/>
    </xf>
    <xf numFmtId="0" fontId="0" fillId="0" borderId="9" xfId="0" applyNumberFormat="1" applyFont="1" applyBorder="1" applyAlignment="1">
      <alignment horizontal="center" vertical="top"/>
    </xf>
    <xf numFmtId="0" fontId="0" fillId="0" borderId="6" xfId="0" applyNumberFormat="1" applyFont="1" applyBorder="1" applyAlignment="1">
      <alignment horizontal="center" vertical="top" wrapText="1"/>
    </xf>
    <xf numFmtId="0" fontId="0" fillId="0" borderId="8" xfId="0" applyNumberFormat="1" applyFont="1" applyBorder="1" applyAlignment="1">
      <alignment horizontal="center" vertical="top"/>
    </xf>
    <xf numFmtId="0" fontId="0" fillId="0" borderId="5" xfId="0" applyNumberFormat="1" applyFont="1" applyBorder="1" applyAlignment="1">
      <alignment horizontal="center" vertical="top"/>
    </xf>
    <xf numFmtId="0" fontId="0" fillId="0" borderId="6" xfId="0" applyNumberFormat="1" applyFont="1" applyBorder="1" applyAlignment="1">
      <alignment horizontal="center" vertical="center"/>
    </xf>
    <xf numFmtId="0" fontId="0" fillId="0" borderId="8" xfId="0" applyNumberFormat="1" applyFont="1" applyBorder="1" applyAlignment="1">
      <alignment horizontal="center" vertical="center"/>
    </xf>
    <xf numFmtId="0" fontId="0" fillId="0" borderId="5" xfId="0" applyNumberFormat="1" applyFont="1" applyBorder="1" applyAlignment="1">
      <alignment horizontal="center" vertical="center"/>
    </xf>
    <xf numFmtId="0" fontId="0" fillId="0" borderId="2" xfId="0" applyNumberFormat="1" applyFont="1" applyBorder="1" applyAlignment="1">
      <alignment horizontal="center" vertical="center" textRotation="90" wrapText="1"/>
    </xf>
    <xf numFmtId="0" fontId="0" fillId="0" borderId="9" xfId="0" applyNumberFormat="1" applyFont="1" applyBorder="1" applyAlignment="1">
      <alignment horizontal="center" vertical="center" textRotation="90" wrapText="1"/>
    </xf>
    <xf numFmtId="0" fontId="0" fillId="0" borderId="12" xfId="0" applyNumberFormat="1" applyFont="1" applyBorder="1" applyAlignment="1">
      <alignment horizontal="center" vertical="center" textRotation="90" wrapText="1"/>
    </xf>
    <xf numFmtId="0" fontId="0" fillId="0" borderId="14" xfId="0" applyNumberFormat="1" applyFont="1" applyBorder="1" applyAlignment="1">
      <alignment horizontal="center" vertical="center" textRotation="90" wrapText="1"/>
    </xf>
    <xf numFmtId="0" fontId="3" fillId="0" borderId="9" xfId="0" applyNumberFormat="1" applyFont="1" applyBorder="1" applyAlignment="1">
      <alignment horizontal="center" vertical="center"/>
    </xf>
    <xf numFmtId="0" fontId="3" fillId="0" borderId="10" xfId="0" applyNumberFormat="1" applyFont="1" applyBorder="1" applyAlignment="1">
      <alignment horizontal="center" vertical="center"/>
    </xf>
    <xf numFmtId="0" fontId="0" fillId="0" borderId="11" xfId="0" applyNumberFormat="1" applyFont="1" applyBorder="1" applyAlignment="1">
      <alignment horizontal="center" vertical="center" textRotation="90" wrapText="1"/>
    </xf>
    <xf numFmtId="0" fontId="0" fillId="0" borderId="13" xfId="0" applyNumberFormat="1" applyFont="1" applyBorder="1" applyAlignment="1">
      <alignment horizontal="center" vertical="center" textRotation="90" wrapText="1"/>
    </xf>
    <xf numFmtId="0" fontId="3" fillId="0" borderId="2" xfId="0" applyNumberFormat="1" applyFont="1" applyBorder="1" applyAlignment="1">
      <alignment horizontal="center" vertical="top"/>
    </xf>
    <xf numFmtId="0" fontId="3" fillId="5" borderId="2" xfId="0" applyNumberFormat="1" applyFont="1" applyFill="1" applyBorder="1" applyAlignment="1">
      <alignment horizontal="center" vertical="center"/>
    </xf>
    <xf numFmtId="0" fontId="0" fillId="0" borderId="2" xfId="0" applyNumberFormat="1" applyFont="1" applyFill="1" applyBorder="1" applyAlignment="1">
      <alignment horizontal="center" vertical="top"/>
    </xf>
    <xf numFmtId="0" fontId="3" fillId="0" borderId="6" xfId="0" applyNumberFormat="1" applyFont="1" applyBorder="1" applyAlignment="1">
      <alignment horizontal="center" vertical="center"/>
    </xf>
    <xf numFmtId="0" fontId="3" fillId="0" borderId="8" xfId="0" applyNumberFormat="1" applyFont="1" applyBorder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/>
    </xf>
    <xf numFmtId="0" fontId="0" fillId="0" borderId="6" xfId="0" applyNumberFormat="1" applyFont="1" applyFill="1" applyBorder="1" applyAlignment="1">
      <alignment horizontal="center" vertical="top"/>
    </xf>
    <xf numFmtId="0" fontId="0" fillId="0" borderId="8" xfId="0" applyNumberFormat="1" applyFont="1" applyFill="1" applyBorder="1" applyAlignment="1">
      <alignment horizontal="center" vertical="top"/>
    </xf>
    <xf numFmtId="0" fontId="0" fillId="0" borderId="5" xfId="0" applyNumberFormat="1" applyFont="1" applyFill="1" applyBorder="1" applyAlignment="1">
      <alignment horizontal="center" vertical="top"/>
    </xf>
    <xf numFmtId="0" fontId="3" fillId="0" borderId="2" xfId="0" applyNumberFormat="1" applyFont="1" applyFill="1" applyBorder="1" applyAlignment="1">
      <alignment horizontal="center" vertical="top"/>
    </xf>
    <xf numFmtId="0" fontId="13" fillId="0" borderId="6" xfId="1" applyNumberFormat="1" applyFont="1" applyFill="1" applyBorder="1" applyAlignment="1">
      <alignment horizontal="center" vertical="top"/>
    </xf>
    <xf numFmtId="0" fontId="13" fillId="0" borderId="8" xfId="1" applyNumberFormat="1" applyFont="1" applyFill="1" applyBorder="1" applyAlignment="1">
      <alignment horizontal="center" vertical="top"/>
    </xf>
    <xf numFmtId="0" fontId="13" fillId="0" borderId="5" xfId="1" applyNumberFormat="1" applyFont="1" applyFill="1" applyBorder="1" applyAlignment="1">
      <alignment horizontal="center" vertical="top"/>
    </xf>
    <xf numFmtId="0" fontId="0" fillId="0" borderId="10" xfId="0" applyNumberFormat="1" applyFont="1" applyFill="1" applyBorder="1" applyAlignment="1">
      <alignment horizontal="center" vertical="top"/>
    </xf>
    <xf numFmtId="0" fontId="0" fillId="0" borderId="20" xfId="0" applyNumberFormat="1" applyFont="1" applyFill="1" applyBorder="1" applyAlignment="1">
      <alignment horizontal="center" vertical="top"/>
    </xf>
    <xf numFmtId="0" fontId="0" fillId="0" borderId="21" xfId="0" applyNumberFormat="1" applyFont="1" applyFill="1" applyBorder="1" applyAlignment="1">
      <alignment horizontal="center" vertical="top"/>
    </xf>
    <xf numFmtId="0" fontId="0" fillId="0" borderId="2" xfId="0" applyNumberFormat="1" applyFont="1" applyFill="1" applyBorder="1" applyAlignment="1">
      <alignment horizontal="center" vertical="center" textRotation="90" wrapText="1"/>
    </xf>
    <xf numFmtId="0" fontId="3" fillId="0" borderId="6" xfId="0" applyNumberFormat="1" applyFont="1" applyFill="1" applyBorder="1" applyAlignment="1">
      <alignment horizontal="center" vertical="top"/>
    </xf>
    <xf numFmtId="0" fontId="3" fillId="0" borderId="8" xfId="0" applyNumberFormat="1" applyFont="1" applyFill="1" applyBorder="1" applyAlignment="1">
      <alignment horizontal="center" vertical="top"/>
    </xf>
    <xf numFmtId="0" fontId="3" fillId="0" borderId="5" xfId="0" applyNumberFormat="1" applyFont="1" applyFill="1" applyBorder="1" applyAlignment="1">
      <alignment horizontal="center" vertical="top"/>
    </xf>
    <xf numFmtId="0" fontId="3" fillId="5" borderId="2" xfId="0" applyNumberFormat="1" applyFont="1" applyFill="1" applyBorder="1" applyAlignment="1">
      <alignment horizontal="center" vertical="center" wrapText="1"/>
    </xf>
    <xf numFmtId="0" fontId="3" fillId="5" borderId="3" xfId="0" applyNumberFormat="1" applyFont="1" applyFill="1" applyBorder="1" applyAlignment="1">
      <alignment horizontal="center" vertical="center" wrapText="1"/>
    </xf>
    <xf numFmtId="0" fontId="3" fillId="5" borderId="7" xfId="0" applyNumberFormat="1" applyFont="1" applyFill="1" applyBorder="1" applyAlignment="1">
      <alignment horizontal="center" vertical="center" wrapText="1"/>
    </xf>
    <xf numFmtId="0" fontId="3" fillId="5" borderId="4" xfId="0" applyNumberFormat="1" applyFont="1" applyFill="1" applyBorder="1" applyAlignment="1">
      <alignment horizontal="center" vertical="center" wrapText="1"/>
    </xf>
    <xf numFmtId="0" fontId="15" fillId="5" borderId="0" xfId="0" applyNumberFormat="1" applyFont="1" applyFill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 textRotation="90" wrapText="1"/>
    </xf>
    <xf numFmtId="0" fontId="2" fillId="5" borderId="0" xfId="0" applyNumberFormat="1" applyFont="1" applyFill="1" applyAlignment="1">
      <alignment horizontal="center" vertical="center"/>
    </xf>
    <xf numFmtId="0" fontId="0" fillId="0" borderId="25" xfId="0" applyNumberFormat="1" applyFont="1" applyBorder="1" applyAlignment="1">
      <alignment horizontal="center" vertical="center" wrapText="1"/>
    </xf>
    <xf numFmtId="0" fontId="0" fillId="0" borderId="26" xfId="0" applyNumberFormat="1" applyFont="1" applyBorder="1" applyAlignment="1">
      <alignment horizontal="center" vertical="center" wrapText="1"/>
    </xf>
    <xf numFmtId="0" fontId="0" fillId="0" borderId="27" xfId="0" applyNumberFormat="1" applyFont="1" applyBorder="1" applyAlignment="1">
      <alignment horizontal="center" vertical="center" wrapText="1"/>
    </xf>
    <xf numFmtId="0" fontId="0" fillId="0" borderId="6" xfId="0" applyNumberFormat="1" applyFont="1" applyBorder="1" applyAlignment="1">
      <alignment horizontal="center" vertical="top"/>
    </xf>
    <xf numFmtId="0" fontId="0" fillId="0" borderId="8" xfId="0" applyNumberFormat="1" applyFont="1" applyBorder="1" applyAlignment="1">
      <alignment horizontal="center" vertical="top" wrapText="1"/>
    </xf>
    <xf numFmtId="0" fontId="0" fillId="0" borderId="5" xfId="0" applyNumberFormat="1" applyFont="1" applyBorder="1" applyAlignment="1">
      <alignment horizontal="center" vertical="top" wrapText="1"/>
    </xf>
    <xf numFmtId="0" fontId="0" fillId="0" borderId="31" xfId="0" applyNumberFormat="1" applyFont="1" applyBorder="1" applyAlignment="1">
      <alignment horizontal="center" vertical="top"/>
    </xf>
    <xf numFmtId="0" fontId="0" fillId="0" borderId="7" xfId="0" applyNumberFormat="1" applyFont="1" applyBorder="1" applyAlignment="1">
      <alignment horizontal="center" vertical="top"/>
    </xf>
    <xf numFmtId="0" fontId="0" fillId="0" borderId="32" xfId="0" applyNumberFormat="1" applyFont="1" applyBorder="1" applyAlignment="1">
      <alignment horizontal="center" vertical="top"/>
    </xf>
    <xf numFmtId="0" fontId="0" fillId="0" borderId="16" xfId="0" applyNumberFormat="1" applyFont="1" applyBorder="1" applyAlignment="1">
      <alignment horizontal="center" vertical="center" textRotation="90" wrapText="1"/>
    </xf>
    <xf numFmtId="0" fontId="0" fillId="0" borderId="30" xfId="0" applyNumberFormat="1" applyFont="1" applyBorder="1" applyAlignment="1">
      <alignment horizontal="center" vertical="center" textRotation="90" wrapText="1"/>
    </xf>
    <xf numFmtId="0" fontId="0" fillId="0" borderId="28" xfId="0" applyNumberFormat="1" applyFont="1" applyBorder="1" applyAlignment="1">
      <alignment horizontal="center" vertical="center"/>
    </xf>
    <xf numFmtId="0" fontId="0" fillId="0" borderId="29" xfId="0" applyNumberFormat="1" applyFont="1" applyBorder="1" applyAlignment="1">
      <alignment horizontal="center" vertical="center" textRotation="90" wrapText="1"/>
    </xf>
    <xf numFmtId="0" fontId="0" fillId="4" borderId="3" xfId="0" applyNumberFormat="1" applyFont="1" applyFill="1" applyBorder="1" applyAlignment="1">
      <alignment horizontal="center" vertical="center"/>
    </xf>
    <xf numFmtId="0" fontId="0" fillId="4" borderId="7" xfId="0" applyNumberFormat="1" applyFont="1" applyFill="1" applyBorder="1" applyAlignment="1">
      <alignment horizontal="center" vertical="center"/>
    </xf>
    <xf numFmtId="0" fontId="0" fillId="4" borderId="4" xfId="0" applyNumberFormat="1" applyFont="1" applyFill="1" applyBorder="1" applyAlignment="1">
      <alignment horizontal="center" vertical="center"/>
    </xf>
    <xf numFmtId="0" fontId="0" fillId="4" borderId="10" xfId="0" applyNumberFormat="1" applyFont="1" applyFill="1" applyBorder="1" applyAlignment="1">
      <alignment horizontal="center" vertical="center"/>
    </xf>
    <xf numFmtId="0" fontId="0" fillId="4" borderId="20" xfId="0" applyNumberFormat="1" applyFont="1" applyFill="1" applyBorder="1" applyAlignment="1">
      <alignment horizontal="center" vertical="center"/>
    </xf>
    <xf numFmtId="0" fontId="0" fillId="4" borderId="21" xfId="0" applyNumberFormat="1" applyFont="1" applyFill="1" applyBorder="1" applyAlignment="1">
      <alignment horizontal="center" vertical="center"/>
    </xf>
    <xf numFmtId="0" fontId="0" fillId="4" borderId="2" xfId="0" applyNumberFormat="1" applyFont="1" applyFill="1" applyBorder="1" applyAlignment="1">
      <alignment horizontal="center" vertical="center" wrapText="1"/>
    </xf>
    <xf numFmtId="0" fontId="0" fillId="4" borderId="3" xfId="0" applyNumberFormat="1" applyFont="1" applyFill="1" applyBorder="1" applyAlignment="1">
      <alignment horizontal="center" vertical="center" wrapText="1"/>
    </xf>
    <xf numFmtId="0" fontId="0" fillId="4" borderId="7" xfId="0" applyNumberFormat="1" applyFont="1" applyFill="1" applyBorder="1" applyAlignment="1">
      <alignment horizontal="center" vertical="center" wrapText="1"/>
    </xf>
    <xf numFmtId="0" fontId="0" fillId="4" borderId="4" xfId="0" applyNumberFormat="1" applyFont="1" applyFill="1" applyBorder="1" applyAlignment="1">
      <alignment horizontal="center" vertical="center" wrapText="1"/>
    </xf>
    <xf numFmtId="0" fontId="2" fillId="3" borderId="0" xfId="0" applyNumberFormat="1" applyFont="1" applyFill="1" applyAlignment="1">
      <alignment horizontal="center" vertical="center"/>
    </xf>
    <xf numFmtId="0" fontId="14" fillId="5" borderId="0" xfId="0" applyNumberFormat="1" applyFont="1" applyFill="1" applyAlignment="1">
      <alignment horizontal="center" vertical="center"/>
    </xf>
    <xf numFmtId="0" fontId="16" fillId="0" borderId="2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15" fillId="5" borderId="0" xfId="0" applyFont="1" applyFill="1" applyAlignment="1">
      <alignment horizontal="center" vertical="center"/>
    </xf>
    <xf numFmtId="0" fontId="22" fillId="0" borderId="2" xfId="0" applyFont="1" applyBorder="1" applyAlignment="1">
      <alignment horizontal="center" vertical="center"/>
    </xf>
  </cellXfs>
  <cellStyles count="3">
    <cellStyle name="Normal" xfId="0" builtinId="0"/>
    <cellStyle name="Output" xfId="1" builtinId="21"/>
    <cellStyle name="Warning Text" xfId="2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GZ vs. Angle</a:t>
            </a:r>
          </a:p>
        </c:rich>
      </c:tx>
      <c:layout>
        <c:manualLayout>
          <c:xMode val="edge"/>
          <c:yMode val="edge"/>
          <c:x val="0.45778318973764376"/>
          <c:y val="6.58295584613129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14565374327236"/>
          <c:y val="0.21612275224194727"/>
          <c:w val="0.82967058275896177"/>
          <c:h val="0.6514791158480475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[1]Graph!$J$3</c:f>
              <c:strCache>
                <c:ptCount val="1"/>
                <c:pt idx="0">
                  <c:v>Lightship Condition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[1]Graph!$I$5:$I$11</c:f>
              <c:numCache>
                <c:formatCode>General</c:formatCode>
                <c:ptCount val="7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[1]Graph!$J$5:$J$11</c:f>
              <c:numCache>
                <c:formatCode>General</c:formatCode>
                <c:ptCount val="7"/>
                <c:pt idx="0">
                  <c:v>0</c:v>
                </c:pt>
                <c:pt idx="1">
                  <c:v>0.5316265308002649</c:v>
                </c:pt>
                <c:pt idx="2">
                  <c:v>1.541005054790145</c:v>
                </c:pt>
                <c:pt idx="3">
                  <c:v>2.3134232216020241</c:v>
                </c:pt>
                <c:pt idx="4">
                  <c:v>2.5364015981422683</c:v>
                </c:pt>
                <c:pt idx="5">
                  <c:v>1.5940765890847497</c:v>
                </c:pt>
                <c:pt idx="6">
                  <c:v>-0.24828642778056564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F7-4226-AF35-0F8F77463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54336"/>
        <c:axId val="20835394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[1]Graph!$K$3</c15:sqref>
                        </c15:formulaRef>
                      </c:ext>
                    </c:extLst>
                    <c:strCache>
                      <c:ptCount val="1"/>
                      <c:pt idx="0">
                        <c:v>WL-2</c:v>
                      </c:pt>
                    </c:strCache>
                  </c:strRef>
                </c:tx>
                <c:spPr>
                  <a:ln w="95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 cap="rnd">
                      <a:solidFill>
                        <a:schemeClr val="accent2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[1]Graph!$I$5:$I$11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15</c:v>
                      </c:pt>
                      <c:pt idx="2">
                        <c:v>30</c:v>
                      </c:pt>
                      <c:pt idx="3">
                        <c:v>45</c:v>
                      </c:pt>
                      <c:pt idx="4">
                        <c:v>60</c:v>
                      </c:pt>
                      <c:pt idx="5">
                        <c:v>75</c:v>
                      </c:pt>
                      <c:pt idx="6">
                        <c:v>90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[1]Graph!$K$5:$K$11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0.95499361363657065</c:v>
                      </c:pt>
                      <c:pt idx="2">
                        <c:v>1.802187082719706</c:v>
                      </c:pt>
                      <c:pt idx="3">
                        <c:v>2.107450613808016</c:v>
                      </c:pt>
                      <c:pt idx="4">
                        <c:v>1.3372873218044177</c:v>
                      </c:pt>
                      <c:pt idx="5">
                        <c:v>1.1504586070026352</c:v>
                      </c:pt>
                      <c:pt idx="6">
                        <c:v>-0.21706368903316683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40F7-4226-AF35-0F8F77463A53}"/>
                  </c:ext>
                </c:extLst>
              </c15:ser>
            </c15:filteredScatterSeries>
          </c:ext>
        </c:extLst>
      </c:scatterChart>
      <c:valAx>
        <c:axId val="20835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 (DEGREES)</a:t>
                </a:r>
              </a:p>
            </c:rich>
          </c:tx>
          <c:layout>
            <c:manualLayout>
              <c:xMode val="edge"/>
              <c:yMode val="edge"/>
              <c:x val="0.44287637346297193"/>
              <c:y val="0.87969801337984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53944"/>
        <c:crosses val="autoZero"/>
        <c:crossBetween val="midCat"/>
      </c:valAx>
      <c:valAx>
        <c:axId val="20835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GZ (m)</a:t>
                </a:r>
              </a:p>
            </c:rich>
          </c:tx>
          <c:layout>
            <c:manualLayout>
              <c:xMode val="edge"/>
              <c:yMode val="edge"/>
              <c:x val="1.6434080585093613E-2"/>
              <c:y val="0.494667193177475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54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GZ vs. Angle</a:t>
            </a:r>
          </a:p>
        </c:rich>
      </c:tx>
      <c:layout>
        <c:manualLayout>
          <c:xMode val="edge"/>
          <c:yMode val="edge"/>
          <c:x val="0.4510363759894867"/>
          <c:y val="4.10090562700884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43758035500485"/>
          <c:y val="0.21102376091049543"/>
          <c:w val="0.79433276150168086"/>
          <c:h val="0.66723448436886801"/>
        </c:manualLayout>
      </c:layout>
      <c:scatterChart>
        <c:scatterStyle val="smoothMarker"/>
        <c:varyColors val="0"/>
        <c:ser>
          <c:idx val="2"/>
          <c:order val="1"/>
          <c:tx>
            <c:strRef>
              <c:f>[1]Graph!$L$3</c:f>
              <c:strCache>
                <c:ptCount val="1"/>
                <c:pt idx="0">
                  <c:v>Arrival Condition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[1]Graph!$I$5:$I$11</c:f>
              <c:numCache>
                <c:formatCode>General</c:formatCode>
                <c:ptCount val="7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[1]Graph!$L$5:$L$11</c:f>
              <c:numCache>
                <c:formatCode>General</c:formatCode>
                <c:ptCount val="7"/>
                <c:pt idx="0">
                  <c:v>0</c:v>
                </c:pt>
                <c:pt idx="1">
                  <c:v>0.33469156636944969</c:v>
                </c:pt>
                <c:pt idx="2">
                  <c:v>0.56931721126288271</c:v>
                </c:pt>
                <c:pt idx="3">
                  <c:v>0.70258661728015792</c:v>
                </c:pt>
                <c:pt idx="4">
                  <c:v>0.66863293127545942</c:v>
                </c:pt>
                <c:pt idx="5">
                  <c:v>0.32824793386316881</c:v>
                </c:pt>
                <c:pt idx="6">
                  <c:v>-4.0127664325866931E-2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C6-4564-A712-529CB0A34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02408"/>
        <c:axId val="3909394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[1]Graph!$K$3</c15:sqref>
                        </c15:formulaRef>
                      </c:ext>
                    </c:extLst>
                    <c:strCache>
                      <c:ptCount val="1"/>
                      <c:pt idx="0">
                        <c:v>WL-2</c:v>
                      </c:pt>
                    </c:strCache>
                  </c:strRef>
                </c:tx>
                <c:spPr>
                  <a:ln w="95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 cap="rnd">
                      <a:solidFill>
                        <a:schemeClr val="accent4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[1]Graph!$I$5:$I$11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15</c:v>
                      </c:pt>
                      <c:pt idx="2">
                        <c:v>30</c:v>
                      </c:pt>
                      <c:pt idx="3">
                        <c:v>45</c:v>
                      </c:pt>
                      <c:pt idx="4">
                        <c:v>60</c:v>
                      </c:pt>
                      <c:pt idx="5">
                        <c:v>75</c:v>
                      </c:pt>
                      <c:pt idx="6">
                        <c:v>90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[1]Graph!$K$5:$K$11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0.95499361363657065</c:v>
                      </c:pt>
                      <c:pt idx="2">
                        <c:v>1.802187082719706</c:v>
                      </c:pt>
                      <c:pt idx="3">
                        <c:v>2.107450613808016</c:v>
                      </c:pt>
                      <c:pt idx="4">
                        <c:v>1.3372873218044177</c:v>
                      </c:pt>
                      <c:pt idx="5">
                        <c:v>1.1504586070026352</c:v>
                      </c:pt>
                      <c:pt idx="6">
                        <c:v>-0.21706368903316683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59C6-4564-A712-529CB0A3497E}"/>
                  </c:ext>
                </c:extLst>
              </c15:ser>
            </c15:filteredScatterSeries>
          </c:ext>
        </c:extLst>
      </c:scatterChart>
      <c:valAx>
        <c:axId val="208302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Angle (DEGREES)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39496"/>
        <c:crosses val="autoZero"/>
        <c:crossBetween val="midCat"/>
      </c:valAx>
      <c:valAx>
        <c:axId val="39093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GZ (m)</a:t>
                </a:r>
              </a:p>
            </c:rich>
          </c:tx>
          <c:layout>
            <c:manualLayout>
              <c:xMode val="edge"/>
              <c:yMode val="edge"/>
              <c:x val="6.2360803239881061E-3"/>
              <c:y val="0.491731372052241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02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GZ vs. Angle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41982729655791"/>
          <c:y val="0.20471457488342445"/>
          <c:w val="0.79435048831942556"/>
          <c:h val="0.6677846664381486"/>
        </c:manualLayout>
      </c:layout>
      <c:scatterChart>
        <c:scatterStyle val="smoothMarker"/>
        <c:varyColors val="0"/>
        <c:ser>
          <c:idx val="3"/>
          <c:order val="1"/>
          <c:tx>
            <c:strRef>
              <c:f>[1]Graph!$M$3</c:f>
              <c:strCache>
                <c:ptCount val="1"/>
                <c:pt idx="0">
                  <c:v>Departure Condition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[1]Graph!$I$5:$I$11</c:f>
              <c:numCache>
                <c:formatCode>General</c:formatCode>
                <c:ptCount val="7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[1]Graph!$M$5:$M$11</c:f>
              <c:numCache>
                <c:formatCode>General</c:formatCode>
                <c:ptCount val="7"/>
                <c:pt idx="0">
                  <c:v>0</c:v>
                </c:pt>
                <c:pt idx="1">
                  <c:v>0.49995688467087401</c:v>
                </c:pt>
                <c:pt idx="2">
                  <c:v>0.89837794999431819</c:v>
                </c:pt>
                <c:pt idx="3">
                  <c:v>0.97441482725286044</c:v>
                </c:pt>
                <c:pt idx="4">
                  <c:v>0.71169767700478714</c:v>
                </c:pt>
                <c:pt idx="5">
                  <c:v>0.38136190511672874</c:v>
                </c:pt>
                <c:pt idx="6">
                  <c:v>-6.0233088674928471E-2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C1-40D6-928C-E1AD6A401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936360"/>
        <c:axId val="39094028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[1]Graph!$K$3</c15:sqref>
                        </c15:formulaRef>
                      </c:ext>
                    </c:extLst>
                    <c:strCache>
                      <c:ptCount val="1"/>
                      <c:pt idx="0">
                        <c:v>WL-2</c:v>
                      </c:pt>
                    </c:strCache>
                  </c:strRef>
                </c:tx>
                <c:spPr>
                  <a:ln w="95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 cap="rnd">
                      <a:solidFill>
                        <a:schemeClr val="accent2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[1]Graph!$I$5:$I$11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15</c:v>
                      </c:pt>
                      <c:pt idx="2">
                        <c:v>30</c:v>
                      </c:pt>
                      <c:pt idx="3">
                        <c:v>45</c:v>
                      </c:pt>
                      <c:pt idx="4">
                        <c:v>60</c:v>
                      </c:pt>
                      <c:pt idx="5">
                        <c:v>75</c:v>
                      </c:pt>
                      <c:pt idx="6">
                        <c:v>90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[1]Graph!$K$5:$K$11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0.95499361363657065</c:v>
                      </c:pt>
                      <c:pt idx="2">
                        <c:v>1.802187082719706</c:v>
                      </c:pt>
                      <c:pt idx="3">
                        <c:v>2.107450613808016</c:v>
                      </c:pt>
                      <c:pt idx="4">
                        <c:v>1.3372873218044177</c:v>
                      </c:pt>
                      <c:pt idx="5">
                        <c:v>1.1504586070026352</c:v>
                      </c:pt>
                      <c:pt idx="6">
                        <c:v>-0.21706368903316683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11C1-40D6-928C-E1AD6A401FC1}"/>
                  </c:ext>
                </c:extLst>
              </c15:ser>
            </c15:filteredScatterSeries>
          </c:ext>
        </c:extLst>
      </c:scatterChart>
      <c:valAx>
        <c:axId val="390936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 (DEGREES)</a:t>
                </a:r>
              </a:p>
            </c:rich>
          </c:tx>
          <c:layout>
            <c:manualLayout>
              <c:xMode val="edge"/>
              <c:yMode val="edge"/>
              <c:x val="0.43022534463599532"/>
              <c:y val="0.881962970138650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40280"/>
        <c:crosses val="autoZero"/>
        <c:crossBetween val="midCat"/>
      </c:valAx>
      <c:valAx>
        <c:axId val="39094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GZ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36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707752</xdr:colOff>
      <xdr:row>27</xdr:row>
      <xdr:rowOff>47170</xdr:rowOff>
    </xdr:from>
    <xdr:to>
      <xdr:col>9</xdr:col>
      <xdr:colOff>3128</xdr:colOff>
      <xdr:row>50</xdr:row>
      <xdr:rowOff>118607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95250</xdr:colOff>
      <xdr:row>28</xdr:row>
      <xdr:rowOff>0</xdr:rowOff>
    </xdr:from>
    <xdr:to>
      <xdr:col>19</xdr:col>
      <xdr:colOff>108857</xdr:colOff>
      <xdr:row>50</xdr:row>
      <xdr:rowOff>34511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739140</xdr:colOff>
      <xdr:row>28</xdr:row>
      <xdr:rowOff>68580</xdr:rowOff>
    </xdr:from>
    <xdr:to>
      <xdr:col>27</xdr:col>
      <xdr:colOff>396239</xdr:colOff>
      <xdr:row>50</xdr:row>
      <xdr:rowOff>103091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-1/NAME-338/Rayhan%20Bhai's%20('17)%20Files/Group%20L%20-%20Final%20Presentation%20-%20Stability%20Calcul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Z"/>
      <sheetName val="Graph"/>
      <sheetName val="Sheet1"/>
    </sheetNames>
    <sheetDataSet>
      <sheetData sheetId="0">
        <row r="3">
          <cell r="B3">
            <v>66.13</v>
          </cell>
        </row>
        <row r="4">
          <cell r="B4">
            <v>0.26179938779914941</v>
          </cell>
        </row>
        <row r="6">
          <cell r="B6">
            <v>297744033300</v>
          </cell>
        </row>
        <row r="7">
          <cell r="B7">
            <v>774</v>
          </cell>
        </row>
        <row r="41">
          <cell r="B41" t="str">
            <v>GZ(m)</v>
          </cell>
        </row>
        <row r="42">
          <cell r="B42">
            <v>0</v>
          </cell>
        </row>
        <row r="43">
          <cell r="B43">
            <v>0.5316265308002649</v>
          </cell>
        </row>
        <row r="44">
          <cell r="B44">
            <v>1.541005054790145</v>
          </cell>
        </row>
        <row r="45">
          <cell r="B45">
            <v>2.3134232216020241</v>
          </cell>
        </row>
        <row r="46">
          <cell r="B46">
            <v>2.5364015981422683</v>
          </cell>
        </row>
        <row r="47">
          <cell r="B47">
            <v>1.5940765890847497</v>
          </cell>
        </row>
        <row r="48">
          <cell r="B48">
            <v>-0.24828642778056564</v>
          </cell>
        </row>
        <row r="57">
          <cell r="B57">
            <v>55.53</v>
          </cell>
        </row>
        <row r="58">
          <cell r="B58">
            <v>0.26179938779914941</v>
          </cell>
        </row>
        <row r="59">
          <cell r="B59">
            <v>4.2889999999999997</v>
          </cell>
        </row>
        <row r="60">
          <cell r="B60">
            <v>649484000000</v>
          </cell>
        </row>
        <row r="61">
          <cell r="B61">
            <v>1125</v>
          </cell>
        </row>
        <row r="95">
          <cell r="B95" t="str">
            <v>GZ(m)</v>
          </cell>
        </row>
        <row r="96">
          <cell r="B96">
            <v>0</v>
          </cell>
        </row>
        <row r="97">
          <cell r="B97">
            <v>0.95499361363657065</v>
          </cell>
        </row>
        <row r="98">
          <cell r="B98">
            <v>1.802187082719706</v>
          </cell>
        </row>
        <row r="99">
          <cell r="B99">
            <v>2.107450613808016</v>
          </cell>
        </row>
        <row r="100">
          <cell r="B100">
            <v>1.3372873218044177</v>
          </cell>
        </row>
        <row r="101">
          <cell r="B101">
            <v>1.1504586070026352</v>
          </cell>
        </row>
        <row r="102">
          <cell r="B102">
            <v>-0.21706368903316683</v>
          </cell>
        </row>
        <row r="112">
          <cell r="B112">
            <v>66.13</v>
          </cell>
        </row>
        <row r="113">
          <cell r="B113">
            <v>0.26179938779914941</v>
          </cell>
        </row>
        <row r="115">
          <cell r="B115">
            <v>2083902439024.3904</v>
          </cell>
        </row>
        <row r="116">
          <cell r="B116">
            <v>1996</v>
          </cell>
        </row>
        <row r="149">
          <cell r="B149" t="str">
            <v>GZ(m)</v>
          </cell>
        </row>
        <row r="150">
          <cell r="B150">
            <v>0</v>
          </cell>
        </row>
        <row r="151">
          <cell r="B151">
            <v>0.33469156636944969</v>
          </cell>
        </row>
        <row r="152">
          <cell r="B152">
            <v>0.56931721126288271</v>
          </cell>
        </row>
        <row r="153">
          <cell r="B153">
            <v>0.70258661728015792</v>
          </cell>
        </row>
        <row r="154">
          <cell r="B154">
            <v>0.66863293127545942</v>
          </cell>
        </row>
        <row r="155">
          <cell r="B155">
            <v>0.32824793386316881</v>
          </cell>
        </row>
        <row r="156">
          <cell r="B156">
            <v>-4.0127664325866931E-2</v>
          </cell>
        </row>
        <row r="165">
          <cell r="B165">
            <v>66.13</v>
          </cell>
        </row>
        <row r="166">
          <cell r="B166">
            <v>0.26179938779914941</v>
          </cell>
        </row>
        <row r="168">
          <cell r="B168">
            <v>2097544405000</v>
          </cell>
        </row>
        <row r="169">
          <cell r="B169">
            <v>2019</v>
          </cell>
        </row>
        <row r="203">
          <cell r="B203">
            <v>0</v>
          </cell>
        </row>
        <row r="204">
          <cell r="B204">
            <v>0.49995688467087401</v>
          </cell>
        </row>
        <row r="205">
          <cell r="B205">
            <v>0.89837794999431819</v>
          </cell>
        </row>
        <row r="206">
          <cell r="B206">
            <v>0.97441482725286044</v>
          </cell>
        </row>
        <row r="207">
          <cell r="B207">
            <v>0.71169767700478714</v>
          </cell>
        </row>
        <row r="208">
          <cell r="B208">
            <v>0.38136190511672874</v>
          </cell>
        </row>
        <row r="209">
          <cell r="B209">
            <v>-6.0233088674928471E-2</v>
          </cell>
        </row>
        <row r="217">
          <cell r="F217">
            <v>0.32005072704821153</v>
          </cell>
        </row>
        <row r="218">
          <cell r="F218">
            <v>0.74500203578842217</v>
          </cell>
        </row>
        <row r="220">
          <cell r="F220">
            <v>0.49062614952138678</v>
          </cell>
        </row>
        <row r="221">
          <cell r="F221">
            <v>0.94332924865069523</v>
          </cell>
        </row>
        <row r="223">
          <cell r="F223">
            <v>0.16651169536012767</v>
          </cell>
        </row>
        <row r="224">
          <cell r="F224">
            <v>0.30932926177883419</v>
          </cell>
        </row>
        <row r="226">
          <cell r="F226">
            <v>0.25291614088399544</v>
          </cell>
        </row>
        <row r="227">
          <cell r="F227">
            <v>0.47396003809320147</v>
          </cell>
        </row>
      </sheetData>
      <sheetData sheetId="1">
        <row r="3">
          <cell r="J3" t="str">
            <v>Lightship Condition</v>
          </cell>
          <cell r="K3" t="str">
            <v>WL-2</v>
          </cell>
          <cell r="L3" t="str">
            <v>Arrival Condition</v>
          </cell>
          <cell r="M3" t="str">
            <v>Departure Condition</v>
          </cell>
        </row>
        <row r="4">
          <cell r="I4" t="str">
            <v>angle</v>
          </cell>
          <cell r="J4" t="str">
            <v>GZ(m)</v>
          </cell>
          <cell r="K4" t="str">
            <v>GZ(m)</v>
          </cell>
          <cell r="L4" t="str">
            <v>GZ(m)</v>
          </cell>
          <cell r="M4" t="str">
            <v>GZ(m)</v>
          </cell>
        </row>
        <row r="5"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I6">
            <v>15</v>
          </cell>
          <cell r="J6">
            <v>0.5316265308002649</v>
          </cell>
          <cell r="K6">
            <v>0.95499361363657065</v>
          </cell>
          <cell r="L6">
            <v>0.33469156636944969</v>
          </cell>
          <cell r="M6">
            <v>0.49995688467087401</v>
          </cell>
        </row>
        <row r="7">
          <cell r="I7">
            <v>30</v>
          </cell>
          <cell r="J7">
            <v>1.541005054790145</v>
          </cell>
          <cell r="K7">
            <v>1.802187082719706</v>
          </cell>
          <cell r="L7">
            <v>0.56931721126288271</v>
          </cell>
          <cell r="M7">
            <v>0.89837794999431819</v>
          </cell>
        </row>
        <row r="8">
          <cell r="I8">
            <v>45</v>
          </cell>
          <cell r="J8">
            <v>2.3134232216020241</v>
          </cell>
          <cell r="K8">
            <v>2.107450613808016</v>
          </cell>
          <cell r="L8">
            <v>0.70258661728015792</v>
          </cell>
          <cell r="M8">
            <v>0.97441482725286044</v>
          </cell>
        </row>
        <row r="9">
          <cell r="I9">
            <v>60</v>
          </cell>
          <cell r="J9">
            <v>2.5364015981422683</v>
          </cell>
          <cell r="K9">
            <v>1.3372873218044177</v>
          </cell>
          <cell r="L9">
            <v>0.66863293127545942</v>
          </cell>
          <cell r="M9">
            <v>0.71169767700478714</v>
          </cell>
        </row>
        <row r="10">
          <cell r="I10">
            <v>75</v>
          </cell>
          <cell r="J10">
            <v>1.5940765890847497</v>
          </cell>
          <cell r="K10">
            <v>1.1504586070026352</v>
          </cell>
          <cell r="L10">
            <v>0.32824793386316881</v>
          </cell>
          <cell r="M10">
            <v>0.38136190511672874</v>
          </cell>
        </row>
        <row r="11">
          <cell r="I11">
            <v>90</v>
          </cell>
          <cell r="J11">
            <v>-0.24828642778056564</v>
          </cell>
          <cell r="K11">
            <v>-0.21706368903316683</v>
          </cell>
          <cell r="L11">
            <v>-4.0127664325866931E-2</v>
          </cell>
          <cell r="M11">
            <v>-6.0233088674928471E-2</v>
          </cell>
        </row>
      </sheetData>
      <sheetData sheetId="2">
        <row r="8">
          <cell r="E8">
            <v>2793</v>
          </cell>
          <cell r="G8">
            <v>251.4</v>
          </cell>
          <cell r="H8">
            <v>181</v>
          </cell>
          <cell r="I8">
            <v>149</v>
          </cell>
          <cell r="J8">
            <v>135</v>
          </cell>
          <cell r="N8">
            <v>4901</v>
          </cell>
          <cell r="O8">
            <v>5964</v>
          </cell>
          <cell r="P8">
            <v>5755</v>
          </cell>
          <cell r="Q8">
            <v>4699</v>
          </cell>
          <cell r="R8">
            <v>4213</v>
          </cell>
          <cell r="S8">
            <v>4070</v>
          </cell>
        </row>
        <row r="9">
          <cell r="E9">
            <v>4465</v>
          </cell>
          <cell r="G9">
            <v>1448</v>
          </cell>
          <cell r="H9">
            <v>1047</v>
          </cell>
          <cell r="I9">
            <v>875</v>
          </cell>
          <cell r="J9">
            <v>782</v>
          </cell>
          <cell r="N9">
            <v>5282</v>
          </cell>
          <cell r="O9">
            <v>6097</v>
          </cell>
          <cell r="P9">
            <v>5757</v>
          </cell>
          <cell r="Q9">
            <v>4698</v>
          </cell>
          <cell r="R9">
            <v>4215</v>
          </cell>
          <cell r="S9">
            <v>4070</v>
          </cell>
        </row>
        <row r="10">
          <cell r="E10">
            <v>4989</v>
          </cell>
          <cell r="G10">
            <v>1734</v>
          </cell>
          <cell r="H10">
            <v>1239</v>
          </cell>
          <cell r="I10">
            <v>1016</v>
          </cell>
          <cell r="J10">
            <v>913</v>
          </cell>
          <cell r="N10">
            <v>5495</v>
          </cell>
          <cell r="O10">
            <v>6224</v>
          </cell>
          <cell r="P10">
            <v>5756</v>
          </cell>
          <cell r="Q10">
            <v>4699</v>
          </cell>
          <cell r="R10">
            <v>4213</v>
          </cell>
          <cell r="S10">
            <v>4070</v>
          </cell>
        </row>
        <row r="11">
          <cell r="E11">
            <v>5397</v>
          </cell>
          <cell r="G11">
            <v>1859</v>
          </cell>
          <cell r="H11">
            <v>1316</v>
          </cell>
          <cell r="I11">
            <v>1076</v>
          </cell>
          <cell r="J11">
            <v>965</v>
          </cell>
          <cell r="N11">
            <v>5698</v>
          </cell>
          <cell r="O11">
            <v>6351</v>
          </cell>
          <cell r="P11">
            <v>5758</v>
          </cell>
          <cell r="Q11">
            <v>4701</v>
          </cell>
          <cell r="R11">
            <v>4211</v>
          </cell>
          <cell r="S11">
            <v>4070</v>
          </cell>
        </row>
        <row r="12">
          <cell r="E12">
            <v>5397</v>
          </cell>
          <cell r="G12">
            <v>1859</v>
          </cell>
          <cell r="H12">
            <v>1316</v>
          </cell>
          <cell r="I12">
            <v>1076</v>
          </cell>
          <cell r="J12">
            <v>965</v>
          </cell>
          <cell r="N12">
            <v>5698</v>
          </cell>
          <cell r="O12">
            <v>6351</v>
          </cell>
          <cell r="P12">
            <v>5758</v>
          </cell>
          <cell r="Q12">
            <v>4701</v>
          </cell>
          <cell r="R12">
            <v>4211</v>
          </cell>
          <cell r="S12">
            <v>4070</v>
          </cell>
        </row>
        <row r="13">
          <cell r="E13">
            <v>5397</v>
          </cell>
          <cell r="G13">
            <v>1859</v>
          </cell>
          <cell r="H13">
            <v>1316</v>
          </cell>
          <cell r="I13">
            <v>1076</v>
          </cell>
          <cell r="J13">
            <v>965</v>
          </cell>
          <cell r="N13">
            <v>5698</v>
          </cell>
          <cell r="O13">
            <v>6351</v>
          </cell>
          <cell r="P13">
            <v>5758</v>
          </cell>
          <cell r="Q13">
            <v>4701</v>
          </cell>
          <cell r="R13">
            <v>4211</v>
          </cell>
          <cell r="S13">
            <v>4070</v>
          </cell>
        </row>
        <row r="14">
          <cell r="E14">
            <v>5397</v>
          </cell>
          <cell r="G14">
            <v>1859</v>
          </cell>
          <cell r="H14">
            <v>1316</v>
          </cell>
          <cell r="I14">
            <v>1076</v>
          </cell>
          <cell r="J14">
            <v>965</v>
          </cell>
          <cell r="N14">
            <v>5698</v>
          </cell>
          <cell r="O14">
            <v>6351</v>
          </cell>
          <cell r="P14">
            <v>5758</v>
          </cell>
          <cell r="Q14">
            <v>4701</v>
          </cell>
          <cell r="R14">
            <v>4211</v>
          </cell>
          <cell r="S14">
            <v>4070</v>
          </cell>
        </row>
        <row r="15">
          <cell r="E15">
            <v>5397</v>
          </cell>
          <cell r="G15">
            <v>1859</v>
          </cell>
          <cell r="H15">
            <v>1316</v>
          </cell>
          <cell r="I15">
            <v>1076</v>
          </cell>
          <cell r="J15">
            <v>965</v>
          </cell>
          <cell r="N15">
            <v>5698</v>
          </cell>
          <cell r="O15">
            <v>6351</v>
          </cell>
          <cell r="P15">
            <v>5758</v>
          </cell>
          <cell r="Q15">
            <v>4701</v>
          </cell>
          <cell r="R15">
            <v>4211</v>
          </cell>
          <cell r="S15">
            <v>4070</v>
          </cell>
        </row>
        <row r="16">
          <cell r="E16">
            <v>4938</v>
          </cell>
          <cell r="G16">
            <v>1791</v>
          </cell>
          <cell r="H16">
            <v>1292</v>
          </cell>
          <cell r="I16">
            <v>1064</v>
          </cell>
          <cell r="J16">
            <v>959</v>
          </cell>
          <cell r="N16">
            <v>5359</v>
          </cell>
          <cell r="O16">
            <v>6024</v>
          </cell>
          <cell r="P16">
            <v>5753</v>
          </cell>
          <cell r="Q16">
            <v>4697</v>
          </cell>
          <cell r="R16">
            <v>4212</v>
          </cell>
          <cell r="S16">
            <v>4070</v>
          </cell>
        </row>
        <row r="17">
          <cell r="E17">
            <v>4184</v>
          </cell>
          <cell r="G17">
            <v>1691</v>
          </cell>
          <cell r="H17">
            <v>1233</v>
          </cell>
          <cell r="I17">
            <v>1022</v>
          </cell>
          <cell r="J17">
            <v>930</v>
          </cell>
          <cell r="N17">
            <v>4730</v>
          </cell>
          <cell r="O17">
            <v>5446</v>
          </cell>
          <cell r="P17">
            <v>5755</v>
          </cell>
          <cell r="Q17">
            <v>4698</v>
          </cell>
          <cell r="R17">
            <v>4213</v>
          </cell>
          <cell r="S17">
            <v>4070</v>
          </cell>
        </row>
        <row r="18">
          <cell r="E18">
            <v>3022</v>
          </cell>
          <cell r="G18">
            <v>1466</v>
          </cell>
          <cell r="H18">
            <v>1144</v>
          </cell>
          <cell r="I18">
            <v>979</v>
          </cell>
          <cell r="J18">
            <v>905</v>
          </cell>
          <cell r="N18">
            <v>3253</v>
          </cell>
          <cell r="O18">
            <v>4409</v>
          </cell>
          <cell r="P18">
            <v>5754</v>
          </cell>
          <cell r="Q18">
            <v>4698</v>
          </cell>
          <cell r="R18">
            <v>4217</v>
          </cell>
          <cell r="S18">
            <v>4070</v>
          </cell>
        </row>
        <row r="19">
          <cell r="E19">
            <v>1557</v>
          </cell>
          <cell r="G19">
            <v>1127</v>
          </cell>
          <cell r="H19">
            <v>988</v>
          </cell>
          <cell r="I19">
            <v>898</v>
          </cell>
          <cell r="J19">
            <v>862</v>
          </cell>
          <cell r="N19">
            <v>1872</v>
          </cell>
          <cell r="O19">
            <v>2343</v>
          </cell>
          <cell r="P19">
            <v>3226</v>
          </cell>
          <cell r="Q19">
            <v>4699</v>
          </cell>
          <cell r="R19">
            <v>4213</v>
          </cell>
          <cell r="S19">
            <v>4070</v>
          </cell>
        </row>
        <row r="20">
          <cell r="G20">
            <v>385</v>
          </cell>
          <cell r="H20">
            <v>463</v>
          </cell>
          <cell r="I20">
            <v>576</v>
          </cell>
          <cell r="R20">
            <v>1085</v>
          </cell>
          <cell r="S20">
            <v>4070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227"/>
  <sheetViews>
    <sheetView topLeftCell="K1" zoomScale="58" zoomScaleNormal="58" workbookViewId="0">
      <selection activeCell="CG189" sqref="CG189:CU189"/>
    </sheetView>
  </sheetViews>
  <sheetFormatPr defaultColWidth="14.81640625" defaultRowHeight="14.5" x14ac:dyDescent="0.35"/>
  <cols>
    <col min="1" max="1" width="19.08984375" style="4" customWidth="1"/>
    <col min="2" max="18" width="14.81640625" style="4"/>
    <col min="19" max="19" width="18.08984375" style="4" customWidth="1"/>
    <col min="20" max="89" width="14.81640625" style="4"/>
    <col min="90" max="90" width="15.81640625" style="4" bestFit="1" customWidth="1"/>
    <col min="91" max="16384" width="14.81640625" style="4"/>
  </cols>
  <sheetData>
    <row r="1" spans="1:99" s="52" customFormat="1" x14ac:dyDescent="0.35">
      <c r="A1" s="154" t="s">
        <v>85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  <c r="T1" s="181"/>
      <c r="U1" s="181"/>
      <c r="V1" s="181"/>
      <c r="W1" s="181"/>
      <c r="X1" s="181"/>
      <c r="Y1" s="181"/>
      <c r="Z1" s="181"/>
      <c r="AA1" s="181"/>
      <c r="AB1" s="181"/>
      <c r="AC1" s="181"/>
      <c r="AD1" s="181"/>
      <c r="AE1" s="181"/>
      <c r="AF1" s="181"/>
      <c r="AG1" s="181"/>
      <c r="AH1" s="181"/>
      <c r="AI1" s="181"/>
      <c r="AJ1" s="181"/>
      <c r="AK1" s="181"/>
      <c r="AL1" s="181"/>
      <c r="AM1" s="181"/>
      <c r="AN1" s="181"/>
      <c r="AO1" s="181"/>
      <c r="AP1" s="181"/>
      <c r="AQ1" s="181"/>
      <c r="AR1" s="181"/>
      <c r="AS1" s="181"/>
      <c r="AT1" s="181"/>
      <c r="AU1" s="181"/>
      <c r="AV1" s="181"/>
      <c r="AW1" s="181"/>
      <c r="AX1" s="181"/>
      <c r="AY1" s="181"/>
      <c r="AZ1" s="181"/>
      <c r="BA1" s="181"/>
      <c r="BB1" s="181"/>
      <c r="BC1" s="181"/>
      <c r="BD1" s="181"/>
      <c r="BE1" s="181"/>
      <c r="BF1" s="181"/>
      <c r="BG1" s="181"/>
      <c r="BH1" s="181"/>
      <c r="BI1" s="181"/>
      <c r="BJ1" s="181"/>
      <c r="BK1" s="181"/>
      <c r="BL1" s="181"/>
      <c r="BM1" s="181"/>
      <c r="BN1" s="181"/>
      <c r="BO1" s="181"/>
      <c r="BP1" s="181"/>
      <c r="BQ1" s="181"/>
      <c r="BR1" s="181"/>
      <c r="BS1" s="181"/>
      <c r="BT1" s="181"/>
      <c r="BU1" s="181"/>
      <c r="BV1" s="181"/>
      <c r="BW1" s="181"/>
      <c r="BX1" s="181"/>
      <c r="BY1" s="181"/>
      <c r="BZ1" s="181"/>
      <c r="CA1" s="181"/>
      <c r="CB1" s="181"/>
    </row>
    <row r="2" spans="1:99" s="52" customFormat="1" x14ac:dyDescent="0.35">
      <c r="A2" s="181"/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  <c r="X2" s="181"/>
      <c r="Y2" s="181"/>
      <c r="Z2" s="181"/>
      <c r="AA2" s="181"/>
      <c r="AB2" s="181"/>
      <c r="AC2" s="181"/>
      <c r="AD2" s="181"/>
      <c r="AE2" s="181"/>
      <c r="AF2" s="181"/>
      <c r="AG2" s="181"/>
      <c r="AH2" s="181"/>
      <c r="AI2" s="181"/>
      <c r="AJ2" s="181"/>
      <c r="AK2" s="181"/>
      <c r="AL2" s="181"/>
      <c r="AM2" s="181"/>
      <c r="AN2" s="181"/>
      <c r="AO2" s="181"/>
      <c r="AP2" s="181"/>
      <c r="AQ2" s="181"/>
      <c r="AR2" s="181"/>
      <c r="AS2" s="181"/>
      <c r="AT2" s="181"/>
      <c r="AU2" s="181"/>
      <c r="AV2" s="181"/>
      <c r="AW2" s="181"/>
      <c r="AX2" s="181"/>
      <c r="AY2" s="181"/>
      <c r="AZ2" s="181"/>
      <c r="BA2" s="181"/>
      <c r="BB2" s="181"/>
      <c r="BC2" s="181"/>
      <c r="BD2" s="181"/>
      <c r="BE2" s="181"/>
      <c r="BF2" s="181"/>
      <c r="BG2" s="181"/>
      <c r="BH2" s="181"/>
      <c r="BI2" s="181"/>
      <c r="BJ2" s="181"/>
      <c r="BK2" s="181"/>
      <c r="BL2" s="181"/>
      <c r="BM2" s="181"/>
      <c r="BN2" s="181"/>
      <c r="BO2" s="181"/>
      <c r="BP2" s="181"/>
      <c r="BQ2" s="181"/>
      <c r="BR2" s="181"/>
      <c r="BS2" s="181"/>
      <c r="BT2" s="181"/>
      <c r="BU2" s="181"/>
      <c r="BV2" s="181"/>
      <c r="BW2" s="181"/>
      <c r="BX2" s="181"/>
      <c r="BY2" s="181"/>
      <c r="BZ2" s="181"/>
      <c r="CA2" s="181"/>
      <c r="CB2" s="181"/>
    </row>
    <row r="3" spans="1:99" x14ac:dyDescent="0.35">
      <c r="A3" s="5" t="s">
        <v>80</v>
      </c>
      <c r="B3" s="23">
        <v>74.400000000000006</v>
      </c>
      <c r="C3" s="24" t="s">
        <v>1</v>
      </c>
      <c r="E3" s="182" t="s">
        <v>2</v>
      </c>
      <c r="F3" s="182"/>
      <c r="G3" s="182"/>
      <c r="H3" s="182"/>
      <c r="I3" s="182"/>
      <c r="J3" s="182"/>
      <c r="K3" s="182"/>
      <c r="L3" s="182"/>
      <c r="M3" s="182"/>
      <c r="N3" s="182"/>
      <c r="P3" s="96" t="s">
        <v>2</v>
      </c>
      <c r="Q3" s="96"/>
      <c r="R3" s="96"/>
      <c r="S3" s="96"/>
      <c r="T3" s="96"/>
      <c r="U3" s="96"/>
      <c r="V3" s="96"/>
      <c r="W3" s="96"/>
      <c r="X3" s="96"/>
      <c r="Y3" s="96"/>
      <c r="Z3" s="25"/>
      <c r="AA3" s="96" t="s">
        <v>2</v>
      </c>
      <c r="AB3" s="96"/>
      <c r="AC3" s="96"/>
      <c r="AD3" s="96"/>
      <c r="AE3" s="96"/>
      <c r="AF3" s="96"/>
      <c r="AG3" s="96"/>
      <c r="AH3" s="96"/>
      <c r="AI3" s="96"/>
      <c r="AJ3" s="96"/>
      <c r="AK3" s="25"/>
      <c r="AL3" s="96" t="s">
        <v>2</v>
      </c>
      <c r="AM3" s="96"/>
      <c r="AN3" s="96"/>
      <c r="AO3" s="96"/>
      <c r="AP3" s="96"/>
      <c r="AQ3" s="96"/>
      <c r="AR3" s="96"/>
      <c r="AS3" s="96"/>
      <c r="AT3" s="96"/>
      <c r="AU3" s="96"/>
      <c r="AV3" s="25"/>
      <c r="AW3" s="96" t="s">
        <v>2</v>
      </c>
      <c r="AX3" s="96"/>
      <c r="AY3" s="96"/>
      <c r="AZ3" s="96"/>
      <c r="BA3" s="96"/>
      <c r="BB3" s="96"/>
      <c r="BC3" s="96"/>
      <c r="BD3" s="96"/>
      <c r="BE3" s="96"/>
      <c r="BF3" s="96"/>
      <c r="BG3" s="25"/>
      <c r="BH3" s="96" t="s">
        <v>2</v>
      </c>
      <c r="BI3" s="96"/>
      <c r="BJ3" s="96"/>
      <c r="BK3" s="96"/>
      <c r="BL3" s="96"/>
      <c r="BM3" s="96"/>
      <c r="BN3" s="96"/>
      <c r="BO3" s="96"/>
      <c r="BP3" s="96"/>
      <c r="BQ3" s="96"/>
      <c r="BR3" s="25"/>
      <c r="BS3" s="96" t="s">
        <v>2</v>
      </c>
      <c r="BT3" s="96"/>
      <c r="BU3" s="96"/>
      <c r="BV3" s="96"/>
      <c r="BW3" s="96"/>
      <c r="BX3" s="96"/>
      <c r="BY3" s="96"/>
      <c r="BZ3" s="96"/>
      <c r="CA3" s="96"/>
      <c r="CB3" s="96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25"/>
      <c r="CT3" s="25"/>
      <c r="CU3" s="25"/>
    </row>
    <row r="4" spans="1:99" x14ac:dyDescent="0.35">
      <c r="A4" s="5" t="s">
        <v>81</v>
      </c>
      <c r="B4" s="51">
        <f>RADIANS(15)</f>
        <v>0.26179938779914941</v>
      </c>
      <c r="C4" s="27"/>
      <c r="E4" s="182"/>
      <c r="F4" s="182"/>
      <c r="G4" s="182"/>
      <c r="H4" s="182"/>
      <c r="I4" s="182"/>
      <c r="J4" s="182"/>
      <c r="K4" s="182"/>
      <c r="L4" s="182"/>
      <c r="M4" s="182"/>
      <c r="N4" s="182"/>
      <c r="P4" s="96"/>
      <c r="Q4" s="96"/>
      <c r="R4" s="96"/>
      <c r="S4" s="96"/>
      <c r="T4" s="96"/>
      <c r="U4" s="96"/>
      <c r="V4" s="96"/>
      <c r="W4" s="96"/>
      <c r="X4" s="96"/>
      <c r="Y4" s="96"/>
      <c r="Z4" s="25"/>
      <c r="AA4" s="96"/>
      <c r="AB4" s="96"/>
      <c r="AC4" s="96"/>
      <c r="AD4" s="96"/>
      <c r="AE4" s="96"/>
      <c r="AF4" s="96"/>
      <c r="AG4" s="96"/>
      <c r="AH4" s="96"/>
      <c r="AI4" s="96"/>
      <c r="AJ4" s="96"/>
      <c r="AK4" s="25"/>
      <c r="AL4" s="96"/>
      <c r="AM4" s="96"/>
      <c r="AN4" s="96"/>
      <c r="AO4" s="96"/>
      <c r="AP4" s="96"/>
      <c r="AQ4" s="96"/>
      <c r="AR4" s="96"/>
      <c r="AS4" s="96"/>
      <c r="AT4" s="96"/>
      <c r="AU4" s="96"/>
      <c r="AV4" s="25"/>
      <c r="AW4" s="96"/>
      <c r="AX4" s="96"/>
      <c r="AY4" s="96"/>
      <c r="AZ4" s="96"/>
      <c r="BA4" s="96"/>
      <c r="BB4" s="96"/>
      <c r="BC4" s="96"/>
      <c r="BD4" s="96"/>
      <c r="BE4" s="96"/>
      <c r="BF4" s="96"/>
      <c r="BG4" s="25"/>
      <c r="BH4" s="96"/>
      <c r="BI4" s="96"/>
      <c r="BJ4" s="96"/>
      <c r="BK4" s="96"/>
      <c r="BL4" s="96"/>
      <c r="BM4" s="96"/>
      <c r="BN4" s="96"/>
      <c r="BO4" s="96"/>
      <c r="BP4" s="96"/>
      <c r="BQ4" s="96"/>
      <c r="BR4" s="25"/>
      <c r="BS4" s="96"/>
      <c r="BT4" s="96"/>
      <c r="BU4" s="96"/>
      <c r="BV4" s="96"/>
      <c r="BW4" s="96"/>
      <c r="BX4" s="96"/>
      <c r="BY4" s="96"/>
      <c r="BZ4" s="96"/>
      <c r="CA4" s="96"/>
      <c r="CB4" s="96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</row>
    <row r="5" spans="1:99" ht="15.75" customHeight="1" x14ac:dyDescent="0.35">
      <c r="A5" s="5" t="s">
        <v>82</v>
      </c>
      <c r="B5" s="28">
        <v>5.0999999999999996</v>
      </c>
      <c r="C5" s="27" t="s">
        <v>1</v>
      </c>
      <c r="E5" s="150" t="s">
        <v>122</v>
      </c>
      <c r="F5" s="150"/>
      <c r="G5" s="150"/>
      <c r="H5" s="150"/>
      <c r="I5" s="150"/>
      <c r="J5" s="150"/>
      <c r="K5" s="150"/>
      <c r="L5" s="150"/>
      <c r="M5" s="150"/>
      <c r="N5" s="150"/>
      <c r="P5" s="150" t="s">
        <v>123</v>
      </c>
      <c r="Q5" s="150"/>
      <c r="R5" s="150"/>
      <c r="S5" s="150"/>
      <c r="T5" s="150"/>
      <c r="U5" s="150"/>
      <c r="V5" s="150"/>
      <c r="W5" s="150"/>
      <c r="X5" s="150"/>
      <c r="Y5" s="150"/>
      <c r="Z5" s="25"/>
      <c r="AA5" s="150" t="s">
        <v>124</v>
      </c>
      <c r="AB5" s="150"/>
      <c r="AC5" s="150"/>
      <c r="AD5" s="150"/>
      <c r="AE5" s="150"/>
      <c r="AF5" s="150"/>
      <c r="AG5" s="150"/>
      <c r="AH5" s="150"/>
      <c r="AI5" s="150"/>
      <c r="AJ5" s="150"/>
      <c r="AK5" s="25"/>
      <c r="AL5" s="151" t="s">
        <v>125</v>
      </c>
      <c r="AM5" s="152"/>
      <c r="AN5" s="152"/>
      <c r="AO5" s="152"/>
      <c r="AP5" s="152"/>
      <c r="AQ5" s="152"/>
      <c r="AR5" s="152"/>
      <c r="AS5" s="152"/>
      <c r="AT5" s="152"/>
      <c r="AU5" s="153"/>
      <c r="AV5" s="25"/>
      <c r="AW5" s="150" t="s">
        <v>126</v>
      </c>
      <c r="AX5" s="150"/>
      <c r="AY5" s="150"/>
      <c r="AZ5" s="150"/>
      <c r="BA5" s="150"/>
      <c r="BB5" s="150"/>
      <c r="BC5" s="150"/>
      <c r="BD5" s="150"/>
      <c r="BE5" s="150"/>
      <c r="BF5" s="150"/>
      <c r="BG5" s="25"/>
      <c r="BH5" s="150" t="s">
        <v>127</v>
      </c>
      <c r="BI5" s="150"/>
      <c r="BJ5" s="150"/>
      <c r="BK5" s="150"/>
      <c r="BL5" s="150"/>
      <c r="BM5" s="150"/>
      <c r="BN5" s="150"/>
      <c r="BO5" s="150"/>
      <c r="BP5" s="150"/>
      <c r="BQ5" s="150"/>
      <c r="BR5" s="25"/>
      <c r="BS5" s="150" t="s">
        <v>128</v>
      </c>
      <c r="BT5" s="150"/>
      <c r="BU5" s="150"/>
      <c r="BV5" s="150"/>
      <c r="BW5" s="150"/>
      <c r="BX5" s="150"/>
      <c r="BY5" s="150"/>
      <c r="BZ5" s="150"/>
      <c r="CA5" s="150"/>
      <c r="CB5" s="150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25"/>
      <c r="CO5" s="25"/>
      <c r="CP5" s="25"/>
      <c r="CQ5" s="25"/>
      <c r="CR5" s="25"/>
      <c r="CS5" s="25"/>
      <c r="CT5" s="25"/>
      <c r="CU5" s="25"/>
    </row>
    <row r="6" spans="1:99" ht="15.75" customHeight="1" x14ac:dyDescent="0.35">
      <c r="A6" s="6" t="s">
        <v>83</v>
      </c>
      <c r="B6" s="7">
        <v>297744033300</v>
      </c>
      <c r="C6" s="27" t="s">
        <v>6</v>
      </c>
      <c r="E6" s="146" t="s">
        <v>7</v>
      </c>
      <c r="F6" s="146" t="s">
        <v>8</v>
      </c>
      <c r="G6" s="96" t="s">
        <v>9</v>
      </c>
      <c r="H6" s="96"/>
      <c r="I6" s="96"/>
      <c r="J6" s="96"/>
      <c r="K6" s="139" t="s">
        <v>10</v>
      </c>
      <c r="L6" s="139"/>
      <c r="M6" s="139"/>
      <c r="N6" s="139"/>
      <c r="P6" s="146" t="s">
        <v>7</v>
      </c>
      <c r="Q6" s="146" t="s">
        <v>8</v>
      </c>
      <c r="R6" s="96" t="s">
        <v>9</v>
      </c>
      <c r="S6" s="96"/>
      <c r="T6" s="96"/>
      <c r="U6" s="96"/>
      <c r="V6" s="139" t="s">
        <v>10</v>
      </c>
      <c r="W6" s="139"/>
      <c r="X6" s="139"/>
      <c r="Y6" s="139"/>
      <c r="Z6" s="25"/>
      <c r="AA6" s="146" t="s">
        <v>7</v>
      </c>
      <c r="AB6" s="146" t="s">
        <v>8</v>
      </c>
      <c r="AC6" s="133" t="s">
        <v>9</v>
      </c>
      <c r="AD6" s="134"/>
      <c r="AE6" s="134"/>
      <c r="AF6" s="135"/>
      <c r="AG6" s="147" t="s">
        <v>10</v>
      </c>
      <c r="AH6" s="148"/>
      <c r="AI6" s="148"/>
      <c r="AJ6" s="149"/>
      <c r="AK6" s="25"/>
      <c r="AL6" s="146" t="s">
        <v>7</v>
      </c>
      <c r="AM6" s="146" t="s">
        <v>8</v>
      </c>
      <c r="AN6" s="96" t="s">
        <v>9</v>
      </c>
      <c r="AO6" s="96"/>
      <c r="AP6" s="96"/>
      <c r="AQ6" s="96"/>
      <c r="AR6" s="139" t="s">
        <v>10</v>
      </c>
      <c r="AS6" s="139"/>
      <c r="AT6" s="139"/>
      <c r="AU6" s="139"/>
      <c r="AV6" s="25"/>
      <c r="AW6" s="146" t="s">
        <v>7</v>
      </c>
      <c r="AX6" s="146" t="s">
        <v>8</v>
      </c>
      <c r="AY6" s="96" t="s">
        <v>9</v>
      </c>
      <c r="AZ6" s="96"/>
      <c r="BA6" s="96"/>
      <c r="BB6" s="96"/>
      <c r="BC6" s="139" t="s">
        <v>10</v>
      </c>
      <c r="BD6" s="139"/>
      <c r="BE6" s="139"/>
      <c r="BF6" s="139"/>
      <c r="BG6" s="25"/>
      <c r="BH6" s="146" t="s">
        <v>7</v>
      </c>
      <c r="BI6" s="146" t="s">
        <v>8</v>
      </c>
      <c r="BJ6" s="96" t="s">
        <v>9</v>
      </c>
      <c r="BK6" s="96"/>
      <c r="BL6" s="96"/>
      <c r="BM6" s="96"/>
      <c r="BN6" s="139" t="s">
        <v>10</v>
      </c>
      <c r="BO6" s="139"/>
      <c r="BP6" s="139"/>
      <c r="BQ6" s="139"/>
      <c r="BR6" s="25"/>
      <c r="BS6" s="146" t="s">
        <v>7</v>
      </c>
      <c r="BT6" s="146" t="s">
        <v>8</v>
      </c>
      <c r="BU6" s="96" t="s">
        <v>9</v>
      </c>
      <c r="BV6" s="96"/>
      <c r="BW6" s="96"/>
      <c r="BX6" s="96"/>
      <c r="BY6" s="139" t="s">
        <v>10</v>
      </c>
      <c r="BZ6" s="139"/>
      <c r="CA6" s="139"/>
      <c r="CB6" s="139"/>
      <c r="CC6" s="25"/>
      <c r="CD6" s="25"/>
      <c r="CE6" s="25"/>
      <c r="CF6" s="25"/>
      <c r="CG6" s="25"/>
      <c r="CH6" s="25"/>
      <c r="CI6" s="25"/>
      <c r="CJ6" s="25"/>
      <c r="CK6" s="25"/>
      <c r="CL6" s="25"/>
      <c r="CM6" s="25"/>
      <c r="CN6" s="25"/>
      <c r="CO6" s="25"/>
      <c r="CP6" s="25"/>
      <c r="CQ6" s="25"/>
      <c r="CR6" s="25"/>
      <c r="CS6" s="25"/>
      <c r="CT6" s="25"/>
      <c r="CU6" s="25"/>
    </row>
    <row r="7" spans="1:99" ht="64" customHeight="1" x14ac:dyDescent="0.35">
      <c r="A7" s="6" t="s">
        <v>84</v>
      </c>
      <c r="B7" s="28">
        <v>774</v>
      </c>
      <c r="C7" s="27" t="s">
        <v>12</v>
      </c>
      <c r="E7" s="146"/>
      <c r="F7" s="146"/>
      <c r="G7" s="29" t="s">
        <v>13</v>
      </c>
      <c r="H7" s="29" t="s">
        <v>14</v>
      </c>
      <c r="I7" s="29" t="s">
        <v>15</v>
      </c>
      <c r="J7" s="29" t="s">
        <v>16</v>
      </c>
      <c r="K7" s="29" t="s">
        <v>13</v>
      </c>
      <c r="L7" s="29" t="s">
        <v>14</v>
      </c>
      <c r="M7" s="29" t="s">
        <v>15</v>
      </c>
      <c r="N7" s="29" t="s">
        <v>16</v>
      </c>
      <c r="P7" s="146"/>
      <c r="Q7" s="146"/>
      <c r="R7" s="29" t="s">
        <v>13</v>
      </c>
      <c r="S7" s="29" t="s">
        <v>14</v>
      </c>
      <c r="T7" s="29" t="s">
        <v>15</v>
      </c>
      <c r="U7" s="29" t="s">
        <v>16</v>
      </c>
      <c r="V7" s="29" t="s">
        <v>13</v>
      </c>
      <c r="W7" s="29" t="s">
        <v>14</v>
      </c>
      <c r="X7" s="29" t="s">
        <v>15</v>
      </c>
      <c r="Y7" s="29" t="s">
        <v>16</v>
      </c>
      <c r="Z7" s="30"/>
      <c r="AA7" s="146"/>
      <c r="AB7" s="146"/>
      <c r="AC7" s="29" t="s">
        <v>13</v>
      </c>
      <c r="AD7" s="29" t="s">
        <v>14</v>
      </c>
      <c r="AE7" s="29" t="s">
        <v>15</v>
      </c>
      <c r="AF7" s="29" t="s">
        <v>16</v>
      </c>
      <c r="AG7" s="29" t="s">
        <v>13</v>
      </c>
      <c r="AH7" s="29" t="s">
        <v>14</v>
      </c>
      <c r="AI7" s="29" t="s">
        <v>15</v>
      </c>
      <c r="AJ7" s="29" t="s">
        <v>16</v>
      </c>
      <c r="AK7" s="30"/>
      <c r="AL7" s="146"/>
      <c r="AM7" s="146"/>
      <c r="AN7" s="29" t="s">
        <v>13</v>
      </c>
      <c r="AO7" s="29" t="s">
        <v>14</v>
      </c>
      <c r="AP7" s="29" t="s">
        <v>15</v>
      </c>
      <c r="AQ7" s="29" t="s">
        <v>16</v>
      </c>
      <c r="AR7" s="29" t="s">
        <v>13</v>
      </c>
      <c r="AS7" s="29" t="s">
        <v>14</v>
      </c>
      <c r="AT7" s="29" t="s">
        <v>15</v>
      </c>
      <c r="AU7" s="29" t="s">
        <v>16</v>
      </c>
      <c r="AV7" s="30"/>
      <c r="AW7" s="146"/>
      <c r="AX7" s="146"/>
      <c r="AY7" s="29" t="s">
        <v>13</v>
      </c>
      <c r="AZ7" s="29" t="s">
        <v>14</v>
      </c>
      <c r="BA7" s="29" t="s">
        <v>15</v>
      </c>
      <c r="BB7" s="29" t="s">
        <v>16</v>
      </c>
      <c r="BC7" s="29" t="s">
        <v>13</v>
      </c>
      <c r="BD7" s="29" t="s">
        <v>14</v>
      </c>
      <c r="BE7" s="29" t="s">
        <v>15</v>
      </c>
      <c r="BF7" s="29" t="s">
        <v>16</v>
      </c>
      <c r="BG7" s="30"/>
      <c r="BH7" s="146"/>
      <c r="BI7" s="146"/>
      <c r="BJ7" s="29" t="s">
        <v>13</v>
      </c>
      <c r="BK7" s="29" t="s">
        <v>14</v>
      </c>
      <c r="BL7" s="29" t="s">
        <v>15</v>
      </c>
      <c r="BM7" s="29" t="s">
        <v>16</v>
      </c>
      <c r="BN7" s="29" t="s">
        <v>13</v>
      </c>
      <c r="BO7" s="29" t="s">
        <v>14</v>
      </c>
      <c r="BP7" s="29" t="s">
        <v>15</v>
      </c>
      <c r="BQ7" s="29" t="s">
        <v>16</v>
      </c>
      <c r="BR7" s="53"/>
      <c r="BS7" s="146"/>
      <c r="BT7" s="146"/>
      <c r="BU7" s="29" t="s">
        <v>13</v>
      </c>
      <c r="BV7" s="29" t="s">
        <v>14</v>
      </c>
      <c r="BW7" s="29" t="s">
        <v>15</v>
      </c>
      <c r="BX7" s="29" t="s">
        <v>16</v>
      </c>
      <c r="BY7" s="29" t="s">
        <v>13</v>
      </c>
      <c r="BZ7" s="29" t="s">
        <v>14</v>
      </c>
      <c r="CA7" s="29" t="s">
        <v>15</v>
      </c>
      <c r="CB7" s="29" t="s">
        <v>16</v>
      </c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</row>
    <row r="8" spans="1:99" ht="16.5" x14ac:dyDescent="0.35">
      <c r="E8" s="146"/>
      <c r="F8" s="146"/>
      <c r="G8" s="31" t="s">
        <v>76</v>
      </c>
      <c r="H8" s="31" t="s">
        <v>77</v>
      </c>
      <c r="I8" s="31" t="s">
        <v>78</v>
      </c>
      <c r="J8" s="31" t="s">
        <v>79</v>
      </c>
      <c r="K8" s="6" t="s">
        <v>71</v>
      </c>
      <c r="L8" s="6" t="s">
        <v>72</v>
      </c>
      <c r="M8" s="6" t="s">
        <v>73</v>
      </c>
      <c r="N8" s="6" t="s">
        <v>74</v>
      </c>
      <c r="P8" s="146"/>
      <c r="Q8" s="146"/>
      <c r="R8" s="31" t="s">
        <v>76</v>
      </c>
      <c r="S8" s="31" t="s">
        <v>77</v>
      </c>
      <c r="T8" s="31" t="s">
        <v>78</v>
      </c>
      <c r="U8" s="31" t="s">
        <v>79</v>
      </c>
      <c r="V8" s="6" t="s">
        <v>71</v>
      </c>
      <c r="W8" s="6" t="s">
        <v>72</v>
      </c>
      <c r="X8" s="6" t="s">
        <v>73</v>
      </c>
      <c r="Y8" s="6" t="s">
        <v>74</v>
      </c>
      <c r="Z8" s="30"/>
      <c r="AA8" s="146"/>
      <c r="AB8" s="146"/>
      <c r="AC8" s="31" t="s">
        <v>76</v>
      </c>
      <c r="AD8" s="31" t="s">
        <v>77</v>
      </c>
      <c r="AE8" s="31" t="s">
        <v>78</v>
      </c>
      <c r="AF8" s="31" t="s">
        <v>79</v>
      </c>
      <c r="AG8" s="6" t="s">
        <v>71</v>
      </c>
      <c r="AH8" s="6" t="s">
        <v>72</v>
      </c>
      <c r="AI8" s="6" t="s">
        <v>73</v>
      </c>
      <c r="AJ8" s="6" t="s">
        <v>74</v>
      </c>
      <c r="AK8" s="30"/>
      <c r="AL8" s="146"/>
      <c r="AM8" s="146"/>
      <c r="AN8" s="31" t="s">
        <v>76</v>
      </c>
      <c r="AO8" s="31" t="s">
        <v>77</v>
      </c>
      <c r="AP8" s="31" t="s">
        <v>78</v>
      </c>
      <c r="AQ8" s="31" t="s">
        <v>79</v>
      </c>
      <c r="AR8" s="6" t="s">
        <v>71</v>
      </c>
      <c r="AS8" s="6" t="s">
        <v>72</v>
      </c>
      <c r="AT8" s="6" t="s">
        <v>73</v>
      </c>
      <c r="AU8" s="6" t="s">
        <v>74</v>
      </c>
      <c r="AV8" s="30"/>
      <c r="AW8" s="146"/>
      <c r="AX8" s="146"/>
      <c r="AY8" s="31" t="s">
        <v>76</v>
      </c>
      <c r="AZ8" s="31" t="s">
        <v>77</v>
      </c>
      <c r="BA8" s="31" t="s">
        <v>78</v>
      </c>
      <c r="BB8" s="31" t="s">
        <v>79</v>
      </c>
      <c r="BC8" s="6" t="s">
        <v>71</v>
      </c>
      <c r="BD8" s="6" t="s">
        <v>72</v>
      </c>
      <c r="BE8" s="6" t="s">
        <v>73</v>
      </c>
      <c r="BF8" s="6" t="s">
        <v>74</v>
      </c>
      <c r="BG8" s="30"/>
      <c r="BH8" s="146"/>
      <c r="BI8" s="146"/>
      <c r="BJ8" s="31" t="s">
        <v>76</v>
      </c>
      <c r="BK8" s="31" t="s">
        <v>77</v>
      </c>
      <c r="BL8" s="31" t="s">
        <v>78</v>
      </c>
      <c r="BM8" s="31" t="s">
        <v>79</v>
      </c>
      <c r="BN8" s="6" t="s">
        <v>71</v>
      </c>
      <c r="BO8" s="6" t="s">
        <v>72</v>
      </c>
      <c r="BP8" s="6" t="s">
        <v>73</v>
      </c>
      <c r="BQ8" s="6" t="s">
        <v>74</v>
      </c>
      <c r="BR8" s="30"/>
      <c r="BS8" s="146"/>
      <c r="BT8" s="146"/>
      <c r="BU8" s="31" t="s">
        <v>76</v>
      </c>
      <c r="BV8" s="31" t="s">
        <v>77</v>
      </c>
      <c r="BW8" s="31" t="s">
        <v>78</v>
      </c>
      <c r="BX8" s="31" t="s">
        <v>79</v>
      </c>
      <c r="BY8" s="6" t="s">
        <v>71</v>
      </c>
      <c r="BZ8" s="6" t="s">
        <v>72</v>
      </c>
      <c r="CA8" s="6" t="s">
        <v>73</v>
      </c>
      <c r="CB8" s="6" t="s">
        <v>74</v>
      </c>
      <c r="CC8" s="30"/>
      <c r="CD8" s="30"/>
      <c r="CE8" s="30"/>
      <c r="CF8" s="30"/>
      <c r="CG8" s="30"/>
      <c r="CH8" s="30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</row>
    <row r="9" spans="1:99" x14ac:dyDescent="0.35">
      <c r="E9" s="6">
        <v>0</v>
      </c>
      <c r="F9" s="6">
        <v>0.25</v>
      </c>
      <c r="G9" s="8">
        <v>0</v>
      </c>
      <c r="H9" s="6">
        <f t="shared" ref="H9:H23" si="0">G9*F9</f>
        <v>0</v>
      </c>
      <c r="I9" s="6">
        <f t="shared" ref="I9:I23" si="1">G9^2*F9</f>
        <v>0</v>
      </c>
      <c r="J9" s="6">
        <f t="shared" ref="J9:J23" si="2">G9^3*F9</f>
        <v>0</v>
      </c>
      <c r="K9" s="8">
        <v>0</v>
      </c>
      <c r="L9" s="6">
        <f t="shared" ref="L9:L23" si="3">K9*F9</f>
        <v>0</v>
      </c>
      <c r="M9" s="6">
        <f t="shared" ref="M9:M23" si="4">K9^2*F9</f>
        <v>0</v>
      </c>
      <c r="N9" s="6">
        <f t="shared" ref="N9:N23" si="5">K9^3*F9</f>
        <v>0</v>
      </c>
      <c r="O9" s="32"/>
      <c r="P9" s="6">
        <v>0</v>
      </c>
      <c r="Q9" s="6">
        <v>0.25</v>
      </c>
      <c r="R9" s="8">
        <v>0</v>
      </c>
      <c r="S9" s="6">
        <f t="shared" ref="S9:S23" si="6">R9*Q9</f>
        <v>0</v>
      </c>
      <c r="T9" s="6">
        <f t="shared" ref="T9:T23" si="7">R9^2*Q9</f>
        <v>0</v>
      </c>
      <c r="U9" s="6">
        <f t="shared" ref="U9:U23" si="8">R9^3*Q9</f>
        <v>0</v>
      </c>
      <c r="V9" s="8">
        <v>0</v>
      </c>
      <c r="W9" s="6">
        <f>V9*Q9</f>
        <v>0</v>
      </c>
      <c r="X9" s="6">
        <f>V9^2*Q9</f>
        <v>0</v>
      </c>
      <c r="Y9" s="6">
        <f>V9^3*Q9</f>
        <v>0</v>
      </c>
      <c r="Z9" s="32"/>
      <c r="AA9" s="6">
        <v>0</v>
      </c>
      <c r="AB9" s="6">
        <v>0.25</v>
      </c>
      <c r="AC9" s="8">
        <v>0</v>
      </c>
      <c r="AD9" s="6">
        <f t="shared" ref="AD9:AD23" si="9">AC9*AB9</f>
        <v>0</v>
      </c>
      <c r="AE9" s="6">
        <f t="shared" ref="AE9:AE23" si="10">AC9^2*AB9</f>
        <v>0</v>
      </c>
      <c r="AF9" s="6">
        <f>AC9^3*AB9</f>
        <v>0</v>
      </c>
      <c r="AG9" s="8">
        <v>0</v>
      </c>
      <c r="AH9" s="6">
        <f>AG9*AB9</f>
        <v>0</v>
      </c>
      <c r="AI9" s="6">
        <f>AG9^2*AB9</f>
        <v>0</v>
      </c>
      <c r="AJ9" s="6">
        <f>AG9^3*AB9</f>
        <v>0</v>
      </c>
      <c r="AK9" s="32"/>
      <c r="AL9" s="6">
        <v>0</v>
      </c>
      <c r="AM9" s="6">
        <v>0.25</v>
      </c>
      <c r="AN9" s="8">
        <v>0</v>
      </c>
      <c r="AO9" s="6">
        <f t="shared" ref="AO9:AO23" si="11">AN9*AM9</f>
        <v>0</v>
      </c>
      <c r="AP9" s="6">
        <f>AN9^2*AM9</f>
        <v>0</v>
      </c>
      <c r="AQ9" s="6">
        <f>AN9^3*AM9</f>
        <v>0</v>
      </c>
      <c r="AR9" s="8">
        <v>0</v>
      </c>
      <c r="AS9" s="6">
        <f>AR9*AM9</f>
        <v>0</v>
      </c>
      <c r="AT9" s="6">
        <f>AR9^2*AM9</f>
        <v>0</v>
      </c>
      <c r="AU9" s="6">
        <f>AR9^3*AM9</f>
        <v>0</v>
      </c>
      <c r="AV9" s="32"/>
      <c r="AW9" s="6">
        <v>0</v>
      </c>
      <c r="AX9" s="6">
        <v>0.25</v>
      </c>
      <c r="AY9" s="8">
        <v>0</v>
      </c>
      <c r="AZ9" s="6">
        <f t="shared" ref="AZ9:AZ23" si="12">AY9*AX9</f>
        <v>0</v>
      </c>
      <c r="BA9" s="6">
        <f>AY9^2*AX9</f>
        <v>0</v>
      </c>
      <c r="BB9" s="6">
        <f>AY9^3*AX9</f>
        <v>0</v>
      </c>
      <c r="BC9" s="8">
        <v>0</v>
      </c>
      <c r="BD9" s="6">
        <f>BC9*AX9</f>
        <v>0</v>
      </c>
      <c r="BE9" s="6">
        <f>BC9^2*AX9</f>
        <v>0</v>
      </c>
      <c r="BF9" s="6">
        <f>BC9^3*AX9</f>
        <v>0</v>
      </c>
      <c r="BG9" s="32"/>
      <c r="BH9" s="6">
        <v>0</v>
      </c>
      <c r="BI9" s="6">
        <v>0.25</v>
      </c>
      <c r="BJ9" s="8">
        <v>0</v>
      </c>
      <c r="BK9" s="6">
        <f t="shared" ref="BK9:BK23" si="13">BJ9*BI9</f>
        <v>0</v>
      </c>
      <c r="BL9" s="6">
        <f>BJ9^2*BI9</f>
        <v>0</v>
      </c>
      <c r="BM9" s="6">
        <f>BJ9^3*BI9</f>
        <v>0</v>
      </c>
      <c r="BN9" s="8">
        <v>0</v>
      </c>
      <c r="BO9" s="6">
        <f>BN9*BI9</f>
        <v>0</v>
      </c>
      <c r="BP9" s="6">
        <f>BN9^2*BI9</f>
        <v>0</v>
      </c>
      <c r="BQ9" s="6">
        <f>BN9^3*BI9</f>
        <v>0</v>
      </c>
      <c r="BR9" s="32"/>
      <c r="BS9" s="9">
        <v>0</v>
      </c>
      <c r="BT9" s="6">
        <v>0.5</v>
      </c>
      <c r="BU9" s="8">
        <v>0</v>
      </c>
      <c r="BV9" s="6">
        <f t="shared" ref="BV9:BV23" si="14">BU9*BT9</f>
        <v>0</v>
      </c>
      <c r="BW9" s="6">
        <f>BU9^2*BT9</f>
        <v>0</v>
      </c>
      <c r="BX9" s="6">
        <f>BU9^3*BT9</f>
        <v>0</v>
      </c>
      <c r="BY9" s="8">
        <v>0</v>
      </c>
      <c r="BZ9" s="6">
        <f>BY9*BT9</f>
        <v>0</v>
      </c>
      <c r="CA9" s="6">
        <f>BY9^2*BT9</f>
        <v>0</v>
      </c>
      <c r="CB9" s="6">
        <f>BY9^3*BT9</f>
        <v>0</v>
      </c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</row>
    <row r="10" spans="1:99" x14ac:dyDescent="0.35">
      <c r="E10" s="6">
        <v>0.5</v>
      </c>
      <c r="F10" s="6">
        <v>1</v>
      </c>
      <c r="G10" s="8">
        <v>0</v>
      </c>
      <c r="H10" s="6">
        <f t="shared" si="0"/>
        <v>0</v>
      </c>
      <c r="I10" s="6">
        <f t="shared" si="1"/>
        <v>0</v>
      </c>
      <c r="J10" s="6">
        <f t="shared" si="2"/>
        <v>0</v>
      </c>
      <c r="K10" s="8">
        <v>0</v>
      </c>
      <c r="L10" s="6">
        <f t="shared" si="3"/>
        <v>0</v>
      </c>
      <c r="M10" s="6">
        <f t="shared" si="4"/>
        <v>0</v>
      </c>
      <c r="N10" s="6">
        <f t="shared" si="5"/>
        <v>0</v>
      </c>
      <c r="O10" s="32"/>
      <c r="P10" s="6">
        <v>0.5</v>
      </c>
      <c r="Q10" s="6">
        <v>1</v>
      </c>
      <c r="R10" s="8">
        <v>0</v>
      </c>
      <c r="S10" s="6">
        <f t="shared" si="6"/>
        <v>0</v>
      </c>
      <c r="T10" s="6">
        <f t="shared" si="7"/>
        <v>0</v>
      </c>
      <c r="U10" s="6">
        <f t="shared" si="8"/>
        <v>0</v>
      </c>
      <c r="V10" s="8">
        <v>0</v>
      </c>
      <c r="W10" s="6">
        <f t="shared" ref="W10:W23" si="15">V10*Q10</f>
        <v>0</v>
      </c>
      <c r="X10" s="6">
        <f t="shared" ref="X10:X23" si="16">V10^2*Q10</f>
        <v>0</v>
      </c>
      <c r="Y10" s="6">
        <f t="shared" ref="Y10:Y23" si="17">V10^3*Q10</f>
        <v>0</v>
      </c>
      <c r="Z10" s="32"/>
      <c r="AA10" s="6">
        <v>0.5</v>
      </c>
      <c r="AB10" s="6">
        <v>1</v>
      </c>
      <c r="AC10" s="8">
        <v>0</v>
      </c>
      <c r="AD10" s="6">
        <f t="shared" si="9"/>
        <v>0</v>
      </c>
      <c r="AE10" s="6">
        <f t="shared" si="10"/>
        <v>0</v>
      </c>
      <c r="AF10" s="6">
        <f t="shared" ref="AF10:AF23" si="18">AC10^3*AB10</f>
        <v>0</v>
      </c>
      <c r="AG10" s="8">
        <v>0</v>
      </c>
      <c r="AH10" s="6">
        <f t="shared" ref="AH10:AH23" si="19">AG10*AB10</f>
        <v>0</v>
      </c>
      <c r="AI10" s="6">
        <f t="shared" ref="AI10:AI23" si="20">AG10^2*AB10</f>
        <v>0</v>
      </c>
      <c r="AJ10" s="6">
        <f t="shared" ref="AJ10:AJ23" si="21">AG10^3*AB10</f>
        <v>0</v>
      </c>
      <c r="AK10" s="32"/>
      <c r="AL10" s="6">
        <v>0.5</v>
      </c>
      <c r="AM10" s="6">
        <v>1</v>
      </c>
      <c r="AN10" s="8">
        <v>0</v>
      </c>
      <c r="AO10" s="6">
        <f t="shared" si="11"/>
        <v>0</v>
      </c>
      <c r="AP10" s="6">
        <f t="shared" ref="AP10:AP23" si="22">AN10^2*AM10</f>
        <v>0</v>
      </c>
      <c r="AQ10" s="6">
        <f t="shared" ref="AQ10:AQ23" si="23">AN10^3*AM10</f>
        <v>0</v>
      </c>
      <c r="AR10" s="8">
        <v>0</v>
      </c>
      <c r="AS10" s="6">
        <f t="shared" ref="AS10:AS23" si="24">AR10*AM10</f>
        <v>0</v>
      </c>
      <c r="AT10" s="6">
        <f t="shared" ref="AT10:AT23" si="25">AR10^2*AM10</f>
        <v>0</v>
      </c>
      <c r="AU10" s="6">
        <f t="shared" ref="AU10:AU23" si="26">AR10^3*AM10</f>
        <v>0</v>
      </c>
      <c r="AV10" s="32"/>
      <c r="AW10" s="6">
        <v>0.5</v>
      </c>
      <c r="AX10" s="6">
        <v>1</v>
      </c>
      <c r="AY10" s="8">
        <v>0</v>
      </c>
      <c r="AZ10" s="6">
        <f t="shared" si="12"/>
        <v>0</v>
      </c>
      <c r="BA10" s="6">
        <f t="shared" ref="BA10:BA23" si="27">AY10^2*AX10</f>
        <v>0</v>
      </c>
      <c r="BB10" s="6">
        <f t="shared" ref="BB10:BB23" si="28">AY10^3*AX10</f>
        <v>0</v>
      </c>
      <c r="BC10" s="8">
        <v>0</v>
      </c>
      <c r="BD10" s="6">
        <f t="shared" ref="BD10:BD23" si="29">BC10*AX10</f>
        <v>0</v>
      </c>
      <c r="BE10" s="6">
        <f t="shared" ref="BE10:BE23" si="30">BC10^2*AX10</f>
        <v>0</v>
      </c>
      <c r="BF10" s="6">
        <f t="shared" ref="BF10:BF23" si="31">BC10^3*AX10</f>
        <v>0</v>
      </c>
      <c r="BG10" s="32"/>
      <c r="BH10" s="6">
        <v>0.5</v>
      </c>
      <c r="BI10" s="6">
        <v>1</v>
      </c>
      <c r="BJ10" s="8">
        <v>0</v>
      </c>
      <c r="BK10" s="6">
        <f t="shared" si="13"/>
        <v>0</v>
      </c>
      <c r="BL10" s="6">
        <f t="shared" ref="BL10:BL23" si="32">BJ10^2*BI10</f>
        <v>0</v>
      </c>
      <c r="BM10" s="6">
        <f t="shared" ref="BM10:BM23" si="33">BJ10^3*BI10</f>
        <v>0</v>
      </c>
      <c r="BN10" s="8">
        <v>0</v>
      </c>
      <c r="BO10" s="6">
        <f t="shared" ref="BO10:BO22" si="34">BN10*BI10</f>
        <v>0</v>
      </c>
      <c r="BP10" s="6">
        <f t="shared" ref="BP10:BP23" si="35">BN10^2*BI10</f>
        <v>0</v>
      </c>
      <c r="BQ10" s="6">
        <f t="shared" ref="BQ10:BQ23" si="36">BN10^3*BI10</f>
        <v>0</v>
      </c>
      <c r="BR10" s="32"/>
      <c r="BS10" s="9">
        <v>0.5</v>
      </c>
      <c r="BT10" s="6">
        <v>2</v>
      </c>
      <c r="BU10" s="8">
        <v>0</v>
      </c>
      <c r="BV10" s="6">
        <f t="shared" si="14"/>
        <v>0</v>
      </c>
      <c r="BW10" s="6">
        <f>BU10^2*BT10</f>
        <v>0</v>
      </c>
      <c r="BX10" s="6">
        <f t="shared" ref="BX10:BX23" si="37">BU10^3*BT10</f>
        <v>0</v>
      </c>
      <c r="BY10" s="8">
        <v>0</v>
      </c>
      <c r="BZ10" s="6">
        <f t="shared" ref="BZ10:BZ23" si="38">BY10*BT10</f>
        <v>0</v>
      </c>
      <c r="CA10" s="6">
        <f t="shared" ref="CA10:CA23" si="39">BY10^2*BT10</f>
        <v>0</v>
      </c>
      <c r="CB10" s="6">
        <f t="shared" ref="CB10:CB23" si="40">BY10^3*BT10</f>
        <v>0</v>
      </c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</row>
    <row r="11" spans="1:99" x14ac:dyDescent="0.35">
      <c r="E11" s="6">
        <v>1</v>
      </c>
      <c r="F11" s="6">
        <v>0.5</v>
      </c>
      <c r="G11" s="8">
        <f>[1]Sheet1!E8-300</f>
        <v>2493</v>
      </c>
      <c r="H11" s="6">
        <f t="shared" si="0"/>
        <v>1246.5</v>
      </c>
      <c r="I11" s="6">
        <f t="shared" si="1"/>
        <v>3107524.5</v>
      </c>
      <c r="J11" s="6">
        <f t="shared" si="2"/>
        <v>7747058578.5</v>
      </c>
      <c r="K11" s="8">
        <v>2493</v>
      </c>
      <c r="L11" s="6">
        <f t="shared" si="3"/>
        <v>1246.5</v>
      </c>
      <c r="M11" s="6">
        <f t="shared" si="4"/>
        <v>3107524.5</v>
      </c>
      <c r="N11" s="6">
        <f t="shared" si="5"/>
        <v>7747058578.5</v>
      </c>
      <c r="O11" s="32"/>
      <c r="P11" s="6">
        <v>1</v>
      </c>
      <c r="Q11" s="6">
        <v>0.5</v>
      </c>
      <c r="R11" s="8">
        <f>[1]Sheet1!N8-500</f>
        <v>4401</v>
      </c>
      <c r="S11" s="6">
        <f t="shared" si="6"/>
        <v>2200.5</v>
      </c>
      <c r="T11" s="6">
        <f t="shared" si="7"/>
        <v>9684400.5</v>
      </c>
      <c r="U11" s="6">
        <f t="shared" si="8"/>
        <v>42621046600.5</v>
      </c>
      <c r="V11" s="8">
        <v>463</v>
      </c>
      <c r="W11" s="6">
        <f t="shared" si="15"/>
        <v>231.5</v>
      </c>
      <c r="X11" s="6">
        <f t="shared" si="16"/>
        <v>107184.5</v>
      </c>
      <c r="Y11" s="6">
        <f t="shared" si="17"/>
        <v>49626423.5</v>
      </c>
      <c r="Z11" s="32"/>
      <c r="AA11" s="6">
        <v>1</v>
      </c>
      <c r="AB11" s="6">
        <v>0.5</v>
      </c>
      <c r="AC11" s="8">
        <f>[1]Sheet1!O8-400</f>
        <v>5564</v>
      </c>
      <c r="AD11" s="6">
        <f t="shared" si="9"/>
        <v>2782</v>
      </c>
      <c r="AE11" s="6">
        <f t="shared" si="10"/>
        <v>15479048</v>
      </c>
      <c r="AF11" s="6">
        <f t="shared" si="18"/>
        <v>86125423072</v>
      </c>
      <c r="AG11" s="8">
        <f>[1]Sheet1!G8-100</f>
        <v>151.4</v>
      </c>
      <c r="AH11" s="6">
        <f t="shared" si="19"/>
        <v>75.7</v>
      </c>
      <c r="AI11" s="6">
        <f t="shared" si="20"/>
        <v>11460.980000000001</v>
      </c>
      <c r="AJ11" s="6">
        <f t="shared" si="21"/>
        <v>1735192.3720000002</v>
      </c>
      <c r="AK11" s="32"/>
      <c r="AL11" s="6">
        <v>1</v>
      </c>
      <c r="AM11" s="6">
        <v>0.5</v>
      </c>
      <c r="AN11" s="8">
        <f>[1]Sheet1!P8-50</f>
        <v>5705</v>
      </c>
      <c r="AO11" s="6">
        <f t="shared" si="11"/>
        <v>2852.5</v>
      </c>
      <c r="AP11" s="6">
        <f t="shared" si="22"/>
        <v>16273512.5</v>
      </c>
      <c r="AQ11" s="6">
        <f t="shared" si="23"/>
        <v>92840388812.5</v>
      </c>
      <c r="AR11" s="8">
        <f>[1]Sheet1!H8+100</f>
        <v>281</v>
      </c>
      <c r="AS11" s="6">
        <f t="shared" si="24"/>
        <v>140.5</v>
      </c>
      <c r="AT11" s="6">
        <f t="shared" si="25"/>
        <v>39480.5</v>
      </c>
      <c r="AU11" s="6">
        <f t="shared" si="26"/>
        <v>11094020.5</v>
      </c>
      <c r="AV11" s="32"/>
      <c r="AW11" s="6">
        <v>1</v>
      </c>
      <c r="AX11" s="6">
        <v>0.5</v>
      </c>
      <c r="AY11" s="8">
        <f>[1]Sheet1!Q8-200</f>
        <v>4499</v>
      </c>
      <c r="AZ11" s="6">
        <f t="shared" si="12"/>
        <v>2249.5</v>
      </c>
      <c r="BA11" s="6">
        <f t="shared" si="27"/>
        <v>10120500.5</v>
      </c>
      <c r="BB11" s="6">
        <f t="shared" si="28"/>
        <v>45532131749.5</v>
      </c>
      <c r="BC11" s="8">
        <f>[1]Sheet1!I8+50</f>
        <v>199</v>
      </c>
      <c r="BD11" s="6">
        <f t="shared" si="29"/>
        <v>99.5</v>
      </c>
      <c r="BE11" s="6">
        <f t="shared" si="30"/>
        <v>19800.5</v>
      </c>
      <c r="BF11" s="6">
        <f t="shared" si="31"/>
        <v>3940299.5</v>
      </c>
      <c r="BG11" s="32"/>
      <c r="BH11" s="6">
        <v>1</v>
      </c>
      <c r="BI11" s="6">
        <v>0.5</v>
      </c>
      <c r="BJ11" s="8">
        <f>[1]Sheet1!R8+100</f>
        <v>4313</v>
      </c>
      <c r="BK11" s="6">
        <f t="shared" si="13"/>
        <v>2156.5</v>
      </c>
      <c r="BL11" s="6">
        <f t="shared" si="32"/>
        <v>9300984.5</v>
      </c>
      <c r="BM11" s="6">
        <f t="shared" si="33"/>
        <v>40115146148.5</v>
      </c>
      <c r="BN11" s="8">
        <f>[1]Sheet1!J8+550</f>
        <v>685</v>
      </c>
      <c r="BO11" s="6">
        <f t="shared" si="34"/>
        <v>342.5</v>
      </c>
      <c r="BP11" s="6">
        <f t="shared" si="35"/>
        <v>234612.5</v>
      </c>
      <c r="BQ11" s="6">
        <f t="shared" si="36"/>
        <v>160709562.5</v>
      </c>
      <c r="BR11" s="32"/>
      <c r="BS11" s="9">
        <v>1</v>
      </c>
      <c r="BT11" s="6">
        <v>1</v>
      </c>
      <c r="BU11" s="8">
        <f>[1]Sheet1!S8+200</f>
        <v>4270</v>
      </c>
      <c r="BV11" s="6">
        <f t="shared" si="14"/>
        <v>4270</v>
      </c>
      <c r="BW11" s="6">
        <f t="shared" ref="BW11:BW23" si="41">BU11^2*BT11</f>
        <v>18232900</v>
      </c>
      <c r="BX11" s="6">
        <f t="shared" si="37"/>
        <v>77854483000</v>
      </c>
      <c r="BY11" s="8">
        <v>131.4</v>
      </c>
      <c r="BZ11" s="6">
        <f t="shared" si="38"/>
        <v>131.4</v>
      </c>
      <c r="CA11" s="6">
        <f t="shared" si="39"/>
        <v>17265.960000000003</v>
      </c>
      <c r="CB11" s="6">
        <f t="shared" si="40"/>
        <v>2268747.1440000003</v>
      </c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</row>
    <row r="12" spans="1:99" x14ac:dyDescent="0.35">
      <c r="E12" s="6">
        <v>1.5</v>
      </c>
      <c r="F12" s="6">
        <v>1</v>
      </c>
      <c r="G12" s="8">
        <f>[1]Sheet1!E9-300</f>
        <v>4165</v>
      </c>
      <c r="H12" s="6">
        <f t="shared" si="0"/>
        <v>4165</v>
      </c>
      <c r="I12" s="6">
        <f t="shared" si="1"/>
        <v>17347225</v>
      </c>
      <c r="J12" s="6">
        <f t="shared" si="2"/>
        <v>72251192125</v>
      </c>
      <c r="K12" s="8">
        <v>4165</v>
      </c>
      <c r="L12" s="6">
        <f t="shared" si="3"/>
        <v>4165</v>
      </c>
      <c r="M12" s="6">
        <f t="shared" si="4"/>
        <v>17347225</v>
      </c>
      <c r="N12" s="6">
        <f t="shared" si="5"/>
        <v>72251192125</v>
      </c>
      <c r="O12" s="32"/>
      <c r="P12" s="6">
        <v>1.5</v>
      </c>
      <c r="Q12" s="6">
        <v>1</v>
      </c>
      <c r="R12" s="8">
        <f>[1]Sheet1!N9-500</f>
        <v>4782</v>
      </c>
      <c r="S12" s="6">
        <f t="shared" si="6"/>
        <v>4782</v>
      </c>
      <c r="T12" s="6">
        <f t="shared" si="7"/>
        <v>22867524</v>
      </c>
      <c r="U12" s="6">
        <f t="shared" si="8"/>
        <v>109352499768</v>
      </c>
      <c r="V12" s="8">
        <v>2592</v>
      </c>
      <c r="W12" s="6">
        <f t="shared" si="15"/>
        <v>2592</v>
      </c>
      <c r="X12" s="6">
        <f t="shared" si="16"/>
        <v>6718464</v>
      </c>
      <c r="Y12" s="6">
        <f t="shared" si="17"/>
        <v>17414258688</v>
      </c>
      <c r="Z12" s="32"/>
      <c r="AA12" s="6">
        <v>1.5</v>
      </c>
      <c r="AB12" s="6">
        <v>1</v>
      </c>
      <c r="AC12" s="8">
        <f>[1]Sheet1!O9-400</f>
        <v>5697</v>
      </c>
      <c r="AD12" s="6">
        <f t="shared" si="9"/>
        <v>5697</v>
      </c>
      <c r="AE12" s="6">
        <f t="shared" si="10"/>
        <v>32455809</v>
      </c>
      <c r="AF12" s="6">
        <f t="shared" si="18"/>
        <v>184900743873</v>
      </c>
      <c r="AG12" s="8">
        <f>[1]Sheet1!G9-100</f>
        <v>1348</v>
      </c>
      <c r="AH12" s="6">
        <f t="shared" si="19"/>
        <v>1348</v>
      </c>
      <c r="AI12" s="6">
        <f t="shared" si="20"/>
        <v>1817104</v>
      </c>
      <c r="AJ12" s="6">
        <f t="shared" si="21"/>
        <v>2449456192</v>
      </c>
      <c r="AK12" s="32"/>
      <c r="AL12" s="6">
        <v>1.5</v>
      </c>
      <c r="AM12" s="6">
        <v>1</v>
      </c>
      <c r="AN12" s="8">
        <f>[1]Sheet1!P9-50</f>
        <v>5707</v>
      </c>
      <c r="AO12" s="6">
        <f t="shared" si="11"/>
        <v>5707</v>
      </c>
      <c r="AP12" s="6">
        <f t="shared" si="22"/>
        <v>32569849</v>
      </c>
      <c r="AQ12" s="6">
        <f t="shared" si="23"/>
        <v>185876128243</v>
      </c>
      <c r="AR12" s="8">
        <f>[1]Sheet1!H9+100</f>
        <v>1147</v>
      </c>
      <c r="AS12" s="6">
        <f t="shared" si="24"/>
        <v>1147</v>
      </c>
      <c r="AT12" s="6">
        <f t="shared" si="25"/>
        <v>1315609</v>
      </c>
      <c r="AU12" s="6">
        <f t="shared" si="26"/>
        <v>1509003523</v>
      </c>
      <c r="AV12" s="32"/>
      <c r="AW12" s="6">
        <v>1.5</v>
      </c>
      <c r="AX12" s="6">
        <v>1</v>
      </c>
      <c r="AY12" s="8">
        <f>[1]Sheet1!Q9-200</f>
        <v>4498</v>
      </c>
      <c r="AZ12" s="6">
        <f t="shared" si="12"/>
        <v>4498</v>
      </c>
      <c r="BA12" s="6">
        <f t="shared" si="27"/>
        <v>20232004</v>
      </c>
      <c r="BB12" s="6">
        <f t="shared" si="28"/>
        <v>91003553992</v>
      </c>
      <c r="BC12" s="8">
        <f>[1]Sheet1!I9+50</f>
        <v>925</v>
      </c>
      <c r="BD12" s="6">
        <f t="shared" si="29"/>
        <v>925</v>
      </c>
      <c r="BE12" s="6">
        <f t="shared" si="30"/>
        <v>855625</v>
      </c>
      <c r="BF12" s="6">
        <f t="shared" si="31"/>
        <v>791453125</v>
      </c>
      <c r="BG12" s="32"/>
      <c r="BH12" s="6">
        <v>1.5</v>
      </c>
      <c r="BI12" s="6">
        <v>1</v>
      </c>
      <c r="BJ12" s="8">
        <f>[1]Sheet1!R9+100</f>
        <v>4315</v>
      </c>
      <c r="BK12" s="6">
        <f t="shared" si="13"/>
        <v>4315</v>
      </c>
      <c r="BL12" s="6">
        <f t="shared" si="32"/>
        <v>18619225</v>
      </c>
      <c r="BM12" s="6">
        <f t="shared" si="33"/>
        <v>80341955875</v>
      </c>
      <c r="BN12" s="8">
        <f>[1]Sheet1!J9+550</f>
        <v>1332</v>
      </c>
      <c r="BO12" s="6">
        <f t="shared" si="34"/>
        <v>1332</v>
      </c>
      <c r="BP12" s="6">
        <f t="shared" si="35"/>
        <v>1774224</v>
      </c>
      <c r="BQ12" s="6">
        <f t="shared" si="36"/>
        <v>2363266368</v>
      </c>
      <c r="BR12" s="32"/>
      <c r="BS12" s="9">
        <v>1.5</v>
      </c>
      <c r="BT12" s="6">
        <v>2</v>
      </c>
      <c r="BU12" s="8">
        <f>[1]Sheet1!S9+200</f>
        <v>4270</v>
      </c>
      <c r="BV12" s="6">
        <f t="shared" si="14"/>
        <v>8540</v>
      </c>
      <c r="BW12" s="6">
        <f t="shared" si="41"/>
        <v>36465800</v>
      </c>
      <c r="BX12" s="6">
        <f t="shared" si="37"/>
        <v>155708966000</v>
      </c>
      <c r="BY12" s="8">
        <v>759</v>
      </c>
      <c r="BZ12" s="6">
        <f t="shared" si="38"/>
        <v>1518</v>
      </c>
      <c r="CA12" s="6">
        <f t="shared" si="39"/>
        <v>1152162</v>
      </c>
      <c r="CB12" s="6">
        <f t="shared" si="40"/>
        <v>874490958</v>
      </c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</row>
    <row r="13" spans="1:99" x14ac:dyDescent="0.35">
      <c r="E13" s="6">
        <v>2</v>
      </c>
      <c r="F13" s="6">
        <v>0.75</v>
      </c>
      <c r="G13" s="8">
        <f>[1]Sheet1!E10-300</f>
        <v>4689</v>
      </c>
      <c r="H13" s="6">
        <f t="shared" si="0"/>
        <v>3516.75</v>
      </c>
      <c r="I13" s="6">
        <f t="shared" si="1"/>
        <v>16490040.75</v>
      </c>
      <c r="J13" s="6">
        <f t="shared" si="2"/>
        <v>77321801076.75</v>
      </c>
      <c r="K13" s="8">
        <v>4689</v>
      </c>
      <c r="L13" s="6">
        <f t="shared" si="3"/>
        <v>3516.75</v>
      </c>
      <c r="M13" s="6">
        <f t="shared" si="4"/>
        <v>16490040.75</v>
      </c>
      <c r="N13" s="6">
        <f t="shared" si="5"/>
        <v>77321801076.75</v>
      </c>
      <c r="O13" s="32"/>
      <c r="P13" s="6">
        <v>2</v>
      </c>
      <c r="Q13" s="6">
        <v>0.75</v>
      </c>
      <c r="R13" s="8">
        <f>[1]Sheet1!N10-500</f>
        <v>4995</v>
      </c>
      <c r="S13" s="6">
        <f t="shared" si="6"/>
        <v>3746.25</v>
      </c>
      <c r="T13" s="6">
        <f t="shared" si="7"/>
        <v>18712518.75</v>
      </c>
      <c r="U13" s="6">
        <f t="shared" si="8"/>
        <v>93469031156.25</v>
      </c>
      <c r="V13" s="8">
        <v>3196</v>
      </c>
      <c r="W13" s="6">
        <f t="shared" si="15"/>
        <v>2397</v>
      </c>
      <c r="X13" s="6">
        <f t="shared" si="16"/>
        <v>7660812</v>
      </c>
      <c r="Y13" s="6">
        <f t="shared" si="17"/>
        <v>24483955152</v>
      </c>
      <c r="Z13" s="32"/>
      <c r="AA13" s="6">
        <v>2</v>
      </c>
      <c r="AB13" s="6">
        <v>0.75</v>
      </c>
      <c r="AC13" s="8">
        <f>[1]Sheet1!O10-400</f>
        <v>5824</v>
      </c>
      <c r="AD13" s="6">
        <f t="shared" si="9"/>
        <v>4368</v>
      </c>
      <c r="AE13" s="6">
        <f t="shared" si="10"/>
        <v>25439232</v>
      </c>
      <c r="AF13" s="6">
        <f t="shared" si="18"/>
        <v>148158087168</v>
      </c>
      <c r="AG13" s="8">
        <f>[1]Sheet1!G10-100</f>
        <v>1634</v>
      </c>
      <c r="AH13" s="6">
        <f t="shared" si="19"/>
        <v>1225.5</v>
      </c>
      <c r="AI13" s="6">
        <f t="shared" si="20"/>
        <v>2002467</v>
      </c>
      <c r="AJ13" s="6">
        <f t="shared" si="21"/>
        <v>3272031078</v>
      </c>
      <c r="AK13" s="32"/>
      <c r="AL13" s="6">
        <v>2</v>
      </c>
      <c r="AM13" s="6">
        <v>0.75</v>
      </c>
      <c r="AN13" s="8">
        <f>[1]Sheet1!P10-50</f>
        <v>5706</v>
      </c>
      <c r="AO13" s="6">
        <f t="shared" si="11"/>
        <v>4279.5</v>
      </c>
      <c r="AP13" s="6">
        <f t="shared" si="22"/>
        <v>24418827</v>
      </c>
      <c r="AQ13" s="6">
        <f t="shared" si="23"/>
        <v>139333826862</v>
      </c>
      <c r="AR13" s="8">
        <f>[1]Sheet1!H10+100</f>
        <v>1339</v>
      </c>
      <c r="AS13" s="6">
        <f t="shared" si="24"/>
        <v>1004.25</v>
      </c>
      <c r="AT13" s="6">
        <f t="shared" si="25"/>
        <v>1344690.75</v>
      </c>
      <c r="AU13" s="6">
        <f t="shared" si="26"/>
        <v>1800540914.25</v>
      </c>
      <c r="AV13" s="32"/>
      <c r="AW13" s="6">
        <v>2</v>
      </c>
      <c r="AX13" s="6">
        <v>0.75</v>
      </c>
      <c r="AY13" s="8">
        <f>[1]Sheet1!Q10-200</f>
        <v>4499</v>
      </c>
      <c r="AZ13" s="6">
        <f t="shared" si="12"/>
        <v>3374.25</v>
      </c>
      <c r="BA13" s="6">
        <f t="shared" si="27"/>
        <v>15180750.75</v>
      </c>
      <c r="BB13" s="6">
        <f t="shared" si="28"/>
        <v>68298197624.25</v>
      </c>
      <c r="BC13" s="8">
        <f>[1]Sheet1!I10+50</f>
        <v>1066</v>
      </c>
      <c r="BD13" s="6">
        <f t="shared" si="29"/>
        <v>799.5</v>
      </c>
      <c r="BE13" s="6">
        <f t="shared" si="30"/>
        <v>852267</v>
      </c>
      <c r="BF13" s="6">
        <f t="shared" si="31"/>
        <v>908516622</v>
      </c>
      <c r="BG13" s="32"/>
      <c r="BH13" s="6">
        <v>2</v>
      </c>
      <c r="BI13" s="6">
        <v>0.75</v>
      </c>
      <c r="BJ13" s="8">
        <f>[1]Sheet1!R10+100</f>
        <v>4313</v>
      </c>
      <c r="BK13" s="6">
        <f t="shared" si="13"/>
        <v>3234.75</v>
      </c>
      <c r="BL13" s="6">
        <f t="shared" si="32"/>
        <v>13951476.75</v>
      </c>
      <c r="BM13" s="6">
        <f t="shared" si="33"/>
        <v>60172719222.75</v>
      </c>
      <c r="BN13" s="8">
        <f>[1]Sheet1!J10+550</f>
        <v>1463</v>
      </c>
      <c r="BO13" s="6">
        <f t="shared" si="34"/>
        <v>1097.25</v>
      </c>
      <c r="BP13" s="6">
        <f t="shared" si="35"/>
        <v>1605276.75</v>
      </c>
      <c r="BQ13" s="6">
        <f t="shared" si="36"/>
        <v>2348519885.25</v>
      </c>
      <c r="BR13" s="32"/>
      <c r="BS13" s="9">
        <v>2</v>
      </c>
      <c r="BT13" s="6">
        <v>1.5</v>
      </c>
      <c r="BU13" s="8">
        <f>[1]Sheet1!S10+200</f>
        <v>4270</v>
      </c>
      <c r="BV13" s="6">
        <f t="shared" si="14"/>
        <v>6405</v>
      </c>
      <c r="BW13" s="6">
        <f t="shared" si="41"/>
        <v>27349350</v>
      </c>
      <c r="BX13" s="6">
        <f t="shared" si="37"/>
        <v>116781724500</v>
      </c>
      <c r="BY13" s="8">
        <v>884</v>
      </c>
      <c r="BZ13" s="6">
        <f t="shared" si="38"/>
        <v>1326</v>
      </c>
      <c r="CA13" s="6">
        <f t="shared" si="39"/>
        <v>1172184</v>
      </c>
      <c r="CB13" s="6">
        <f t="shared" si="40"/>
        <v>1036210656</v>
      </c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</row>
    <row r="14" spans="1:99" x14ac:dyDescent="0.35">
      <c r="E14" s="6">
        <v>3</v>
      </c>
      <c r="F14" s="6">
        <v>2</v>
      </c>
      <c r="G14" s="8">
        <f>[1]Sheet1!E11-300</f>
        <v>5097</v>
      </c>
      <c r="H14" s="6">
        <f t="shared" si="0"/>
        <v>10194</v>
      </c>
      <c r="I14" s="6">
        <f t="shared" si="1"/>
        <v>51958818</v>
      </c>
      <c r="J14" s="6">
        <f t="shared" si="2"/>
        <v>264834095346</v>
      </c>
      <c r="K14" s="8">
        <v>5097</v>
      </c>
      <c r="L14" s="6">
        <f t="shared" si="3"/>
        <v>10194</v>
      </c>
      <c r="M14" s="6">
        <f t="shared" si="4"/>
        <v>51958818</v>
      </c>
      <c r="N14" s="6">
        <f t="shared" si="5"/>
        <v>264834095346</v>
      </c>
      <c r="O14" s="32"/>
      <c r="P14" s="6">
        <v>3</v>
      </c>
      <c r="Q14" s="6">
        <v>2</v>
      </c>
      <c r="R14" s="8">
        <f>[1]Sheet1!N11-500</f>
        <v>5198</v>
      </c>
      <c r="S14" s="6">
        <f t="shared" si="6"/>
        <v>10396</v>
      </c>
      <c r="T14" s="6">
        <f t="shared" si="7"/>
        <v>54038408</v>
      </c>
      <c r="U14" s="6">
        <f t="shared" si="8"/>
        <v>280891644784</v>
      </c>
      <c r="V14" s="8">
        <v>3569</v>
      </c>
      <c r="W14" s="6">
        <f t="shared" si="15"/>
        <v>7138</v>
      </c>
      <c r="X14" s="6">
        <f t="shared" si="16"/>
        <v>25475522</v>
      </c>
      <c r="Y14" s="6">
        <f t="shared" si="17"/>
        <v>90922138018</v>
      </c>
      <c r="Z14" s="32"/>
      <c r="AA14" s="6">
        <v>3</v>
      </c>
      <c r="AB14" s="6">
        <v>2</v>
      </c>
      <c r="AC14" s="8">
        <f>[1]Sheet1!O11-400</f>
        <v>5951</v>
      </c>
      <c r="AD14" s="6">
        <f t="shared" si="9"/>
        <v>11902</v>
      </c>
      <c r="AE14" s="6">
        <f t="shared" si="10"/>
        <v>70828802</v>
      </c>
      <c r="AF14" s="6">
        <f t="shared" si="18"/>
        <v>421502200702</v>
      </c>
      <c r="AG14" s="8">
        <f>[1]Sheet1!G11-100</f>
        <v>1759</v>
      </c>
      <c r="AH14" s="6">
        <f t="shared" si="19"/>
        <v>3518</v>
      </c>
      <c r="AI14" s="6">
        <f t="shared" si="20"/>
        <v>6188162</v>
      </c>
      <c r="AJ14" s="6">
        <f t="shared" si="21"/>
        <v>10884976958</v>
      </c>
      <c r="AK14" s="32"/>
      <c r="AL14" s="6">
        <v>3</v>
      </c>
      <c r="AM14" s="6">
        <v>2</v>
      </c>
      <c r="AN14" s="8">
        <f>[1]Sheet1!P11-50</f>
        <v>5708</v>
      </c>
      <c r="AO14" s="6">
        <f t="shared" si="11"/>
        <v>11416</v>
      </c>
      <c r="AP14" s="6">
        <f t="shared" si="22"/>
        <v>65162528</v>
      </c>
      <c r="AQ14" s="6">
        <f t="shared" si="23"/>
        <v>371947709824</v>
      </c>
      <c r="AR14" s="8">
        <f>[1]Sheet1!H11+100</f>
        <v>1416</v>
      </c>
      <c r="AS14" s="6">
        <f t="shared" si="24"/>
        <v>2832</v>
      </c>
      <c r="AT14" s="6">
        <f t="shared" si="25"/>
        <v>4010112</v>
      </c>
      <c r="AU14" s="6">
        <f t="shared" si="26"/>
        <v>5678318592</v>
      </c>
      <c r="AV14" s="32"/>
      <c r="AW14" s="6">
        <v>3</v>
      </c>
      <c r="AX14" s="6">
        <v>2</v>
      </c>
      <c r="AY14" s="8">
        <f>[1]Sheet1!Q11-200</f>
        <v>4501</v>
      </c>
      <c r="AZ14" s="6">
        <f t="shared" si="12"/>
        <v>9002</v>
      </c>
      <c r="BA14" s="6">
        <f t="shared" si="27"/>
        <v>40518002</v>
      </c>
      <c r="BB14" s="6">
        <f t="shared" si="28"/>
        <v>182371527002</v>
      </c>
      <c r="BC14" s="8">
        <f>[1]Sheet1!I11+50</f>
        <v>1126</v>
      </c>
      <c r="BD14" s="6">
        <f t="shared" si="29"/>
        <v>2252</v>
      </c>
      <c r="BE14" s="6">
        <f t="shared" si="30"/>
        <v>2535752</v>
      </c>
      <c r="BF14" s="6">
        <f t="shared" si="31"/>
        <v>2855256752</v>
      </c>
      <c r="BG14" s="32"/>
      <c r="BH14" s="6">
        <v>3</v>
      </c>
      <c r="BI14" s="6">
        <v>2</v>
      </c>
      <c r="BJ14" s="8">
        <f>[1]Sheet1!R11+100</f>
        <v>4311</v>
      </c>
      <c r="BK14" s="6">
        <f t="shared" si="13"/>
        <v>8622</v>
      </c>
      <c r="BL14" s="6">
        <f t="shared" si="32"/>
        <v>37169442</v>
      </c>
      <c r="BM14" s="6">
        <f t="shared" si="33"/>
        <v>160237464462</v>
      </c>
      <c r="BN14" s="8">
        <f>[1]Sheet1!J11+550</f>
        <v>1515</v>
      </c>
      <c r="BO14" s="6">
        <f t="shared" si="34"/>
        <v>3030</v>
      </c>
      <c r="BP14" s="6">
        <f t="shared" si="35"/>
        <v>4590450</v>
      </c>
      <c r="BQ14" s="6">
        <f t="shared" si="36"/>
        <v>6954531750</v>
      </c>
      <c r="BR14" s="32"/>
      <c r="BS14" s="9">
        <v>3</v>
      </c>
      <c r="BT14" s="6">
        <v>4</v>
      </c>
      <c r="BU14" s="8">
        <f>[1]Sheet1!S11+200</f>
        <v>4270</v>
      </c>
      <c r="BV14" s="6">
        <f t="shared" si="14"/>
        <v>17080</v>
      </c>
      <c r="BW14" s="6">
        <f t="shared" si="41"/>
        <v>72931600</v>
      </c>
      <c r="BX14" s="6">
        <f t="shared" si="37"/>
        <v>311417932000</v>
      </c>
      <c r="BY14" s="8">
        <v>931</v>
      </c>
      <c r="BZ14" s="6">
        <f t="shared" si="38"/>
        <v>3724</v>
      </c>
      <c r="CA14" s="6">
        <f t="shared" si="39"/>
        <v>3467044</v>
      </c>
      <c r="CB14" s="6">
        <f t="shared" si="40"/>
        <v>3227817964</v>
      </c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</row>
    <row r="15" spans="1:99" x14ac:dyDescent="0.35">
      <c r="E15" s="6">
        <v>4</v>
      </c>
      <c r="F15" s="6">
        <v>1</v>
      </c>
      <c r="G15" s="8">
        <f>[1]Sheet1!E12-300</f>
        <v>5097</v>
      </c>
      <c r="H15" s="6">
        <f t="shared" si="0"/>
        <v>5097</v>
      </c>
      <c r="I15" s="6">
        <f t="shared" si="1"/>
        <v>25979409</v>
      </c>
      <c r="J15" s="6">
        <f t="shared" si="2"/>
        <v>132417047673</v>
      </c>
      <c r="K15" s="8">
        <v>5097</v>
      </c>
      <c r="L15" s="6">
        <f t="shared" si="3"/>
        <v>5097</v>
      </c>
      <c r="M15" s="6">
        <f t="shared" si="4"/>
        <v>25979409</v>
      </c>
      <c r="N15" s="6">
        <f t="shared" si="5"/>
        <v>132417047673</v>
      </c>
      <c r="O15" s="32"/>
      <c r="P15" s="6">
        <v>4</v>
      </c>
      <c r="Q15" s="6">
        <v>1</v>
      </c>
      <c r="R15" s="8">
        <f>[1]Sheet1!N12-500</f>
        <v>5198</v>
      </c>
      <c r="S15" s="6">
        <f t="shared" si="6"/>
        <v>5198</v>
      </c>
      <c r="T15" s="6">
        <f t="shared" si="7"/>
        <v>27019204</v>
      </c>
      <c r="U15" s="6">
        <f t="shared" si="8"/>
        <v>140445822392</v>
      </c>
      <c r="V15" s="8">
        <v>3569</v>
      </c>
      <c r="W15" s="6">
        <f t="shared" si="15"/>
        <v>3569</v>
      </c>
      <c r="X15" s="6">
        <f t="shared" si="16"/>
        <v>12737761</v>
      </c>
      <c r="Y15" s="6">
        <f t="shared" si="17"/>
        <v>45461069009</v>
      </c>
      <c r="Z15" s="32"/>
      <c r="AA15" s="6">
        <v>4</v>
      </c>
      <c r="AB15" s="6">
        <v>1</v>
      </c>
      <c r="AC15" s="8">
        <f>[1]Sheet1!O12-400</f>
        <v>5951</v>
      </c>
      <c r="AD15" s="6">
        <f t="shared" si="9"/>
        <v>5951</v>
      </c>
      <c r="AE15" s="6">
        <f t="shared" si="10"/>
        <v>35414401</v>
      </c>
      <c r="AF15" s="6">
        <f t="shared" si="18"/>
        <v>210751100351</v>
      </c>
      <c r="AG15" s="8">
        <f>[1]Sheet1!G12-100</f>
        <v>1759</v>
      </c>
      <c r="AH15" s="6">
        <f t="shared" si="19"/>
        <v>1759</v>
      </c>
      <c r="AI15" s="6">
        <f t="shared" si="20"/>
        <v>3094081</v>
      </c>
      <c r="AJ15" s="6">
        <f t="shared" si="21"/>
        <v>5442488479</v>
      </c>
      <c r="AK15" s="32"/>
      <c r="AL15" s="6">
        <v>4</v>
      </c>
      <c r="AM15" s="6">
        <v>1</v>
      </c>
      <c r="AN15" s="8">
        <f>[1]Sheet1!P12-50</f>
        <v>5708</v>
      </c>
      <c r="AO15" s="6">
        <f t="shared" si="11"/>
        <v>5708</v>
      </c>
      <c r="AP15" s="6">
        <f t="shared" si="22"/>
        <v>32581264</v>
      </c>
      <c r="AQ15" s="6">
        <f t="shared" si="23"/>
        <v>185973854912</v>
      </c>
      <c r="AR15" s="8">
        <f>[1]Sheet1!H12+100</f>
        <v>1416</v>
      </c>
      <c r="AS15" s="6">
        <f t="shared" si="24"/>
        <v>1416</v>
      </c>
      <c r="AT15" s="6">
        <f t="shared" si="25"/>
        <v>2005056</v>
      </c>
      <c r="AU15" s="6">
        <f t="shared" si="26"/>
        <v>2839159296</v>
      </c>
      <c r="AV15" s="32"/>
      <c r="AW15" s="6">
        <v>4</v>
      </c>
      <c r="AX15" s="6">
        <v>1</v>
      </c>
      <c r="AY15" s="8">
        <f>[1]Sheet1!Q12-200</f>
        <v>4501</v>
      </c>
      <c r="AZ15" s="6">
        <f t="shared" si="12"/>
        <v>4501</v>
      </c>
      <c r="BA15" s="6">
        <f t="shared" si="27"/>
        <v>20259001</v>
      </c>
      <c r="BB15" s="6">
        <f t="shared" si="28"/>
        <v>91185763501</v>
      </c>
      <c r="BC15" s="8">
        <f>[1]Sheet1!I12+50</f>
        <v>1126</v>
      </c>
      <c r="BD15" s="6">
        <f t="shared" si="29"/>
        <v>1126</v>
      </c>
      <c r="BE15" s="6">
        <f t="shared" si="30"/>
        <v>1267876</v>
      </c>
      <c r="BF15" s="6">
        <f t="shared" si="31"/>
        <v>1427628376</v>
      </c>
      <c r="BG15" s="32"/>
      <c r="BH15" s="6">
        <v>4</v>
      </c>
      <c r="BI15" s="6">
        <v>1</v>
      </c>
      <c r="BJ15" s="8">
        <f>[1]Sheet1!R12+100</f>
        <v>4311</v>
      </c>
      <c r="BK15" s="6">
        <f t="shared" si="13"/>
        <v>4311</v>
      </c>
      <c r="BL15" s="6">
        <f t="shared" si="32"/>
        <v>18584721</v>
      </c>
      <c r="BM15" s="6">
        <f t="shared" si="33"/>
        <v>80118732231</v>
      </c>
      <c r="BN15" s="8">
        <f>[1]Sheet1!J12+550</f>
        <v>1515</v>
      </c>
      <c r="BO15" s="6">
        <f t="shared" si="34"/>
        <v>1515</v>
      </c>
      <c r="BP15" s="6">
        <f t="shared" si="35"/>
        <v>2295225</v>
      </c>
      <c r="BQ15" s="6">
        <f t="shared" si="36"/>
        <v>3477265875</v>
      </c>
      <c r="BR15" s="32"/>
      <c r="BS15" s="9">
        <v>4</v>
      </c>
      <c r="BT15" s="6">
        <v>2</v>
      </c>
      <c r="BU15" s="8">
        <f>[1]Sheet1!S12+200</f>
        <v>4270</v>
      </c>
      <c r="BV15" s="6">
        <f t="shared" si="14"/>
        <v>8540</v>
      </c>
      <c r="BW15" s="6">
        <f t="shared" si="41"/>
        <v>36465800</v>
      </c>
      <c r="BX15" s="6">
        <f t="shared" si="37"/>
        <v>155708966000</v>
      </c>
      <c r="BY15" s="8">
        <v>931</v>
      </c>
      <c r="BZ15" s="6">
        <f t="shared" si="38"/>
        <v>1862</v>
      </c>
      <c r="CA15" s="6">
        <f t="shared" si="39"/>
        <v>1733522</v>
      </c>
      <c r="CB15" s="6">
        <f t="shared" si="40"/>
        <v>1613908982</v>
      </c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</row>
    <row r="16" spans="1:99" x14ac:dyDescent="0.35">
      <c r="E16" s="6">
        <v>5</v>
      </c>
      <c r="F16" s="6">
        <v>2</v>
      </c>
      <c r="G16" s="8">
        <f>[1]Sheet1!E13-300</f>
        <v>5097</v>
      </c>
      <c r="H16" s="6">
        <f t="shared" si="0"/>
        <v>10194</v>
      </c>
      <c r="I16" s="6">
        <f t="shared" si="1"/>
        <v>51958818</v>
      </c>
      <c r="J16" s="6">
        <f t="shared" si="2"/>
        <v>264834095346</v>
      </c>
      <c r="K16" s="8">
        <v>5097</v>
      </c>
      <c r="L16" s="6">
        <f t="shared" si="3"/>
        <v>10194</v>
      </c>
      <c r="M16" s="6">
        <f t="shared" si="4"/>
        <v>51958818</v>
      </c>
      <c r="N16" s="6">
        <f t="shared" si="5"/>
        <v>264834095346</v>
      </c>
      <c r="O16" s="32"/>
      <c r="P16" s="6">
        <v>5</v>
      </c>
      <c r="Q16" s="6">
        <v>2</v>
      </c>
      <c r="R16" s="8">
        <f>[1]Sheet1!N13-500</f>
        <v>5198</v>
      </c>
      <c r="S16" s="6">
        <f t="shared" si="6"/>
        <v>10396</v>
      </c>
      <c r="T16" s="6">
        <f t="shared" si="7"/>
        <v>54038408</v>
      </c>
      <c r="U16" s="6">
        <f t="shared" si="8"/>
        <v>280891644784</v>
      </c>
      <c r="V16" s="8">
        <v>3569</v>
      </c>
      <c r="W16" s="6">
        <f t="shared" si="15"/>
        <v>7138</v>
      </c>
      <c r="X16" s="6">
        <f t="shared" si="16"/>
        <v>25475522</v>
      </c>
      <c r="Y16" s="6">
        <f t="shared" si="17"/>
        <v>90922138018</v>
      </c>
      <c r="Z16" s="32"/>
      <c r="AA16" s="6">
        <v>5</v>
      </c>
      <c r="AB16" s="6">
        <v>2</v>
      </c>
      <c r="AC16" s="8">
        <f>[1]Sheet1!O13-400</f>
        <v>5951</v>
      </c>
      <c r="AD16" s="6">
        <f t="shared" si="9"/>
        <v>11902</v>
      </c>
      <c r="AE16" s="6">
        <f t="shared" si="10"/>
        <v>70828802</v>
      </c>
      <c r="AF16" s="6">
        <f t="shared" si="18"/>
        <v>421502200702</v>
      </c>
      <c r="AG16" s="8">
        <f>[1]Sheet1!G13-100</f>
        <v>1759</v>
      </c>
      <c r="AH16" s="6">
        <f t="shared" si="19"/>
        <v>3518</v>
      </c>
      <c r="AI16" s="6">
        <f t="shared" si="20"/>
        <v>6188162</v>
      </c>
      <c r="AJ16" s="6">
        <f t="shared" si="21"/>
        <v>10884976958</v>
      </c>
      <c r="AK16" s="32"/>
      <c r="AL16" s="6">
        <v>5</v>
      </c>
      <c r="AM16" s="6">
        <v>2</v>
      </c>
      <c r="AN16" s="8">
        <f>[1]Sheet1!P13-50</f>
        <v>5708</v>
      </c>
      <c r="AO16" s="6">
        <f t="shared" si="11"/>
        <v>11416</v>
      </c>
      <c r="AP16" s="6">
        <f t="shared" si="22"/>
        <v>65162528</v>
      </c>
      <c r="AQ16" s="6">
        <f t="shared" si="23"/>
        <v>371947709824</v>
      </c>
      <c r="AR16" s="8">
        <f>[1]Sheet1!H13+100</f>
        <v>1416</v>
      </c>
      <c r="AS16" s="6">
        <f t="shared" si="24"/>
        <v>2832</v>
      </c>
      <c r="AT16" s="6">
        <f t="shared" si="25"/>
        <v>4010112</v>
      </c>
      <c r="AU16" s="6">
        <f t="shared" si="26"/>
        <v>5678318592</v>
      </c>
      <c r="AV16" s="32"/>
      <c r="AW16" s="6">
        <v>5</v>
      </c>
      <c r="AX16" s="6">
        <v>2</v>
      </c>
      <c r="AY16" s="8">
        <f>[1]Sheet1!Q13-200</f>
        <v>4501</v>
      </c>
      <c r="AZ16" s="6">
        <f t="shared" si="12"/>
        <v>9002</v>
      </c>
      <c r="BA16" s="6">
        <f t="shared" si="27"/>
        <v>40518002</v>
      </c>
      <c r="BB16" s="6">
        <f t="shared" si="28"/>
        <v>182371527002</v>
      </c>
      <c r="BC16" s="8">
        <f>[1]Sheet1!I13+50</f>
        <v>1126</v>
      </c>
      <c r="BD16" s="6">
        <f t="shared" si="29"/>
        <v>2252</v>
      </c>
      <c r="BE16" s="6">
        <f t="shared" si="30"/>
        <v>2535752</v>
      </c>
      <c r="BF16" s="6">
        <f t="shared" si="31"/>
        <v>2855256752</v>
      </c>
      <c r="BG16" s="32"/>
      <c r="BH16" s="6">
        <v>5</v>
      </c>
      <c r="BI16" s="6">
        <v>2</v>
      </c>
      <c r="BJ16" s="8">
        <f>[1]Sheet1!R13+100</f>
        <v>4311</v>
      </c>
      <c r="BK16" s="6">
        <f t="shared" si="13"/>
        <v>8622</v>
      </c>
      <c r="BL16" s="6">
        <f t="shared" si="32"/>
        <v>37169442</v>
      </c>
      <c r="BM16" s="6">
        <f t="shared" si="33"/>
        <v>160237464462</v>
      </c>
      <c r="BN16" s="8">
        <f>[1]Sheet1!J13+550</f>
        <v>1515</v>
      </c>
      <c r="BO16" s="6">
        <f t="shared" si="34"/>
        <v>3030</v>
      </c>
      <c r="BP16" s="6">
        <f t="shared" si="35"/>
        <v>4590450</v>
      </c>
      <c r="BQ16" s="6">
        <f t="shared" si="36"/>
        <v>6954531750</v>
      </c>
      <c r="BR16" s="32"/>
      <c r="BS16" s="9">
        <v>5</v>
      </c>
      <c r="BT16" s="6">
        <v>4</v>
      </c>
      <c r="BU16" s="8">
        <f>[1]Sheet1!S13+200</f>
        <v>4270</v>
      </c>
      <c r="BV16" s="6">
        <f t="shared" si="14"/>
        <v>17080</v>
      </c>
      <c r="BW16" s="6">
        <f t="shared" si="41"/>
        <v>72931600</v>
      </c>
      <c r="BX16" s="6">
        <f t="shared" si="37"/>
        <v>311417932000</v>
      </c>
      <c r="BY16" s="8">
        <v>931</v>
      </c>
      <c r="BZ16" s="6">
        <f t="shared" si="38"/>
        <v>3724</v>
      </c>
      <c r="CA16" s="6">
        <f t="shared" si="39"/>
        <v>3467044</v>
      </c>
      <c r="CB16" s="6">
        <f t="shared" si="40"/>
        <v>3227817964</v>
      </c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</row>
    <row r="17" spans="5:99" x14ac:dyDescent="0.35">
      <c r="E17" s="6">
        <v>6</v>
      </c>
      <c r="F17" s="6">
        <v>1</v>
      </c>
      <c r="G17" s="8">
        <f>[1]Sheet1!E14-300</f>
        <v>5097</v>
      </c>
      <c r="H17" s="6">
        <f t="shared" si="0"/>
        <v>5097</v>
      </c>
      <c r="I17" s="6">
        <f t="shared" si="1"/>
        <v>25979409</v>
      </c>
      <c r="J17" s="6">
        <f t="shared" si="2"/>
        <v>132417047673</v>
      </c>
      <c r="K17" s="8">
        <v>5097</v>
      </c>
      <c r="L17" s="6">
        <f t="shared" si="3"/>
        <v>5097</v>
      </c>
      <c r="M17" s="6">
        <f t="shared" si="4"/>
        <v>25979409</v>
      </c>
      <c r="N17" s="6">
        <f t="shared" si="5"/>
        <v>132417047673</v>
      </c>
      <c r="O17" s="32"/>
      <c r="P17" s="6">
        <v>6</v>
      </c>
      <c r="Q17" s="6">
        <v>1</v>
      </c>
      <c r="R17" s="8">
        <f>[1]Sheet1!N14-500</f>
        <v>5198</v>
      </c>
      <c r="S17" s="6">
        <f t="shared" si="6"/>
        <v>5198</v>
      </c>
      <c r="T17" s="6">
        <f t="shared" si="7"/>
        <v>27019204</v>
      </c>
      <c r="U17" s="6">
        <f t="shared" si="8"/>
        <v>140445822392</v>
      </c>
      <c r="V17" s="8">
        <v>3569</v>
      </c>
      <c r="W17" s="6">
        <f t="shared" si="15"/>
        <v>3569</v>
      </c>
      <c r="X17" s="6">
        <f t="shared" si="16"/>
        <v>12737761</v>
      </c>
      <c r="Y17" s="6">
        <f t="shared" si="17"/>
        <v>45461069009</v>
      </c>
      <c r="Z17" s="32"/>
      <c r="AA17" s="6">
        <v>6</v>
      </c>
      <c r="AB17" s="6">
        <v>1</v>
      </c>
      <c r="AC17" s="8">
        <f>[1]Sheet1!O14-400</f>
        <v>5951</v>
      </c>
      <c r="AD17" s="6">
        <f t="shared" si="9"/>
        <v>5951</v>
      </c>
      <c r="AE17" s="6">
        <f t="shared" si="10"/>
        <v>35414401</v>
      </c>
      <c r="AF17" s="6">
        <f>AC17^3*AB17</f>
        <v>210751100351</v>
      </c>
      <c r="AG17" s="8">
        <f>[1]Sheet1!G14-100</f>
        <v>1759</v>
      </c>
      <c r="AH17" s="6">
        <f t="shared" si="19"/>
        <v>1759</v>
      </c>
      <c r="AI17" s="6">
        <f t="shared" si="20"/>
        <v>3094081</v>
      </c>
      <c r="AJ17" s="6">
        <f t="shared" si="21"/>
        <v>5442488479</v>
      </c>
      <c r="AK17" s="32"/>
      <c r="AL17" s="6">
        <v>6</v>
      </c>
      <c r="AM17" s="6">
        <v>1</v>
      </c>
      <c r="AN17" s="8">
        <f>[1]Sheet1!P14-50</f>
        <v>5708</v>
      </c>
      <c r="AO17" s="6">
        <f t="shared" si="11"/>
        <v>5708</v>
      </c>
      <c r="AP17" s="6">
        <f t="shared" si="22"/>
        <v>32581264</v>
      </c>
      <c r="AQ17" s="6">
        <f t="shared" si="23"/>
        <v>185973854912</v>
      </c>
      <c r="AR17" s="8">
        <f>[1]Sheet1!H14+100</f>
        <v>1416</v>
      </c>
      <c r="AS17" s="6">
        <f t="shared" si="24"/>
        <v>1416</v>
      </c>
      <c r="AT17" s="6">
        <f t="shared" si="25"/>
        <v>2005056</v>
      </c>
      <c r="AU17" s="6">
        <f t="shared" si="26"/>
        <v>2839159296</v>
      </c>
      <c r="AV17" s="32"/>
      <c r="AW17" s="6">
        <v>6</v>
      </c>
      <c r="AX17" s="6">
        <v>1</v>
      </c>
      <c r="AY17" s="8">
        <f>[1]Sheet1!Q14-200</f>
        <v>4501</v>
      </c>
      <c r="AZ17" s="6">
        <f t="shared" si="12"/>
        <v>4501</v>
      </c>
      <c r="BA17" s="6">
        <f t="shared" si="27"/>
        <v>20259001</v>
      </c>
      <c r="BB17" s="6">
        <f t="shared" si="28"/>
        <v>91185763501</v>
      </c>
      <c r="BC17" s="8">
        <f>[1]Sheet1!I14+50</f>
        <v>1126</v>
      </c>
      <c r="BD17" s="6">
        <f t="shared" si="29"/>
        <v>1126</v>
      </c>
      <c r="BE17" s="6">
        <f t="shared" si="30"/>
        <v>1267876</v>
      </c>
      <c r="BF17" s="6">
        <f t="shared" si="31"/>
        <v>1427628376</v>
      </c>
      <c r="BG17" s="32"/>
      <c r="BH17" s="6">
        <v>6</v>
      </c>
      <c r="BI17" s="6">
        <v>1</v>
      </c>
      <c r="BJ17" s="8">
        <f>[1]Sheet1!R14+100</f>
        <v>4311</v>
      </c>
      <c r="BK17" s="6">
        <f t="shared" si="13"/>
        <v>4311</v>
      </c>
      <c r="BL17" s="6">
        <f t="shared" si="32"/>
        <v>18584721</v>
      </c>
      <c r="BM17" s="6">
        <f t="shared" si="33"/>
        <v>80118732231</v>
      </c>
      <c r="BN17" s="8">
        <f>[1]Sheet1!J14+550</f>
        <v>1515</v>
      </c>
      <c r="BO17" s="6">
        <f t="shared" si="34"/>
        <v>1515</v>
      </c>
      <c r="BP17" s="6">
        <f t="shared" si="35"/>
        <v>2295225</v>
      </c>
      <c r="BQ17" s="6">
        <f t="shared" si="36"/>
        <v>3477265875</v>
      </c>
      <c r="BR17" s="32"/>
      <c r="BS17" s="9">
        <v>6</v>
      </c>
      <c r="BT17" s="6">
        <v>2</v>
      </c>
      <c r="BU17" s="8">
        <f>[1]Sheet1!S14+200</f>
        <v>4270</v>
      </c>
      <c r="BV17" s="6">
        <f t="shared" si="14"/>
        <v>8540</v>
      </c>
      <c r="BW17" s="6">
        <f t="shared" si="41"/>
        <v>36465800</v>
      </c>
      <c r="BX17" s="6">
        <f t="shared" si="37"/>
        <v>155708966000</v>
      </c>
      <c r="BY17" s="8">
        <v>931</v>
      </c>
      <c r="BZ17" s="6">
        <f t="shared" si="38"/>
        <v>1862</v>
      </c>
      <c r="CA17" s="6">
        <f t="shared" si="39"/>
        <v>1733522</v>
      </c>
      <c r="CB17" s="6">
        <f t="shared" si="40"/>
        <v>1613908982</v>
      </c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</row>
    <row r="18" spans="5:99" x14ac:dyDescent="0.35">
      <c r="E18" s="6">
        <v>7</v>
      </c>
      <c r="F18" s="6">
        <v>2</v>
      </c>
      <c r="G18" s="8">
        <f>[1]Sheet1!E15-300</f>
        <v>5097</v>
      </c>
      <c r="H18" s="6">
        <f t="shared" si="0"/>
        <v>10194</v>
      </c>
      <c r="I18" s="6">
        <f t="shared" si="1"/>
        <v>51958818</v>
      </c>
      <c r="J18" s="6">
        <f t="shared" si="2"/>
        <v>264834095346</v>
      </c>
      <c r="K18" s="8">
        <v>5097</v>
      </c>
      <c r="L18" s="6">
        <f t="shared" si="3"/>
        <v>10194</v>
      </c>
      <c r="M18" s="6">
        <f t="shared" si="4"/>
        <v>51958818</v>
      </c>
      <c r="N18" s="6">
        <f t="shared" si="5"/>
        <v>264834095346</v>
      </c>
      <c r="O18" s="32"/>
      <c r="P18" s="6">
        <v>7</v>
      </c>
      <c r="Q18" s="6">
        <v>2</v>
      </c>
      <c r="R18" s="8">
        <f>[1]Sheet1!N15-500</f>
        <v>5198</v>
      </c>
      <c r="S18" s="6">
        <f t="shared" si="6"/>
        <v>10396</v>
      </c>
      <c r="T18" s="6">
        <f t="shared" si="7"/>
        <v>54038408</v>
      </c>
      <c r="U18" s="6">
        <f t="shared" si="8"/>
        <v>280891644784</v>
      </c>
      <c r="V18" s="8">
        <v>3569</v>
      </c>
      <c r="W18" s="6">
        <f t="shared" si="15"/>
        <v>7138</v>
      </c>
      <c r="X18" s="6">
        <f t="shared" si="16"/>
        <v>25475522</v>
      </c>
      <c r="Y18" s="6">
        <f t="shared" si="17"/>
        <v>90922138018</v>
      </c>
      <c r="Z18" s="32"/>
      <c r="AA18" s="6">
        <v>7</v>
      </c>
      <c r="AB18" s="6">
        <v>2</v>
      </c>
      <c r="AC18" s="8">
        <f>[1]Sheet1!O15-400</f>
        <v>5951</v>
      </c>
      <c r="AD18" s="6">
        <f t="shared" si="9"/>
        <v>11902</v>
      </c>
      <c r="AE18" s="6">
        <f t="shared" si="10"/>
        <v>70828802</v>
      </c>
      <c r="AF18" s="6">
        <f t="shared" si="18"/>
        <v>421502200702</v>
      </c>
      <c r="AG18" s="8">
        <f>[1]Sheet1!G15-100</f>
        <v>1759</v>
      </c>
      <c r="AH18" s="6">
        <f t="shared" si="19"/>
        <v>3518</v>
      </c>
      <c r="AI18" s="6">
        <f t="shared" si="20"/>
        <v>6188162</v>
      </c>
      <c r="AJ18" s="6">
        <f t="shared" si="21"/>
        <v>10884976958</v>
      </c>
      <c r="AK18" s="32"/>
      <c r="AL18" s="6">
        <v>7</v>
      </c>
      <c r="AM18" s="6">
        <v>2</v>
      </c>
      <c r="AN18" s="8">
        <f>[1]Sheet1!P15-50</f>
        <v>5708</v>
      </c>
      <c r="AO18" s="6">
        <f t="shared" si="11"/>
        <v>11416</v>
      </c>
      <c r="AP18" s="6">
        <f t="shared" si="22"/>
        <v>65162528</v>
      </c>
      <c r="AQ18" s="6">
        <f t="shared" si="23"/>
        <v>371947709824</v>
      </c>
      <c r="AR18" s="8">
        <f>[1]Sheet1!H15+100</f>
        <v>1416</v>
      </c>
      <c r="AS18" s="6">
        <f t="shared" si="24"/>
        <v>2832</v>
      </c>
      <c r="AT18" s="6">
        <f t="shared" si="25"/>
        <v>4010112</v>
      </c>
      <c r="AU18" s="6">
        <f t="shared" si="26"/>
        <v>5678318592</v>
      </c>
      <c r="AV18" s="32"/>
      <c r="AW18" s="6">
        <v>7</v>
      </c>
      <c r="AX18" s="6">
        <v>2</v>
      </c>
      <c r="AY18" s="8">
        <f>[1]Sheet1!Q15-200</f>
        <v>4501</v>
      </c>
      <c r="AZ18" s="6">
        <f t="shared" si="12"/>
        <v>9002</v>
      </c>
      <c r="BA18" s="6">
        <f t="shared" si="27"/>
        <v>40518002</v>
      </c>
      <c r="BB18" s="6">
        <f t="shared" si="28"/>
        <v>182371527002</v>
      </c>
      <c r="BC18" s="8">
        <f>[1]Sheet1!I15+50</f>
        <v>1126</v>
      </c>
      <c r="BD18" s="6">
        <f t="shared" si="29"/>
        <v>2252</v>
      </c>
      <c r="BE18" s="6">
        <f t="shared" si="30"/>
        <v>2535752</v>
      </c>
      <c r="BF18" s="6">
        <f t="shared" si="31"/>
        <v>2855256752</v>
      </c>
      <c r="BG18" s="32"/>
      <c r="BH18" s="6">
        <v>7</v>
      </c>
      <c r="BI18" s="6">
        <v>2</v>
      </c>
      <c r="BJ18" s="8">
        <f>[1]Sheet1!R15+100</f>
        <v>4311</v>
      </c>
      <c r="BK18" s="6">
        <f t="shared" si="13"/>
        <v>8622</v>
      </c>
      <c r="BL18" s="6">
        <f t="shared" si="32"/>
        <v>37169442</v>
      </c>
      <c r="BM18" s="6">
        <f t="shared" si="33"/>
        <v>160237464462</v>
      </c>
      <c r="BN18" s="8">
        <f>[1]Sheet1!J15+550</f>
        <v>1515</v>
      </c>
      <c r="BO18" s="6">
        <f t="shared" si="34"/>
        <v>3030</v>
      </c>
      <c r="BP18" s="6">
        <f t="shared" si="35"/>
        <v>4590450</v>
      </c>
      <c r="BQ18" s="6">
        <f t="shared" si="36"/>
        <v>6954531750</v>
      </c>
      <c r="BR18" s="32"/>
      <c r="BS18" s="9">
        <v>7</v>
      </c>
      <c r="BT18" s="6">
        <v>4</v>
      </c>
      <c r="BU18" s="8">
        <f>[1]Sheet1!S15+200</f>
        <v>4270</v>
      </c>
      <c r="BV18" s="6">
        <f t="shared" si="14"/>
        <v>17080</v>
      </c>
      <c r="BW18" s="6">
        <f t="shared" si="41"/>
        <v>72931600</v>
      </c>
      <c r="BX18" s="6">
        <f t="shared" si="37"/>
        <v>311417932000</v>
      </c>
      <c r="BY18" s="8">
        <v>931</v>
      </c>
      <c r="BZ18" s="6">
        <f t="shared" si="38"/>
        <v>3724</v>
      </c>
      <c r="CA18" s="6">
        <f t="shared" si="39"/>
        <v>3467044</v>
      </c>
      <c r="CB18" s="6">
        <f t="shared" si="40"/>
        <v>3227817964</v>
      </c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</row>
    <row r="19" spans="5:99" x14ac:dyDescent="0.35">
      <c r="E19" s="6">
        <v>8</v>
      </c>
      <c r="F19" s="6">
        <v>0.75</v>
      </c>
      <c r="G19" s="8">
        <f>[1]Sheet1!E16-300</f>
        <v>4638</v>
      </c>
      <c r="H19" s="6">
        <f t="shared" si="0"/>
        <v>3478.5</v>
      </c>
      <c r="I19" s="6">
        <f t="shared" si="1"/>
        <v>16133283</v>
      </c>
      <c r="J19" s="6">
        <f t="shared" si="2"/>
        <v>74826166554</v>
      </c>
      <c r="K19" s="8">
        <v>4638</v>
      </c>
      <c r="L19" s="6">
        <f t="shared" si="3"/>
        <v>3478.5</v>
      </c>
      <c r="M19" s="6">
        <f t="shared" si="4"/>
        <v>16133283</v>
      </c>
      <c r="N19" s="6">
        <f t="shared" si="5"/>
        <v>74826166554</v>
      </c>
      <c r="O19" s="32"/>
      <c r="P19" s="6">
        <v>8</v>
      </c>
      <c r="Q19" s="6">
        <v>0.75</v>
      </c>
      <c r="R19" s="8">
        <f>[1]Sheet1!N16-500</f>
        <v>4859</v>
      </c>
      <c r="S19" s="6">
        <f t="shared" si="6"/>
        <v>3644.25</v>
      </c>
      <c r="T19" s="6">
        <f t="shared" si="7"/>
        <v>17707410.75</v>
      </c>
      <c r="U19" s="6">
        <f t="shared" si="8"/>
        <v>86040308834.25</v>
      </c>
      <c r="V19" s="8">
        <v>3269</v>
      </c>
      <c r="W19" s="6">
        <f t="shared" si="15"/>
        <v>2451.75</v>
      </c>
      <c r="X19" s="6">
        <f t="shared" si="16"/>
        <v>8014770.75</v>
      </c>
      <c r="Y19" s="6">
        <f t="shared" si="17"/>
        <v>26200285581.75</v>
      </c>
      <c r="Z19" s="32"/>
      <c r="AA19" s="6">
        <v>8</v>
      </c>
      <c r="AB19" s="6">
        <v>0.75</v>
      </c>
      <c r="AC19" s="8">
        <f>[1]Sheet1!O16-400</f>
        <v>5624</v>
      </c>
      <c r="AD19" s="6">
        <f t="shared" si="9"/>
        <v>4218</v>
      </c>
      <c r="AE19" s="6">
        <f t="shared" si="10"/>
        <v>23722032</v>
      </c>
      <c r="AF19" s="6">
        <f t="shared" si="18"/>
        <v>133412707968</v>
      </c>
      <c r="AG19" s="8">
        <f>[1]Sheet1!G16-100</f>
        <v>1691</v>
      </c>
      <c r="AH19" s="6">
        <f t="shared" si="19"/>
        <v>1268.25</v>
      </c>
      <c r="AI19" s="6">
        <f t="shared" si="20"/>
        <v>2144610.75</v>
      </c>
      <c r="AJ19" s="6">
        <f t="shared" si="21"/>
        <v>3626536778.25</v>
      </c>
      <c r="AK19" s="32"/>
      <c r="AL19" s="6">
        <v>8</v>
      </c>
      <c r="AM19" s="6">
        <v>0.75</v>
      </c>
      <c r="AN19" s="8">
        <f>[1]Sheet1!P16-50</f>
        <v>5703</v>
      </c>
      <c r="AO19" s="6">
        <f t="shared" si="11"/>
        <v>4277.25</v>
      </c>
      <c r="AP19" s="6">
        <f t="shared" si="22"/>
        <v>24393156.75</v>
      </c>
      <c r="AQ19" s="6">
        <f t="shared" si="23"/>
        <v>139114172945.25</v>
      </c>
      <c r="AR19" s="8">
        <f>[1]Sheet1!H16+100</f>
        <v>1392</v>
      </c>
      <c r="AS19" s="6">
        <f t="shared" si="24"/>
        <v>1044</v>
      </c>
      <c r="AT19" s="6">
        <f t="shared" si="25"/>
        <v>1453248</v>
      </c>
      <c r="AU19" s="6">
        <f t="shared" si="26"/>
        <v>2022921216</v>
      </c>
      <c r="AV19" s="32"/>
      <c r="AW19" s="6">
        <v>8</v>
      </c>
      <c r="AX19" s="6">
        <v>0.75</v>
      </c>
      <c r="AY19" s="8">
        <f>[1]Sheet1!Q16-200</f>
        <v>4497</v>
      </c>
      <c r="AZ19" s="6">
        <f t="shared" si="12"/>
        <v>3372.75</v>
      </c>
      <c r="BA19" s="6">
        <f t="shared" si="27"/>
        <v>15167256.75</v>
      </c>
      <c r="BB19" s="6">
        <f t="shared" si="28"/>
        <v>68207153604.75</v>
      </c>
      <c r="BC19" s="8">
        <f>[1]Sheet1!I16+50</f>
        <v>1114</v>
      </c>
      <c r="BD19" s="6">
        <f t="shared" si="29"/>
        <v>835.5</v>
      </c>
      <c r="BE19" s="6">
        <f t="shared" si="30"/>
        <v>930747</v>
      </c>
      <c r="BF19" s="6">
        <f t="shared" si="31"/>
        <v>1036852158</v>
      </c>
      <c r="BG19" s="32"/>
      <c r="BH19" s="6">
        <v>8</v>
      </c>
      <c r="BI19" s="6">
        <v>0.75</v>
      </c>
      <c r="BJ19" s="8">
        <f>[1]Sheet1!R16+100</f>
        <v>4312</v>
      </c>
      <c r="BK19" s="6">
        <f t="shared" si="13"/>
        <v>3234</v>
      </c>
      <c r="BL19" s="6">
        <f t="shared" si="32"/>
        <v>13945008</v>
      </c>
      <c r="BM19" s="6">
        <f t="shared" si="33"/>
        <v>60130874496</v>
      </c>
      <c r="BN19" s="8">
        <f>[1]Sheet1!J16+550</f>
        <v>1509</v>
      </c>
      <c r="BO19" s="6">
        <f t="shared" si="34"/>
        <v>1131.75</v>
      </c>
      <c r="BP19" s="6">
        <f t="shared" si="35"/>
        <v>1707810.75</v>
      </c>
      <c r="BQ19" s="6">
        <f t="shared" si="36"/>
        <v>2577086421.75</v>
      </c>
      <c r="BR19" s="32"/>
      <c r="BS19" s="9">
        <v>8</v>
      </c>
      <c r="BT19" s="6">
        <v>1.5</v>
      </c>
      <c r="BU19" s="8">
        <f>[1]Sheet1!S16+200</f>
        <v>4270</v>
      </c>
      <c r="BV19" s="6">
        <f t="shared" si="14"/>
        <v>6405</v>
      </c>
      <c r="BW19" s="6">
        <f t="shared" si="41"/>
        <v>27349350</v>
      </c>
      <c r="BX19" s="6">
        <f t="shared" si="37"/>
        <v>116781724500</v>
      </c>
      <c r="BY19" s="8">
        <v>928</v>
      </c>
      <c r="BZ19" s="6">
        <f t="shared" si="38"/>
        <v>1392</v>
      </c>
      <c r="CA19" s="6">
        <f t="shared" si="39"/>
        <v>1291776</v>
      </c>
      <c r="CB19" s="6">
        <f t="shared" si="40"/>
        <v>1198768128</v>
      </c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</row>
    <row r="20" spans="5:99" x14ac:dyDescent="0.35">
      <c r="E20" s="6">
        <v>8.5</v>
      </c>
      <c r="F20" s="6">
        <v>1</v>
      </c>
      <c r="G20" s="8">
        <f>[1]Sheet1!E17-300</f>
        <v>3884</v>
      </c>
      <c r="H20" s="6">
        <f t="shared" si="0"/>
        <v>3884</v>
      </c>
      <c r="I20" s="6">
        <f t="shared" si="1"/>
        <v>15085456</v>
      </c>
      <c r="J20" s="6">
        <f t="shared" si="2"/>
        <v>58591911104</v>
      </c>
      <c r="K20" s="8">
        <v>3884</v>
      </c>
      <c r="L20" s="6">
        <f t="shared" si="3"/>
        <v>3884</v>
      </c>
      <c r="M20" s="6">
        <f t="shared" si="4"/>
        <v>15085456</v>
      </c>
      <c r="N20" s="6">
        <f t="shared" si="5"/>
        <v>58591911104</v>
      </c>
      <c r="O20" s="32"/>
      <c r="P20" s="6">
        <v>8.5</v>
      </c>
      <c r="Q20" s="6">
        <v>1</v>
      </c>
      <c r="R20" s="8">
        <f>[1]Sheet1!N17-500</f>
        <v>4230</v>
      </c>
      <c r="S20" s="6">
        <f t="shared" si="6"/>
        <v>4230</v>
      </c>
      <c r="T20" s="6">
        <f t="shared" si="7"/>
        <v>17892900</v>
      </c>
      <c r="U20" s="6">
        <f t="shared" si="8"/>
        <v>75686967000</v>
      </c>
      <c r="V20" s="8">
        <v>2902</v>
      </c>
      <c r="W20" s="6">
        <f t="shared" si="15"/>
        <v>2902</v>
      </c>
      <c r="X20" s="6">
        <f t="shared" si="16"/>
        <v>8421604</v>
      </c>
      <c r="Y20" s="6">
        <f t="shared" si="17"/>
        <v>24439494808</v>
      </c>
      <c r="Z20" s="32"/>
      <c r="AA20" s="6">
        <v>8.5</v>
      </c>
      <c r="AB20" s="6">
        <v>1</v>
      </c>
      <c r="AC20" s="8">
        <f>[1]Sheet1!O17-400</f>
        <v>5046</v>
      </c>
      <c r="AD20" s="6">
        <f t="shared" si="9"/>
        <v>5046</v>
      </c>
      <c r="AE20" s="6">
        <f t="shared" si="10"/>
        <v>25462116</v>
      </c>
      <c r="AF20" s="6">
        <f t="shared" si="18"/>
        <v>128481837336</v>
      </c>
      <c r="AG20" s="8">
        <f>[1]Sheet1!G17-100</f>
        <v>1591</v>
      </c>
      <c r="AH20" s="6">
        <f t="shared" si="19"/>
        <v>1591</v>
      </c>
      <c r="AI20" s="6">
        <f t="shared" si="20"/>
        <v>2531281</v>
      </c>
      <c r="AJ20" s="6">
        <f t="shared" si="21"/>
        <v>4027268071</v>
      </c>
      <c r="AK20" s="32"/>
      <c r="AL20" s="6">
        <v>8.5</v>
      </c>
      <c r="AM20" s="6">
        <v>1</v>
      </c>
      <c r="AN20" s="8">
        <f>[1]Sheet1!P17-50</f>
        <v>5705</v>
      </c>
      <c r="AO20" s="6">
        <f t="shared" si="11"/>
        <v>5705</v>
      </c>
      <c r="AP20" s="6">
        <f t="shared" si="22"/>
        <v>32547025</v>
      </c>
      <c r="AQ20" s="6">
        <f t="shared" si="23"/>
        <v>185680777625</v>
      </c>
      <c r="AR20" s="8">
        <f>[1]Sheet1!H17+100</f>
        <v>1333</v>
      </c>
      <c r="AS20" s="6">
        <f t="shared" si="24"/>
        <v>1333</v>
      </c>
      <c r="AT20" s="6">
        <f t="shared" si="25"/>
        <v>1776889</v>
      </c>
      <c r="AU20" s="6">
        <f t="shared" si="26"/>
        <v>2368593037</v>
      </c>
      <c r="AV20" s="32"/>
      <c r="AW20" s="6">
        <v>8.5</v>
      </c>
      <c r="AX20" s="6">
        <v>1</v>
      </c>
      <c r="AY20" s="8">
        <f>[1]Sheet1!Q17-200</f>
        <v>4498</v>
      </c>
      <c r="AZ20" s="6">
        <f t="shared" si="12"/>
        <v>4498</v>
      </c>
      <c r="BA20" s="6">
        <f t="shared" si="27"/>
        <v>20232004</v>
      </c>
      <c r="BB20" s="6">
        <f t="shared" si="28"/>
        <v>91003553992</v>
      </c>
      <c r="BC20" s="8">
        <f>[1]Sheet1!I17+50</f>
        <v>1072</v>
      </c>
      <c r="BD20" s="6">
        <f t="shared" si="29"/>
        <v>1072</v>
      </c>
      <c r="BE20" s="6">
        <f t="shared" si="30"/>
        <v>1149184</v>
      </c>
      <c r="BF20" s="6">
        <f t="shared" si="31"/>
        <v>1231925248</v>
      </c>
      <c r="BG20" s="32"/>
      <c r="BH20" s="6">
        <v>8.5</v>
      </c>
      <c r="BI20" s="6">
        <v>1</v>
      </c>
      <c r="BJ20" s="8">
        <f>[1]Sheet1!R17+100</f>
        <v>4313</v>
      </c>
      <c r="BK20" s="6">
        <f t="shared" si="13"/>
        <v>4313</v>
      </c>
      <c r="BL20" s="6">
        <f t="shared" si="32"/>
        <v>18601969</v>
      </c>
      <c r="BM20" s="6">
        <f t="shared" si="33"/>
        <v>80230292297</v>
      </c>
      <c r="BN20" s="8">
        <f>[1]Sheet1!J17+550</f>
        <v>1480</v>
      </c>
      <c r="BO20" s="6">
        <f t="shared" si="34"/>
        <v>1480</v>
      </c>
      <c r="BP20" s="6">
        <f t="shared" si="35"/>
        <v>2190400</v>
      </c>
      <c r="BQ20" s="6">
        <f t="shared" si="36"/>
        <v>3241792000</v>
      </c>
      <c r="BR20" s="32"/>
      <c r="BS20" s="9">
        <v>8.5</v>
      </c>
      <c r="BT20" s="6">
        <v>2</v>
      </c>
      <c r="BU20" s="8">
        <f>[1]Sheet1!S17+200</f>
        <v>4270</v>
      </c>
      <c r="BV20" s="6">
        <f t="shared" si="14"/>
        <v>8540</v>
      </c>
      <c r="BW20" s="6">
        <f t="shared" si="41"/>
        <v>36465800</v>
      </c>
      <c r="BX20" s="6">
        <f t="shared" si="37"/>
        <v>155708966000</v>
      </c>
      <c r="BY20" s="8">
        <v>910</v>
      </c>
      <c r="BZ20" s="6">
        <f t="shared" si="38"/>
        <v>1820</v>
      </c>
      <c r="CA20" s="6">
        <f t="shared" si="39"/>
        <v>1656200</v>
      </c>
      <c r="CB20" s="6">
        <f t="shared" si="40"/>
        <v>1507142000</v>
      </c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</row>
    <row r="21" spans="5:99" x14ac:dyDescent="0.35">
      <c r="E21" s="6">
        <v>9</v>
      </c>
      <c r="F21" s="6">
        <v>0.5</v>
      </c>
      <c r="G21" s="8">
        <f>[1]Sheet1!E18-300</f>
        <v>2722</v>
      </c>
      <c r="H21" s="6">
        <f t="shared" si="0"/>
        <v>1361</v>
      </c>
      <c r="I21" s="6">
        <f t="shared" si="1"/>
        <v>3704642</v>
      </c>
      <c r="J21" s="6">
        <f t="shared" si="2"/>
        <v>10084035524</v>
      </c>
      <c r="K21" s="8">
        <v>2722</v>
      </c>
      <c r="L21" s="6">
        <f t="shared" si="3"/>
        <v>1361</v>
      </c>
      <c r="M21" s="6">
        <f t="shared" si="4"/>
        <v>3704642</v>
      </c>
      <c r="N21" s="6">
        <f t="shared" si="5"/>
        <v>10084035524</v>
      </c>
      <c r="O21" s="32"/>
      <c r="P21" s="6">
        <v>9</v>
      </c>
      <c r="Q21" s="6">
        <v>0.5</v>
      </c>
      <c r="R21" s="8">
        <f>[1]Sheet1!N18-500</f>
        <v>2753</v>
      </c>
      <c r="S21" s="6">
        <f t="shared" si="6"/>
        <v>1376.5</v>
      </c>
      <c r="T21" s="6">
        <f t="shared" si="7"/>
        <v>3789504.5</v>
      </c>
      <c r="U21" s="6">
        <f t="shared" si="8"/>
        <v>10432505888.5</v>
      </c>
      <c r="V21" s="8">
        <v>2115</v>
      </c>
      <c r="W21" s="6">
        <f t="shared" si="15"/>
        <v>1057.5</v>
      </c>
      <c r="X21" s="6">
        <f t="shared" si="16"/>
        <v>2236612.5</v>
      </c>
      <c r="Y21" s="6">
        <f t="shared" si="17"/>
        <v>4730435437.5</v>
      </c>
      <c r="Z21" s="32"/>
      <c r="AA21" s="6">
        <v>9</v>
      </c>
      <c r="AB21" s="6">
        <v>0.5</v>
      </c>
      <c r="AC21" s="8">
        <f>[1]Sheet1!O18-400</f>
        <v>4009</v>
      </c>
      <c r="AD21" s="6">
        <f t="shared" si="9"/>
        <v>2004.5</v>
      </c>
      <c r="AE21" s="6">
        <f t="shared" si="10"/>
        <v>8036040.5</v>
      </c>
      <c r="AF21" s="6">
        <f t="shared" si="18"/>
        <v>32216486364.5</v>
      </c>
      <c r="AG21" s="8">
        <f>[1]Sheet1!G18-100</f>
        <v>1366</v>
      </c>
      <c r="AH21" s="6">
        <f t="shared" si="19"/>
        <v>683</v>
      </c>
      <c r="AI21" s="6">
        <f t="shared" si="20"/>
        <v>932978</v>
      </c>
      <c r="AJ21" s="6">
        <f t="shared" si="21"/>
        <v>1274447948</v>
      </c>
      <c r="AK21" s="32"/>
      <c r="AL21" s="6">
        <v>9</v>
      </c>
      <c r="AM21" s="6">
        <v>0.5</v>
      </c>
      <c r="AN21" s="8">
        <f>[1]Sheet1!P18-50</f>
        <v>5704</v>
      </c>
      <c r="AO21" s="6">
        <f t="shared" si="11"/>
        <v>2852</v>
      </c>
      <c r="AP21" s="6">
        <f t="shared" si="22"/>
        <v>16267808</v>
      </c>
      <c r="AQ21" s="6">
        <f t="shared" si="23"/>
        <v>92791576832</v>
      </c>
      <c r="AR21" s="8">
        <f>[1]Sheet1!H18+100</f>
        <v>1244</v>
      </c>
      <c r="AS21" s="6">
        <f t="shared" si="24"/>
        <v>622</v>
      </c>
      <c r="AT21" s="6">
        <f t="shared" si="25"/>
        <v>773768</v>
      </c>
      <c r="AU21" s="6">
        <f t="shared" si="26"/>
        <v>962567392</v>
      </c>
      <c r="AV21" s="32"/>
      <c r="AW21" s="6">
        <v>9</v>
      </c>
      <c r="AX21" s="6">
        <v>0.5</v>
      </c>
      <c r="AY21" s="8">
        <f>[1]Sheet1!Q18-200</f>
        <v>4498</v>
      </c>
      <c r="AZ21" s="6">
        <f t="shared" si="12"/>
        <v>2249</v>
      </c>
      <c r="BA21" s="6">
        <f t="shared" si="27"/>
        <v>10116002</v>
      </c>
      <c r="BB21" s="6">
        <f t="shared" si="28"/>
        <v>45501776996</v>
      </c>
      <c r="BC21" s="8">
        <f>[1]Sheet1!I18+50</f>
        <v>1029</v>
      </c>
      <c r="BD21" s="6">
        <f t="shared" si="29"/>
        <v>514.5</v>
      </c>
      <c r="BE21" s="6">
        <f t="shared" si="30"/>
        <v>529420.5</v>
      </c>
      <c r="BF21" s="6">
        <f t="shared" si="31"/>
        <v>544773694.5</v>
      </c>
      <c r="BG21" s="32"/>
      <c r="BH21" s="6">
        <v>9</v>
      </c>
      <c r="BI21" s="6">
        <v>0.5</v>
      </c>
      <c r="BJ21" s="8">
        <f>[1]Sheet1!R18+100</f>
        <v>4317</v>
      </c>
      <c r="BK21" s="6">
        <f t="shared" si="13"/>
        <v>2158.5</v>
      </c>
      <c r="BL21" s="6">
        <f t="shared" si="32"/>
        <v>9318244.5</v>
      </c>
      <c r="BM21" s="6">
        <f t="shared" si="33"/>
        <v>40226861506.5</v>
      </c>
      <c r="BN21" s="8">
        <f>[1]Sheet1!J18+550</f>
        <v>1455</v>
      </c>
      <c r="BO21" s="6">
        <f t="shared" si="34"/>
        <v>727.5</v>
      </c>
      <c r="BP21" s="6">
        <f t="shared" si="35"/>
        <v>1058512.5</v>
      </c>
      <c r="BQ21" s="6">
        <f t="shared" si="36"/>
        <v>1540135687.5</v>
      </c>
      <c r="BR21" s="32"/>
      <c r="BS21" s="9">
        <v>9</v>
      </c>
      <c r="BT21" s="6">
        <v>1</v>
      </c>
      <c r="BU21" s="8">
        <f>[1]Sheet1!S18+200</f>
        <v>4270</v>
      </c>
      <c r="BV21" s="6">
        <f t="shared" si="14"/>
        <v>4270</v>
      </c>
      <c r="BW21" s="6">
        <f t="shared" si="41"/>
        <v>18232900</v>
      </c>
      <c r="BX21" s="6">
        <f t="shared" si="37"/>
        <v>77854483000</v>
      </c>
      <c r="BY21" s="8">
        <v>891</v>
      </c>
      <c r="BZ21" s="6">
        <f t="shared" si="38"/>
        <v>891</v>
      </c>
      <c r="CA21" s="6">
        <f t="shared" si="39"/>
        <v>793881</v>
      </c>
      <c r="CB21" s="6">
        <f t="shared" si="40"/>
        <v>707347971</v>
      </c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</row>
    <row r="22" spans="5:99" x14ac:dyDescent="0.35">
      <c r="E22" s="6">
        <v>9.5</v>
      </c>
      <c r="F22" s="6">
        <v>1</v>
      </c>
      <c r="G22" s="8">
        <f>[1]Sheet1!E19-300</f>
        <v>1257</v>
      </c>
      <c r="H22" s="6">
        <f t="shared" si="0"/>
        <v>1257</v>
      </c>
      <c r="I22" s="6">
        <f t="shared" si="1"/>
        <v>1580049</v>
      </c>
      <c r="J22" s="6">
        <f t="shared" si="2"/>
        <v>1986121593</v>
      </c>
      <c r="K22" s="8">
        <v>1257</v>
      </c>
      <c r="L22" s="6">
        <f t="shared" si="3"/>
        <v>1257</v>
      </c>
      <c r="M22" s="6">
        <f t="shared" si="4"/>
        <v>1580049</v>
      </c>
      <c r="N22" s="6">
        <f t="shared" si="5"/>
        <v>1986121593</v>
      </c>
      <c r="O22" s="32"/>
      <c r="P22" s="6">
        <v>9.5</v>
      </c>
      <c r="Q22" s="6">
        <v>1</v>
      </c>
      <c r="R22" s="8">
        <f>[1]Sheet1!N19-500</f>
        <v>1372</v>
      </c>
      <c r="S22" s="6">
        <f t="shared" si="6"/>
        <v>1372</v>
      </c>
      <c r="T22" s="6">
        <f t="shared" si="7"/>
        <v>1882384</v>
      </c>
      <c r="U22" s="6">
        <f t="shared" si="8"/>
        <v>2582630848</v>
      </c>
      <c r="V22" s="8">
        <v>1319</v>
      </c>
      <c r="W22" s="6">
        <f t="shared" si="15"/>
        <v>1319</v>
      </c>
      <c r="X22" s="6">
        <f t="shared" si="16"/>
        <v>1739761</v>
      </c>
      <c r="Y22" s="6">
        <f t="shared" si="17"/>
        <v>2294744759</v>
      </c>
      <c r="Z22" s="32"/>
      <c r="AA22" s="6">
        <v>9.5</v>
      </c>
      <c r="AB22" s="6">
        <v>1</v>
      </c>
      <c r="AC22" s="8">
        <f>[1]Sheet1!O19-400</f>
        <v>1943</v>
      </c>
      <c r="AD22" s="6">
        <f t="shared" si="9"/>
        <v>1943</v>
      </c>
      <c r="AE22" s="6">
        <f t="shared" si="10"/>
        <v>3775249</v>
      </c>
      <c r="AF22" s="6">
        <f t="shared" si="18"/>
        <v>7335308807</v>
      </c>
      <c r="AG22" s="8">
        <f>[1]Sheet1!G19-100</f>
        <v>1027</v>
      </c>
      <c r="AH22" s="6">
        <f t="shared" si="19"/>
        <v>1027</v>
      </c>
      <c r="AI22" s="6">
        <f t="shared" si="20"/>
        <v>1054729</v>
      </c>
      <c r="AJ22" s="6">
        <f t="shared" si="21"/>
        <v>1083206683</v>
      </c>
      <c r="AK22" s="32"/>
      <c r="AL22" s="6">
        <v>9.5</v>
      </c>
      <c r="AM22" s="6">
        <v>1</v>
      </c>
      <c r="AN22" s="8">
        <f>[1]Sheet1!P19-50</f>
        <v>3176</v>
      </c>
      <c r="AO22" s="6">
        <f t="shared" si="11"/>
        <v>3176</v>
      </c>
      <c r="AP22" s="6">
        <f t="shared" si="22"/>
        <v>10086976</v>
      </c>
      <c r="AQ22" s="6">
        <f t="shared" si="23"/>
        <v>32036235776</v>
      </c>
      <c r="AR22" s="8">
        <f>[1]Sheet1!H19+100</f>
        <v>1088</v>
      </c>
      <c r="AS22" s="6">
        <f t="shared" si="24"/>
        <v>1088</v>
      </c>
      <c r="AT22" s="6">
        <f t="shared" si="25"/>
        <v>1183744</v>
      </c>
      <c r="AU22" s="6">
        <f t="shared" si="26"/>
        <v>1287913472</v>
      </c>
      <c r="AV22" s="32"/>
      <c r="AW22" s="6">
        <v>9.5</v>
      </c>
      <c r="AX22" s="6">
        <v>1</v>
      </c>
      <c r="AY22" s="8">
        <f>[1]Sheet1!Q19-200</f>
        <v>4499</v>
      </c>
      <c r="AZ22" s="6">
        <f t="shared" si="12"/>
        <v>4499</v>
      </c>
      <c r="BA22" s="6">
        <f t="shared" si="27"/>
        <v>20241001</v>
      </c>
      <c r="BB22" s="6">
        <f t="shared" si="28"/>
        <v>91064263499</v>
      </c>
      <c r="BC22" s="8">
        <f>[1]Sheet1!I19+50</f>
        <v>948</v>
      </c>
      <c r="BD22" s="6">
        <f t="shared" si="29"/>
        <v>948</v>
      </c>
      <c r="BE22" s="6">
        <f t="shared" si="30"/>
        <v>898704</v>
      </c>
      <c r="BF22" s="6">
        <f t="shared" si="31"/>
        <v>851971392</v>
      </c>
      <c r="BG22" s="32"/>
      <c r="BH22" s="6">
        <v>9.5</v>
      </c>
      <c r="BI22" s="6">
        <v>1</v>
      </c>
      <c r="BJ22" s="8">
        <f>[1]Sheet1!R19+100</f>
        <v>4313</v>
      </c>
      <c r="BK22" s="6">
        <f t="shared" si="13"/>
        <v>4313</v>
      </c>
      <c r="BL22" s="6">
        <f t="shared" si="32"/>
        <v>18601969</v>
      </c>
      <c r="BM22" s="6">
        <f t="shared" si="33"/>
        <v>80230292297</v>
      </c>
      <c r="BN22" s="8">
        <f>[1]Sheet1!J19+550</f>
        <v>1412</v>
      </c>
      <c r="BO22" s="6">
        <f t="shared" si="34"/>
        <v>1412</v>
      </c>
      <c r="BP22" s="6">
        <f t="shared" si="35"/>
        <v>1993744</v>
      </c>
      <c r="BQ22" s="6">
        <f t="shared" si="36"/>
        <v>2815166528</v>
      </c>
      <c r="BR22" s="32"/>
      <c r="BS22" s="9">
        <v>9.5</v>
      </c>
      <c r="BT22" s="6">
        <v>2</v>
      </c>
      <c r="BU22" s="8">
        <f>[1]Sheet1!S19+200</f>
        <v>4270</v>
      </c>
      <c r="BV22" s="6">
        <f t="shared" si="14"/>
        <v>8540</v>
      </c>
      <c r="BW22" s="6">
        <f t="shared" si="41"/>
        <v>36465800</v>
      </c>
      <c r="BX22" s="6">
        <f t="shared" si="37"/>
        <v>155708966000</v>
      </c>
      <c r="BY22" s="8">
        <v>880</v>
      </c>
      <c r="BZ22" s="6">
        <f t="shared" si="38"/>
        <v>1760</v>
      </c>
      <c r="CA22" s="6">
        <f t="shared" si="39"/>
        <v>1548800</v>
      </c>
      <c r="CB22" s="6">
        <f t="shared" si="40"/>
        <v>1362944000</v>
      </c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</row>
    <row r="23" spans="5:99" x14ac:dyDescent="0.35">
      <c r="E23" s="6">
        <v>10</v>
      </c>
      <c r="F23" s="6">
        <v>0.25</v>
      </c>
      <c r="G23" s="8">
        <v>361</v>
      </c>
      <c r="H23" s="6">
        <f t="shared" si="0"/>
        <v>90.25</v>
      </c>
      <c r="I23" s="6">
        <f t="shared" si="1"/>
        <v>32580.25</v>
      </c>
      <c r="J23" s="6">
        <f t="shared" si="2"/>
        <v>11761470.25</v>
      </c>
      <c r="K23" s="8">
        <v>361</v>
      </c>
      <c r="L23" s="6">
        <f t="shared" si="3"/>
        <v>90.25</v>
      </c>
      <c r="M23" s="6">
        <f t="shared" si="4"/>
        <v>32580.25</v>
      </c>
      <c r="N23" s="6">
        <f t="shared" si="5"/>
        <v>11761470.25</v>
      </c>
      <c r="O23" s="32"/>
      <c r="P23" s="6">
        <v>10</v>
      </c>
      <c r="Q23" s="6">
        <v>0.25</v>
      </c>
      <c r="R23" s="8">
        <v>377</v>
      </c>
      <c r="S23" s="6">
        <f t="shared" si="6"/>
        <v>94.25</v>
      </c>
      <c r="T23" s="6">
        <f t="shared" si="7"/>
        <v>35532.25</v>
      </c>
      <c r="U23" s="6">
        <f t="shared" si="8"/>
        <v>13395658.25</v>
      </c>
      <c r="V23" s="8">
        <v>367</v>
      </c>
      <c r="W23" s="6">
        <f t="shared" si="15"/>
        <v>91.75</v>
      </c>
      <c r="X23" s="6">
        <f t="shared" si="16"/>
        <v>33672.25</v>
      </c>
      <c r="Y23" s="6">
        <f t="shared" si="17"/>
        <v>12357715.75</v>
      </c>
      <c r="Z23" s="32"/>
      <c r="AA23" s="6">
        <v>10</v>
      </c>
      <c r="AB23" s="6">
        <v>0.25</v>
      </c>
      <c r="AC23" s="8">
        <v>424</v>
      </c>
      <c r="AD23" s="6">
        <f t="shared" si="9"/>
        <v>106</v>
      </c>
      <c r="AE23" s="6">
        <f t="shared" si="10"/>
        <v>44944</v>
      </c>
      <c r="AF23" s="6">
        <f t="shared" si="18"/>
        <v>19056256</v>
      </c>
      <c r="AG23" s="8">
        <f>[1]Sheet1!G20-50</f>
        <v>335</v>
      </c>
      <c r="AH23" s="6">
        <f t="shared" si="19"/>
        <v>83.75</v>
      </c>
      <c r="AI23" s="6">
        <f t="shared" si="20"/>
        <v>28056.25</v>
      </c>
      <c r="AJ23" s="6">
        <f t="shared" si="21"/>
        <v>9398843.75</v>
      </c>
      <c r="AK23" s="32"/>
      <c r="AL23" s="6">
        <v>10</v>
      </c>
      <c r="AM23" s="6">
        <v>0.25</v>
      </c>
      <c r="AN23" s="8">
        <v>516</v>
      </c>
      <c r="AO23" s="6">
        <f t="shared" si="11"/>
        <v>129</v>
      </c>
      <c r="AP23" s="6">
        <f t="shared" si="22"/>
        <v>66564</v>
      </c>
      <c r="AQ23" s="6">
        <f t="shared" si="23"/>
        <v>34347024</v>
      </c>
      <c r="AR23" s="8">
        <f>[1]Sheet1!H20+100</f>
        <v>563</v>
      </c>
      <c r="AS23" s="6">
        <f t="shared" si="24"/>
        <v>140.75</v>
      </c>
      <c r="AT23" s="6">
        <f t="shared" si="25"/>
        <v>79242.25</v>
      </c>
      <c r="AU23" s="6">
        <f t="shared" si="26"/>
        <v>44613386.75</v>
      </c>
      <c r="AV23" s="32"/>
      <c r="AW23" s="6">
        <v>10</v>
      </c>
      <c r="AX23" s="6">
        <v>0.25</v>
      </c>
      <c r="AY23" s="8">
        <v>697</v>
      </c>
      <c r="AZ23" s="6">
        <f t="shared" si="12"/>
        <v>174.25</v>
      </c>
      <c r="BA23" s="6">
        <f t="shared" si="27"/>
        <v>121452.25</v>
      </c>
      <c r="BB23" s="6">
        <f t="shared" si="28"/>
        <v>84652218.25</v>
      </c>
      <c r="BC23" s="8">
        <f>[1]Sheet1!I20+50</f>
        <v>626</v>
      </c>
      <c r="BD23" s="6">
        <f t="shared" si="29"/>
        <v>156.5</v>
      </c>
      <c r="BE23" s="6">
        <f t="shared" si="30"/>
        <v>97969</v>
      </c>
      <c r="BF23" s="6">
        <f t="shared" si="31"/>
        <v>61328594</v>
      </c>
      <c r="BG23" s="32"/>
      <c r="BH23" s="6">
        <v>10</v>
      </c>
      <c r="BI23" s="6">
        <v>0.25</v>
      </c>
      <c r="BJ23" s="8">
        <f>[1]Sheet1!R20+100</f>
        <v>1185</v>
      </c>
      <c r="BK23" s="6">
        <f t="shared" si="13"/>
        <v>296.25</v>
      </c>
      <c r="BL23" s="6">
        <f t="shared" si="32"/>
        <v>351056.25</v>
      </c>
      <c r="BM23" s="6">
        <f t="shared" si="33"/>
        <v>416001656.25</v>
      </c>
      <c r="BN23" s="8">
        <v>878</v>
      </c>
      <c r="BO23" s="6">
        <f>BN23*BI23</f>
        <v>219.5</v>
      </c>
      <c r="BP23" s="6">
        <f t="shared" si="35"/>
        <v>192721</v>
      </c>
      <c r="BQ23" s="6">
        <f t="shared" si="36"/>
        <v>169209038</v>
      </c>
      <c r="BR23" s="32"/>
      <c r="BS23" s="9">
        <v>10</v>
      </c>
      <c r="BT23" s="6">
        <v>0.5</v>
      </c>
      <c r="BU23" s="8">
        <f>[1]Sheet1!S20+200</f>
        <v>4270</v>
      </c>
      <c r="BV23" s="6">
        <f t="shared" si="14"/>
        <v>2135</v>
      </c>
      <c r="BW23" s="6">
        <f t="shared" si="41"/>
        <v>9116450</v>
      </c>
      <c r="BX23" s="6">
        <f t="shared" si="37"/>
        <v>38927241500</v>
      </c>
      <c r="BY23" s="8">
        <v>808</v>
      </c>
      <c r="BZ23" s="6">
        <f t="shared" si="38"/>
        <v>404</v>
      </c>
      <c r="CA23" s="6">
        <f t="shared" si="39"/>
        <v>326432</v>
      </c>
      <c r="CB23" s="6">
        <f t="shared" si="40"/>
        <v>263757056</v>
      </c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</row>
    <row r="24" spans="5:99" x14ac:dyDescent="0.35">
      <c r="E24" s="140" t="s">
        <v>17</v>
      </c>
      <c r="F24" s="141"/>
      <c r="G24" s="142"/>
      <c r="H24" s="6">
        <f>SUM(H9:H23)</f>
        <v>59775</v>
      </c>
      <c r="I24" s="6">
        <f>SUM(I9:I23)</f>
        <v>281316072.5</v>
      </c>
      <c r="J24" s="6">
        <f>SUM(J9:J23)</f>
        <v>1362156429409.5</v>
      </c>
      <c r="K24" s="6"/>
      <c r="L24" s="6">
        <f>SUM(L9:L23)</f>
        <v>59775</v>
      </c>
      <c r="M24" s="6">
        <f>SUM(M9:M23)</f>
        <v>281316072.5</v>
      </c>
      <c r="N24" s="6">
        <f>SUM(N9:N23)</f>
        <v>1362156429409.5</v>
      </c>
      <c r="O24" s="32"/>
      <c r="P24" s="132" t="s">
        <v>17</v>
      </c>
      <c r="Q24" s="132"/>
      <c r="R24" s="132"/>
      <c r="S24" s="6">
        <f>SUM(S9:S23)</f>
        <v>63029.75</v>
      </c>
      <c r="T24" s="6">
        <f>SUM(T9:T23)</f>
        <v>308725806.75</v>
      </c>
      <c r="U24" s="6">
        <f>SUM(U9:U23)</f>
        <v>1543764964889.75</v>
      </c>
      <c r="V24" s="6"/>
      <c r="W24" s="6">
        <f>SUM(W9:W23)</f>
        <v>41594.5</v>
      </c>
      <c r="X24" s="6">
        <f>SUM(X9:X23)</f>
        <v>136834969</v>
      </c>
      <c r="Y24" s="6">
        <f>SUM(Y9:Y23)</f>
        <v>463313710637.5</v>
      </c>
      <c r="Z24" s="32"/>
      <c r="AA24" s="132" t="s">
        <v>17</v>
      </c>
      <c r="AB24" s="132"/>
      <c r="AC24" s="132"/>
      <c r="AD24" s="6">
        <f>SUM(AD9:AD23)</f>
        <v>73772.5</v>
      </c>
      <c r="AE24" s="6">
        <f>SUM(AE9:AE23)</f>
        <v>417729678.5</v>
      </c>
      <c r="AF24" s="6">
        <f>SUM(AF9:AF23)</f>
        <v>2406658453652.5</v>
      </c>
      <c r="AG24" s="6"/>
      <c r="AH24" s="6">
        <f>SUM(AH9:AH23)</f>
        <v>21374.2</v>
      </c>
      <c r="AI24" s="6">
        <f>SUM(AI9:AI23)</f>
        <v>35275334.980000004</v>
      </c>
      <c r="AJ24" s="6">
        <f>SUM(AJ9:AJ23)</f>
        <v>59283988618.372002</v>
      </c>
      <c r="AK24" s="32"/>
      <c r="AL24" s="136" t="s">
        <v>17</v>
      </c>
      <c r="AM24" s="137"/>
      <c r="AN24" s="138"/>
      <c r="AO24" s="6">
        <f>SUM(AO9:AO23)</f>
        <v>74642.25</v>
      </c>
      <c r="AP24" s="6">
        <f>SUM(AP9:AP23)</f>
        <v>417273830.25</v>
      </c>
      <c r="AQ24" s="6">
        <f>SUM(AQ9:AQ23)</f>
        <v>2355498293415.75</v>
      </c>
      <c r="AR24" s="6"/>
      <c r="AS24" s="6">
        <f>SUM(AS9:AS23)</f>
        <v>17847.5</v>
      </c>
      <c r="AT24" s="6">
        <f>SUM(AT9:AT23)</f>
        <v>24007119.5</v>
      </c>
      <c r="AU24" s="6">
        <f>SUM(AU9:AU23)</f>
        <v>32720521329.5</v>
      </c>
      <c r="AV24" s="32"/>
      <c r="AW24" s="132" t="s">
        <v>17</v>
      </c>
      <c r="AX24" s="132"/>
      <c r="AY24" s="132"/>
      <c r="AZ24" s="6">
        <f>SUM(AZ9:AZ23)</f>
        <v>60922.75</v>
      </c>
      <c r="BA24" s="6">
        <f>SUM(BA9:BA23)</f>
        <v>273482979.25</v>
      </c>
      <c r="BB24" s="6">
        <f>SUM(BB9:BB23)</f>
        <v>1230181391683.75</v>
      </c>
      <c r="BC24" s="6"/>
      <c r="BD24" s="6">
        <f>SUM(BD9:BD23)</f>
        <v>14358.5</v>
      </c>
      <c r="BE24" s="6">
        <f>SUM(BE9:BE23)</f>
        <v>15476725</v>
      </c>
      <c r="BF24" s="6">
        <f>SUM(BF9:BF23)</f>
        <v>16851788141</v>
      </c>
      <c r="BG24" s="32"/>
      <c r="BH24" s="132" t="s">
        <v>17</v>
      </c>
      <c r="BI24" s="132"/>
      <c r="BJ24" s="132"/>
      <c r="BK24" s="6">
        <f>SUM(BK9:BK23)</f>
        <v>58509</v>
      </c>
      <c r="BL24" s="6">
        <f>SUM(BL9:BL23)</f>
        <v>251367701</v>
      </c>
      <c r="BM24" s="6">
        <f>SUM(BM9:BM23)</f>
        <v>1082814001347</v>
      </c>
      <c r="BN24" s="6"/>
      <c r="BO24" s="6">
        <f>SUM(BO9:BO23)</f>
        <v>19862.5</v>
      </c>
      <c r="BP24" s="6">
        <f>SUM(BP9:BP23)</f>
        <v>29119101.5</v>
      </c>
      <c r="BQ24" s="6">
        <f>SUM(BQ9:BQ23)</f>
        <v>43034012491</v>
      </c>
      <c r="BR24" s="32"/>
      <c r="BS24" s="136" t="s">
        <v>17</v>
      </c>
      <c r="BT24" s="137"/>
      <c r="BU24" s="138"/>
      <c r="BV24" s="6">
        <f>SUM(BV9:BV23)</f>
        <v>117425</v>
      </c>
      <c r="BW24" s="6">
        <f>SUM(BW9:BW23)</f>
        <v>501404750</v>
      </c>
      <c r="BX24" s="6">
        <f>SUM(BX9:BX23)</f>
        <v>2140998282500</v>
      </c>
      <c r="BY24" s="6"/>
      <c r="BZ24" s="6">
        <f>SUM(BZ9:BZ23)</f>
        <v>24138.400000000001</v>
      </c>
      <c r="CA24" s="6">
        <f>SUM(CA9:CA23)</f>
        <v>21826876.960000001</v>
      </c>
      <c r="CB24" s="6">
        <f>SUM(CB9:CB23)</f>
        <v>19864201372.144001</v>
      </c>
      <c r="CC24" s="32"/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32"/>
      <c r="CO24" s="32"/>
      <c r="CP24" s="32"/>
      <c r="CQ24" s="32"/>
      <c r="CR24" s="32"/>
      <c r="CS24" s="32"/>
      <c r="CT24" s="32"/>
      <c r="CU24" s="32"/>
    </row>
    <row r="25" spans="5:99" ht="16.5" x14ac:dyDescent="0.35">
      <c r="E25" s="136" t="s">
        <v>75</v>
      </c>
      <c r="F25" s="137"/>
      <c r="G25" s="137"/>
      <c r="H25" s="137"/>
      <c r="I25" s="137"/>
      <c r="J25" s="137"/>
      <c r="K25" s="137"/>
      <c r="L25" s="137"/>
      <c r="M25" s="138"/>
      <c r="N25" s="6">
        <f>N24+J24</f>
        <v>2724312858819</v>
      </c>
      <c r="O25" s="32"/>
      <c r="P25" s="132" t="s">
        <v>75</v>
      </c>
      <c r="Q25" s="132"/>
      <c r="R25" s="132"/>
      <c r="S25" s="132"/>
      <c r="T25" s="132"/>
      <c r="U25" s="132"/>
      <c r="V25" s="132"/>
      <c r="W25" s="132"/>
      <c r="X25" s="132"/>
      <c r="Y25" s="6">
        <f>SUM(Y24+U24)</f>
        <v>2007078675527.25</v>
      </c>
      <c r="Z25" s="32"/>
      <c r="AA25" s="132" t="s">
        <v>75</v>
      </c>
      <c r="AB25" s="132"/>
      <c r="AC25" s="132"/>
      <c r="AD25" s="132"/>
      <c r="AE25" s="132"/>
      <c r="AF25" s="132"/>
      <c r="AG25" s="132"/>
      <c r="AH25" s="132"/>
      <c r="AI25" s="132"/>
      <c r="AJ25" s="6">
        <f>AJ24+AF24</f>
        <v>2465942442270.8721</v>
      </c>
      <c r="AK25" s="32"/>
      <c r="AL25" s="132" t="s">
        <v>75</v>
      </c>
      <c r="AM25" s="132"/>
      <c r="AN25" s="132"/>
      <c r="AO25" s="132"/>
      <c r="AP25" s="132"/>
      <c r="AQ25" s="132"/>
      <c r="AR25" s="132"/>
      <c r="AS25" s="132"/>
      <c r="AT25" s="132"/>
      <c r="AU25" s="6">
        <f>AU24+AQ24</f>
        <v>2388218814745.25</v>
      </c>
      <c r="AV25" s="32"/>
      <c r="AW25" s="132" t="s">
        <v>75</v>
      </c>
      <c r="AX25" s="132"/>
      <c r="AY25" s="132"/>
      <c r="AZ25" s="132"/>
      <c r="BA25" s="132"/>
      <c r="BB25" s="132"/>
      <c r="BC25" s="132"/>
      <c r="BD25" s="132"/>
      <c r="BE25" s="132"/>
      <c r="BF25" s="6">
        <f>(BF24+BB24)</f>
        <v>1247033179824.75</v>
      </c>
      <c r="BG25" s="32"/>
      <c r="BH25" s="132" t="s">
        <v>75</v>
      </c>
      <c r="BI25" s="132"/>
      <c r="BJ25" s="132"/>
      <c r="BK25" s="132"/>
      <c r="BL25" s="132"/>
      <c r="BM25" s="132"/>
      <c r="BN25" s="132"/>
      <c r="BO25" s="132"/>
      <c r="BP25" s="132"/>
      <c r="BQ25" s="6">
        <f>BQ24+BM24</f>
        <v>1125848013838</v>
      </c>
      <c r="BR25" s="32"/>
      <c r="BS25" s="132" t="s">
        <v>75</v>
      </c>
      <c r="BT25" s="132"/>
      <c r="BU25" s="132"/>
      <c r="BV25" s="132"/>
      <c r="BW25" s="132"/>
      <c r="BX25" s="132"/>
      <c r="BY25" s="132"/>
      <c r="BZ25" s="132"/>
      <c r="CA25" s="132"/>
      <c r="CB25" s="6">
        <f>CB24+BX24</f>
        <v>2160862483872.144</v>
      </c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32"/>
      <c r="CS25" s="32"/>
      <c r="CT25" s="32"/>
      <c r="CU25" s="32"/>
    </row>
    <row r="26" spans="5:99" x14ac:dyDescent="0.35">
      <c r="O26" s="32"/>
      <c r="Z26" s="32"/>
      <c r="AK26" s="32"/>
      <c r="AV26" s="32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  <c r="CO26" s="32"/>
      <c r="CP26" s="32"/>
      <c r="CQ26" s="32"/>
      <c r="CR26" s="32"/>
      <c r="CS26" s="32"/>
      <c r="CT26" s="32"/>
      <c r="CU26" s="32"/>
    </row>
    <row r="27" spans="5:99" x14ac:dyDescent="0.35"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</row>
    <row r="28" spans="5:99" x14ac:dyDescent="0.35">
      <c r="E28" s="133" t="s">
        <v>18</v>
      </c>
      <c r="F28" s="134"/>
      <c r="G28" s="134"/>
      <c r="H28" s="134"/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5"/>
      <c r="T28" s="25"/>
      <c r="U28" s="133" t="s">
        <v>18</v>
      </c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  <c r="AH28" s="134"/>
      <c r="AI28" s="135"/>
      <c r="AJ28" s="25"/>
      <c r="AK28" s="96" t="s">
        <v>18</v>
      </c>
      <c r="AL28" s="96"/>
      <c r="AM28" s="96"/>
      <c r="AN28" s="96"/>
      <c r="AO28" s="96"/>
      <c r="AP28" s="96"/>
      <c r="AQ28" s="96"/>
      <c r="AR28" s="96"/>
      <c r="AS28" s="96"/>
      <c r="AT28" s="96"/>
      <c r="AU28" s="96"/>
      <c r="AV28" s="96"/>
      <c r="AW28" s="96"/>
      <c r="AX28" s="96"/>
      <c r="AY28" s="96"/>
      <c r="AZ28" s="25"/>
      <c r="BA28" s="96" t="s">
        <v>18</v>
      </c>
      <c r="BB28" s="96"/>
      <c r="BC28" s="96"/>
      <c r="BD28" s="96"/>
      <c r="BE28" s="96"/>
      <c r="BF28" s="96"/>
      <c r="BG28" s="96"/>
      <c r="BH28" s="96"/>
      <c r="BI28" s="96"/>
      <c r="BJ28" s="96"/>
      <c r="BK28" s="96"/>
      <c r="BL28" s="96"/>
      <c r="BM28" s="96"/>
      <c r="BN28" s="96"/>
      <c r="BO28" s="96"/>
      <c r="BP28" s="33"/>
      <c r="BQ28" s="96" t="s">
        <v>18</v>
      </c>
      <c r="BR28" s="96"/>
      <c r="BS28" s="96"/>
      <c r="BT28" s="96"/>
      <c r="BU28" s="96"/>
      <c r="BV28" s="96"/>
      <c r="BW28" s="96"/>
      <c r="BX28" s="96"/>
      <c r="BY28" s="96"/>
      <c r="BZ28" s="96"/>
      <c r="CA28" s="96"/>
      <c r="CB28" s="96"/>
      <c r="CC28" s="96"/>
      <c r="CD28" s="96"/>
      <c r="CE28" s="96"/>
      <c r="CF28" s="33"/>
      <c r="CG28" s="130" t="s">
        <v>18</v>
      </c>
      <c r="CH28" s="130"/>
      <c r="CI28" s="130"/>
      <c r="CJ28" s="130"/>
      <c r="CK28" s="130"/>
      <c r="CL28" s="130"/>
      <c r="CM28" s="130"/>
      <c r="CN28" s="130"/>
      <c r="CO28" s="130"/>
      <c r="CP28" s="130"/>
      <c r="CQ28" s="130"/>
      <c r="CR28" s="130"/>
      <c r="CS28" s="130"/>
      <c r="CT28" s="130"/>
      <c r="CU28" s="130"/>
    </row>
    <row r="29" spans="5:99" x14ac:dyDescent="0.35">
      <c r="E29" s="131" t="s">
        <v>86</v>
      </c>
      <c r="F29" s="131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25"/>
      <c r="U29" s="131" t="s">
        <v>87</v>
      </c>
      <c r="V29" s="131"/>
      <c r="W29" s="131"/>
      <c r="X29" s="131"/>
      <c r="Y29" s="131"/>
      <c r="Z29" s="131"/>
      <c r="AA29" s="131"/>
      <c r="AB29" s="131"/>
      <c r="AC29" s="131"/>
      <c r="AD29" s="131"/>
      <c r="AE29" s="131"/>
      <c r="AF29" s="131"/>
      <c r="AG29" s="131"/>
      <c r="AH29" s="131"/>
      <c r="AI29" s="131"/>
      <c r="AJ29" s="25"/>
      <c r="AK29" s="131" t="s">
        <v>94</v>
      </c>
      <c r="AL29" s="131"/>
      <c r="AM29" s="131"/>
      <c r="AN29" s="131"/>
      <c r="AO29" s="131"/>
      <c r="AP29" s="131"/>
      <c r="AQ29" s="131"/>
      <c r="AR29" s="131"/>
      <c r="AS29" s="131"/>
      <c r="AT29" s="131"/>
      <c r="AU29" s="131"/>
      <c r="AV29" s="131"/>
      <c r="AW29" s="131"/>
      <c r="AX29" s="131"/>
      <c r="AY29" s="131"/>
      <c r="AZ29" s="25"/>
      <c r="BA29" s="131" t="s">
        <v>93</v>
      </c>
      <c r="BB29" s="131"/>
      <c r="BC29" s="131"/>
      <c r="BD29" s="131"/>
      <c r="BE29" s="131"/>
      <c r="BF29" s="131"/>
      <c r="BG29" s="131"/>
      <c r="BH29" s="131"/>
      <c r="BI29" s="131"/>
      <c r="BJ29" s="131"/>
      <c r="BK29" s="131"/>
      <c r="BL29" s="131"/>
      <c r="BM29" s="131"/>
      <c r="BN29" s="131"/>
      <c r="BO29" s="131"/>
      <c r="BP29" s="33"/>
      <c r="BQ29" s="131" t="s">
        <v>91</v>
      </c>
      <c r="BR29" s="131"/>
      <c r="BS29" s="131"/>
      <c r="BT29" s="131"/>
      <c r="BU29" s="131"/>
      <c r="BV29" s="131"/>
      <c r="BW29" s="131"/>
      <c r="BX29" s="131"/>
      <c r="BY29" s="131"/>
      <c r="BZ29" s="131"/>
      <c r="CA29" s="131"/>
      <c r="CB29" s="131"/>
      <c r="CC29" s="131"/>
      <c r="CD29" s="131"/>
      <c r="CE29" s="131"/>
      <c r="CF29" s="33"/>
      <c r="CG29" s="131" t="s">
        <v>92</v>
      </c>
      <c r="CH29" s="131"/>
      <c r="CI29" s="131"/>
      <c r="CJ29" s="131"/>
      <c r="CK29" s="131"/>
      <c r="CL29" s="131"/>
      <c r="CM29" s="131"/>
      <c r="CN29" s="131"/>
      <c r="CO29" s="131"/>
      <c r="CP29" s="131"/>
      <c r="CQ29" s="131"/>
      <c r="CR29" s="131"/>
      <c r="CS29" s="131"/>
      <c r="CT29" s="131"/>
      <c r="CU29" s="131"/>
    </row>
    <row r="30" spans="5:99" x14ac:dyDescent="0.35">
      <c r="E30" s="131"/>
      <c r="F30" s="131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25"/>
      <c r="U30" s="131"/>
      <c r="V30" s="131"/>
      <c r="W30" s="131"/>
      <c r="X30" s="131"/>
      <c r="Y30" s="131"/>
      <c r="Z30" s="131"/>
      <c r="AA30" s="131"/>
      <c r="AB30" s="131"/>
      <c r="AC30" s="131"/>
      <c r="AD30" s="131"/>
      <c r="AE30" s="131"/>
      <c r="AF30" s="131"/>
      <c r="AG30" s="131"/>
      <c r="AH30" s="131"/>
      <c r="AI30" s="131"/>
      <c r="AJ30" s="25"/>
      <c r="AK30" s="131"/>
      <c r="AL30" s="131"/>
      <c r="AM30" s="131"/>
      <c r="AN30" s="131"/>
      <c r="AO30" s="131"/>
      <c r="AP30" s="131"/>
      <c r="AQ30" s="131"/>
      <c r="AR30" s="131"/>
      <c r="AS30" s="131"/>
      <c r="AT30" s="131"/>
      <c r="AU30" s="131"/>
      <c r="AV30" s="131"/>
      <c r="AW30" s="131"/>
      <c r="AX30" s="131"/>
      <c r="AY30" s="131"/>
      <c r="AZ30" s="25"/>
      <c r="BA30" s="131"/>
      <c r="BB30" s="131"/>
      <c r="BC30" s="131"/>
      <c r="BD30" s="131"/>
      <c r="BE30" s="131"/>
      <c r="BF30" s="131"/>
      <c r="BG30" s="131"/>
      <c r="BH30" s="131"/>
      <c r="BI30" s="131"/>
      <c r="BJ30" s="131"/>
      <c r="BK30" s="131"/>
      <c r="BL30" s="131"/>
      <c r="BM30" s="131"/>
      <c r="BN30" s="131"/>
      <c r="BO30" s="131"/>
      <c r="BP30" s="33"/>
      <c r="BQ30" s="131"/>
      <c r="BR30" s="131"/>
      <c r="BS30" s="131"/>
      <c r="BT30" s="131"/>
      <c r="BU30" s="131"/>
      <c r="BV30" s="131"/>
      <c r="BW30" s="131"/>
      <c r="BX30" s="131"/>
      <c r="BY30" s="131"/>
      <c r="BZ30" s="131"/>
      <c r="CA30" s="131"/>
      <c r="CB30" s="131"/>
      <c r="CC30" s="131"/>
      <c r="CD30" s="131"/>
      <c r="CE30" s="131"/>
      <c r="CF30" s="33"/>
      <c r="CG30" s="131"/>
      <c r="CH30" s="131"/>
      <c r="CI30" s="131"/>
      <c r="CJ30" s="131"/>
      <c r="CK30" s="131"/>
      <c r="CL30" s="131"/>
      <c r="CM30" s="131"/>
      <c r="CN30" s="131"/>
      <c r="CO30" s="131"/>
      <c r="CP30" s="131"/>
      <c r="CQ30" s="131"/>
      <c r="CR30" s="131"/>
      <c r="CS30" s="131"/>
      <c r="CT30" s="131"/>
      <c r="CU30" s="131"/>
    </row>
    <row r="31" spans="5:99" x14ac:dyDescent="0.35">
      <c r="E31" s="126" t="s">
        <v>9</v>
      </c>
      <c r="F31" s="126"/>
      <c r="G31" s="126"/>
      <c r="H31" s="126"/>
      <c r="I31" s="126"/>
      <c r="J31" s="126" t="s">
        <v>10</v>
      </c>
      <c r="K31" s="126"/>
      <c r="L31" s="126"/>
      <c r="M31" s="126"/>
      <c r="N31" s="127"/>
      <c r="O31" s="128" t="s">
        <v>19</v>
      </c>
      <c r="P31" s="123" t="s">
        <v>20</v>
      </c>
      <c r="Q31" s="123" t="s">
        <v>21</v>
      </c>
      <c r="R31" s="123" t="s">
        <v>90</v>
      </c>
      <c r="S31" s="124" t="s">
        <v>22</v>
      </c>
      <c r="T31" s="25"/>
      <c r="U31" s="126" t="s">
        <v>9</v>
      </c>
      <c r="V31" s="126"/>
      <c r="W31" s="126"/>
      <c r="X31" s="126"/>
      <c r="Y31" s="126"/>
      <c r="Z31" s="126" t="s">
        <v>10</v>
      </c>
      <c r="AA31" s="126"/>
      <c r="AB31" s="126"/>
      <c r="AC31" s="126"/>
      <c r="AD31" s="127"/>
      <c r="AE31" s="128" t="s">
        <v>19</v>
      </c>
      <c r="AF31" s="123" t="s">
        <v>20</v>
      </c>
      <c r="AG31" s="123" t="s">
        <v>21</v>
      </c>
      <c r="AH31" s="123" t="s">
        <v>90</v>
      </c>
      <c r="AI31" s="124" t="s">
        <v>22</v>
      </c>
      <c r="AJ31" s="25"/>
      <c r="AK31" s="96" t="s">
        <v>9</v>
      </c>
      <c r="AL31" s="96"/>
      <c r="AM31" s="96"/>
      <c r="AN31" s="96"/>
      <c r="AO31" s="96"/>
      <c r="AP31" s="96" t="s">
        <v>10</v>
      </c>
      <c r="AQ31" s="96"/>
      <c r="AR31" s="96"/>
      <c r="AS31" s="96"/>
      <c r="AT31" s="96"/>
      <c r="AU31" s="122" t="s">
        <v>19</v>
      </c>
      <c r="AV31" s="122" t="s">
        <v>20</v>
      </c>
      <c r="AW31" s="122" t="s">
        <v>21</v>
      </c>
      <c r="AX31" s="122" t="s">
        <v>90</v>
      </c>
      <c r="AY31" s="122" t="s">
        <v>22</v>
      </c>
      <c r="AZ31" s="25"/>
      <c r="BA31" s="96" t="s">
        <v>9</v>
      </c>
      <c r="BB31" s="96"/>
      <c r="BC31" s="96"/>
      <c r="BD31" s="96"/>
      <c r="BE31" s="96"/>
      <c r="BF31" s="96" t="s">
        <v>10</v>
      </c>
      <c r="BG31" s="96"/>
      <c r="BH31" s="96"/>
      <c r="BI31" s="96"/>
      <c r="BJ31" s="96"/>
      <c r="BK31" s="122" t="s">
        <v>19</v>
      </c>
      <c r="BL31" s="122" t="s">
        <v>20</v>
      </c>
      <c r="BM31" s="122" t="s">
        <v>21</v>
      </c>
      <c r="BN31" s="122" t="s">
        <v>90</v>
      </c>
      <c r="BO31" s="122" t="s">
        <v>22</v>
      </c>
      <c r="BP31" s="33"/>
      <c r="BQ31" s="96" t="s">
        <v>9</v>
      </c>
      <c r="BR31" s="96"/>
      <c r="BS31" s="96"/>
      <c r="BT31" s="96"/>
      <c r="BU31" s="96"/>
      <c r="BV31" s="96" t="s">
        <v>10</v>
      </c>
      <c r="BW31" s="96"/>
      <c r="BX31" s="96"/>
      <c r="BY31" s="96"/>
      <c r="BZ31" s="96"/>
      <c r="CA31" s="122" t="s">
        <v>19</v>
      </c>
      <c r="CB31" s="122" t="s">
        <v>20</v>
      </c>
      <c r="CC31" s="122" t="s">
        <v>21</v>
      </c>
      <c r="CD31" s="122" t="s">
        <v>90</v>
      </c>
      <c r="CE31" s="122" t="s">
        <v>22</v>
      </c>
      <c r="CF31" s="33"/>
      <c r="CG31" s="96" t="s">
        <v>9</v>
      </c>
      <c r="CH31" s="96"/>
      <c r="CI31" s="96"/>
      <c r="CJ31" s="96"/>
      <c r="CK31" s="96"/>
      <c r="CL31" s="96" t="s">
        <v>10</v>
      </c>
      <c r="CM31" s="96"/>
      <c r="CN31" s="96"/>
      <c r="CO31" s="96"/>
      <c r="CP31" s="96"/>
      <c r="CQ31" s="122" t="s">
        <v>19</v>
      </c>
      <c r="CR31" s="122" t="s">
        <v>20</v>
      </c>
      <c r="CS31" s="122" t="s">
        <v>21</v>
      </c>
      <c r="CT31" s="122" t="s">
        <v>90</v>
      </c>
      <c r="CU31" s="122" t="s">
        <v>22</v>
      </c>
    </row>
    <row r="32" spans="5:99" ht="109.5" x14ac:dyDescent="0.35">
      <c r="E32" s="34" t="s">
        <v>88</v>
      </c>
      <c r="F32" s="34" t="s">
        <v>23</v>
      </c>
      <c r="G32" s="34" t="s">
        <v>24</v>
      </c>
      <c r="H32" s="34" t="s">
        <v>20</v>
      </c>
      <c r="I32" s="34" t="s">
        <v>25</v>
      </c>
      <c r="J32" s="34" t="s">
        <v>88</v>
      </c>
      <c r="K32" s="34" t="s">
        <v>23</v>
      </c>
      <c r="L32" s="34" t="s">
        <v>24</v>
      </c>
      <c r="M32" s="34" t="s">
        <v>20</v>
      </c>
      <c r="N32" s="35" t="s">
        <v>25</v>
      </c>
      <c r="O32" s="129"/>
      <c r="P32" s="122"/>
      <c r="Q32" s="122"/>
      <c r="R32" s="122"/>
      <c r="S32" s="125"/>
      <c r="T32" s="25"/>
      <c r="U32" s="34" t="s">
        <v>88</v>
      </c>
      <c r="V32" s="34" t="s">
        <v>23</v>
      </c>
      <c r="W32" s="34" t="s">
        <v>24</v>
      </c>
      <c r="X32" s="34" t="s">
        <v>20</v>
      </c>
      <c r="Y32" s="34" t="s">
        <v>25</v>
      </c>
      <c r="Z32" s="34" t="s">
        <v>88</v>
      </c>
      <c r="AA32" s="34" t="s">
        <v>23</v>
      </c>
      <c r="AB32" s="34" t="s">
        <v>24</v>
      </c>
      <c r="AC32" s="34" t="s">
        <v>20</v>
      </c>
      <c r="AD32" s="35" t="s">
        <v>25</v>
      </c>
      <c r="AE32" s="129"/>
      <c r="AF32" s="122"/>
      <c r="AG32" s="122"/>
      <c r="AH32" s="122"/>
      <c r="AI32" s="125"/>
      <c r="AJ32" s="25"/>
      <c r="AK32" s="36" t="s">
        <v>88</v>
      </c>
      <c r="AL32" s="36" t="s">
        <v>23</v>
      </c>
      <c r="AM32" s="36" t="s">
        <v>24</v>
      </c>
      <c r="AN32" s="36" t="s">
        <v>20</v>
      </c>
      <c r="AO32" s="36" t="s">
        <v>25</v>
      </c>
      <c r="AP32" s="36" t="s">
        <v>88</v>
      </c>
      <c r="AQ32" s="36" t="s">
        <v>23</v>
      </c>
      <c r="AR32" s="36" t="s">
        <v>24</v>
      </c>
      <c r="AS32" s="36" t="s">
        <v>20</v>
      </c>
      <c r="AT32" s="36" t="s">
        <v>25</v>
      </c>
      <c r="AU32" s="122"/>
      <c r="AV32" s="122"/>
      <c r="AW32" s="122"/>
      <c r="AX32" s="122"/>
      <c r="AY32" s="122"/>
      <c r="AZ32" s="25"/>
      <c r="BA32" s="36" t="s">
        <v>88</v>
      </c>
      <c r="BB32" s="36" t="s">
        <v>23</v>
      </c>
      <c r="BC32" s="36" t="s">
        <v>24</v>
      </c>
      <c r="BD32" s="36" t="s">
        <v>20</v>
      </c>
      <c r="BE32" s="36" t="s">
        <v>25</v>
      </c>
      <c r="BF32" s="36" t="s">
        <v>88</v>
      </c>
      <c r="BG32" s="36" t="s">
        <v>23</v>
      </c>
      <c r="BH32" s="36" t="s">
        <v>24</v>
      </c>
      <c r="BI32" s="36" t="s">
        <v>20</v>
      </c>
      <c r="BJ32" s="36" t="s">
        <v>25</v>
      </c>
      <c r="BK32" s="122"/>
      <c r="BL32" s="122"/>
      <c r="BM32" s="122"/>
      <c r="BN32" s="122"/>
      <c r="BO32" s="122"/>
      <c r="BP32" s="33"/>
      <c r="BQ32" s="36" t="s">
        <v>88</v>
      </c>
      <c r="BR32" s="36" t="s">
        <v>23</v>
      </c>
      <c r="BS32" s="36" t="s">
        <v>24</v>
      </c>
      <c r="BT32" s="36" t="s">
        <v>20</v>
      </c>
      <c r="BU32" s="36" t="s">
        <v>25</v>
      </c>
      <c r="BV32" s="36" t="s">
        <v>88</v>
      </c>
      <c r="BW32" s="36" t="s">
        <v>23</v>
      </c>
      <c r="BX32" s="36" t="s">
        <v>24</v>
      </c>
      <c r="BY32" s="36" t="s">
        <v>20</v>
      </c>
      <c r="BZ32" s="36" t="s">
        <v>25</v>
      </c>
      <c r="CA32" s="122"/>
      <c r="CB32" s="122"/>
      <c r="CC32" s="122"/>
      <c r="CD32" s="122"/>
      <c r="CE32" s="122"/>
      <c r="CF32" s="33"/>
      <c r="CG32" s="36" t="s">
        <v>88</v>
      </c>
      <c r="CH32" s="36" t="s">
        <v>23</v>
      </c>
      <c r="CI32" s="36" t="s">
        <v>24</v>
      </c>
      <c r="CJ32" s="36" t="s">
        <v>20</v>
      </c>
      <c r="CK32" s="36" t="s">
        <v>25</v>
      </c>
      <c r="CL32" s="36" t="s">
        <v>88</v>
      </c>
      <c r="CM32" s="36" t="s">
        <v>23</v>
      </c>
      <c r="CN32" s="36" t="s">
        <v>24</v>
      </c>
      <c r="CO32" s="36" t="s">
        <v>20</v>
      </c>
      <c r="CP32" s="36" t="s">
        <v>25</v>
      </c>
      <c r="CQ32" s="122"/>
      <c r="CR32" s="122"/>
      <c r="CS32" s="122"/>
      <c r="CT32" s="122"/>
      <c r="CU32" s="122"/>
    </row>
    <row r="33" spans="1:99" x14ac:dyDescent="0.35">
      <c r="E33" s="5" t="s">
        <v>26</v>
      </c>
      <c r="F33" s="5">
        <f>H24</f>
        <v>59775</v>
      </c>
      <c r="G33" s="5">
        <f>I24</f>
        <v>281316072.5</v>
      </c>
      <c r="H33" s="5">
        <v>5</v>
      </c>
      <c r="I33" s="5">
        <f>H33*G33</f>
        <v>1406580362.5</v>
      </c>
      <c r="J33" s="5" t="s">
        <v>26</v>
      </c>
      <c r="K33" s="5">
        <f>L24</f>
        <v>59775</v>
      </c>
      <c r="L33" s="5">
        <f>M24</f>
        <v>281316072.5</v>
      </c>
      <c r="M33" s="5">
        <v>5</v>
      </c>
      <c r="N33" s="5">
        <f>M33*L33</f>
        <v>1406580362.5</v>
      </c>
      <c r="O33" s="5">
        <f>N25</f>
        <v>2724312858819</v>
      </c>
      <c r="P33" s="5">
        <v>5</v>
      </c>
      <c r="Q33" s="5">
        <f>P33*O33</f>
        <v>13621564294095</v>
      </c>
      <c r="R33" s="5">
        <f>COS(RADIANS(O39))</f>
        <v>0.86602540378443871</v>
      </c>
      <c r="S33" s="5">
        <f>R33*Q33</f>
        <v>11796620717969.314</v>
      </c>
      <c r="T33" s="33"/>
      <c r="U33" s="5" t="s">
        <v>26</v>
      </c>
      <c r="V33" s="5">
        <f t="shared" ref="V33:W35" si="42">F33</f>
        <v>59775</v>
      </c>
      <c r="W33" s="5">
        <f t="shared" si="42"/>
        <v>281316072.5</v>
      </c>
      <c r="X33" s="5">
        <v>1</v>
      </c>
      <c r="Y33" s="5">
        <f>X33*W33</f>
        <v>281316072.5</v>
      </c>
      <c r="Z33" s="5" t="s">
        <v>26</v>
      </c>
      <c r="AA33" s="5">
        <f t="shared" ref="AA33:AB35" si="43">K33</f>
        <v>59775</v>
      </c>
      <c r="AB33" s="5">
        <f t="shared" si="43"/>
        <v>281316072.5</v>
      </c>
      <c r="AC33" s="5">
        <v>1</v>
      </c>
      <c r="AD33" s="5">
        <f>AC33*AB33</f>
        <v>281316072.5</v>
      </c>
      <c r="AE33" s="5">
        <f>O33</f>
        <v>2724312858819</v>
      </c>
      <c r="AF33" s="5">
        <v>1</v>
      </c>
      <c r="AG33" s="5">
        <f>AF33*AE33</f>
        <v>2724312858819</v>
      </c>
      <c r="AH33" s="5">
        <f>COS(RADIANS(AE39))</f>
        <v>0.86602540378443871</v>
      </c>
      <c r="AI33" s="5">
        <f>AH33*AG33</f>
        <v>2359324143593.8633</v>
      </c>
      <c r="AJ33" s="33"/>
      <c r="AK33" s="5" t="s">
        <v>26</v>
      </c>
      <c r="AL33" s="5">
        <f t="shared" ref="AL33:AM35" si="44">V33</f>
        <v>59775</v>
      </c>
      <c r="AM33" s="5">
        <f t="shared" si="44"/>
        <v>281316072.5</v>
      </c>
      <c r="AN33" s="5">
        <v>1</v>
      </c>
      <c r="AO33" s="5">
        <f>AN33*AM33</f>
        <v>281316072.5</v>
      </c>
      <c r="AP33" s="5" t="s">
        <v>26</v>
      </c>
      <c r="AQ33" s="5">
        <f t="shared" ref="AQ33:AR35" si="45">AA33</f>
        <v>59775</v>
      </c>
      <c r="AR33" s="5">
        <f t="shared" si="45"/>
        <v>281316072.5</v>
      </c>
      <c r="AS33" s="5">
        <v>1</v>
      </c>
      <c r="AT33" s="5">
        <f>AS33*AR33</f>
        <v>281316072.5</v>
      </c>
      <c r="AU33" s="5">
        <f>AE33</f>
        <v>2724312858819</v>
      </c>
      <c r="AV33" s="5">
        <v>1</v>
      </c>
      <c r="AW33" s="5">
        <f>AV33*AU33</f>
        <v>2724312858819</v>
      </c>
      <c r="AX33" s="5">
        <f>COS(RADIANS(AU43))</f>
        <v>0.86602540378443871</v>
      </c>
      <c r="AY33" s="5">
        <f>AX33*AW33</f>
        <v>2359324143593.8633</v>
      </c>
      <c r="AZ33" s="33"/>
      <c r="BA33" s="5" t="s">
        <v>26</v>
      </c>
      <c r="BB33" s="5">
        <f t="shared" ref="BB33:BC35" si="46">AL33</f>
        <v>59775</v>
      </c>
      <c r="BC33" s="5">
        <f t="shared" si="46"/>
        <v>281316072.5</v>
      </c>
      <c r="BD33" s="5">
        <v>1</v>
      </c>
      <c r="BE33" s="5">
        <f>BD33*BC33</f>
        <v>281316072.5</v>
      </c>
      <c r="BF33" s="5" t="s">
        <v>26</v>
      </c>
      <c r="BG33" s="5">
        <f t="shared" ref="BG33:BH35" si="47">AQ33</f>
        <v>59775</v>
      </c>
      <c r="BH33" s="5">
        <f t="shared" si="47"/>
        <v>281316072.5</v>
      </c>
      <c r="BI33" s="5">
        <v>1</v>
      </c>
      <c r="BJ33" s="5">
        <f>BI33*BH33</f>
        <v>281316072.5</v>
      </c>
      <c r="BK33" s="5">
        <f>AU33</f>
        <v>2724312858819</v>
      </c>
      <c r="BL33" s="5">
        <v>1</v>
      </c>
      <c r="BM33" s="5">
        <f>BL33*BK33</f>
        <v>2724312858819</v>
      </c>
      <c r="BN33" s="5">
        <f>COS(RADIANS(BK41))</f>
        <v>0.50000000000000011</v>
      </c>
      <c r="BO33" s="5">
        <f>BN33*BM33</f>
        <v>1362156429409.5002</v>
      </c>
      <c r="BP33" s="33"/>
      <c r="BQ33" s="5" t="s">
        <v>26</v>
      </c>
      <c r="BR33" s="5">
        <f t="shared" ref="BR33:BS37" si="48">BB33</f>
        <v>59775</v>
      </c>
      <c r="BS33" s="5">
        <f t="shared" si="48"/>
        <v>281316072.5</v>
      </c>
      <c r="BT33" s="5">
        <v>1</v>
      </c>
      <c r="BU33" s="5">
        <f>BT33*BS33</f>
        <v>281316072.5</v>
      </c>
      <c r="BV33" s="5" t="s">
        <v>26</v>
      </c>
      <c r="BW33" s="5">
        <f t="shared" ref="BW33:BX37" si="49">BG33</f>
        <v>59775</v>
      </c>
      <c r="BX33" s="5">
        <f t="shared" si="49"/>
        <v>281316072.5</v>
      </c>
      <c r="BY33" s="5">
        <v>1</v>
      </c>
      <c r="BZ33" s="5">
        <f>BY33*BX33</f>
        <v>281316072.5</v>
      </c>
      <c r="CA33" s="5">
        <f>BK33</f>
        <v>2724312858819</v>
      </c>
      <c r="CB33" s="5">
        <v>1</v>
      </c>
      <c r="CC33" s="5">
        <f>CB33*CA33</f>
        <v>2724312858819</v>
      </c>
      <c r="CD33" s="5">
        <f xml:space="preserve"> COS(RADIANS(CA45))</f>
        <v>0.50000000000000011</v>
      </c>
      <c r="CE33" s="5">
        <f>CD33*CC33</f>
        <v>1362156429409.5002</v>
      </c>
      <c r="CF33" s="33"/>
      <c r="CG33" s="5" t="s">
        <v>26</v>
      </c>
      <c r="CH33" s="5">
        <f t="shared" ref="CH33:CI37" si="50">BR33</f>
        <v>59775</v>
      </c>
      <c r="CI33" s="5">
        <f t="shared" si="50"/>
        <v>281316072.5</v>
      </c>
      <c r="CJ33" s="5">
        <v>1</v>
      </c>
      <c r="CK33" s="5">
        <f t="shared" ref="CK33:CK39" si="51">CJ33*CI33</f>
        <v>281316072.5</v>
      </c>
      <c r="CL33" s="5" t="s">
        <v>26</v>
      </c>
      <c r="CM33" s="5">
        <f t="shared" ref="CM33:CN37" si="52">BW33</f>
        <v>59775</v>
      </c>
      <c r="CN33" s="5">
        <f t="shared" si="52"/>
        <v>281316072.5</v>
      </c>
      <c r="CO33" s="5">
        <v>1</v>
      </c>
      <c r="CP33" s="5">
        <f t="shared" ref="CP33:CP39" si="53">CO33*CN33</f>
        <v>281316072.5</v>
      </c>
      <c r="CQ33" s="5">
        <f>CA33</f>
        <v>2724312858819</v>
      </c>
      <c r="CR33" s="5">
        <v>1</v>
      </c>
      <c r="CS33" s="5">
        <f t="shared" ref="CS33:CS39" si="54">CR33*CQ33</f>
        <v>2724312858819</v>
      </c>
      <c r="CT33" s="5">
        <f t="shared" ref="CT33:CT39" si="55">COS(RADIANS(CQ43))</f>
        <v>6.1257422745431001E-17</v>
      </c>
      <c r="CU33" s="5">
        <f t="shared" ref="CU33:CU39" si="56">CT33*CS33</f>
        <v>1.6688438448348916E-4</v>
      </c>
    </row>
    <row r="34" spans="1:99" x14ac:dyDescent="0.35">
      <c r="E34" s="5" t="s">
        <v>27</v>
      </c>
      <c r="F34" s="11">
        <f>S24</f>
        <v>63029.75</v>
      </c>
      <c r="G34" s="11">
        <f>T24</f>
        <v>308725806.75</v>
      </c>
      <c r="H34" s="5">
        <v>8</v>
      </c>
      <c r="I34" s="5">
        <f>H34*G34</f>
        <v>2469806454</v>
      </c>
      <c r="J34" s="5" t="s">
        <v>27</v>
      </c>
      <c r="K34" s="11">
        <f>W24</f>
        <v>41594.5</v>
      </c>
      <c r="L34" s="11">
        <f>X24</f>
        <v>136834969</v>
      </c>
      <c r="M34" s="5">
        <v>8</v>
      </c>
      <c r="N34" s="5">
        <f>M34*L34</f>
        <v>1094679752</v>
      </c>
      <c r="O34" s="11">
        <f>Y25</f>
        <v>2007078675527.25</v>
      </c>
      <c r="P34" s="5">
        <v>8</v>
      </c>
      <c r="Q34" s="5">
        <f>P34*O34</f>
        <v>16056629404218</v>
      </c>
      <c r="R34" s="5">
        <f>COS(RADIANS(O40))</f>
        <v>0.96592582628906831</v>
      </c>
      <c r="S34" s="5">
        <f>R34*Q34</f>
        <v>15509513024686.623</v>
      </c>
      <c r="T34" s="33"/>
      <c r="U34" s="5" t="s">
        <v>27</v>
      </c>
      <c r="V34" s="11">
        <f t="shared" si="42"/>
        <v>63029.75</v>
      </c>
      <c r="W34" s="11">
        <f t="shared" si="42"/>
        <v>308725806.75</v>
      </c>
      <c r="X34" s="5">
        <v>4</v>
      </c>
      <c r="Y34" s="5">
        <f>X34*W34</f>
        <v>1234903227</v>
      </c>
      <c r="Z34" s="5" t="s">
        <v>27</v>
      </c>
      <c r="AA34" s="11">
        <f t="shared" si="43"/>
        <v>41594.5</v>
      </c>
      <c r="AB34" s="11">
        <f t="shared" si="43"/>
        <v>136834969</v>
      </c>
      <c r="AC34" s="5">
        <v>4</v>
      </c>
      <c r="AD34" s="5">
        <f>AC34*AB34</f>
        <v>547339876</v>
      </c>
      <c r="AE34" s="11">
        <f>O34</f>
        <v>2007078675527.25</v>
      </c>
      <c r="AF34" s="5">
        <v>4</v>
      </c>
      <c r="AG34" s="5">
        <f>AF34*AE34</f>
        <v>8028314702109</v>
      </c>
      <c r="AH34" s="5">
        <f>COS(RADIANS(AE40))</f>
        <v>0.96592582628906831</v>
      </c>
      <c r="AI34" s="5">
        <f>AH34*AG34</f>
        <v>7754756512343.3115</v>
      </c>
      <c r="AJ34" s="33"/>
      <c r="AK34" s="5" t="s">
        <v>27</v>
      </c>
      <c r="AL34" s="11">
        <f t="shared" si="44"/>
        <v>63029.75</v>
      </c>
      <c r="AM34" s="11">
        <f t="shared" si="44"/>
        <v>308725806.75</v>
      </c>
      <c r="AN34" s="5">
        <v>4</v>
      </c>
      <c r="AO34" s="5">
        <f>AN34*AM34</f>
        <v>1234903227</v>
      </c>
      <c r="AP34" s="5" t="s">
        <v>27</v>
      </c>
      <c r="AQ34" s="11">
        <f t="shared" si="45"/>
        <v>41594.5</v>
      </c>
      <c r="AR34" s="11">
        <f t="shared" si="45"/>
        <v>136834969</v>
      </c>
      <c r="AS34" s="5">
        <v>4</v>
      </c>
      <c r="AT34" s="5">
        <f>AS34*AR34</f>
        <v>547339876</v>
      </c>
      <c r="AU34" s="11">
        <f>AE34</f>
        <v>2007078675527.25</v>
      </c>
      <c r="AV34" s="5">
        <v>4</v>
      </c>
      <c r="AW34" s="5">
        <f>AV34*AU34</f>
        <v>8028314702109</v>
      </c>
      <c r="AX34" s="5">
        <f>COS(RADIANS(AU44))</f>
        <v>0.96592582628906831</v>
      </c>
      <c r="AY34" s="5">
        <f>AX34*AW34</f>
        <v>7754756512343.3115</v>
      </c>
      <c r="AZ34" s="33"/>
      <c r="BA34" s="5" t="s">
        <v>27</v>
      </c>
      <c r="BB34" s="11">
        <f t="shared" si="46"/>
        <v>63029.75</v>
      </c>
      <c r="BC34" s="11">
        <f t="shared" si="46"/>
        <v>308725806.75</v>
      </c>
      <c r="BD34" s="5">
        <v>4</v>
      </c>
      <c r="BE34" s="5">
        <f>BD34*BC34</f>
        <v>1234903227</v>
      </c>
      <c r="BF34" s="5" t="s">
        <v>27</v>
      </c>
      <c r="BG34" s="11">
        <f t="shared" si="47"/>
        <v>41594.5</v>
      </c>
      <c r="BH34" s="11">
        <f t="shared" si="47"/>
        <v>136834969</v>
      </c>
      <c r="BI34" s="5">
        <v>4</v>
      </c>
      <c r="BJ34" s="5">
        <f>BI34*BH34</f>
        <v>547339876</v>
      </c>
      <c r="BK34" s="11">
        <f>AU34</f>
        <v>2007078675527.25</v>
      </c>
      <c r="BL34" s="5">
        <v>4</v>
      </c>
      <c r="BM34" s="5">
        <f>BL34*BK34</f>
        <v>8028314702109</v>
      </c>
      <c r="BN34" s="5">
        <f>COS(RADIANS(BK42))</f>
        <v>0.70710678118654757</v>
      </c>
      <c r="BO34" s="5">
        <f>BN34*BM34</f>
        <v>5676875767360.9316</v>
      </c>
      <c r="BP34" s="33"/>
      <c r="BQ34" s="5" t="s">
        <v>27</v>
      </c>
      <c r="BR34" s="11">
        <f t="shared" si="48"/>
        <v>63029.75</v>
      </c>
      <c r="BS34" s="11">
        <f t="shared" si="48"/>
        <v>308725806.75</v>
      </c>
      <c r="BT34" s="5">
        <v>4</v>
      </c>
      <c r="BU34" s="5">
        <f>BT34*BS34</f>
        <v>1234903227</v>
      </c>
      <c r="BV34" s="5" t="s">
        <v>27</v>
      </c>
      <c r="BW34" s="11">
        <f t="shared" si="49"/>
        <v>41594.5</v>
      </c>
      <c r="BX34" s="11">
        <f t="shared" si="49"/>
        <v>136834969</v>
      </c>
      <c r="BY34" s="5">
        <v>4</v>
      </c>
      <c r="BZ34" s="5">
        <f>BY34*BX34</f>
        <v>547339876</v>
      </c>
      <c r="CA34" s="11">
        <f>BK34</f>
        <v>2007078675527.25</v>
      </c>
      <c r="CB34" s="5">
        <v>4</v>
      </c>
      <c r="CC34" s="5">
        <f>CB34*CA34</f>
        <v>8028314702109</v>
      </c>
      <c r="CD34" s="5">
        <f xml:space="preserve"> COS(RADIANS(CA46))</f>
        <v>0.70710678118654757</v>
      </c>
      <c r="CE34" s="5">
        <f>CD34*CC34</f>
        <v>5676875767360.9316</v>
      </c>
      <c r="CF34" s="33"/>
      <c r="CG34" s="5" t="s">
        <v>27</v>
      </c>
      <c r="CH34" s="11">
        <f t="shared" si="50"/>
        <v>63029.75</v>
      </c>
      <c r="CI34" s="11">
        <f t="shared" si="50"/>
        <v>308725806.75</v>
      </c>
      <c r="CJ34" s="5">
        <v>4</v>
      </c>
      <c r="CK34" s="5">
        <f t="shared" si="51"/>
        <v>1234903227</v>
      </c>
      <c r="CL34" s="5" t="s">
        <v>27</v>
      </c>
      <c r="CM34" s="11">
        <f t="shared" si="52"/>
        <v>41594.5</v>
      </c>
      <c r="CN34" s="11">
        <f t="shared" si="52"/>
        <v>136834969</v>
      </c>
      <c r="CO34" s="5">
        <v>4</v>
      </c>
      <c r="CP34" s="5">
        <f t="shared" si="53"/>
        <v>547339876</v>
      </c>
      <c r="CQ34" s="11">
        <f>CA34</f>
        <v>2007078675527.25</v>
      </c>
      <c r="CR34" s="5">
        <v>4</v>
      </c>
      <c r="CS34" s="5">
        <f t="shared" si="54"/>
        <v>8028314702109</v>
      </c>
      <c r="CT34" s="5">
        <f t="shared" si="55"/>
        <v>0.25881904510252074</v>
      </c>
      <c r="CU34" s="5">
        <f t="shared" si="56"/>
        <v>2077880744982.3796</v>
      </c>
    </row>
    <row r="35" spans="1:99" x14ac:dyDescent="0.35">
      <c r="E35" s="5" t="s">
        <v>28</v>
      </c>
      <c r="F35" s="5">
        <f>AD24</f>
        <v>73772.5</v>
      </c>
      <c r="G35" s="5">
        <f>AE24</f>
        <v>417729678.5</v>
      </c>
      <c r="H35" s="5">
        <v>-1</v>
      </c>
      <c r="I35" s="5">
        <f>H35*G35</f>
        <v>-417729678.5</v>
      </c>
      <c r="J35" s="5" t="s">
        <v>28</v>
      </c>
      <c r="K35" s="5">
        <f>AH24</f>
        <v>21374.2</v>
      </c>
      <c r="L35" s="5">
        <f>AI24</f>
        <v>35275334.980000004</v>
      </c>
      <c r="M35" s="5">
        <v>-1</v>
      </c>
      <c r="N35" s="5">
        <f>M35*L35</f>
        <v>-35275334.980000004</v>
      </c>
      <c r="O35" s="5">
        <f>AJ25</f>
        <v>2465942442270.8721</v>
      </c>
      <c r="P35" s="5">
        <v>-1</v>
      </c>
      <c r="Q35" s="5">
        <f>P35*O35</f>
        <v>-2465942442270.8721</v>
      </c>
      <c r="R35" s="5">
        <f>COS(RADIANS(O41))</f>
        <v>1</v>
      </c>
      <c r="S35" s="5">
        <f>R35*Q35</f>
        <v>-2465942442270.8721</v>
      </c>
      <c r="T35" s="33"/>
      <c r="U35" s="5" t="s">
        <v>28</v>
      </c>
      <c r="V35" s="5">
        <f t="shared" si="42"/>
        <v>73772.5</v>
      </c>
      <c r="W35" s="5">
        <f t="shared" si="42"/>
        <v>417729678.5</v>
      </c>
      <c r="X35" s="5">
        <v>1</v>
      </c>
      <c r="Y35" s="5">
        <f>X35*W35</f>
        <v>417729678.5</v>
      </c>
      <c r="Z35" s="5" t="s">
        <v>28</v>
      </c>
      <c r="AA35" s="5">
        <f t="shared" si="43"/>
        <v>21374.2</v>
      </c>
      <c r="AB35" s="5">
        <f t="shared" si="43"/>
        <v>35275334.980000004</v>
      </c>
      <c r="AC35" s="5">
        <v>1</v>
      </c>
      <c r="AD35" s="5">
        <f>AC35*AB35</f>
        <v>35275334.980000004</v>
      </c>
      <c r="AE35" s="5">
        <f>O35</f>
        <v>2465942442270.8721</v>
      </c>
      <c r="AF35" s="5">
        <v>1</v>
      </c>
      <c r="AG35" s="5">
        <f>AF35*AE35</f>
        <v>2465942442270.8721</v>
      </c>
      <c r="AH35" s="5">
        <f>COS(RADIANS(AE41))</f>
        <v>1</v>
      </c>
      <c r="AI35" s="5">
        <f>AH35*AG35</f>
        <v>2465942442270.8721</v>
      </c>
      <c r="AJ35" s="33"/>
      <c r="AK35" s="5" t="s">
        <v>28</v>
      </c>
      <c r="AL35" s="5">
        <f t="shared" si="44"/>
        <v>73772.5</v>
      </c>
      <c r="AM35" s="5">
        <f t="shared" si="44"/>
        <v>417729678.5</v>
      </c>
      <c r="AN35" s="5">
        <v>1</v>
      </c>
      <c r="AO35" s="5">
        <f>AN35*AM35</f>
        <v>417729678.5</v>
      </c>
      <c r="AP35" s="5" t="s">
        <v>28</v>
      </c>
      <c r="AQ35" s="5">
        <f t="shared" si="45"/>
        <v>21374.2</v>
      </c>
      <c r="AR35" s="5">
        <f t="shared" si="45"/>
        <v>35275334.980000004</v>
      </c>
      <c r="AS35" s="5">
        <v>1</v>
      </c>
      <c r="AT35" s="5">
        <f>AS35*AR35</f>
        <v>35275334.980000004</v>
      </c>
      <c r="AU35" s="5">
        <f>AE35</f>
        <v>2465942442270.8721</v>
      </c>
      <c r="AV35" s="5">
        <v>1</v>
      </c>
      <c r="AW35" s="5">
        <f>AV35*AU35</f>
        <v>2465942442270.8721</v>
      </c>
      <c r="AX35" s="5">
        <f>COS(RADIANS(AU45))</f>
        <v>1</v>
      </c>
      <c r="AY35" s="5">
        <f>AX35*AW35</f>
        <v>2465942442270.8721</v>
      </c>
      <c r="AZ35" s="33"/>
      <c r="BA35" s="5" t="s">
        <v>28</v>
      </c>
      <c r="BB35" s="5">
        <f t="shared" si="46"/>
        <v>73772.5</v>
      </c>
      <c r="BC35" s="5">
        <f t="shared" si="46"/>
        <v>417729678.5</v>
      </c>
      <c r="BD35" s="5">
        <v>2</v>
      </c>
      <c r="BE35" s="5">
        <f>BD35*BC35</f>
        <v>835459357</v>
      </c>
      <c r="BF35" s="5" t="s">
        <v>28</v>
      </c>
      <c r="BG35" s="5">
        <f t="shared" si="47"/>
        <v>21374.2</v>
      </c>
      <c r="BH35" s="5">
        <f t="shared" si="47"/>
        <v>35275334.980000004</v>
      </c>
      <c r="BI35" s="5">
        <v>2</v>
      </c>
      <c r="BJ35" s="5">
        <f>BI35*BH35</f>
        <v>70550669.960000008</v>
      </c>
      <c r="BK35" s="5">
        <f>AU35</f>
        <v>2465942442270.8721</v>
      </c>
      <c r="BL35" s="5">
        <v>2</v>
      </c>
      <c r="BM35" s="5">
        <f>BL35*BK35</f>
        <v>4931884884541.7441</v>
      </c>
      <c r="BN35" s="5">
        <f>COS(RADIANS(BK43))</f>
        <v>0.86602540378443871</v>
      </c>
      <c r="BO35" s="5">
        <f>BN35*BM35</f>
        <v>4271137598553.6338</v>
      </c>
      <c r="BP35" s="33"/>
      <c r="BQ35" s="5" t="s">
        <v>28</v>
      </c>
      <c r="BR35" s="5">
        <f t="shared" si="48"/>
        <v>73772.5</v>
      </c>
      <c r="BS35" s="5">
        <f t="shared" si="48"/>
        <v>417729678.5</v>
      </c>
      <c r="BT35" s="5">
        <v>2</v>
      </c>
      <c r="BU35" s="5">
        <f>BT35*BS35</f>
        <v>835459357</v>
      </c>
      <c r="BV35" s="5" t="s">
        <v>28</v>
      </c>
      <c r="BW35" s="5">
        <f t="shared" si="49"/>
        <v>21374.2</v>
      </c>
      <c r="BX35" s="5">
        <f t="shared" si="49"/>
        <v>35275334.980000004</v>
      </c>
      <c r="BY35" s="5">
        <v>2</v>
      </c>
      <c r="BZ35" s="5">
        <f>BY35*BX35</f>
        <v>70550669.960000008</v>
      </c>
      <c r="CA35" s="5">
        <f>BK35</f>
        <v>2465942442270.8721</v>
      </c>
      <c r="CB35" s="5">
        <v>2</v>
      </c>
      <c r="CC35" s="5">
        <f>CB35*CA35</f>
        <v>4931884884541.7441</v>
      </c>
      <c r="CD35" s="5">
        <f xml:space="preserve"> COS(RADIANS(CA47))</f>
        <v>0.86602540378443871</v>
      </c>
      <c r="CE35" s="5">
        <f>CD35*CC35</f>
        <v>4271137598553.6338</v>
      </c>
      <c r="CF35" s="33"/>
      <c r="CG35" s="5" t="s">
        <v>28</v>
      </c>
      <c r="CH35" s="5">
        <f t="shared" si="50"/>
        <v>73772.5</v>
      </c>
      <c r="CI35" s="5">
        <f t="shared" si="50"/>
        <v>417729678.5</v>
      </c>
      <c r="CJ35" s="5">
        <v>2</v>
      </c>
      <c r="CK35" s="5">
        <f t="shared" si="51"/>
        <v>835459357</v>
      </c>
      <c r="CL35" s="5" t="s">
        <v>28</v>
      </c>
      <c r="CM35" s="5">
        <f t="shared" si="52"/>
        <v>21374.2</v>
      </c>
      <c r="CN35" s="5">
        <f t="shared" si="52"/>
        <v>35275334.980000004</v>
      </c>
      <c r="CO35" s="5">
        <v>2</v>
      </c>
      <c r="CP35" s="5">
        <f t="shared" si="53"/>
        <v>70550669.960000008</v>
      </c>
      <c r="CQ35" s="5">
        <f>CA35</f>
        <v>2465942442270.8721</v>
      </c>
      <c r="CR35" s="5">
        <v>2</v>
      </c>
      <c r="CS35" s="5">
        <f t="shared" si="54"/>
        <v>4931884884541.7441</v>
      </c>
      <c r="CT35" s="5">
        <f t="shared" si="55"/>
        <v>0.50000000000000011</v>
      </c>
      <c r="CU35" s="5">
        <f t="shared" si="56"/>
        <v>2465942442270.8726</v>
      </c>
    </row>
    <row r="36" spans="1:99" x14ac:dyDescent="0.35">
      <c r="E36" s="5"/>
      <c r="F36" s="5"/>
      <c r="G36" s="5"/>
      <c r="H36" s="5" t="s">
        <v>29</v>
      </c>
      <c r="I36" s="5">
        <f>SUM(I33:I35)</f>
        <v>3458657138</v>
      </c>
      <c r="J36" s="5"/>
      <c r="K36" s="5"/>
      <c r="L36" s="5"/>
      <c r="M36" s="5" t="s">
        <v>29</v>
      </c>
      <c r="N36" s="5">
        <f>SUM(N33:N35)</f>
        <v>2465984779.52</v>
      </c>
      <c r="O36" s="5"/>
      <c r="P36" s="5"/>
      <c r="Q36" s="5"/>
      <c r="R36" s="5" t="s">
        <v>29</v>
      </c>
      <c r="S36" s="5">
        <f>SUM(S33:S35)</f>
        <v>24840191300385.066</v>
      </c>
      <c r="T36" s="33"/>
      <c r="U36" s="5"/>
      <c r="V36" s="5"/>
      <c r="W36" s="5"/>
      <c r="X36" s="5" t="s">
        <v>29</v>
      </c>
      <c r="Y36" s="5">
        <f>SUM(Y33:Y35)</f>
        <v>1933948978</v>
      </c>
      <c r="Z36" s="5"/>
      <c r="AA36" s="5"/>
      <c r="AB36" s="5"/>
      <c r="AC36" s="5" t="s">
        <v>29</v>
      </c>
      <c r="AD36" s="5">
        <f>SUM(AD33:AD35)</f>
        <v>863931283.48000002</v>
      </c>
      <c r="AE36" s="5"/>
      <c r="AF36" s="5"/>
      <c r="AG36" s="5"/>
      <c r="AH36" s="5" t="s">
        <v>29</v>
      </c>
      <c r="AI36" s="5">
        <f>SUM(AI33:AI35)</f>
        <v>12580023098208.047</v>
      </c>
      <c r="AJ36" s="33"/>
      <c r="AK36" s="5"/>
      <c r="AL36" s="5"/>
      <c r="AM36" s="5"/>
      <c r="AN36" s="5" t="s">
        <v>29</v>
      </c>
      <c r="AO36" s="5">
        <f>SUM(AO33:AO35)</f>
        <v>1933948978</v>
      </c>
      <c r="AP36" s="5"/>
      <c r="AQ36" s="5"/>
      <c r="AR36" s="5"/>
      <c r="AS36" s="5" t="s">
        <v>29</v>
      </c>
      <c r="AT36" s="5">
        <f>SUM(AT33:AT35)</f>
        <v>863931283.48000002</v>
      </c>
      <c r="AU36" s="5"/>
      <c r="AV36" s="5"/>
      <c r="AW36" s="5"/>
      <c r="AX36" s="5" t="s">
        <v>29</v>
      </c>
      <c r="AY36" s="5">
        <f>SUM(AY33:AY35)</f>
        <v>12580023098208.047</v>
      </c>
      <c r="AZ36" s="33"/>
      <c r="BA36" s="5" t="s">
        <v>30</v>
      </c>
      <c r="BB36" s="5">
        <f>AL37</f>
        <v>74642.25</v>
      </c>
      <c r="BC36" s="5">
        <f>AM37</f>
        <v>417273830.25</v>
      </c>
      <c r="BD36" s="6">
        <v>4</v>
      </c>
      <c r="BE36" s="5">
        <f>BD36*BC36</f>
        <v>1669095321</v>
      </c>
      <c r="BF36" s="5" t="s">
        <v>30</v>
      </c>
      <c r="BG36" s="5">
        <f>AQ37</f>
        <v>17847.5</v>
      </c>
      <c r="BH36" s="5">
        <f>AR37</f>
        <v>24007119.5</v>
      </c>
      <c r="BI36" s="6">
        <v>4</v>
      </c>
      <c r="BJ36" s="5">
        <f>BI36*BH36</f>
        <v>96028478</v>
      </c>
      <c r="BK36" s="5">
        <f>AU37</f>
        <v>2388218814745.25</v>
      </c>
      <c r="BL36" s="5">
        <v>4</v>
      </c>
      <c r="BM36" s="5">
        <f>BL36*BK36</f>
        <v>9552875258981</v>
      </c>
      <c r="BN36" s="5">
        <f>COS(RADIANS(BK44))</f>
        <v>0.96592582628906831</v>
      </c>
      <c r="BO36" s="5">
        <f>BN36*BM36</f>
        <v>9227368927967.6191</v>
      </c>
      <c r="BP36" s="33"/>
      <c r="BQ36" s="5" t="s">
        <v>30</v>
      </c>
      <c r="BR36" s="5">
        <f t="shared" si="48"/>
        <v>74642.25</v>
      </c>
      <c r="BS36" s="5">
        <f t="shared" si="48"/>
        <v>417273830.25</v>
      </c>
      <c r="BT36" s="6">
        <v>4</v>
      </c>
      <c r="BU36" s="5">
        <f>BT36*BS36</f>
        <v>1669095321</v>
      </c>
      <c r="BV36" s="5" t="s">
        <v>30</v>
      </c>
      <c r="BW36" s="5">
        <f t="shared" si="49"/>
        <v>17847.5</v>
      </c>
      <c r="BX36" s="5">
        <f t="shared" si="49"/>
        <v>24007119.5</v>
      </c>
      <c r="BY36" s="6">
        <v>4</v>
      </c>
      <c r="BZ36" s="5">
        <f>BY36*BX36</f>
        <v>96028478</v>
      </c>
      <c r="CA36" s="5">
        <f>BK36</f>
        <v>2388218814745.25</v>
      </c>
      <c r="CB36" s="5">
        <v>4</v>
      </c>
      <c r="CC36" s="5">
        <f>CB36*CA36</f>
        <v>9552875258981</v>
      </c>
      <c r="CD36" s="5">
        <f xml:space="preserve"> COS(RADIANS(CA48))</f>
        <v>0.96592582628906831</v>
      </c>
      <c r="CE36" s="5">
        <f>CD36*CC36</f>
        <v>9227368927967.6191</v>
      </c>
      <c r="CF36" s="33"/>
      <c r="CG36" s="5" t="s">
        <v>30</v>
      </c>
      <c r="CH36" s="5">
        <f t="shared" si="50"/>
        <v>74642.25</v>
      </c>
      <c r="CI36" s="5">
        <f t="shared" si="50"/>
        <v>417273830.25</v>
      </c>
      <c r="CJ36" s="6">
        <v>4</v>
      </c>
      <c r="CK36" s="5">
        <f t="shared" si="51"/>
        <v>1669095321</v>
      </c>
      <c r="CL36" s="5" t="s">
        <v>30</v>
      </c>
      <c r="CM36" s="5">
        <f t="shared" si="52"/>
        <v>17847.5</v>
      </c>
      <c r="CN36" s="5">
        <f t="shared" si="52"/>
        <v>24007119.5</v>
      </c>
      <c r="CO36" s="6">
        <v>4</v>
      </c>
      <c r="CP36" s="5">
        <f t="shared" si="53"/>
        <v>96028478</v>
      </c>
      <c r="CQ36" s="5">
        <f>CA36</f>
        <v>2388218814745.25</v>
      </c>
      <c r="CR36" s="6">
        <v>4</v>
      </c>
      <c r="CS36" s="5">
        <f t="shared" si="54"/>
        <v>9552875258981</v>
      </c>
      <c r="CT36" s="5">
        <f t="shared" si="55"/>
        <v>0.70710678118654757</v>
      </c>
      <c r="CU36" s="5">
        <f t="shared" si="56"/>
        <v>6754902875454.6621</v>
      </c>
    </row>
    <row r="37" spans="1:99" x14ac:dyDescent="0.35"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5" t="s">
        <v>30</v>
      </c>
      <c r="AL37" s="5">
        <f>AO24</f>
        <v>74642.25</v>
      </c>
      <c r="AM37" s="5">
        <f>AP24</f>
        <v>417273830.25</v>
      </c>
      <c r="AN37" s="5">
        <v>5</v>
      </c>
      <c r="AO37" s="5">
        <f>AN37*AM37</f>
        <v>2086369151.25</v>
      </c>
      <c r="AP37" s="5" t="s">
        <v>30</v>
      </c>
      <c r="AQ37" s="5">
        <f>AS24</f>
        <v>17847.5</v>
      </c>
      <c r="AR37" s="5">
        <f>AT24</f>
        <v>24007119.5</v>
      </c>
      <c r="AS37" s="5">
        <v>5</v>
      </c>
      <c r="AT37" s="5">
        <f>AS37*AR37</f>
        <v>120035597.5</v>
      </c>
      <c r="AU37" s="5">
        <f>AU25</f>
        <v>2388218814745.25</v>
      </c>
      <c r="AV37" s="5">
        <v>5</v>
      </c>
      <c r="AW37" s="5">
        <f>AV37*AU37</f>
        <v>11941094073726.25</v>
      </c>
      <c r="AX37" s="5">
        <f>COS(RADIANS(AU46))</f>
        <v>0.96592582628906831</v>
      </c>
      <c r="AY37" s="5">
        <f>AX37*AW37</f>
        <v>11534211159959.525</v>
      </c>
      <c r="AZ37" s="33"/>
      <c r="BA37" s="6" t="s">
        <v>31</v>
      </c>
      <c r="BB37" s="5">
        <f>AZ24</f>
        <v>60922.75</v>
      </c>
      <c r="BC37" s="5">
        <f>BA24</f>
        <v>273482979.25</v>
      </c>
      <c r="BD37" s="5">
        <v>1</v>
      </c>
      <c r="BE37" s="5">
        <f>BD37*BC37</f>
        <v>273482979.25</v>
      </c>
      <c r="BF37" s="6" t="s">
        <v>31</v>
      </c>
      <c r="BG37" s="5">
        <f>BD24</f>
        <v>14358.5</v>
      </c>
      <c r="BH37" s="5">
        <f>BE24</f>
        <v>15476725</v>
      </c>
      <c r="BI37" s="5">
        <v>1</v>
      </c>
      <c r="BJ37" s="5">
        <f>BI37*BH37</f>
        <v>15476725</v>
      </c>
      <c r="BK37" s="5">
        <f>BF25</f>
        <v>1247033179824.75</v>
      </c>
      <c r="BL37" s="5">
        <v>1</v>
      </c>
      <c r="BM37" s="5">
        <f>BL37*BK37</f>
        <v>1247033179824.75</v>
      </c>
      <c r="BN37" s="5">
        <f>COS(RADIANS(BK45))</f>
        <v>1</v>
      </c>
      <c r="BO37" s="5">
        <f>BN37*BM37</f>
        <v>1247033179824.75</v>
      </c>
      <c r="BP37" s="33"/>
      <c r="BQ37" s="6" t="s">
        <v>31</v>
      </c>
      <c r="BR37" s="5">
        <f t="shared" si="48"/>
        <v>60922.75</v>
      </c>
      <c r="BS37" s="5">
        <f t="shared" si="48"/>
        <v>273482979.25</v>
      </c>
      <c r="BT37" s="5">
        <v>1</v>
      </c>
      <c r="BU37" s="5">
        <f>BT37*BS37</f>
        <v>273482979.25</v>
      </c>
      <c r="BV37" s="6" t="s">
        <v>31</v>
      </c>
      <c r="BW37" s="5">
        <f t="shared" si="49"/>
        <v>14358.5</v>
      </c>
      <c r="BX37" s="5">
        <f t="shared" si="49"/>
        <v>15476725</v>
      </c>
      <c r="BY37" s="5">
        <v>1</v>
      </c>
      <c r="BZ37" s="5">
        <f>BY37*BX37</f>
        <v>15476725</v>
      </c>
      <c r="CA37" s="5">
        <f>BK37</f>
        <v>1247033179824.75</v>
      </c>
      <c r="CB37" s="5">
        <v>1</v>
      </c>
      <c r="CC37" s="5">
        <f>CB37*CA37</f>
        <v>1247033179824.75</v>
      </c>
      <c r="CD37" s="5">
        <f xml:space="preserve"> COS(RADIANS(CA49))</f>
        <v>1</v>
      </c>
      <c r="CE37" s="5">
        <f>CD37*CC37</f>
        <v>1247033179824.75</v>
      </c>
      <c r="CF37" s="33"/>
      <c r="CG37" s="6" t="s">
        <v>31</v>
      </c>
      <c r="CH37" s="5">
        <f t="shared" si="50"/>
        <v>60922.75</v>
      </c>
      <c r="CI37" s="5">
        <f t="shared" si="50"/>
        <v>273482979.25</v>
      </c>
      <c r="CJ37" s="5">
        <v>2</v>
      </c>
      <c r="CK37" s="5">
        <f t="shared" si="51"/>
        <v>546965958.5</v>
      </c>
      <c r="CL37" s="6" t="s">
        <v>31</v>
      </c>
      <c r="CM37" s="5">
        <f t="shared" si="52"/>
        <v>14358.5</v>
      </c>
      <c r="CN37" s="5">
        <f t="shared" si="52"/>
        <v>15476725</v>
      </c>
      <c r="CO37" s="5">
        <v>2</v>
      </c>
      <c r="CP37" s="5">
        <f t="shared" si="53"/>
        <v>30953450</v>
      </c>
      <c r="CQ37" s="5">
        <f>CA37</f>
        <v>1247033179824.75</v>
      </c>
      <c r="CR37" s="5">
        <v>2</v>
      </c>
      <c r="CS37" s="5">
        <f t="shared" si="54"/>
        <v>2494066359649.5</v>
      </c>
      <c r="CT37" s="5">
        <f t="shared" si="55"/>
        <v>0.86602540378443871</v>
      </c>
      <c r="CU37" s="5">
        <f t="shared" si="56"/>
        <v>2159924826180.6433</v>
      </c>
    </row>
    <row r="38" spans="1:99" x14ac:dyDescent="0.35">
      <c r="E38" s="109" t="s">
        <v>9</v>
      </c>
      <c r="F38" s="109"/>
      <c r="G38" s="109"/>
      <c r="H38" s="109"/>
      <c r="I38" s="109"/>
      <c r="J38" s="5">
        <f>I36</f>
        <v>3458657138</v>
      </c>
      <c r="K38" s="33"/>
      <c r="L38" s="33"/>
      <c r="M38" s="33"/>
      <c r="N38" s="33"/>
      <c r="O38" s="37" t="s">
        <v>32</v>
      </c>
      <c r="P38" s="101" t="s">
        <v>33</v>
      </c>
      <c r="Q38" s="101"/>
      <c r="R38" s="101"/>
      <c r="S38" s="23">
        <f>S36*(2/3)*(1/3)*([1]GZ!B3*1000/10)*(1/12)*[1]GZ!B4</f>
        <v>796394634927008.25</v>
      </c>
      <c r="T38" s="33"/>
      <c r="U38" s="109" t="s">
        <v>9</v>
      </c>
      <c r="V38" s="109"/>
      <c r="W38" s="109"/>
      <c r="X38" s="109"/>
      <c r="Y38" s="109"/>
      <c r="Z38" s="5">
        <f>Y36</f>
        <v>1933948978</v>
      </c>
      <c r="AA38" s="33"/>
      <c r="AB38" s="33"/>
      <c r="AC38" s="33"/>
      <c r="AD38" s="33"/>
      <c r="AE38" s="37" t="s">
        <v>32</v>
      </c>
      <c r="AF38" s="119" t="s">
        <v>33</v>
      </c>
      <c r="AG38" s="120"/>
      <c r="AH38" s="121"/>
      <c r="AI38" s="23">
        <f>AI36*(2/3)*(1/3)*([1]GZ!B3*1000/10)*(1/3)*[1]GZ!B4</f>
        <v>1613298831964377.3</v>
      </c>
      <c r="AJ38" s="33"/>
      <c r="AK38" s="5" t="s">
        <v>28</v>
      </c>
      <c r="AL38" s="5">
        <f>AL35</f>
        <v>73772.5</v>
      </c>
      <c r="AM38" s="5">
        <f>AM35</f>
        <v>417729678.5</v>
      </c>
      <c r="AN38" s="5">
        <v>8</v>
      </c>
      <c r="AO38" s="5">
        <f>AN38*AM38</f>
        <v>3341837428</v>
      </c>
      <c r="AP38" s="5" t="s">
        <v>28</v>
      </c>
      <c r="AQ38" s="5">
        <f>AQ35</f>
        <v>21374.2</v>
      </c>
      <c r="AR38" s="5">
        <f>AR35</f>
        <v>35275334.980000004</v>
      </c>
      <c r="AS38" s="5">
        <v>8</v>
      </c>
      <c r="AT38" s="5">
        <f>AS38*AR38</f>
        <v>282202679.84000003</v>
      </c>
      <c r="AU38" s="5">
        <f>AU35</f>
        <v>2465942442270.8721</v>
      </c>
      <c r="AV38" s="5">
        <v>8</v>
      </c>
      <c r="AW38" s="5">
        <f>AV38*AU38</f>
        <v>19727539538166.977</v>
      </c>
      <c r="AX38" s="5">
        <f>COS(RADIANS(AU47))</f>
        <v>0.86602540378443871</v>
      </c>
      <c r="AY38" s="5">
        <f>AX38*AW38</f>
        <v>17084550394214.535</v>
      </c>
      <c r="AZ38" s="33"/>
      <c r="BA38" s="5"/>
      <c r="BB38" s="5"/>
      <c r="BC38" s="5"/>
      <c r="BD38" s="5" t="s">
        <v>29</v>
      </c>
      <c r="BE38" s="5">
        <f>SUM(BE33:BE37)</f>
        <v>4294256956.75</v>
      </c>
      <c r="BF38" s="5"/>
      <c r="BG38" s="5"/>
      <c r="BH38" s="5"/>
      <c r="BI38" s="5" t="s">
        <v>29</v>
      </c>
      <c r="BJ38" s="5">
        <f>SUM(BJ33:BJ37)</f>
        <v>1010711821.46</v>
      </c>
      <c r="BK38" s="5"/>
      <c r="BL38" s="5"/>
      <c r="BM38" s="5"/>
      <c r="BN38" s="5" t="s">
        <v>29</v>
      </c>
      <c r="BO38" s="5">
        <f>SUM(BO33:BO37)</f>
        <v>21784571903116.438</v>
      </c>
      <c r="BP38" s="33"/>
      <c r="BQ38" s="5"/>
      <c r="BR38" s="5"/>
      <c r="BS38" s="5"/>
      <c r="BT38" s="5" t="s">
        <v>29</v>
      </c>
      <c r="BU38" s="5">
        <f>SUM(BU33:BU37)</f>
        <v>4294256956.75</v>
      </c>
      <c r="BV38" s="5"/>
      <c r="BW38" s="5"/>
      <c r="BX38" s="5"/>
      <c r="BY38" s="5" t="s">
        <v>29</v>
      </c>
      <c r="BZ38" s="5">
        <f>SUM(BZ33:BZ37)</f>
        <v>1010711821.46</v>
      </c>
      <c r="CA38" s="5"/>
      <c r="CB38" s="5"/>
      <c r="CC38" s="5"/>
      <c r="CD38" s="5" t="s">
        <v>29</v>
      </c>
      <c r="CE38" s="5">
        <f>SUM(CE33:CE37)</f>
        <v>21784571903116.438</v>
      </c>
      <c r="CF38" s="33"/>
      <c r="CG38" s="5" t="s">
        <v>34</v>
      </c>
      <c r="CH38" s="5">
        <f>BR39</f>
        <v>58509</v>
      </c>
      <c r="CI38" s="5">
        <f>BS39</f>
        <v>251367701</v>
      </c>
      <c r="CJ38" s="5">
        <v>4</v>
      </c>
      <c r="CK38" s="5">
        <f t="shared" si="51"/>
        <v>1005470804</v>
      </c>
      <c r="CL38" s="5" t="s">
        <v>34</v>
      </c>
      <c r="CM38" s="5">
        <f>BW39</f>
        <v>19862.5</v>
      </c>
      <c r="CN38" s="5">
        <f>BX39</f>
        <v>29119101.5</v>
      </c>
      <c r="CO38" s="5">
        <v>4</v>
      </c>
      <c r="CP38" s="5">
        <f t="shared" si="53"/>
        <v>116476406</v>
      </c>
      <c r="CQ38" s="5">
        <f>CA39</f>
        <v>1125848013838</v>
      </c>
      <c r="CR38" s="5">
        <v>4</v>
      </c>
      <c r="CS38" s="5">
        <f t="shared" si="54"/>
        <v>4503392055352</v>
      </c>
      <c r="CT38" s="5">
        <f t="shared" si="55"/>
        <v>0.96592582628906831</v>
      </c>
      <c r="CU38" s="5">
        <f t="shared" si="56"/>
        <v>4349942692169.5063</v>
      </c>
    </row>
    <row r="39" spans="1:99" x14ac:dyDescent="0.35">
      <c r="E39" s="115" t="s">
        <v>10</v>
      </c>
      <c r="F39" s="115"/>
      <c r="G39" s="115"/>
      <c r="H39" s="115"/>
      <c r="I39" s="115"/>
      <c r="J39" s="5">
        <f>N36</f>
        <v>2465984779.52</v>
      </c>
      <c r="K39" s="33"/>
      <c r="L39" s="33"/>
      <c r="M39" s="33"/>
      <c r="N39" s="33"/>
      <c r="O39" s="37">
        <v>30</v>
      </c>
      <c r="P39" s="101" t="s">
        <v>35</v>
      </c>
      <c r="Q39" s="101"/>
      <c r="R39" s="101"/>
      <c r="S39" s="38">
        <f>J41*H46</f>
        <v>39215788553100.734</v>
      </c>
      <c r="T39" s="33"/>
      <c r="U39" s="109" t="s">
        <v>10</v>
      </c>
      <c r="V39" s="109"/>
      <c r="W39" s="109"/>
      <c r="X39" s="109"/>
      <c r="Y39" s="109"/>
      <c r="Z39" s="5">
        <f>AD36</f>
        <v>863931283.48000002</v>
      </c>
      <c r="AA39" s="33"/>
      <c r="AB39" s="33"/>
      <c r="AC39" s="33"/>
      <c r="AD39" s="33"/>
      <c r="AE39" s="37">
        <v>30</v>
      </c>
      <c r="AF39" s="101" t="s">
        <v>35</v>
      </c>
      <c r="AG39" s="101"/>
      <c r="AH39" s="101"/>
      <c r="AI39" s="38">
        <f>Z41*X46</f>
        <v>413686616765072</v>
      </c>
      <c r="AJ39" s="33"/>
      <c r="AK39" s="5" t="s">
        <v>27</v>
      </c>
      <c r="AL39" s="11">
        <f>AL34</f>
        <v>63029.75</v>
      </c>
      <c r="AM39" s="11">
        <f>AM34</f>
        <v>308725806.75</v>
      </c>
      <c r="AN39" s="5">
        <v>-1</v>
      </c>
      <c r="AO39" s="5">
        <f>AN39*AM39</f>
        <v>-308725806.75</v>
      </c>
      <c r="AP39" s="5" t="s">
        <v>27</v>
      </c>
      <c r="AQ39" s="11">
        <f>AQ34</f>
        <v>41594.5</v>
      </c>
      <c r="AR39" s="11">
        <f>AR34</f>
        <v>136834969</v>
      </c>
      <c r="AS39" s="5">
        <v>-1</v>
      </c>
      <c r="AT39" s="5">
        <f>AS39*AR39</f>
        <v>-136834969</v>
      </c>
      <c r="AU39" s="11">
        <f>AU34</f>
        <v>2007078675527.25</v>
      </c>
      <c r="AV39" s="5">
        <v>-1</v>
      </c>
      <c r="AW39" s="5">
        <f>AV39*AU39</f>
        <v>-2007078675527.25</v>
      </c>
      <c r="AX39" s="5">
        <f>COS(RADIANS(AU48))</f>
        <v>0.70710678118654757</v>
      </c>
      <c r="AY39" s="5">
        <f>AX39*AW39</f>
        <v>-1419218941840.2329</v>
      </c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5" t="s">
        <v>34</v>
      </c>
      <c r="BR39" s="5">
        <f>BK24</f>
        <v>58509</v>
      </c>
      <c r="BS39" s="5">
        <f>BL24</f>
        <v>251367701</v>
      </c>
      <c r="BT39" s="5">
        <v>5</v>
      </c>
      <c r="BU39" s="5">
        <f>BT39*BS39</f>
        <v>1256838505</v>
      </c>
      <c r="BV39" s="5" t="s">
        <v>34</v>
      </c>
      <c r="BW39" s="5">
        <f>BO24</f>
        <v>19862.5</v>
      </c>
      <c r="BX39" s="5">
        <f>BP24</f>
        <v>29119101.5</v>
      </c>
      <c r="BY39" s="5">
        <v>5</v>
      </c>
      <c r="BZ39" s="5">
        <f>BY39*BX39</f>
        <v>145595507.5</v>
      </c>
      <c r="CA39" s="5">
        <f>BQ25</f>
        <v>1125848013838</v>
      </c>
      <c r="CB39" s="5">
        <v>5</v>
      </c>
      <c r="CC39" s="5">
        <f>CB39*CA39</f>
        <v>5629240069190</v>
      </c>
      <c r="CD39" s="5">
        <f xml:space="preserve"> COS(RADIANS(CA50))</f>
        <v>0.70710678118654757</v>
      </c>
      <c r="CE39" s="5">
        <f>CD39*CC39</f>
        <v>3980473825851.2793</v>
      </c>
      <c r="CF39" s="33"/>
      <c r="CG39" s="6" t="s">
        <v>36</v>
      </c>
      <c r="CH39" s="5">
        <f>BV24</f>
        <v>117425</v>
      </c>
      <c r="CI39" s="5">
        <f>BW24</f>
        <v>501404750</v>
      </c>
      <c r="CJ39" s="5">
        <v>1</v>
      </c>
      <c r="CK39" s="5">
        <f t="shared" si="51"/>
        <v>501404750</v>
      </c>
      <c r="CL39" s="6" t="s">
        <v>36</v>
      </c>
      <c r="CM39" s="5">
        <f>BZ24</f>
        <v>24138.400000000001</v>
      </c>
      <c r="CN39" s="5">
        <f>CA24</f>
        <v>21826876.960000001</v>
      </c>
      <c r="CO39" s="5">
        <v>1</v>
      </c>
      <c r="CP39" s="5">
        <f t="shared" si="53"/>
        <v>21826876.960000001</v>
      </c>
      <c r="CQ39" s="33">
        <f>CB25</f>
        <v>2160862483872.144</v>
      </c>
      <c r="CR39" s="5">
        <v>1</v>
      </c>
      <c r="CS39" s="5">
        <f t="shared" si="54"/>
        <v>2160862483872.144</v>
      </c>
      <c r="CT39" s="5">
        <f t="shared" si="55"/>
        <v>1</v>
      </c>
      <c r="CU39" s="5">
        <f t="shared" si="56"/>
        <v>2160862483872.144</v>
      </c>
    </row>
    <row r="40" spans="1:99" x14ac:dyDescent="0.35">
      <c r="E40" s="116" t="s">
        <v>37</v>
      </c>
      <c r="F40" s="117"/>
      <c r="G40" s="117"/>
      <c r="H40" s="117"/>
      <c r="I40" s="118"/>
      <c r="J40" s="5">
        <f>J38-J39</f>
        <v>992672358.48000002</v>
      </c>
      <c r="K40" s="33"/>
      <c r="L40" s="33"/>
      <c r="M40" s="33"/>
      <c r="N40" s="33"/>
      <c r="O40" s="37">
        <v>15</v>
      </c>
      <c r="P40" s="108" t="s">
        <v>37</v>
      </c>
      <c r="Q40" s="108"/>
      <c r="R40" s="108"/>
      <c r="S40" s="38">
        <f>S38-S39</f>
        <v>757178846373907.5</v>
      </c>
      <c r="T40" s="33"/>
      <c r="U40" s="110" t="s">
        <v>37</v>
      </c>
      <c r="V40" s="109"/>
      <c r="W40" s="109"/>
      <c r="X40" s="109"/>
      <c r="Y40" s="109"/>
      <c r="Z40" s="5">
        <f>Z38-Z39</f>
        <v>1070017694.52</v>
      </c>
      <c r="AA40" s="33"/>
      <c r="AB40" s="33"/>
      <c r="AC40" s="33"/>
      <c r="AD40" s="33"/>
      <c r="AE40" s="37">
        <v>15</v>
      </c>
      <c r="AF40" s="108" t="s">
        <v>37</v>
      </c>
      <c r="AG40" s="108"/>
      <c r="AH40" s="108"/>
      <c r="AI40" s="38">
        <f>AI38-AI39</f>
        <v>1199612215199305.3</v>
      </c>
      <c r="AJ40" s="33"/>
      <c r="AK40" s="5"/>
      <c r="AL40" s="5"/>
      <c r="AM40" s="5"/>
      <c r="AN40" s="5" t="s">
        <v>29</v>
      </c>
      <c r="AO40" s="5">
        <f>SUM(AO37:AO39)</f>
        <v>5119480772.5</v>
      </c>
      <c r="AP40" s="5"/>
      <c r="AQ40" s="5"/>
      <c r="AR40" s="5"/>
      <c r="AS40" s="5" t="s">
        <v>29</v>
      </c>
      <c r="AT40" s="5">
        <f>SUM(AT37:AT39)</f>
        <v>265403308.34000003</v>
      </c>
      <c r="AU40" s="5"/>
      <c r="AV40" s="5"/>
      <c r="AW40" s="5"/>
      <c r="AX40" s="5" t="s">
        <v>29</v>
      </c>
      <c r="AY40" s="5">
        <f>SUM(AY37:AY39)</f>
        <v>27199542612333.828</v>
      </c>
      <c r="AZ40" s="33"/>
      <c r="BA40" s="109" t="s">
        <v>9</v>
      </c>
      <c r="BB40" s="109"/>
      <c r="BC40" s="109"/>
      <c r="BD40" s="109"/>
      <c r="BE40" s="109"/>
      <c r="BF40" s="5">
        <f>BE38</f>
        <v>4294256956.75</v>
      </c>
      <c r="BG40" s="33"/>
      <c r="BH40" s="33"/>
      <c r="BI40" s="33"/>
      <c r="BJ40" s="33"/>
      <c r="BK40" s="37" t="s">
        <v>32</v>
      </c>
      <c r="BL40" s="101" t="s">
        <v>33</v>
      </c>
      <c r="BM40" s="101"/>
      <c r="BN40" s="101"/>
      <c r="BO40" s="39">
        <f>BO38*(2/3)*(1/3)*([1]GZ!B3*1000/10)*(1/3)*[1]GZ!B4</f>
        <v>2793717001294532.5</v>
      </c>
      <c r="BP40" s="24"/>
      <c r="BQ40" s="6" t="s">
        <v>31</v>
      </c>
      <c r="BR40" s="5">
        <f>BR37</f>
        <v>60922.75</v>
      </c>
      <c r="BS40" s="5">
        <f>BS37</f>
        <v>273482979.25</v>
      </c>
      <c r="BT40" s="5">
        <v>8</v>
      </c>
      <c r="BU40" s="5">
        <f>BT40*BS40</f>
        <v>2187863834</v>
      </c>
      <c r="BV40" s="6" t="s">
        <v>31</v>
      </c>
      <c r="BW40" s="5">
        <f>BW37</f>
        <v>14358.5</v>
      </c>
      <c r="BX40" s="5">
        <f>BX37</f>
        <v>15476725</v>
      </c>
      <c r="BY40" s="5">
        <v>8</v>
      </c>
      <c r="BZ40" s="5">
        <f>BY40*BX40</f>
        <v>123813800</v>
      </c>
      <c r="CA40" s="5">
        <f>CA37</f>
        <v>1247033179824.75</v>
      </c>
      <c r="CB40" s="5">
        <v>8</v>
      </c>
      <c r="CC40" s="5">
        <f>CB40*CA40</f>
        <v>9976265438598</v>
      </c>
      <c r="CD40" s="5">
        <f xml:space="preserve"> COS(RADIANS(CA51))</f>
        <v>0.50000000000000011</v>
      </c>
      <c r="CE40" s="5">
        <f>CD40*CC40</f>
        <v>4988132719299.001</v>
      </c>
      <c r="CF40" s="33"/>
      <c r="CG40" s="5"/>
      <c r="CH40" s="5"/>
      <c r="CI40" s="5"/>
      <c r="CJ40" s="5" t="s">
        <v>29</v>
      </c>
      <c r="CK40" s="5">
        <f>SUM(CK33:CK39)</f>
        <v>6074615490</v>
      </c>
      <c r="CL40" s="5"/>
      <c r="CM40" s="5"/>
      <c r="CN40" s="5"/>
      <c r="CO40" s="5" t="s">
        <v>29</v>
      </c>
      <c r="CP40" s="5">
        <f>SUM(CP33:CP39)</f>
        <v>1164491829.4200001</v>
      </c>
      <c r="CQ40" s="5"/>
      <c r="CR40" s="5"/>
      <c r="CS40" s="5"/>
      <c r="CT40" s="5" t="s">
        <v>29</v>
      </c>
      <c r="CU40" s="5">
        <f>SUM(CU33:CU39)</f>
        <v>19969456064930.207</v>
      </c>
    </row>
    <row r="41" spans="1:99" x14ac:dyDescent="0.35">
      <c r="A41" s="5" t="s">
        <v>95</v>
      </c>
      <c r="B41" s="5" t="s">
        <v>96</v>
      </c>
      <c r="C41" s="33"/>
      <c r="E41" s="115" t="s">
        <v>40</v>
      </c>
      <c r="F41" s="115"/>
      <c r="G41" s="115"/>
      <c r="H41" s="115"/>
      <c r="I41" s="115"/>
      <c r="J41" s="5">
        <f>J40*(1/3)*([1]GZ!B3*1000/10)*(1/12)*[1]GZ!B4</f>
        <v>47738698807.135803</v>
      </c>
      <c r="K41" s="33"/>
      <c r="L41" s="33"/>
      <c r="M41" s="33"/>
      <c r="N41" s="33"/>
      <c r="O41" s="37">
        <v>0</v>
      </c>
      <c r="P41" s="101" t="s">
        <v>41</v>
      </c>
      <c r="Q41" s="101"/>
      <c r="R41" s="101"/>
      <c r="S41" s="12">
        <f>[1]GZ!B6</f>
        <v>297744033300</v>
      </c>
      <c r="T41" s="33"/>
      <c r="U41" s="109" t="s">
        <v>40</v>
      </c>
      <c r="V41" s="109"/>
      <c r="W41" s="109"/>
      <c r="X41" s="109"/>
      <c r="Y41" s="109"/>
      <c r="Z41" s="5">
        <f>Z40*(1/3)*([1]GZ!B3*1000/10)*(1/3)*[1]GZ!B4</f>
        <v>205833282253.22113</v>
      </c>
      <c r="AA41" s="33"/>
      <c r="AB41" s="33"/>
      <c r="AC41" s="33"/>
      <c r="AD41" s="33"/>
      <c r="AE41" s="37">
        <v>0</v>
      </c>
      <c r="AF41" s="101" t="s">
        <v>41</v>
      </c>
      <c r="AG41" s="101"/>
      <c r="AH41" s="101"/>
      <c r="AI41" s="13">
        <f>[1]GZ!B6</f>
        <v>297744033300</v>
      </c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109" t="s">
        <v>10</v>
      </c>
      <c r="BB41" s="109"/>
      <c r="BC41" s="109"/>
      <c r="BD41" s="109"/>
      <c r="BE41" s="109"/>
      <c r="BF41" s="5">
        <f>BJ38</f>
        <v>1010711821.46</v>
      </c>
      <c r="BG41" s="33"/>
      <c r="BH41" s="33"/>
      <c r="BI41" s="33"/>
      <c r="BJ41" s="33"/>
      <c r="BK41" s="37">
        <v>60</v>
      </c>
      <c r="BL41" s="101" t="s">
        <v>35</v>
      </c>
      <c r="BM41" s="101"/>
      <c r="BN41" s="101"/>
      <c r="BO41" s="40">
        <f>BF43*BD48</f>
        <v>1082383209638920.9</v>
      </c>
      <c r="BP41" s="41"/>
      <c r="BQ41" s="5" t="s">
        <v>30</v>
      </c>
      <c r="BR41" s="5">
        <f>BR36</f>
        <v>74642.25</v>
      </c>
      <c r="BS41" s="5">
        <f>BS36</f>
        <v>417273830.25</v>
      </c>
      <c r="BT41" s="5">
        <v>-1</v>
      </c>
      <c r="BU41" s="5">
        <f>BT41*BS41</f>
        <v>-417273830.25</v>
      </c>
      <c r="BV41" s="5" t="s">
        <v>30</v>
      </c>
      <c r="BW41" s="5">
        <f>BW36</f>
        <v>17847.5</v>
      </c>
      <c r="BX41" s="5">
        <f>BX36</f>
        <v>24007119.5</v>
      </c>
      <c r="BY41" s="5">
        <v>-1</v>
      </c>
      <c r="BZ41" s="5">
        <f>BY41*BX41</f>
        <v>-24007119.5</v>
      </c>
      <c r="CA41" s="5">
        <f>CA36</f>
        <v>2388218814745.25</v>
      </c>
      <c r="CB41" s="5">
        <v>-1</v>
      </c>
      <c r="CC41" s="5">
        <f>CB41*CA41</f>
        <v>-2388218814745.25</v>
      </c>
      <c r="CD41" s="5">
        <f xml:space="preserve"> COS(RADIANS(CA52))</f>
        <v>0.25881904510252074</v>
      </c>
      <c r="CE41" s="5">
        <f>CD41*CC41</f>
        <v>-618116513128.2395</v>
      </c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</row>
    <row r="42" spans="1:99" x14ac:dyDescent="0.35">
      <c r="A42" s="5">
        <v>0</v>
      </c>
      <c r="B42" s="5">
        <v>0</v>
      </c>
      <c r="C42" s="33"/>
      <c r="E42" s="112" t="s">
        <v>42</v>
      </c>
      <c r="F42" s="113"/>
      <c r="G42" s="113"/>
      <c r="H42" s="113"/>
      <c r="I42" s="113"/>
      <c r="J42" s="114"/>
      <c r="K42" s="33"/>
      <c r="L42" s="33"/>
      <c r="M42" s="33"/>
      <c r="N42" s="33"/>
      <c r="O42" s="33"/>
      <c r="P42" s="101" t="s">
        <v>43</v>
      </c>
      <c r="Q42" s="101"/>
      <c r="R42" s="101"/>
      <c r="S42" s="38">
        <f>S40/S41</f>
        <v>2543.0529639228457</v>
      </c>
      <c r="T42" s="33"/>
      <c r="U42" s="109" t="s">
        <v>42</v>
      </c>
      <c r="V42" s="109"/>
      <c r="W42" s="109"/>
      <c r="X42" s="109"/>
      <c r="Y42" s="109"/>
      <c r="Z42" s="109"/>
      <c r="AA42" s="33"/>
      <c r="AB42" s="33"/>
      <c r="AC42" s="33"/>
      <c r="AD42" s="33"/>
      <c r="AE42" s="33"/>
      <c r="AF42" s="101" t="s">
        <v>43</v>
      </c>
      <c r="AG42" s="101"/>
      <c r="AH42" s="101"/>
      <c r="AI42" s="38">
        <f>AI40/AI41</f>
        <v>4029.0050547901451</v>
      </c>
      <c r="AJ42" s="33"/>
      <c r="AK42" s="109" t="s">
        <v>9</v>
      </c>
      <c r="AL42" s="109"/>
      <c r="AM42" s="109"/>
      <c r="AN42" s="109"/>
      <c r="AO42" s="109"/>
      <c r="AP42" s="5">
        <f>AO40*(1/3)*([1]GZ!B3*1000/10)*(1/12)*[1]GZ!B4</f>
        <v>246201426441.97992</v>
      </c>
      <c r="AQ42" s="5">
        <f>AO36*(1/3)*([1]GZ!B3*1000/10)*(1/3)*[1]GZ!B4</f>
        <v>372022881388.49286</v>
      </c>
      <c r="AR42" s="33"/>
      <c r="AS42" s="33"/>
      <c r="AT42" s="33"/>
      <c r="AU42" s="37" t="s">
        <v>32</v>
      </c>
      <c r="AV42" s="101" t="s">
        <v>33</v>
      </c>
      <c r="AW42" s="101"/>
      <c r="AX42" s="101"/>
      <c r="AY42" s="23">
        <f>AY40*(2/3)*(1/3)*([1]GZ!B3*1000/10)*(1/12)*[1]GZ!B4</f>
        <v>872037157322351.75</v>
      </c>
      <c r="AZ42" s="42">
        <f>AY36*(2/3)*(1/3)*([1]GZ!B3*1000/10)*(1/3)*[1]GZ!B4</f>
        <v>1613298831964377.3</v>
      </c>
      <c r="BA42" s="110" t="s">
        <v>37</v>
      </c>
      <c r="BB42" s="109"/>
      <c r="BC42" s="109"/>
      <c r="BD42" s="109"/>
      <c r="BE42" s="109"/>
      <c r="BF42" s="5">
        <f>BF40-BF41</f>
        <v>3283545135.29</v>
      </c>
      <c r="BG42" s="33"/>
      <c r="BH42" s="33"/>
      <c r="BI42" s="33"/>
      <c r="BJ42" s="33"/>
      <c r="BK42" s="37">
        <v>45</v>
      </c>
      <c r="BL42" s="108" t="s">
        <v>37</v>
      </c>
      <c r="BM42" s="108"/>
      <c r="BN42" s="108"/>
      <c r="BO42" s="40">
        <f>BO40-BO41</f>
        <v>1711333791655611.5</v>
      </c>
      <c r="BP42" s="41"/>
      <c r="BQ42" s="5"/>
      <c r="BR42" s="5"/>
      <c r="BS42" s="5"/>
      <c r="BT42" s="5" t="s">
        <v>29</v>
      </c>
      <c r="BU42" s="5">
        <f>SUM(BU39:BU41)</f>
        <v>3027428508.75</v>
      </c>
      <c r="BV42" s="5"/>
      <c r="BW42" s="5"/>
      <c r="BX42" s="5"/>
      <c r="BY42" s="5" t="s">
        <v>29</v>
      </c>
      <c r="BZ42" s="5">
        <f>SUM(BZ39:BZ41)</f>
        <v>245402188</v>
      </c>
      <c r="CA42" s="5"/>
      <c r="CB42" s="5"/>
      <c r="CC42" s="5"/>
      <c r="CD42" s="5" t="s">
        <v>29</v>
      </c>
      <c r="CE42" s="5">
        <f>SUM(CE39:CE41)</f>
        <v>8350490032022.042</v>
      </c>
      <c r="CF42" s="33"/>
      <c r="CG42" s="109" t="s">
        <v>9</v>
      </c>
      <c r="CH42" s="109"/>
      <c r="CI42" s="109"/>
      <c r="CJ42" s="109"/>
      <c r="CK42" s="109"/>
      <c r="CL42" s="5">
        <f>CK40</f>
        <v>6074615490</v>
      </c>
      <c r="CM42" s="33"/>
      <c r="CN42" s="33"/>
      <c r="CO42" s="33"/>
      <c r="CP42" s="33"/>
      <c r="CQ42" s="37" t="s">
        <v>32</v>
      </c>
      <c r="CR42" s="101" t="s">
        <v>33</v>
      </c>
      <c r="CS42" s="101"/>
      <c r="CT42" s="101"/>
      <c r="CU42" s="39">
        <f>CU40*(2/3)*(1/3)*([1]GZ!B3*1000/10)*(1/3)*[1]GZ!B4</f>
        <v>2560941255275194</v>
      </c>
    </row>
    <row r="43" spans="1:99" x14ac:dyDescent="0.35">
      <c r="A43" s="5">
        <v>15</v>
      </c>
      <c r="B43" s="5">
        <f>S47*10^-3</f>
        <v>0.5316265308002649</v>
      </c>
      <c r="C43" s="33"/>
      <c r="E43" s="84" t="s">
        <v>44</v>
      </c>
      <c r="F43" s="85"/>
      <c r="G43" s="86"/>
      <c r="H43" s="43" t="s">
        <v>45</v>
      </c>
      <c r="I43" s="39"/>
      <c r="J43" s="24"/>
      <c r="K43" s="33"/>
      <c r="L43" s="33"/>
      <c r="M43" s="33"/>
      <c r="N43" s="33"/>
      <c r="O43" s="33"/>
      <c r="P43" s="119" t="s">
        <v>46</v>
      </c>
      <c r="Q43" s="120"/>
      <c r="R43" s="121"/>
      <c r="S43" s="38">
        <v>2750</v>
      </c>
      <c r="T43" s="33"/>
      <c r="U43" s="84" t="s">
        <v>44</v>
      </c>
      <c r="V43" s="85"/>
      <c r="W43" s="86"/>
      <c r="X43" s="43" t="s">
        <v>45</v>
      </c>
      <c r="Y43" s="39"/>
      <c r="Z43" s="24"/>
      <c r="AA43" s="33"/>
      <c r="AB43" s="33"/>
      <c r="AC43" s="33"/>
      <c r="AD43" s="33"/>
      <c r="AE43" s="33"/>
      <c r="AF43" s="119" t="s">
        <v>46</v>
      </c>
      <c r="AG43" s="120"/>
      <c r="AH43" s="121"/>
      <c r="AI43" s="38">
        <f>S43</f>
        <v>2750</v>
      </c>
      <c r="AJ43" s="33"/>
      <c r="AK43" s="160" t="s">
        <v>10</v>
      </c>
      <c r="AL43" s="117"/>
      <c r="AM43" s="117"/>
      <c r="AN43" s="117"/>
      <c r="AO43" s="118"/>
      <c r="AP43" s="5">
        <f>AT40*(1/3)*([1]GZ!B3*1000/10)*(1/12)*[1]GZ!B4</f>
        <v>12763535209.806015</v>
      </c>
      <c r="AQ43" s="5">
        <f>AT36*(1/3)*([1]GZ!B3*1000/10)*(1/3)*[1]GZ!B4</f>
        <v>166189599135.2717</v>
      </c>
      <c r="AR43" s="33"/>
      <c r="AS43" s="33"/>
      <c r="AT43" s="33"/>
      <c r="AU43" s="37">
        <v>30</v>
      </c>
      <c r="AV43" s="119" t="s">
        <v>35</v>
      </c>
      <c r="AW43" s="120"/>
      <c r="AX43" s="121"/>
      <c r="AY43" s="38">
        <f>AP45*AN50</f>
        <v>933891212398638.38</v>
      </c>
      <c r="AZ43" s="41"/>
      <c r="BA43" s="160" t="s">
        <v>40</v>
      </c>
      <c r="BB43" s="117"/>
      <c r="BC43" s="117"/>
      <c r="BD43" s="117"/>
      <c r="BE43" s="118"/>
      <c r="BF43" s="5">
        <f>BF42*(1/3)*([1]GZ!B3*1000/10)*(1/3)*([1]GZ!B4)</f>
        <v>631637099166.40527</v>
      </c>
      <c r="BG43" s="33"/>
      <c r="BH43" s="33"/>
      <c r="BI43" s="33"/>
      <c r="BJ43" s="33"/>
      <c r="BK43" s="37">
        <v>30</v>
      </c>
      <c r="BL43" s="119" t="s">
        <v>41</v>
      </c>
      <c r="BM43" s="120"/>
      <c r="BN43" s="121"/>
      <c r="BO43" s="14">
        <f>[1]GZ!B6</f>
        <v>297744033300</v>
      </c>
      <c r="BP43" s="41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160" t="s">
        <v>10</v>
      </c>
      <c r="CH43" s="117"/>
      <c r="CI43" s="117"/>
      <c r="CJ43" s="117"/>
      <c r="CK43" s="118"/>
      <c r="CL43" s="5">
        <f>CP40</f>
        <v>1164491829.4200001</v>
      </c>
      <c r="CM43" s="33"/>
      <c r="CN43" s="33"/>
      <c r="CO43" s="33"/>
      <c r="CP43" s="33"/>
      <c r="CQ43" s="37">
        <v>90</v>
      </c>
      <c r="CR43" s="119" t="s">
        <v>35</v>
      </c>
      <c r="CS43" s="120"/>
      <c r="CT43" s="121"/>
      <c r="CU43" s="40">
        <f>CL45*CJ50</f>
        <v>1599908797945428.8</v>
      </c>
    </row>
    <row r="44" spans="1:99" ht="15.75" customHeight="1" x14ac:dyDescent="0.35">
      <c r="A44" s="5">
        <v>30</v>
      </c>
      <c r="B44" s="5">
        <f>AI47*10^-3</f>
        <v>1.541005054790145</v>
      </c>
      <c r="C44" s="33"/>
      <c r="E44" s="87"/>
      <c r="F44" s="88"/>
      <c r="G44" s="89"/>
      <c r="H44" s="38">
        <f>2*(1/3)*([1]GZ!B3*1000/10)*(F34+K34)</f>
        <v>461253443.49999994</v>
      </c>
      <c r="I44" s="40"/>
      <c r="J44" s="41"/>
      <c r="K44" s="33"/>
      <c r="L44" s="33"/>
      <c r="M44" s="33"/>
      <c r="N44" s="33"/>
      <c r="O44" s="33"/>
      <c r="P44" s="84" t="s">
        <v>47</v>
      </c>
      <c r="Q44" s="85"/>
      <c r="R44" s="86"/>
      <c r="S44" s="44" t="s">
        <v>48</v>
      </c>
      <c r="T44" s="33"/>
      <c r="U44" s="87"/>
      <c r="V44" s="88"/>
      <c r="W44" s="89"/>
      <c r="X44" s="38">
        <f>2*(1/3)*([1]GZ!B3*1000/10)*(V35+AA35)</f>
        <v>419470084.73333329</v>
      </c>
      <c r="Y44" s="40"/>
      <c r="Z44" s="41"/>
      <c r="AA44" s="33"/>
      <c r="AB44" s="33"/>
      <c r="AC44" s="33"/>
      <c r="AD44" s="33"/>
      <c r="AE44" s="33"/>
      <c r="AF44" s="84" t="s">
        <v>47</v>
      </c>
      <c r="AG44" s="85"/>
      <c r="AH44" s="86"/>
      <c r="AI44" s="44" t="s">
        <v>48</v>
      </c>
      <c r="AJ44" s="33"/>
      <c r="AK44" s="116" t="s">
        <v>37</v>
      </c>
      <c r="AL44" s="161"/>
      <c r="AM44" s="161"/>
      <c r="AN44" s="161"/>
      <c r="AO44" s="162"/>
      <c r="AP44" s="5">
        <f>AP42+AQ42-AP43-AQ43</f>
        <v>439271173485.39502</v>
      </c>
      <c r="AQ44" s="33"/>
      <c r="AR44" s="33"/>
      <c r="AS44" s="33"/>
      <c r="AT44" s="33"/>
      <c r="AU44" s="37">
        <v>15</v>
      </c>
      <c r="AV44" s="119" t="s">
        <v>37</v>
      </c>
      <c r="AW44" s="120"/>
      <c r="AX44" s="121"/>
      <c r="AY44" s="38">
        <f>AY42+AZ42-AY43</f>
        <v>1551444776888090.5</v>
      </c>
      <c r="AZ44" s="41"/>
      <c r="BA44" s="160" t="s">
        <v>42</v>
      </c>
      <c r="BB44" s="117"/>
      <c r="BC44" s="117"/>
      <c r="BD44" s="117"/>
      <c r="BE44" s="117"/>
      <c r="BF44" s="118"/>
      <c r="BG44" s="33"/>
      <c r="BH44" s="33"/>
      <c r="BI44" s="33"/>
      <c r="BJ44" s="33"/>
      <c r="BK44" s="37">
        <v>15</v>
      </c>
      <c r="BL44" s="119" t="s">
        <v>43</v>
      </c>
      <c r="BM44" s="120"/>
      <c r="BN44" s="121"/>
      <c r="BO44" s="40">
        <f>BO42/BO43</f>
        <v>5747.6677960203187</v>
      </c>
      <c r="BP44" s="41"/>
      <c r="BQ44" s="160" t="s">
        <v>9</v>
      </c>
      <c r="BR44" s="117"/>
      <c r="BS44" s="117"/>
      <c r="BT44" s="117"/>
      <c r="BU44" s="118"/>
      <c r="BV44" s="5">
        <f>BU42*(1/3)*([1]GZ!B3*1000/10)*(1/12)*[1]GZ!B4</f>
        <v>145592346260.8075</v>
      </c>
      <c r="BW44" s="5">
        <f>BU38*(1/3)*([1]GZ!B3*1000/10)*(1/3)*[1]GZ!B4</f>
        <v>826062044369.36047</v>
      </c>
      <c r="BX44" s="33"/>
      <c r="BY44" s="33"/>
      <c r="BZ44" s="33"/>
      <c r="CA44" s="37" t="s">
        <v>32</v>
      </c>
      <c r="CB44" s="119" t="s">
        <v>33</v>
      </c>
      <c r="CC44" s="120"/>
      <c r="CD44" s="121"/>
      <c r="CE44" s="39">
        <f>CE42*(2/3)*(1/3)*([1]GZ!B3*1000/10)*(1/12)*[1]GZ!B4</f>
        <v>267722795694038.19</v>
      </c>
      <c r="CF44" s="24">
        <f>CE38*(2/3)*(1/3)*([1]GZ!B3*1000/10)*(1/3)*[1]GZ!B4</f>
        <v>2793717001294532.5</v>
      </c>
      <c r="CG44" s="116" t="s">
        <v>37</v>
      </c>
      <c r="CH44" s="161"/>
      <c r="CI44" s="161"/>
      <c r="CJ44" s="161"/>
      <c r="CK44" s="162"/>
      <c r="CL44" s="5">
        <f>CL42-CL43</f>
        <v>4910123660.5799999</v>
      </c>
      <c r="CM44" s="33"/>
      <c r="CN44" s="33"/>
      <c r="CO44" s="33"/>
      <c r="CP44" s="33"/>
      <c r="CQ44" s="37">
        <v>75</v>
      </c>
      <c r="CR44" s="119" t="s">
        <v>37</v>
      </c>
      <c r="CS44" s="120"/>
      <c r="CT44" s="121"/>
      <c r="CU44" s="40">
        <f>CU42-CU43</f>
        <v>961032457329765.25</v>
      </c>
    </row>
    <row r="45" spans="1:99" ht="15.75" customHeight="1" x14ac:dyDescent="0.35">
      <c r="A45" s="5">
        <v>45</v>
      </c>
      <c r="B45" s="5">
        <f>AY51*10^-3</f>
        <v>2.3134232216020241</v>
      </c>
      <c r="C45" s="33"/>
      <c r="E45" s="84" t="s">
        <v>89</v>
      </c>
      <c r="F45" s="85"/>
      <c r="G45" s="86"/>
      <c r="H45" s="44" t="s">
        <v>49</v>
      </c>
      <c r="I45" s="40"/>
      <c r="J45" s="41"/>
      <c r="K45" s="33"/>
      <c r="L45" s="33"/>
      <c r="M45" s="33"/>
      <c r="N45" s="33"/>
      <c r="O45" s="33"/>
      <c r="P45" s="87"/>
      <c r="Q45" s="88"/>
      <c r="R45" s="89"/>
      <c r="S45" s="45">
        <f>S43-[1]GZ!B7</f>
        <v>1976</v>
      </c>
      <c r="T45" s="33"/>
      <c r="U45" s="84" t="s">
        <v>89</v>
      </c>
      <c r="V45" s="85"/>
      <c r="W45" s="86"/>
      <c r="X45" s="44" t="s">
        <v>49</v>
      </c>
      <c r="Y45" s="40"/>
      <c r="Z45" s="41"/>
      <c r="AA45" s="33"/>
      <c r="AB45" s="33"/>
      <c r="AC45" s="33"/>
      <c r="AD45" s="33"/>
      <c r="AE45" s="33"/>
      <c r="AF45" s="87"/>
      <c r="AG45" s="88"/>
      <c r="AH45" s="89"/>
      <c r="AI45" s="38">
        <f>AI43-[1]GZ!B7</f>
        <v>1976</v>
      </c>
      <c r="AJ45" s="33"/>
      <c r="AK45" s="160" t="s">
        <v>40</v>
      </c>
      <c r="AL45" s="117"/>
      <c r="AM45" s="117"/>
      <c r="AN45" s="117"/>
      <c r="AO45" s="118"/>
      <c r="AP45" s="5">
        <f>AP44</f>
        <v>439271173485.39502</v>
      </c>
      <c r="AQ45" s="33"/>
      <c r="AR45" s="33"/>
      <c r="AS45" s="33"/>
      <c r="AT45" s="33"/>
      <c r="AU45" s="37">
        <v>0</v>
      </c>
      <c r="AV45" s="119" t="s">
        <v>41</v>
      </c>
      <c r="AW45" s="120"/>
      <c r="AX45" s="121"/>
      <c r="AY45" s="38">
        <f>[1]GZ!B6</f>
        <v>297744033300</v>
      </c>
      <c r="AZ45" s="41"/>
      <c r="BA45" s="84" t="s">
        <v>44</v>
      </c>
      <c r="BB45" s="85"/>
      <c r="BC45" s="86"/>
      <c r="BD45" s="43" t="s">
        <v>45</v>
      </c>
      <c r="BE45" s="39"/>
      <c r="BF45" s="24"/>
      <c r="BG45" s="33"/>
      <c r="BH45" s="33"/>
      <c r="BI45" s="33"/>
      <c r="BJ45" s="33"/>
      <c r="BK45" s="37">
        <v>0</v>
      </c>
      <c r="BL45" s="119" t="s">
        <v>46</v>
      </c>
      <c r="BM45" s="120"/>
      <c r="BN45" s="121"/>
      <c r="BO45" s="40">
        <f>S43</f>
        <v>2750</v>
      </c>
      <c r="BP45" s="41"/>
      <c r="BQ45" s="160" t="s">
        <v>10</v>
      </c>
      <c r="BR45" s="117"/>
      <c r="BS45" s="117"/>
      <c r="BT45" s="117"/>
      <c r="BU45" s="118"/>
      <c r="BV45" s="5">
        <f>BZ42*(1/3)*([1]GZ!B3*1000/10)*(1/12)*[1]GZ!B4</f>
        <v>11801659469.477564</v>
      </c>
      <c r="BW45" s="5">
        <f>BZ38*(1/3)*([1]GZ!B3*1000/10)*(1/3)*[1]GZ!B4</f>
        <v>194424945202.95517</v>
      </c>
      <c r="BX45" s="33"/>
      <c r="BY45" s="33"/>
      <c r="BZ45" s="33"/>
      <c r="CA45" s="37">
        <v>60</v>
      </c>
      <c r="CB45" s="119" t="s">
        <v>35</v>
      </c>
      <c r="CC45" s="120"/>
      <c r="CD45" s="121"/>
      <c r="CE45" s="40">
        <f>BV47*BT52</f>
        <v>1571902018872796.3</v>
      </c>
      <c r="CF45" s="41"/>
      <c r="CG45" s="160" t="s">
        <v>40</v>
      </c>
      <c r="CH45" s="117"/>
      <c r="CI45" s="117"/>
      <c r="CJ45" s="117"/>
      <c r="CK45" s="118"/>
      <c r="CL45" s="5">
        <f>CL44*(1/3)*([1]GZ!B3*1000/10)*(1/3)*[1]GZ!B4</f>
        <v>944532856327.91162</v>
      </c>
      <c r="CM45" s="33"/>
      <c r="CN45" s="33"/>
      <c r="CO45" s="33"/>
      <c r="CP45" s="33"/>
      <c r="CQ45" s="37">
        <v>60</v>
      </c>
      <c r="CR45" s="119" t="s">
        <v>41</v>
      </c>
      <c r="CS45" s="120"/>
      <c r="CT45" s="121"/>
      <c r="CU45" s="14">
        <f>[1]GZ!B6</f>
        <v>297744033300</v>
      </c>
    </row>
    <row r="46" spans="1:99" ht="15.75" customHeight="1" x14ac:dyDescent="0.35">
      <c r="A46" s="5">
        <v>60</v>
      </c>
      <c r="B46" s="5">
        <f>BO49*10^-3</f>
        <v>2.5364015981422683</v>
      </c>
      <c r="C46" s="33"/>
      <c r="E46" s="87"/>
      <c r="F46" s="88"/>
      <c r="G46" s="89"/>
      <c r="H46" s="38">
        <f>0.5*(G34-L34)/(F34+K34)</f>
        <v>821.46747885886873</v>
      </c>
      <c r="I46" s="40"/>
      <c r="J46" s="41"/>
      <c r="K46" s="33"/>
      <c r="L46" s="33"/>
      <c r="M46" s="33"/>
      <c r="N46" s="33"/>
      <c r="O46" s="33"/>
      <c r="P46" s="84" t="s">
        <v>50</v>
      </c>
      <c r="Q46" s="85"/>
      <c r="R46" s="86"/>
      <c r="S46" s="44" t="s">
        <v>51</v>
      </c>
      <c r="T46" s="33"/>
      <c r="U46" s="87"/>
      <c r="V46" s="88"/>
      <c r="W46" s="89"/>
      <c r="X46" s="38">
        <f>0.5*(W35-AB35)/(V35+AA35)</f>
        <v>2009.8140215057379</v>
      </c>
      <c r="Y46" s="40"/>
      <c r="Z46" s="41"/>
      <c r="AA46" s="33"/>
      <c r="AB46" s="33"/>
      <c r="AC46" s="33"/>
      <c r="AD46" s="33"/>
      <c r="AE46" s="33"/>
      <c r="AF46" s="84" t="s">
        <v>50</v>
      </c>
      <c r="AG46" s="85"/>
      <c r="AH46" s="86"/>
      <c r="AI46" s="44" t="s">
        <v>52</v>
      </c>
      <c r="AJ46" s="33"/>
      <c r="AK46" s="160" t="s">
        <v>42</v>
      </c>
      <c r="AL46" s="117"/>
      <c r="AM46" s="117"/>
      <c r="AN46" s="117"/>
      <c r="AO46" s="117"/>
      <c r="AP46" s="118"/>
      <c r="AQ46" s="33"/>
      <c r="AR46" s="33"/>
      <c r="AS46" s="33"/>
      <c r="AT46" s="33"/>
      <c r="AU46" s="46">
        <v>15</v>
      </c>
      <c r="AV46" s="119" t="s">
        <v>43</v>
      </c>
      <c r="AW46" s="120"/>
      <c r="AX46" s="121"/>
      <c r="AY46" s="38">
        <f>AY44/AY45</f>
        <v>5210.6662212266419</v>
      </c>
      <c r="AZ46" s="41"/>
      <c r="BA46" s="87"/>
      <c r="BB46" s="88"/>
      <c r="BC46" s="89"/>
      <c r="BD46" s="38">
        <f>2*(1/3)*([1]GZ!B3*1000/10)*(BB37+BG37)</f>
        <v>331889937.49999994</v>
      </c>
      <c r="BE46" s="40"/>
      <c r="BF46" s="41"/>
      <c r="BG46" s="33"/>
      <c r="BH46" s="33"/>
      <c r="BI46" s="33"/>
      <c r="BJ46" s="33"/>
      <c r="BK46" s="33"/>
      <c r="BL46" s="84" t="s">
        <v>47</v>
      </c>
      <c r="BM46" s="85"/>
      <c r="BN46" s="86"/>
      <c r="BO46" s="47" t="s">
        <v>48</v>
      </c>
      <c r="BP46" s="41"/>
      <c r="BQ46" s="116" t="s">
        <v>37</v>
      </c>
      <c r="BR46" s="161"/>
      <c r="BS46" s="161"/>
      <c r="BT46" s="161"/>
      <c r="BU46" s="162"/>
      <c r="BV46" s="5">
        <f>BV44+BW44-BV45-BW45</f>
        <v>765427785957.73523</v>
      </c>
      <c r="BW46" s="33"/>
      <c r="BX46" s="33"/>
      <c r="BY46" s="33"/>
      <c r="BZ46" s="33"/>
      <c r="CA46" s="37">
        <v>45</v>
      </c>
      <c r="CB46" s="119" t="s">
        <v>37</v>
      </c>
      <c r="CC46" s="120"/>
      <c r="CD46" s="121"/>
      <c r="CE46" s="40">
        <f>CE44+CF44-CE45</f>
        <v>1489537778115774.3</v>
      </c>
      <c r="CF46" s="15"/>
      <c r="CG46" s="160" t="s">
        <v>42</v>
      </c>
      <c r="CH46" s="117"/>
      <c r="CI46" s="117"/>
      <c r="CJ46" s="117"/>
      <c r="CK46" s="117"/>
      <c r="CL46" s="118"/>
      <c r="CM46" s="33"/>
      <c r="CN46" s="33"/>
      <c r="CO46" s="33"/>
      <c r="CP46" s="33"/>
      <c r="CQ46" s="37">
        <v>45</v>
      </c>
      <c r="CR46" s="119" t="s">
        <v>43</v>
      </c>
      <c r="CS46" s="120"/>
      <c r="CT46" s="121"/>
      <c r="CU46" s="40">
        <f>CU44/CU45</f>
        <v>3227.7135722194344</v>
      </c>
    </row>
    <row r="47" spans="1:99" ht="15.75" customHeight="1" x14ac:dyDescent="0.35">
      <c r="A47" s="5">
        <v>75</v>
      </c>
      <c r="B47" s="5">
        <f>CE53*10^-3</f>
        <v>1.5940765890847497</v>
      </c>
      <c r="C47" s="33"/>
      <c r="E47" s="84" t="s">
        <v>53</v>
      </c>
      <c r="F47" s="85"/>
      <c r="G47" s="86"/>
      <c r="H47" s="44" t="s">
        <v>54</v>
      </c>
      <c r="I47" s="40"/>
      <c r="J47" s="41"/>
      <c r="K47" s="33"/>
      <c r="L47" s="33"/>
      <c r="M47" s="33"/>
      <c r="N47" s="33"/>
      <c r="O47" s="33"/>
      <c r="P47" s="87"/>
      <c r="Q47" s="88"/>
      <c r="R47" s="89"/>
      <c r="S47" s="48">
        <f>S42-S45*SIN(1*[1]GZ!B4)-1500</f>
        <v>531.62653080026485</v>
      </c>
      <c r="T47" s="33"/>
      <c r="U47" s="84" t="s">
        <v>53</v>
      </c>
      <c r="V47" s="85"/>
      <c r="W47" s="86"/>
      <c r="X47" s="44" t="s">
        <v>54</v>
      </c>
      <c r="Y47" s="40"/>
      <c r="Z47" s="41"/>
      <c r="AA47" s="33"/>
      <c r="AB47" s="33"/>
      <c r="AC47" s="33"/>
      <c r="AD47" s="33"/>
      <c r="AE47" s="33"/>
      <c r="AF47" s="87"/>
      <c r="AG47" s="88"/>
      <c r="AH47" s="89"/>
      <c r="AI47" s="48">
        <f>AI42-AI45*SIN(2*[1]GZ!B4)-1500</f>
        <v>1541.0050547901451</v>
      </c>
      <c r="AJ47" s="33"/>
      <c r="AK47" s="84" t="s">
        <v>44</v>
      </c>
      <c r="AL47" s="85"/>
      <c r="AM47" s="86"/>
      <c r="AN47" s="43" t="s">
        <v>45</v>
      </c>
      <c r="AO47" s="39"/>
      <c r="AP47" s="24"/>
      <c r="AQ47" s="33"/>
      <c r="AR47" s="33"/>
      <c r="AS47" s="33"/>
      <c r="AT47" s="33"/>
      <c r="AU47" s="46">
        <v>30</v>
      </c>
      <c r="AV47" s="119" t="s">
        <v>46</v>
      </c>
      <c r="AW47" s="120"/>
      <c r="AX47" s="121"/>
      <c r="AY47" s="38">
        <f>S43</f>
        <v>2750</v>
      </c>
      <c r="AZ47" s="41"/>
      <c r="BA47" s="84" t="s">
        <v>89</v>
      </c>
      <c r="BB47" s="85"/>
      <c r="BC47" s="86"/>
      <c r="BD47" s="44" t="s">
        <v>49</v>
      </c>
      <c r="BE47" s="40"/>
      <c r="BF47" s="41"/>
      <c r="BG47" s="33"/>
      <c r="BH47" s="33"/>
      <c r="BI47" s="33"/>
      <c r="BJ47" s="33"/>
      <c r="BK47" s="33"/>
      <c r="BL47" s="87"/>
      <c r="BM47" s="88"/>
      <c r="BN47" s="89"/>
      <c r="BO47" s="40">
        <f>BO45-[1]GZ!B7</f>
        <v>1976</v>
      </c>
      <c r="BP47" s="41"/>
      <c r="BQ47" s="160" t="s">
        <v>40</v>
      </c>
      <c r="BR47" s="117"/>
      <c r="BS47" s="117"/>
      <c r="BT47" s="117"/>
      <c r="BU47" s="118"/>
      <c r="BV47" s="5">
        <f>BV46</f>
        <v>765427785957.73523</v>
      </c>
      <c r="BW47" s="33"/>
      <c r="BX47" s="33"/>
      <c r="BY47" s="33"/>
      <c r="BZ47" s="33"/>
      <c r="CA47" s="37">
        <v>30</v>
      </c>
      <c r="CB47" s="119" t="s">
        <v>41</v>
      </c>
      <c r="CC47" s="120"/>
      <c r="CD47" s="121"/>
      <c r="CE47" s="14">
        <f>[1]GZ!B6</f>
        <v>297744033300</v>
      </c>
      <c r="CF47" s="41"/>
      <c r="CG47" s="84" t="s">
        <v>44</v>
      </c>
      <c r="CH47" s="85"/>
      <c r="CI47" s="86"/>
      <c r="CJ47" s="43" t="s">
        <v>45</v>
      </c>
      <c r="CK47" s="39"/>
      <c r="CL47" s="24"/>
      <c r="CM47" s="33"/>
      <c r="CN47" s="33"/>
      <c r="CO47" s="33"/>
      <c r="CP47" s="33"/>
      <c r="CQ47" s="37">
        <v>30</v>
      </c>
      <c r="CR47" s="119" t="s">
        <v>46</v>
      </c>
      <c r="CS47" s="120"/>
      <c r="CT47" s="121"/>
      <c r="CU47" s="40">
        <f>S43</f>
        <v>2750</v>
      </c>
    </row>
    <row r="48" spans="1:99" ht="15" thickBot="1" x14ac:dyDescent="0.4">
      <c r="A48" s="5">
        <v>90</v>
      </c>
      <c r="B48" s="5">
        <f>CU51*10^-3</f>
        <v>-0.24828642778056564</v>
      </c>
      <c r="C48" s="33"/>
      <c r="E48" s="87"/>
      <c r="F48" s="88"/>
      <c r="G48" s="89"/>
      <c r="H48" s="48">
        <f>J41/H44</f>
        <v>103.49776132811854</v>
      </c>
      <c r="I48" s="49"/>
      <c r="J48" s="50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87"/>
      <c r="V48" s="88"/>
      <c r="W48" s="89"/>
      <c r="X48" s="48">
        <f>Z41/X44</f>
        <v>490.69835905955972</v>
      </c>
      <c r="Y48" s="49"/>
      <c r="Z48" s="50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87"/>
      <c r="AL48" s="88"/>
      <c r="AM48" s="89"/>
      <c r="AN48" s="38">
        <f>2*(1/3)*([1]GZ!B3*1000/10)*(AL37+AQ37)</f>
        <v>407756477.83333325</v>
      </c>
      <c r="AO48" s="40"/>
      <c r="AP48" s="41"/>
      <c r="AQ48" s="33"/>
      <c r="AR48" s="33"/>
      <c r="AS48" s="33"/>
      <c r="AT48" s="33"/>
      <c r="AU48" s="46">
        <v>45</v>
      </c>
      <c r="AV48" s="84" t="s">
        <v>47</v>
      </c>
      <c r="AW48" s="85"/>
      <c r="AX48" s="86"/>
      <c r="AY48" s="44" t="s">
        <v>55</v>
      </c>
      <c r="AZ48" s="41"/>
      <c r="BA48" s="87"/>
      <c r="BB48" s="88"/>
      <c r="BC48" s="89"/>
      <c r="BD48" s="38">
        <f>0.5*(BC37-BH37)/(BB37+BG37)</f>
        <v>1713.6156363636364</v>
      </c>
      <c r="BE48" s="40"/>
      <c r="BF48" s="41"/>
      <c r="BG48" s="33"/>
      <c r="BH48" s="33"/>
      <c r="BI48" s="33"/>
      <c r="BJ48" s="33"/>
      <c r="BK48" s="33"/>
      <c r="BL48" s="84" t="s">
        <v>50</v>
      </c>
      <c r="BM48" s="85"/>
      <c r="BN48" s="86"/>
      <c r="BO48" s="47" t="s">
        <v>56</v>
      </c>
      <c r="BP48" s="41"/>
      <c r="BQ48" s="105" t="s">
        <v>42</v>
      </c>
      <c r="BR48" s="106"/>
      <c r="BS48" s="106"/>
      <c r="BT48" s="106"/>
      <c r="BU48" s="106"/>
      <c r="BV48" s="107"/>
      <c r="BW48" s="33"/>
      <c r="BX48" s="33"/>
      <c r="BY48" s="33"/>
      <c r="BZ48" s="33"/>
      <c r="CA48" s="37">
        <v>15</v>
      </c>
      <c r="CB48" s="119" t="s">
        <v>43</v>
      </c>
      <c r="CC48" s="120"/>
      <c r="CD48" s="121"/>
      <c r="CE48" s="40">
        <f>CE46/CE47</f>
        <v>5002.7460218319484</v>
      </c>
      <c r="CF48" s="41"/>
      <c r="CG48" s="87"/>
      <c r="CH48" s="88"/>
      <c r="CI48" s="89"/>
      <c r="CJ48" s="38">
        <f>2*(1/3)*([1]GZ!B3*1000/10)*(CH39+CM39)</f>
        <v>624105842.79999983</v>
      </c>
      <c r="CK48" s="40"/>
      <c r="CL48" s="41"/>
      <c r="CM48" s="33"/>
      <c r="CN48" s="33"/>
      <c r="CO48" s="33"/>
      <c r="CP48" s="33"/>
      <c r="CQ48" s="37">
        <v>15</v>
      </c>
      <c r="CR48" s="84" t="s">
        <v>47</v>
      </c>
      <c r="CS48" s="85"/>
      <c r="CT48" s="86"/>
      <c r="CU48" s="47" t="s">
        <v>48</v>
      </c>
    </row>
    <row r="49" spans="1:100" ht="15.75" customHeight="1" x14ac:dyDescent="0.35"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84" t="s">
        <v>89</v>
      </c>
      <c r="AL49" s="85"/>
      <c r="AM49" s="86"/>
      <c r="AN49" s="44" t="s">
        <v>49</v>
      </c>
      <c r="AO49" s="40"/>
      <c r="AP49" s="41"/>
      <c r="AQ49" s="33"/>
      <c r="AR49" s="33"/>
      <c r="AS49" s="33"/>
      <c r="AT49" s="33"/>
      <c r="AU49" s="33"/>
      <c r="AV49" s="87"/>
      <c r="AW49" s="88"/>
      <c r="AX49" s="89"/>
      <c r="AY49" s="38">
        <f>AY47-[1]GZ!B7</f>
        <v>1976</v>
      </c>
      <c r="AZ49" s="41"/>
      <c r="BA49" s="84" t="s">
        <v>53</v>
      </c>
      <c r="BB49" s="85"/>
      <c r="BC49" s="86"/>
      <c r="BD49" s="44" t="s">
        <v>54</v>
      </c>
      <c r="BE49" s="40"/>
      <c r="BF49" s="41"/>
      <c r="BG49" s="33"/>
      <c r="BH49" s="33"/>
      <c r="BI49" s="33"/>
      <c r="BJ49" s="33"/>
      <c r="BK49" s="33"/>
      <c r="BL49" s="87"/>
      <c r="BM49" s="88"/>
      <c r="BN49" s="89"/>
      <c r="BO49" s="49">
        <f>BO44-BO47*SIN(4*[1]GZ!B4)-1500</f>
        <v>2536.4015981422681</v>
      </c>
      <c r="BP49" s="50"/>
      <c r="BQ49" s="157" t="s">
        <v>44</v>
      </c>
      <c r="BR49" s="158"/>
      <c r="BS49" s="159"/>
      <c r="BT49" s="47" t="s">
        <v>45</v>
      </c>
      <c r="BU49" s="40"/>
      <c r="BV49" s="41"/>
      <c r="BW49" s="33"/>
      <c r="BX49" s="33"/>
      <c r="BY49" s="33"/>
      <c r="BZ49" s="33"/>
      <c r="CA49" s="37">
        <v>0</v>
      </c>
      <c r="CB49" s="119" t="s">
        <v>46</v>
      </c>
      <c r="CC49" s="120"/>
      <c r="CD49" s="121"/>
      <c r="CE49" s="40">
        <f>BO45</f>
        <v>2750</v>
      </c>
      <c r="CF49" s="41"/>
      <c r="CG49" s="84" t="s">
        <v>89</v>
      </c>
      <c r="CH49" s="85"/>
      <c r="CI49" s="86"/>
      <c r="CJ49" s="44" t="s">
        <v>49</v>
      </c>
      <c r="CK49" s="40"/>
      <c r="CL49" s="41"/>
      <c r="CM49" s="33"/>
      <c r="CN49" s="33"/>
      <c r="CO49" s="33"/>
      <c r="CP49" s="33"/>
      <c r="CQ49" s="37">
        <v>0</v>
      </c>
      <c r="CR49" s="87"/>
      <c r="CS49" s="88"/>
      <c r="CT49" s="89"/>
      <c r="CU49" s="40">
        <f>CU47-[1]GZ!B7</f>
        <v>1976</v>
      </c>
    </row>
    <row r="50" spans="1:100" x14ac:dyDescent="0.35"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87"/>
      <c r="AL50" s="88"/>
      <c r="AM50" s="89"/>
      <c r="AN50" s="38">
        <f>0.5*(AM37-AR37)/(AL37+AQ37)</f>
        <v>2126.0015880138071</v>
      </c>
      <c r="AO50" s="40"/>
      <c r="AP50" s="41"/>
      <c r="AQ50" s="33"/>
      <c r="AR50" s="33"/>
      <c r="AS50" s="33"/>
      <c r="AT50" s="33"/>
      <c r="AU50" s="33"/>
      <c r="AV50" s="84" t="s">
        <v>50</v>
      </c>
      <c r="AW50" s="85"/>
      <c r="AX50" s="86"/>
      <c r="AY50" s="44" t="s">
        <v>57</v>
      </c>
      <c r="AZ50" s="41"/>
      <c r="BA50" s="87"/>
      <c r="BB50" s="88"/>
      <c r="BC50" s="89"/>
      <c r="BD50" s="48">
        <f>BF43/BD46</f>
        <v>1903.1523038157954</v>
      </c>
      <c r="BE50" s="49"/>
      <c r="BF50" s="50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87"/>
      <c r="BR50" s="88"/>
      <c r="BS50" s="89"/>
      <c r="BT50" s="40">
        <f>2*(1/3)*([1]GZ!B3*1000/10)*(BR41+BW39)</f>
        <v>416639941.16666663</v>
      </c>
      <c r="BU50" s="40"/>
      <c r="BV50" s="41"/>
      <c r="BW50" s="33"/>
      <c r="BX50" s="33"/>
      <c r="BY50" s="33"/>
      <c r="BZ50" s="33"/>
      <c r="CA50" s="37">
        <v>45</v>
      </c>
      <c r="CB50" s="84" t="s">
        <v>47</v>
      </c>
      <c r="CC50" s="85"/>
      <c r="CD50" s="86"/>
      <c r="CE50" s="47" t="s">
        <v>48</v>
      </c>
      <c r="CF50" s="41"/>
      <c r="CG50" s="87"/>
      <c r="CH50" s="88"/>
      <c r="CI50" s="89"/>
      <c r="CJ50" s="38">
        <f>0.5*(CI39-CN39)/(CH39+CM39)</f>
        <v>1693.8625133332487</v>
      </c>
      <c r="CK50" s="40"/>
      <c r="CL50" s="41"/>
      <c r="CM50" s="33"/>
      <c r="CN50" s="33"/>
      <c r="CO50" s="33"/>
      <c r="CP50" s="33"/>
      <c r="CQ50" s="33"/>
      <c r="CR50" s="84" t="s">
        <v>50</v>
      </c>
      <c r="CS50" s="85"/>
      <c r="CT50" s="86"/>
      <c r="CU50" s="47" t="s">
        <v>58</v>
      </c>
    </row>
    <row r="51" spans="1:100" ht="15.75" customHeight="1" x14ac:dyDescent="0.35"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84" t="s">
        <v>53</v>
      </c>
      <c r="AL51" s="85"/>
      <c r="AM51" s="86"/>
      <c r="AN51" s="44" t="s">
        <v>54</v>
      </c>
      <c r="AO51" s="40"/>
      <c r="AP51" s="41"/>
      <c r="AQ51" s="33"/>
      <c r="AR51" s="33"/>
      <c r="AS51" s="33"/>
      <c r="AT51" s="33"/>
      <c r="AU51" s="33"/>
      <c r="AV51" s="87"/>
      <c r="AW51" s="88"/>
      <c r="AX51" s="89"/>
      <c r="AY51" s="48">
        <f>AY46-AY49*SIN(3*[1]GZ!B4)-1500</f>
        <v>2313.4232216020241</v>
      </c>
      <c r="AZ51" s="50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84" t="s">
        <v>89</v>
      </c>
      <c r="BR51" s="85"/>
      <c r="BS51" s="86"/>
      <c r="BT51" s="47" t="s">
        <v>49</v>
      </c>
      <c r="BU51" s="40"/>
      <c r="BV51" s="41"/>
      <c r="BW51" s="33"/>
      <c r="BX51" s="33"/>
      <c r="BY51" s="33"/>
      <c r="BZ51" s="33"/>
      <c r="CA51" s="37">
        <v>60</v>
      </c>
      <c r="CB51" s="87"/>
      <c r="CC51" s="88"/>
      <c r="CD51" s="89"/>
      <c r="CE51" s="40">
        <f>CE49-[1]GZ!B7</f>
        <v>1976</v>
      </c>
      <c r="CF51" s="41"/>
      <c r="CG51" s="84" t="s">
        <v>53</v>
      </c>
      <c r="CH51" s="85"/>
      <c r="CI51" s="86"/>
      <c r="CJ51" s="44" t="s">
        <v>54</v>
      </c>
      <c r="CK51" s="40"/>
      <c r="CL51" s="41"/>
      <c r="CM51" s="33"/>
      <c r="CN51" s="33"/>
      <c r="CO51" s="33"/>
      <c r="CP51" s="33"/>
      <c r="CQ51" s="33"/>
      <c r="CR51" s="87"/>
      <c r="CS51" s="88"/>
      <c r="CT51" s="89"/>
      <c r="CU51" s="49">
        <f>CU46-CU49*SIN(6*[1]GZ!B4)-1500</f>
        <v>-248.28642778056565</v>
      </c>
    </row>
    <row r="52" spans="1:100" x14ac:dyDescent="0.35"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87"/>
      <c r="AL52" s="88"/>
      <c r="AM52" s="89"/>
      <c r="AN52" s="48">
        <f>AP45/AN48</f>
        <v>1077.2880318652917</v>
      </c>
      <c r="AO52" s="49"/>
      <c r="AP52" s="50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87"/>
      <c r="BR52" s="88"/>
      <c r="BS52" s="89"/>
      <c r="BT52" s="40">
        <f>0.5*(BS41-BX39)/(BR41+BW39)</f>
        <v>2053.6254989828553</v>
      </c>
      <c r="BU52" s="40"/>
      <c r="BV52" s="41"/>
      <c r="BW52" s="33"/>
      <c r="BX52" s="33"/>
      <c r="BY52" s="33"/>
      <c r="BZ52" s="33"/>
      <c r="CA52" s="37">
        <v>75</v>
      </c>
      <c r="CB52" s="84" t="s">
        <v>50</v>
      </c>
      <c r="CC52" s="85"/>
      <c r="CD52" s="86"/>
      <c r="CE52" s="47" t="s">
        <v>59</v>
      </c>
      <c r="CF52" s="41"/>
      <c r="CG52" s="87"/>
      <c r="CH52" s="88"/>
      <c r="CI52" s="89"/>
      <c r="CJ52" s="48">
        <f>CL45/CJ48</f>
        <v>1513.4177435198205</v>
      </c>
      <c r="CK52" s="49"/>
      <c r="CL52" s="50"/>
      <c r="CM52" s="33"/>
      <c r="CN52" s="33"/>
      <c r="CO52" s="33"/>
      <c r="CP52" s="33"/>
      <c r="CQ52" s="33"/>
      <c r="CR52" s="33"/>
      <c r="CS52" s="33"/>
      <c r="CT52" s="33"/>
      <c r="CU52" s="33"/>
    </row>
    <row r="53" spans="1:100" ht="15.75" customHeight="1" x14ac:dyDescent="0.35"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84" t="s">
        <v>53</v>
      </c>
      <c r="BR53" s="85"/>
      <c r="BS53" s="86"/>
      <c r="BT53" s="47" t="s">
        <v>54</v>
      </c>
      <c r="BU53" s="40"/>
      <c r="BV53" s="41"/>
      <c r="BW53" s="33"/>
      <c r="BX53" s="33"/>
      <c r="BY53" s="33"/>
      <c r="BZ53" s="33"/>
      <c r="CA53" s="33"/>
      <c r="CB53" s="87"/>
      <c r="CC53" s="88"/>
      <c r="CD53" s="89"/>
      <c r="CE53" s="49">
        <f>CE48-CE51*SIN(5*[1]GZ!B4)-1500</f>
        <v>1594.0765890847497</v>
      </c>
      <c r="CF53" s="50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</row>
    <row r="54" spans="1:100" x14ac:dyDescent="0.35"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87"/>
      <c r="BR54" s="88"/>
      <c r="BS54" s="89"/>
      <c r="BT54" s="49">
        <f>BV47/BT50</f>
        <v>1837.1445229528404</v>
      </c>
      <c r="BU54" s="49"/>
      <c r="BV54" s="50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  <c r="CT54" s="33"/>
      <c r="CU54" s="33"/>
    </row>
    <row r="55" spans="1:100" hidden="1" x14ac:dyDescent="0.35">
      <c r="A55" s="180" t="s">
        <v>60</v>
      </c>
      <c r="B55" s="180"/>
      <c r="C55" s="180"/>
      <c r="D55" s="180"/>
      <c r="E55" s="180"/>
      <c r="F55" s="180"/>
      <c r="G55" s="180"/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R55" s="180"/>
      <c r="S55" s="180"/>
      <c r="T55" s="180"/>
      <c r="U55" s="180"/>
      <c r="V55" s="180"/>
      <c r="W55" s="180"/>
      <c r="X55" s="180"/>
      <c r="Y55" s="180"/>
      <c r="Z55" s="180"/>
      <c r="AA55" s="180"/>
      <c r="AB55" s="180"/>
      <c r="AC55" s="180"/>
      <c r="AD55" s="180"/>
      <c r="AE55" s="180"/>
      <c r="AF55" s="180"/>
      <c r="AG55" s="180"/>
      <c r="AH55" s="180"/>
      <c r="AI55" s="180"/>
      <c r="AJ55" s="180"/>
      <c r="AK55" s="180"/>
      <c r="AL55" s="180"/>
      <c r="AM55" s="180"/>
      <c r="AN55" s="180"/>
      <c r="AO55" s="180"/>
      <c r="AP55" s="180"/>
      <c r="AQ55" s="180"/>
      <c r="AR55" s="180"/>
      <c r="AS55" s="180"/>
      <c r="AT55" s="180"/>
      <c r="AU55" s="180"/>
      <c r="AV55" s="180"/>
      <c r="AW55" s="180"/>
      <c r="AX55" s="180"/>
      <c r="AY55" s="180"/>
      <c r="AZ55" s="180"/>
      <c r="BA55" s="180"/>
      <c r="BB55" s="180"/>
      <c r="BC55" s="180"/>
      <c r="BD55" s="180"/>
      <c r="BE55" s="180"/>
      <c r="BF55" s="180"/>
      <c r="BG55" s="180"/>
      <c r="BH55" s="180"/>
      <c r="BI55" s="180"/>
      <c r="BJ55" s="180"/>
      <c r="BK55" s="180"/>
      <c r="BL55" s="180"/>
      <c r="BM55" s="180"/>
      <c r="BN55" s="180"/>
      <c r="BO55" s="180"/>
      <c r="BP55" s="180"/>
      <c r="BQ55" s="180"/>
      <c r="BR55" s="180"/>
      <c r="BS55" s="180"/>
      <c r="BT55" s="180"/>
      <c r="BU55" s="180"/>
      <c r="BV55" s="180"/>
      <c r="BW55" s="180"/>
      <c r="BX55" s="180"/>
      <c r="BY55" s="180"/>
      <c r="BZ55" s="180"/>
      <c r="CA55" s="180"/>
      <c r="CB55" s="180"/>
      <c r="CC55" s="180"/>
      <c r="CD55" s="180"/>
      <c r="CE55" s="180"/>
      <c r="CF55" s="180"/>
      <c r="CG55" s="180"/>
      <c r="CH55" s="180"/>
      <c r="CI55" s="180"/>
      <c r="CJ55" s="180"/>
      <c r="CK55" s="180"/>
      <c r="CL55" s="180"/>
      <c r="CM55" s="180"/>
      <c r="CN55" s="180"/>
      <c r="CO55" s="180"/>
      <c r="CP55" s="180"/>
      <c r="CQ55" s="180"/>
      <c r="CR55" s="180"/>
      <c r="CS55" s="180"/>
      <c r="CT55" s="180"/>
      <c r="CU55" s="180"/>
      <c r="CV55" s="180"/>
    </row>
    <row r="56" spans="1:100" hidden="1" x14ac:dyDescent="0.35">
      <c r="A56" s="180"/>
      <c r="B56" s="180"/>
      <c r="C56" s="180"/>
      <c r="D56" s="180"/>
      <c r="E56" s="180"/>
      <c r="F56" s="180"/>
      <c r="G56" s="180"/>
      <c r="H56" s="180"/>
      <c r="I56" s="180"/>
      <c r="J56" s="180"/>
      <c r="K56" s="180"/>
      <c r="L56" s="180"/>
      <c r="M56" s="180"/>
      <c r="N56" s="180"/>
      <c r="O56" s="180"/>
      <c r="P56" s="180"/>
      <c r="Q56" s="180"/>
      <c r="R56" s="180"/>
      <c r="S56" s="180"/>
      <c r="T56" s="180"/>
      <c r="U56" s="180"/>
      <c r="V56" s="180"/>
      <c r="W56" s="180"/>
      <c r="X56" s="180"/>
      <c r="Y56" s="180"/>
      <c r="Z56" s="180"/>
      <c r="AA56" s="180"/>
      <c r="AB56" s="180"/>
      <c r="AC56" s="180"/>
      <c r="AD56" s="180"/>
      <c r="AE56" s="180"/>
      <c r="AF56" s="180"/>
      <c r="AG56" s="180"/>
      <c r="AH56" s="180"/>
      <c r="AI56" s="180"/>
      <c r="AJ56" s="180"/>
      <c r="AK56" s="180"/>
      <c r="AL56" s="180"/>
      <c r="AM56" s="180"/>
      <c r="AN56" s="180"/>
      <c r="AO56" s="180"/>
      <c r="AP56" s="180"/>
      <c r="AQ56" s="180"/>
      <c r="AR56" s="180"/>
      <c r="AS56" s="180"/>
      <c r="AT56" s="180"/>
      <c r="AU56" s="180"/>
      <c r="AV56" s="180"/>
      <c r="AW56" s="180"/>
      <c r="AX56" s="180"/>
      <c r="AY56" s="180"/>
      <c r="AZ56" s="180"/>
      <c r="BA56" s="180"/>
      <c r="BB56" s="180"/>
      <c r="BC56" s="180"/>
      <c r="BD56" s="180"/>
      <c r="BE56" s="180"/>
      <c r="BF56" s="180"/>
      <c r="BG56" s="180"/>
      <c r="BH56" s="180"/>
      <c r="BI56" s="180"/>
      <c r="BJ56" s="180"/>
      <c r="BK56" s="180"/>
      <c r="BL56" s="180"/>
      <c r="BM56" s="180"/>
      <c r="BN56" s="180"/>
      <c r="BO56" s="180"/>
      <c r="BP56" s="180"/>
      <c r="BQ56" s="180"/>
      <c r="BR56" s="180"/>
      <c r="BS56" s="180"/>
      <c r="BT56" s="180"/>
      <c r="BU56" s="180"/>
      <c r="BV56" s="180"/>
      <c r="BW56" s="180"/>
      <c r="BX56" s="180"/>
      <c r="BY56" s="180"/>
      <c r="BZ56" s="180"/>
      <c r="CA56" s="180"/>
      <c r="CB56" s="180"/>
      <c r="CC56" s="180"/>
      <c r="CD56" s="180"/>
      <c r="CE56" s="180"/>
      <c r="CF56" s="180"/>
      <c r="CG56" s="180"/>
      <c r="CH56" s="180"/>
      <c r="CI56" s="180"/>
      <c r="CJ56" s="180"/>
      <c r="CK56" s="180"/>
      <c r="CL56" s="180"/>
      <c r="CM56" s="180"/>
      <c r="CN56" s="180"/>
      <c r="CO56" s="180"/>
      <c r="CP56" s="180"/>
      <c r="CQ56" s="180"/>
      <c r="CR56" s="180"/>
      <c r="CS56" s="180"/>
      <c r="CT56" s="180"/>
      <c r="CU56" s="180"/>
      <c r="CV56" s="180"/>
    </row>
    <row r="57" spans="1:100" hidden="1" x14ac:dyDescent="0.35">
      <c r="A57" s="5" t="s">
        <v>0</v>
      </c>
      <c r="B57" s="23">
        <v>55.53</v>
      </c>
      <c r="C57" s="24" t="s">
        <v>1</v>
      </c>
      <c r="E57" s="101" t="s">
        <v>2</v>
      </c>
      <c r="F57" s="101"/>
      <c r="G57" s="101"/>
      <c r="H57" s="101"/>
      <c r="I57" s="101"/>
      <c r="J57" s="101"/>
      <c r="K57" s="101"/>
      <c r="L57" s="101"/>
      <c r="M57" s="101"/>
      <c r="N57" s="101"/>
      <c r="P57" s="101" t="s">
        <v>2</v>
      </c>
      <c r="Q57" s="101"/>
      <c r="R57" s="101"/>
      <c r="S57" s="101"/>
      <c r="T57" s="101"/>
      <c r="U57" s="101"/>
      <c r="V57" s="101"/>
      <c r="W57" s="101"/>
      <c r="X57" s="101"/>
      <c r="Y57" s="101"/>
      <c r="Z57" s="25"/>
      <c r="AA57" s="101" t="s">
        <v>2</v>
      </c>
      <c r="AB57" s="101"/>
      <c r="AC57" s="101"/>
      <c r="AD57" s="101"/>
      <c r="AE57" s="101"/>
      <c r="AF57" s="101"/>
      <c r="AG57" s="101"/>
      <c r="AH57" s="101"/>
      <c r="AI57" s="101"/>
      <c r="AJ57" s="101"/>
      <c r="AK57" s="25"/>
      <c r="AL57" s="101" t="s">
        <v>2</v>
      </c>
      <c r="AM57" s="101"/>
      <c r="AN57" s="101"/>
      <c r="AO57" s="101"/>
      <c r="AP57" s="101"/>
      <c r="AQ57" s="101"/>
      <c r="AR57" s="101"/>
      <c r="AS57" s="101"/>
      <c r="AT57" s="101"/>
      <c r="AU57" s="101"/>
      <c r="AV57" s="25"/>
      <c r="AW57" s="101" t="s">
        <v>2</v>
      </c>
      <c r="AX57" s="101"/>
      <c r="AY57" s="101"/>
      <c r="AZ57" s="101"/>
      <c r="BA57" s="101"/>
      <c r="BB57" s="101"/>
      <c r="BC57" s="101"/>
      <c r="BD57" s="101"/>
      <c r="BE57" s="101"/>
      <c r="BF57" s="101"/>
      <c r="BG57" s="25"/>
      <c r="BH57" s="101" t="s">
        <v>2</v>
      </c>
      <c r="BI57" s="101"/>
      <c r="BJ57" s="101"/>
      <c r="BK57" s="101"/>
      <c r="BL57" s="101"/>
      <c r="BM57" s="101"/>
      <c r="BN57" s="101"/>
      <c r="BO57" s="101"/>
      <c r="BP57" s="101"/>
      <c r="BQ57" s="101"/>
      <c r="BR57" s="25"/>
      <c r="BS57" s="101" t="s">
        <v>2</v>
      </c>
      <c r="BT57" s="101"/>
      <c r="BU57" s="101"/>
      <c r="BV57" s="101"/>
      <c r="BW57" s="101"/>
      <c r="BX57" s="101"/>
      <c r="BY57" s="101"/>
      <c r="BZ57" s="101"/>
      <c r="CA57" s="101"/>
      <c r="CB57" s="101"/>
      <c r="CC57" s="25"/>
      <c r="CD57" s="25"/>
      <c r="CE57" s="25"/>
      <c r="CF57" s="25"/>
      <c r="CG57" s="25"/>
      <c r="CH57" s="25"/>
      <c r="CI57" s="25"/>
      <c r="CJ57" s="25"/>
      <c r="CK57" s="25"/>
      <c r="CL57" s="25"/>
      <c r="CM57" s="25"/>
      <c r="CN57" s="25"/>
      <c r="CO57" s="25"/>
      <c r="CP57" s="25"/>
      <c r="CQ57" s="25"/>
      <c r="CR57" s="25"/>
      <c r="CS57" s="25"/>
      <c r="CT57" s="25"/>
      <c r="CU57" s="25"/>
    </row>
    <row r="58" spans="1:100" hidden="1" x14ac:dyDescent="0.35">
      <c r="A58" s="5" t="s">
        <v>3</v>
      </c>
      <c r="B58" s="26">
        <f>RADIANS(15)</f>
        <v>0.26179938779914941</v>
      </c>
      <c r="C58" s="27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P58" s="101"/>
      <c r="Q58" s="101"/>
      <c r="R58" s="101"/>
      <c r="S58" s="101"/>
      <c r="T58" s="101"/>
      <c r="U58" s="101"/>
      <c r="V58" s="101"/>
      <c r="W58" s="101"/>
      <c r="X58" s="101"/>
      <c r="Y58" s="101"/>
      <c r="Z58" s="25"/>
      <c r="AA58" s="101"/>
      <c r="AB58" s="101"/>
      <c r="AC58" s="101"/>
      <c r="AD58" s="101"/>
      <c r="AE58" s="101"/>
      <c r="AF58" s="101"/>
      <c r="AG58" s="101"/>
      <c r="AH58" s="101"/>
      <c r="AI58" s="101"/>
      <c r="AJ58" s="101"/>
      <c r="AK58" s="25"/>
      <c r="AL58" s="101"/>
      <c r="AM58" s="101"/>
      <c r="AN58" s="101"/>
      <c r="AO58" s="101"/>
      <c r="AP58" s="101"/>
      <c r="AQ58" s="101"/>
      <c r="AR58" s="101"/>
      <c r="AS58" s="101"/>
      <c r="AT58" s="101"/>
      <c r="AU58" s="101"/>
      <c r="AV58" s="25"/>
      <c r="AW58" s="101"/>
      <c r="AX58" s="101"/>
      <c r="AY58" s="101"/>
      <c r="AZ58" s="101"/>
      <c r="BA58" s="101"/>
      <c r="BB58" s="101"/>
      <c r="BC58" s="101"/>
      <c r="BD58" s="101"/>
      <c r="BE58" s="101"/>
      <c r="BF58" s="101"/>
      <c r="BG58" s="25"/>
      <c r="BH58" s="101"/>
      <c r="BI58" s="101"/>
      <c r="BJ58" s="101"/>
      <c r="BK58" s="101"/>
      <c r="BL58" s="101"/>
      <c r="BM58" s="101"/>
      <c r="BN58" s="101"/>
      <c r="BO58" s="101"/>
      <c r="BP58" s="101"/>
      <c r="BQ58" s="101"/>
      <c r="BR58" s="25"/>
      <c r="BS58" s="101"/>
      <c r="BT58" s="101"/>
      <c r="BU58" s="101"/>
      <c r="BV58" s="101"/>
      <c r="BW58" s="101"/>
      <c r="BX58" s="101"/>
      <c r="BY58" s="101"/>
      <c r="BZ58" s="101"/>
      <c r="CA58" s="101"/>
      <c r="CB58" s="101"/>
      <c r="CC58" s="25"/>
      <c r="CD58" s="25"/>
      <c r="CE58" s="25"/>
      <c r="CF58" s="25"/>
      <c r="CG58" s="25"/>
      <c r="CH58" s="25"/>
      <c r="CI58" s="25"/>
      <c r="CJ58" s="25"/>
      <c r="CK58" s="25"/>
      <c r="CL58" s="25"/>
      <c r="CM58" s="25"/>
      <c r="CN58" s="25"/>
      <c r="CO58" s="25"/>
      <c r="CP58" s="25"/>
      <c r="CQ58" s="25"/>
      <c r="CR58" s="25"/>
      <c r="CS58" s="25"/>
      <c r="CT58" s="25"/>
      <c r="CU58" s="25"/>
    </row>
    <row r="59" spans="1:100" ht="15.75" hidden="1" customHeight="1" x14ac:dyDescent="0.35">
      <c r="A59" s="5" t="s">
        <v>4</v>
      </c>
      <c r="B59" s="28">
        <v>4.2889999999999997</v>
      </c>
      <c r="C59" s="27" t="s">
        <v>1</v>
      </c>
      <c r="E59" s="176" t="s">
        <v>129</v>
      </c>
      <c r="F59" s="176"/>
      <c r="G59" s="176"/>
      <c r="H59" s="176"/>
      <c r="I59" s="176"/>
      <c r="J59" s="176"/>
      <c r="K59" s="176"/>
      <c r="L59" s="176"/>
      <c r="M59" s="176"/>
      <c r="N59" s="176"/>
      <c r="P59" s="176" t="s">
        <v>130</v>
      </c>
      <c r="Q59" s="176"/>
      <c r="R59" s="176"/>
      <c r="S59" s="176"/>
      <c r="T59" s="176"/>
      <c r="U59" s="176"/>
      <c r="V59" s="176"/>
      <c r="W59" s="176"/>
      <c r="X59" s="176"/>
      <c r="Y59" s="176"/>
      <c r="Z59" s="25"/>
      <c r="AA59" s="176" t="s">
        <v>131</v>
      </c>
      <c r="AB59" s="176"/>
      <c r="AC59" s="176"/>
      <c r="AD59" s="176"/>
      <c r="AE59" s="176"/>
      <c r="AF59" s="176"/>
      <c r="AG59" s="176"/>
      <c r="AH59" s="176"/>
      <c r="AI59" s="176"/>
      <c r="AJ59" s="176"/>
      <c r="AK59" s="25"/>
      <c r="AL59" s="177" t="s">
        <v>132</v>
      </c>
      <c r="AM59" s="178"/>
      <c r="AN59" s="178"/>
      <c r="AO59" s="178"/>
      <c r="AP59" s="178"/>
      <c r="AQ59" s="178"/>
      <c r="AR59" s="178"/>
      <c r="AS59" s="178"/>
      <c r="AT59" s="178"/>
      <c r="AU59" s="179"/>
      <c r="AV59" s="25"/>
      <c r="AW59" s="176" t="s">
        <v>133</v>
      </c>
      <c r="AX59" s="176"/>
      <c r="AY59" s="176"/>
      <c r="AZ59" s="176"/>
      <c r="BA59" s="176"/>
      <c r="BB59" s="176"/>
      <c r="BC59" s="176"/>
      <c r="BD59" s="176"/>
      <c r="BE59" s="176"/>
      <c r="BF59" s="176"/>
      <c r="BG59" s="25"/>
      <c r="BH59" s="176" t="s">
        <v>134</v>
      </c>
      <c r="BI59" s="176"/>
      <c r="BJ59" s="176"/>
      <c r="BK59" s="176"/>
      <c r="BL59" s="176"/>
      <c r="BM59" s="176"/>
      <c r="BN59" s="176"/>
      <c r="BO59" s="176"/>
      <c r="BP59" s="176"/>
      <c r="BQ59" s="176"/>
      <c r="BR59" s="25"/>
      <c r="BS59" s="176" t="s">
        <v>135</v>
      </c>
      <c r="BT59" s="176"/>
      <c r="BU59" s="176"/>
      <c r="BV59" s="176"/>
      <c r="BW59" s="176"/>
      <c r="BX59" s="176"/>
      <c r="BY59" s="176"/>
      <c r="BZ59" s="176"/>
      <c r="CA59" s="176"/>
      <c r="CB59" s="176"/>
      <c r="CC59" s="25"/>
      <c r="CD59" s="25"/>
      <c r="CE59" s="25"/>
      <c r="CF59" s="25"/>
      <c r="CG59" s="25"/>
      <c r="CH59" s="25"/>
      <c r="CI59" s="25"/>
      <c r="CJ59" s="25"/>
      <c r="CK59" s="25"/>
      <c r="CL59" s="25"/>
      <c r="CM59" s="25"/>
      <c r="CN59" s="25"/>
      <c r="CO59" s="25"/>
      <c r="CP59" s="25"/>
      <c r="CQ59" s="25"/>
      <c r="CR59" s="25"/>
      <c r="CS59" s="25"/>
      <c r="CT59" s="25"/>
      <c r="CU59" s="25"/>
    </row>
    <row r="60" spans="1:100" ht="15.75" hidden="1" customHeight="1" x14ac:dyDescent="0.35">
      <c r="A60" s="6" t="s">
        <v>5</v>
      </c>
      <c r="B60" s="2">
        <v>649484000000</v>
      </c>
      <c r="C60" s="27" t="s">
        <v>6</v>
      </c>
      <c r="E60" s="146" t="s">
        <v>7</v>
      </c>
      <c r="F60" s="146" t="s">
        <v>8</v>
      </c>
      <c r="G60" s="101" t="s">
        <v>9</v>
      </c>
      <c r="H60" s="101"/>
      <c r="I60" s="101"/>
      <c r="J60" s="101"/>
      <c r="K60" s="132" t="s">
        <v>10</v>
      </c>
      <c r="L60" s="132"/>
      <c r="M60" s="132"/>
      <c r="N60" s="132"/>
      <c r="P60" s="146" t="s">
        <v>7</v>
      </c>
      <c r="Q60" s="146" t="s">
        <v>8</v>
      </c>
      <c r="R60" s="101" t="s">
        <v>9</v>
      </c>
      <c r="S60" s="101"/>
      <c r="T60" s="101"/>
      <c r="U60" s="101"/>
      <c r="V60" s="132" t="s">
        <v>10</v>
      </c>
      <c r="W60" s="132"/>
      <c r="X60" s="132"/>
      <c r="Y60" s="132"/>
      <c r="Z60" s="25"/>
      <c r="AA60" s="146" t="s">
        <v>7</v>
      </c>
      <c r="AB60" s="146" t="s">
        <v>8</v>
      </c>
      <c r="AC60" s="119" t="s">
        <v>9</v>
      </c>
      <c r="AD60" s="120"/>
      <c r="AE60" s="120"/>
      <c r="AF60" s="121"/>
      <c r="AG60" s="136" t="s">
        <v>10</v>
      </c>
      <c r="AH60" s="137"/>
      <c r="AI60" s="137"/>
      <c r="AJ60" s="138"/>
      <c r="AK60" s="25"/>
      <c r="AL60" s="146" t="s">
        <v>7</v>
      </c>
      <c r="AM60" s="146" t="s">
        <v>8</v>
      </c>
      <c r="AN60" s="101" t="s">
        <v>9</v>
      </c>
      <c r="AO60" s="101"/>
      <c r="AP60" s="101"/>
      <c r="AQ60" s="101"/>
      <c r="AR60" s="132" t="s">
        <v>10</v>
      </c>
      <c r="AS60" s="132"/>
      <c r="AT60" s="132"/>
      <c r="AU60" s="132"/>
      <c r="AV60" s="25"/>
      <c r="AW60" s="146" t="s">
        <v>7</v>
      </c>
      <c r="AX60" s="146" t="s">
        <v>8</v>
      </c>
      <c r="AY60" s="101" t="s">
        <v>9</v>
      </c>
      <c r="AZ60" s="101"/>
      <c r="BA60" s="101"/>
      <c r="BB60" s="101"/>
      <c r="BC60" s="132" t="s">
        <v>10</v>
      </c>
      <c r="BD60" s="132"/>
      <c r="BE60" s="132"/>
      <c r="BF60" s="132"/>
      <c r="BG60" s="25"/>
      <c r="BH60" s="146" t="s">
        <v>7</v>
      </c>
      <c r="BI60" s="146" t="s">
        <v>8</v>
      </c>
      <c r="BJ60" s="101" t="s">
        <v>9</v>
      </c>
      <c r="BK60" s="101"/>
      <c r="BL60" s="101"/>
      <c r="BM60" s="101"/>
      <c r="BN60" s="132" t="s">
        <v>10</v>
      </c>
      <c r="BO60" s="132"/>
      <c r="BP60" s="132"/>
      <c r="BQ60" s="132"/>
      <c r="BR60" s="25"/>
      <c r="BS60" s="146" t="s">
        <v>7</v>
      </c>
      <c r="BT60" s="146" t="s">
        <v>8</v>
      </c>
      <c r="BU60" s="101" t="s">
        <v>9</v>
      </c>
      <c r="BV60" s="101"/>
      <c r="BW60" s="101"/>
      <c r="BX60" s="101"/>
      <c r="BY60" s="132" t="s">
        <v>10</v>
      </c>
      <c r="BZ60" s="132"/>
      <c r="CA60" s="132"/>
      <c r="CB60" s="132"/>
      <c r="CC60" s="25"/>
      <c r="CD60" s="25"/>
      <c r="CE60" s="25"/>
      <c r="CF60" s="25"/>
      <c r="CG60" s="25"/>
      <c r="CH60" s="25"/>
      <c r="CI60" s="25"/>
      <c r="CJ60" s="25"/>
      <c r="CK60" s="25"/>
      <c r="CL60" s="25"/>
      <c r="CM60" s="25"/>
      <c r="CN60" s="25"/>
      <c r="CO60" s="25"/>
      <c r="CP60" s="25"/>
      <c r="CQ60" s="25"/>
      <c r="CR60" s="25"/>
      <c r="CS60" s="25"/>
      <c r="CT60" s="25"/>
      <c r="CU60" s="25"/>
    </row>
    <row r="61" spans="1:100" ht="57" hidden="1" customHeight="1" x14ac:dyDescent="0.35">
      <c r="A61" s="6" t="s">
        <v>11</v>
      </c>
      <c r="B61" s="28">
        <v>1125</v>
      </c>
      <c r="C61" s="27" t="s">
        <v>12</v>
      </c>
      <c r="E61" s="146"/>
      <c r="F61" s="146"/>
      <c r="G61" s="29" t="s">
        <v>13</v>
      </c>
      <c r="H61" s="29" t="s">
        <v>14</v>
      </c>
      <c r="I61" s="29" t="s">
        <v>15</v>
      </c>
      <c r="J61" s="29" t="s">
        <v>16</v>
      </c>
      <c r="K61" s="29" t="s">
        <v>13</v>
      </c>
      <c r="L61" s="29" t="s">
        <v>14</v>
      </c>
      <c r="M61" s="29" t="s">
        <v>15</v>
      </c>
      <c r="N61" s="29" t="s">
        <v>16</v>
      </c>
      <c r="P61" s="146"/>
      <c r="Q61" s="146"/>
      <c r="R61" s="29" t="s">
        <v>13</v>
      </c>
      <c r="S61" s="29" t="s">
        <v>14</v>
      </c>
      <c r="T61" s="29" t="s">
        <v>15</v>
      </c>
      <c r="U61" s="29" t="s">
        <v>16</v>
      </c>
      <c r="V61" s="29" t="s">
        <v>13</v>
      </c>
      <c r="W61" s="29" t="s">
        <v>14</v>
      </c>
      <c r="X61" s="29" t="s">
        <v>15</v>
      </c>
      <c r="Y61" s="29" t="s">
        <v>16</v>
      </c>
      <c r="Z61" s="30"/>
      <c r="AA61" s="146"/>
      <c r="AB61" s="146"/>
      <c r="AC61" s="29" t="s">
        <v>13</v>
      </c>
      <c r="AD61" s="29" t="s">
        <v>14</v>
      </c>
      <c r="AE61" s="29" t="s">
        <v>15</v>
      </c>
      <c r="AF61" s="29" t="s">
        <v>16</v>
      </c>
      <c r="AG61" s="29" t="s">
        <v>13</v>
      </c>
      <c r="AH61" s="29" t="s">
        <v>14</v>
      </c>
      <c r="AI61" s="29" t="s">
        <v>15</v>
      </c>
      <c r="AJ61" s="29" t="s">
        <v>16</v>
      </c>
      <c r="AK61" s="30"/>
      <c r="AL61" s="146"/>
      <c r="AM61" s="146"/>
      <c r="AN61" s="29" t="s">
        <v>13</v>
      </c>
      <c r="AO61" s="29" t="s">
        <v>14</v>
      </c>
      <c r="AP61" s="29" t="s">
        <v>15</v>
      </c>
      <c r="AQ61" s="29" t="s">
        <v>16</v>
      </c>
      <c r="AR61" s="29" t="s">
        <v>13</v>
      </c>
      <c r="AS61" s="29" t="s">
        <v>14</v>
      </c>
      <c r="AT61" s="29" t="s">
        <v>15</v>
      </c>
      <c r="AU61" s="29" t="s">
        <v>16</v>
      </c>
      <c r="AV61" s="30"/>
      <c r="AW61" s="146"/>
      <c r="AX61" s="146"/>
      <c r="AY61" s="29" t="s">
        <v>13</v>
      </c>
      <c r="AZ61" s="29" t="s">
        <v>14</v>
      </c>
      <c r="BA61" s="29" t="s">
        <v>15</v>
      </c>
      <c r="BB61" s="29" t="s">
        <v>16</v>
      </c>
      <c r="BC61" s="29" t="s">
        <v>13</v>
      </c>
      <c r="BD61" s="29" t="s">
        <v>14</v>
      </c>
      <c r="BE61" s="29" t="s">
        <v>15</v>
      </c>
      <c r="BF61" s="29" t="s">
        <v>16</v>
      </c>
      <c r="BG61" s="30"/>
      <c r="BH61" s="146"/>
      <c r="BI61" s="146"/>
      <c r="BJ61" s="29" t="s">
        <v>13</v>
      </c>
      <c r="BK61" s="29" t="s">
        <v>14</v>
      </c>
      <c r="BL61" s="29" t="s">
        <v>15</v>
      </c>
      <c r="BM61" s="29" t="s">
        <v>16</v>
      </c>
      <c r="BN61" s="29" t="s">
        <v>13</v>
      </c>
      <c r="BO61" s="29" t="s">
        <v>14</v>
      </c>
      <c r="BP61" s="29" t="s">
        <v>15</v>
      </c>
      <c r="BQ61" s="29" t="s">
        <v>16</v>
      </c>
      <c r="BR61" s="30"/>
      <c r="BS61" s="146"/>
      <c r="BT61" s="146"/>
      <c r="BU61" s="29" t="s">
        <v>13</v>
      </c>
      <c r="BV61" s="29" t="s">
        <v>14</v>
      </c>
      <c r="BW61" s="29" t="s">
        <v>15</v>
      </c>
      <c r="BX61" s="29" t="s">
        <v>16</v>
      </c>
      <c r="BY61" s="29" t="s">
        <v>13</v>
      </c>
      <c r="BZ61" s="29" t="s">
        <v>14</v>
      </c>
      <c r="CA61" s="29" t="s">
        <v>15</v>
      </c>
      <c r="CB61" s="29" t="s">
        <v>16</v>
      </c>
      <c r="CC61" s="30"/>
      <c r="CD61" s="30"/>
      <c r="CE61" s="30"/>
      <c r="CF61" s="30"/>
      <c r="CG61" s="30"/>
      <c r="CH61" s="30"/>
      <c r="CI61" s="30"/>
      <c r="CJ61" s="30"/>
      <c r="CK61" s="30"/>
      <c r="CL61" s="30"/>
      <c r="CM61" s="30"/>
      <c r="CN61" s="30"/>
      <c r="CO61" s="30"/>
      <c r="CP61" s="30"/>
      <c r="CQ61" s="30"/>
      <c r="CR61" s="30"/>
      <c r="CS61" s="30"/>
      <c r="CT61" s="30"/>
      <c r="CU61" s="30"/>
    </row>
    <row r="62" spans="1:100" ht="16.5" hidden="1" x14ac:dyDescent="0.35">
      <c r="E62" s="146"/>
      <c r="F62" s="146"/>
      <c r="G62" s="31" t="s">
        <v>76</v>
      </c>
      <c r="H62" s="31" t="s">
        <v>77</v>
      </c>
      <c r="I62" s="31" t="s">
        <v>78</v>
      </c>
      <c r="J62" s="31" t="s">
        <v>79</v>
      </c>
      <c r="K62" s="6" t="s">
        <v>71</v>
      </c>
      <c r="L62" s="6" t="s">
        <v>72</v>
      </c>
      <c r="M62" s="6" t="s">
        <v>73</v>
      </c>
      <c r="N62" s="6" t="s">
        <v>74</v>
      </c>
      <c r="P62" s="146"/>
      <c r="Q62" s="146"/>
      <c r="R62" s="31" t="s">
        <v>76</v>
      </c>
      <c r="S62" s="31" t="s">
        <v>77</v>
      </c>
      <c r="T62" s="31" t="s">
        <v>78</v>
      </c>
      <c r="U62" s="31" t="s">
        <v>79</v>
      </c>
      <c r="V62" s="6" t="s">
        <v>71</v>
      </c>
      <c r="W62" s="6" t="s">
        <v>72</v>
      </c>
      <c r="X62" s="6" t="s">
        <v>73</v>
      </c>
      <c r="Y62" s="6" t="s">
        <v>74</v>
      </c>
      <c r="Z62" s="30"/>
      <c r="AA62" s="146"/>
      <c r="AB62" s="146"/>
      <c r="AC62" s="31" t="s">
        <v>76</v>
      </c>
      <c r="AD62" s="31" t="s">
        <v>77</v>
      </c>
      <c r="AE62" s="31" t="s">
        <v>78</v>
      </c>
      <c r="AF62" s="31" t="s">
        <v>79</v>
      </c>
      <c r="AG62" s="6" t="s">
        <v>71</v>
      </c>
      <c r="AH62" s="6" t="s">
        <v>72</v>
      </c>
      <c r="AI62" s="6" t="s">
        <v>73</v>
      </c>
      <c r="AJ62" s="6" t="s">
        <v>74</v>
      </c>
      <c r="AK62" s="30"/>
      <c r="AL62" s="146"/>
      <c r="AM62" s="146"/>
      <c r="AN62" s="31" t="s">
        <v>76</v>
      </c>
      <c r="AO62" s="31" t="s">
        <v>77</v>
      </c>
      <c r="AP62" s="31" t="s">
        <v>78</v>
      </c>
      <c r="AQ62" s="31" t="s">
        <v>79</v>
      </c>
      <c r="AR62" s="6" t="s">
        <v>71</v>
      </c>
      <c r="AS62" s="6" t="s">
        <v>72</v>
      </c>
      <c r="AT62" s="6" t="s">
        <v>73</v>
      </c>
      <c r="AU62" s="6" t="s">
        <v>74</v>
      </c>
      <c r="AV62" s="30"/>
      <c r="AW62" s="146"/>
      <c r="AX62" s="146"/>
      <c r="AY62" s="31" t="s">
        <v>76</v>
      </c>
      <c r="AZ62" s="31" t="s">
        <v>77</v>
      </c>
      <c r="BA62" s="31" t="s">
        <v>78</v>
      </c>
      <c r="BB62" s="31" t="s">
        <v>79</v>
      </c>
      <c r="BC62" s="6" t="s">
        <v>71</v>
      </c>
      <c r="BD62" s="6" t="s">
        <v>72</v>
      </c>
      <c r="BE62" s="6" t="s">
        <v>73</v>
      </c>
      <c r="BF62" s="6" t="s">
        <v>74</v>
      </c>
      <c r="BG62" s="30"/>
      <c r="BH62" s="146"/>
      <c r="BI62" s="146"/>
      <c r="BJ62" s="31" t="s">
        <v>76</v>
      </c>
      <c r="BK62" s="31" t="s">
        <v>77</v>
      </c>
      <c r="BL62" s="31" t="s">
        <v>78</v>
      </c>
      <c r="BM62" s="31" t="s">
        <v>79</v>
      </c>
      <c r="BN62" s="6" t="s">
        <v>71</v>
      </c>
      <c r="BO62" s="6" t="s">
        <v>72</v>
      </c>
      <c r="BP62" s="6" t="s">
        <v>73</v>
      </c>
      <c r="BQ62" s="6" t="s">
        <v>74</v>
      </c>
      <c r="BR62" s="30"/>
      <c r="BS62" s="146"/>
      <c r="BT62" s="146"/>
      <c r="BU62" s="31" t="s">
        <v>76</v>
      </c>
      <c r="BV62" s="31" t="s">
        <v>77</v>
      </c>
      <c r="BW62" s="31" t="s">
        <v>78</v>
      </c>
      <c r="BX62" s="31" t="s">
        <v>79</v>
      </c>
      <c r="BY62" s="6" t="s">
        <v>71</v>
      </c>
      <c r="BZ62" s="6" t="s">
        <v>72</v>
      </c>
      <c r="CA62" s="6" t="s">
        <v>73</v>
      </c>
      <c r="CB62" s="6" t="s">
        <v>74</v>
      </c>
      <c r="CC62" s="30"/>
      <c r="CD62" s="30"/>
      <c r="CE62" s="30"/>
      <c r="CF62" s="30"/>
      <c r="CG62" s="30"/>
      <c r="CH62" s="30"/>
      <c r="CI62" s="30"/>
      <c r="CJ62" s="30"/>
      <c r="CK62" s="30"/>
      <c r="CL62" s="30"/>
      <c r="CM62" s="30"/>
      <c r="CN62" s="30"/>
      <c r="CO62" s="30"/>
      <c r="CP62" s="30"/>
      <c r="CQ62" s="30"/>
      <c r="CR62" s="30"/>
      <c r="CS62" s="30"/>
      <c r="CT62" s="30"/>
      <c r="CU62" s="30"/>
    </row>
    <row r="63" spans="1:100" hidden="1" x14ac:dyDescent="0.35">
      <c r="E63" s="6">
        <v>0</v>
      </c>
      <c r="F63" s="6">
        <v>0.25</v>
      </c>
      <c r="G63" s="8">
        <v>0</v>
      </c>
      <c r="H63" s="6">
        <f>G63*F63</f>
        <v>0</v>
      </c>
      <c r="I63" s="6">
        <f>G63^2*F63</f>
        <v>0</v>
      </c>
      <c r="J63" s="6">
        <f>G63^3*F63</f>
        <v>0</v>
      </c>
      <c r="K63" s="8">
        <v>0</v>
      </c>
      <c r="L63" s="6">
        <f>K63*F63</f>
        <v>0</v>
      </c>
      <c r="M63" s="6">
        <f>K63^2*F63</f>
        <v>0</v>
      </c>
      <c r="N63" s="6">
        <f>K63^3*F63</f>
        <v>0</v>
      </c>
      <c r="O63" s="32"/>
      <c r="P63" s="6">
        <v>0</v>
      </c>
      <c r="Q63" s="6">
        <v>0.25</v>
      </c>
      <c r="R63" s="8">
        <v>0</v>
      </c>
      <c r="S63" s="6">
        <f>R63*Q63</f>
        <v>0</v>
      </c>
      <c r="T63" s="6">
        <f>R63^2*Q63</f>
        <v>0</v>
      </c>
      <c r="U63" s="6">
        <f>R63^3*Q63</f>
        <v>0</v>
      </c>
      <c r="V63" s="8">
        <v>0</v>
      </c>
      <c r="W63" s="6">
        <f>V63*Q63</f>
        <v>0</v>
      </c>
      <c r="X63" s="6">
        <f>V63^2*Q63</f>
        <v>0</v>
      </c>
      <c r="Y63" s="6">
        <f>V63^3*Q63</f>
        <v>0</v>
      </c>
      <c r="Z63" s="32"/>
      <c r="AA63" s="6">
        <v>0</v>
      </c>
      <c r="AB63" s="6">
        <v>0.25</v>
      </c>
      <c r="AC63" s="8">
        <v>0</v>
      </c>
      <c r="AD63" s="6">
        <f>AC63*AB63</f>
        <v>0</v>
      </c>
      <c r="AE63" s="6">
        <f>AC63^2*AB63</f>
        <v>0</v>
      </c>
      <c r="AF63" s="6">
        <f>AC63^3*AB63</f>
        <v>0</v>
      </c>
      <c r="AG63" s="8">
        <v>0</v>
      </c>
      <c r="AH63" s="6">
        <f>AG63*AB63</f>
        <v>0</v>
      </c>
      <c r="AI63" s="6">
        <f>AG63^2*AB63</f>
        <v>0</v>
      </c>
      <c r="AJ63" s="6">
        <f>AG63^3*AB63</f>
        <v>0</v>
      </c>
      <c r="AK63" s="32"/>
      <c r="AL63" s="6">
        <v>0</v>
      </c>
      <c r="AM63" s="6">
        <v>0.25</v>
      </c>
      <c r="AN63" s="8">
        <v>0</v>
      </c>
      <c r="AO63" s="6">
        <f>AN63*AM63</f>
        <v>0</v>
      </c>
      <c r="AP63" s="6">
        <f>AN63^2*AM63</f>
        <v>0</v>
      </c>
      <c r="AQ63" s="6">
        <f>AN63^3*AM63</f>
        <v>0</v>
      </c>
      <c r="AR63" s="8">
        <v>0</v>
      </c>
      <c r="AS63" s="6">
        <f>AR63*AM63</f>
        <v>0</v>
      </c>
      <c r="AT63" s="6">
        <f>AR63^2*AM63</f>
        <v>0</v>
      </c>
      <c r="AU63" s="6">
        <f>AR63^3*AM63</f>
        <v>0</v>
      </c>
      <c r="AV63" s="32"/>
      <c r="AW63" s="6">
        <v>0</v>
      </c>
      <c r="AX63" s="6">
        <v>0.25</v>
      </c>
      <c r="AY63" s="8">
        <v>0</v>
      </c>
      <c r="AZ63" s="6">
        <f>AY63*AX63</f>
        <v>0</v>
      </c>
      <c r="BA63" s="6">
        <f>AY63^2*AX63</f>
        <v>0</v>
      </c>
      <c r="BB63" s="6">
        <f>AY63^3*AX63</f>
        <v>0</v>
      </c>
      <c r="BC63" s="8">
        <v>0</v>
      </c>
      <c r="BD63" s="6">
        <f>BC63*AX63</f>
        <v>0</v>
      </c>
      <c r="BE63" s="6">
        <f>BC63^2*AX63</f>
        <v>0</v>
      </c>
      <c r="BF63" s="6">
        <f>BC63^3*AX63</f>
        <v>0</v>
      </c>
      <c r="BG63" s="32"/>
      <c r="BH63" s="6">
        <v>0</v>
      </c>
      <c r="BI63" s="6">
        <v>0.25</v>
      </c>
      <c r="BJ63" s="8">
        <v>0</v>
      </c>
      <c r="BK63" s="6">
        <f>BJ63*BI63</f>
        <v>0</v>
      </c>
      <c r="BL63" s="6">
        <f>BJ63^2*BI63</f>
        <v>0</v>
      </c>
      <c r="BM63" s="6">
        <f>BJ63^3*BI63</f>
        <v>0</v>
      </c>
      <c r="BN63" s="8">
        <v>0</v>
      </c>
      <c r="BO63" s="6">
        <f>BN63*BI63</f>
        <v>0</v>
      </c>
      <c r="BP63" s="6">
        <f>BN63^2*BI63</f>
        <v>0</v>
      </c>
      <c r="BQ63" s="6">
        <f>BN63^3*BI63</f>
        <v>0</v>
      </c>
      <c r="BR63" s="32"/>
      <c r="BS63" s="9">
        <v>0</v>
      </c>
      <c r="BT63" s="6">
        <v>0.25</v>
      </c>
      <c r="BU63" s="8">
        <v>0</v>
      </c>
      <c r="BV63" s="6">
        <f>BU63*BT63</f>
        <v>0</v>
      </c>
      <c r="BW63" s="6">
        <f>BU63^2*BT63</f>
        <v>0</v>
      </c>
      <c r="BX63" s="6">
        <f>BU63^3*BT63</f>
        <v>0</v>
      </c>
      <c r="BY63" s="8">
        <v>0</v>
      </c>
      <c r="BZ63" s="6">
        <f>BY63*BT63</f>
        <v>0</v>
      </c>
      <c r="CA63" s="6">
        <f>BY63^2*BT63</f>
        <v>0</v>
      </c>
      <c r="CB63" s="6">
        <f>BY63^3*BT63</f>
        <v>0</v>
      </c>
      <c r="CC63" s="32"/>
      <c r="CD63" s="32"/>
      <c r="CE63" s="32"/>
      <c r="CF63" s="32"/>
      <c r="CG63" s="32"/>
      <c r="CH63" s="32"/>
      <c r="CI63" s="32"/>
      <c r="CJ63" s="32"/>
      <c r="CK63" s="32"/>
      <c r="CL63" s="32"/>
      <c r="CM63" s="32"/>
      <c r="CN63" s="32"/>
      <c r="CO63" s="32"/>
      <c r="CP63" s="32"/>
      <c r="CQ63" s="32"/>
      <c r="CR63" s="32"/>
      <c r="CS63" s="32"/>
      <c r="CT63" s="32"/>
      <c r="CU63" s="32"/>
    </row>
    <row r="64" spans="1:100" hidden="1" x14ac:dyDescent="0.35">
      <c r="E64" s="6">
        <v>0.5</v>
      </c>
      <c r="F64" s="6">
        <v>1</v>
      </c>
      <c r="G64" s="8">
        <v>2769</v>
      </c>
      <c r="H64" s="6">
        <f t="shared" ref="H64:H77" si="57">G64*F64</f>
        <v>2769</v>
      </c>
      <c r="I64" s="6">
        <f t="shared" ref="I64:I77" si="58">G64^2*F64</f>
        <v>7667361</v>
      </c>
      <c r="J64" s="6">
        <f t="shared" ref="J64:J77" si="59">G64^3*F64</f>
        <v>21230922609</v>
      </c>
      <c r="K64" s="8">
        <v>2769</v>
      </c>
      <c r="L64" s="6">
        <f t="shared" ref="L64:L77" si="60">K64*F64</f>
        <v>2769</v>
      </c>
      <c r="M64" s="6">
        <f t="shared" ref="M64:M77" si="61">K64^2*F64</f>
        <v>7667361</v>
      </c>
      <c r="N64" s="6">
        <f t="shared" ref="N64:N77" si="62">K64^3*F64</f>
        <v>21230922609</v>
      </c>
      <c r="O64" s="32"/>
      <c r="P64" s="6">
        <v>0.5</v>
      </c>
      <c r="Q64" s="6">
        <v>1</v>
      </c>
      <c r="R64" s="8">
        <v>4266</v>
      </c>
      <c r="S64" s="6">
        <f t="shared" ref="S64:S77" si="63">R64*Q64</f>
        <v>4266</v>
      </c>
      <c r="T64" s="6">
        <f t="shared" ref="T64:T77" si="64">R64^2*Q64</f>
        <v>18198756</v>
      </c>
      <c r="U64" s="6">
        <f t="shared" ref="U64:U77" si="65">R64^3*Q64</f>
        <v>77635893096</v>
      </c>
      <c r="V64" s="8">
        <v>2012</v>
      </c>
      <c r="W64" s="6">
        <f t="shared" ref="W64:W77" si="66">V64*Q64</f>
        <v>2012</v>
      </c>
      <c r="X64" s="6">
        <f t="shared" ref="X64:X77" si="67">V64^2*Q64</f>
        <v>4048144</v>
      </c>
      <c r="Y64" s="6">
        <f t="shared" ref="Y64:Y77" si="68">V64^3*Q64</f>
        <v>8144865728</v>
      </c>
      <c r="Z64" s="32"/>
      <c r="AA64" s="6">
        <v>0.5</v>
      </c>
      <c r="AB64" s="6">
        <v>1</v>
      </c>
      <c r="AC64" s="8">
        <v>5191</v>
      </c>
      <c r="AD64" s="6">
        <f t="shared" ref="AD64:AD77" si="69">AC64*AB64</f>
        <v>5191</v>
      </c>
      <c r="AE64" s="6">
        <f t="shared" ref="AE64:AE77" si="70">AC64^2*AB64</f>
        <v>26946481</v>
      </c>
      <c r="AF64" s="6">
        <f t="shared" ref="AF64:AF77" si="71">AC64^3*AB64</f>
        <v>139879182871</v>
      </c>
      <c r="AG64" s="8">
        <v>1566</v>
      </c>
      <c r="AH64" s="6">
        <f t="shared" ref="AH64:AH77" si="72">AG64*AB64</f>
        <v>1566</v>
      </c>
      <c r="AI64" s="6">
        <f t="shared" ref="AI64:AI77" si="73">AG64^2*AB64</f>
        <v>2452356</v>
      </c>
      <c r="AJ64" s="6">
        <f t="shared" ref="AJ64:AJ77" si="74">AG64^3*AB64</f>
        <v>3840389496</v>
      </c>
      <c r="AK64" s="32"/>
      <c r="AL64" s="6">
        <v>0.5</v>
      </c>
      <c r="AM64" s="6">
        <v>1</v>
      </c>
      <c r="AN64" s="8">
        <v>3858</v>
      </c>
      <c r="AO64" s="6">
        <f t="shared" ref="AO64:AO77" si="75">AN64*AM64</f>
        <v>3858</v>
      </c>
      <c r="AP64" s="6">
        <f t="shared" ref="AP64:AP77" si="76">AN64^2*AM64</f>
        <v>14884164</v>
      </c>
      <c r="AQ64" s="6">
        <f t="shared" ref="AQ64:AQ77" si="77">AN64^3*AM64</f>
        <v>57423104712</v>
      </c>
      <c r="AR64" s="8">
        <v>1249</v>
      </c>
      <c r="AS64" s="6">
        <f t="shared" ref="AS64:AS77" si="78">AR64*AM64</f>
        <v>1249</v>
      </c>
      <c r="AT64" s="6">
        <f t="shared" ref="AT64:AT77" si="79">AR64^2*AM64</f>
        <v>1560001</v>
      </c>
      <c r="AU64" s="6">
        <f t="shared" ref="AU64:AU77" si="80">AR64^3*AM64</f>
        <v>1948441249</v>
      </c>
      <c r="AV64" s="32"/>
      <c r="AW64" s="6">
        <v>0.5</v>
      </c>
      <c r="AX64" s="6">
        <v>1</v>
      </c>
      <c r="AY64" s="8">
        <v>3209</v>
      </c>
      <c r="AZ64" s="6">
        <f t="shared" ref="AZ64:AZ77" si="81">AY64*AX64</f>
        <v>3209</v>
      </c>
      <c r="BA64" s="6">
        <f t="shared" ref="BA64:BA77" si="82">AY64^2*AX64</f>
        <v>10297681</v>
      </c>
      <c r="BB64" s="6">
        <f t="shared" ref="BB64:BB77" si="83">AY64^3*AX64</f>
        <v>33045258329</v>
      </c>
      <c r="BC64" s="8">
        <v>1057</v>
      </c>
      <c r="BD64" s="6">
        <f t="shared" ref="BD64:BD77" si="84">BC64*AX64</f>
        <v>1057</v>
      </c>
      <c r="BE64" s="6">
        <f t="shared" ref="BE64:BE77" si="85">BC64^2*AX64</f>
        <v>1117249</v>
      </c>
      <c r="BF64" s="6">
        <f t="shared" ref="BF64:BF77" si="86">BC64^3*AX64</f>
        <v>1180932193</v>
      </c>
      <c r="BG64" s="32"/>
      <c r="BH64" s="6">
        <v>0.5</v>
      </c>
      <c r="BI64" s="6">
        <v>1</v>
      </c>
      <c r="BJ64" s="8">
        <v>2900</v>
      </c>
      <c r="BK64" s="6">
        <f t="shared" ref="BK64:BK77" si="87">BJ64*BI64</f>
        <v>2900</v>
      </c>
      <c r="BL64" s="6">
        <f t="shared" ref="BL64:BL77" si="88">BJ64^2*BI64</f>
        <v>8410000</v>
      </c>
      <c r="BM64" s="6">
        <f t="shared" ref="BM64:BM77" si="89">BJ64^3*BI64</f>
        <v>24389000000</v>
      </c>
      <c r="BN64" s="8">
        <v>957</v>
      </c>
      <c r="BO64" s="6">
        <f t="shared" ref="BO64:BO77" si="90">BN64*BI64</f>
        <v>957</v>
      </c>
      <c r="BP64" s="6">
        <f t="shared" ref="BP64:BP77" si="91">BN64^2*BI64</f>
        <v>915849</v>
      </c>
      <c r="BQ64" s="6">
        <f t="shared" ref="BQ64:BQ77" si="92">BN64^3*BI64</f>
        <v>876467493</v>
      </c>
      <c r="BR64" s="32"/>
      <c r="BS64" s="9">
        <v>0.5</v>
      </c>
      <c r="BT64" s="6">
        <v>1</v>
      </c>
      <c r="BU64" s="8">
        <v>2808</v>
      </c>
      <c r="BV64" s="6">
        <f t="shared" ref="BV64:BV77" si="93">BU64*BT64</f>
        <v>2808</v>
      </c>
      <c r="BW64" s="6">
        <f t="shared" ref="BW64:BW77" si="94">BU64^2*BT64</f>
        <v>7884864</v>
      </c>
      <c r="BX64" s="6">
        <f t="shared" ref="BX64:BX77" si="95">BU64^3*BT64</f>
        <v>22140698112</v>
      </c>
      <c r="BY64" s="8">
        <v>926</v>
      </c>
      <c r="BZ64" s="6">
        <f t="shared" ref="BZ64:BZ77" si="96">BY64*BT64</f>
        <v>926</v>
      </c>
      <c r="CA64" s="6">
        <f t="shared" ref="CA64:CA77" si="97">BY64^2*BT64</f>
        <v>857476</v>
      </c>
      <c r="CB64" s="6">
        <f t="shared" ref="CB64:CB77" si="98">BY64^3*BT64</f>
        <v>794022776</v>
      </c>
      <c r="CC64" s="32"/>
      <c r="CD64" s="32"/>
      <c r="CE64" s="32"/>
      <c r="CF64" s="32"/>
      <c r="CG64" s="32"/>
      <c r="CH64" s="32"/>
      <c r="CI64" s="32"/>
      <c r="CJ64" s="32"/>
      <c r="CK64" s="32"/>
      <c r="CL64" s="32"/>
      <c r="CM64" s="32"/>
      <c r="CN64" s="32"/>
      <c r="CO64" s="32"/>
      <c r="CP64" s="32"/>
      <c r="CQ64" s="32"/>
      <c r="CR64" s="32"/>
      <c r="CS64" s="32"/>
      <c r="CT64" s="32"/>
      <c r="CU64" s="32"/>
    </row>
    <row r="65" spans="5:102" hidden="1" x14ac:dyDescent="0.35">
      <c r="E65" s="6">
        <v>1</v>
      </c>
      <c r="F65" s="6">
        <v>0.5</v>
      </c>
      <c r="G65" s="8">
        <v>4782</v>
      </c>
      <c r="H65" s="6">
        <f t="shared" si="57"/>
        <v>2391</v>
      </c>
      <c r="I65" s="6">
        <f t="shared" si="58"/>
        <v>11433762</v>
      </c>
      <c r="J65" s="6">
        <f t="shared" si="59"/>
        <v>54676249884</v>
      </c>
      <c r="K65" s="8">
        <v>4782</v>
      </c>
      <c r="L65" s="6">
        <f t="shared" si="60"/>
        <v>2391</v>
      </c>
      <c r="M65" s="6">
        <f t="shared" si="61"/>
        <v>11433762</v>
      </c>
      <c r="N65" s="6">
        <f t="shared" si="62"/>
        <v>54676249884</v>
      </c>
      <c r="O65" s="32"/>
      <c r="P65" s="6">
        <v>1</v>
      </c>
      <c r="Q65" s="6">
        <v>0.5</v>
      </c>
      <c r="R65" s="8">
        <v>5193.24</v>
      </c>
      <c r="S65" s="6">
        <f t="shared" si="63"/>
        <v>2596.62</v>
      </c>
      <c r="T65" s="6">
        <f t="shared" si="64"/>
        <v>13484870.848799998</v>
      </c>
      <c r="U65" s="6">
        <f t="shared" si="65"/>
        <v>70030170686.822098</v>
      </c>
      <c r="V65" s="8">
        <v>4153.54</v>
      </c>
      <c r="W65" s="6">
        <f t="shared" si="66"/>
        <v>2076.77</v>
      </c>
      <c r="X65" s="6">
        <f t="shared" si="67"/>
        <v>8625947.2657999992</v>
      </c>
      <c r="Y65" s="6">
        <f t="shared" si="68"/>
        <v>35828217006.39093</v>
      </c>
      <c r="Z65" s="32"/>
      <c r="AA65" s="6">
        <v>1</v>
      </c>
      <c r="AB65" s="6">
        <v>0.5</v>
      </c>
      <c r="AC65" s="8">
        <v>5282.59</v>
      </c>
      <c r="AD65" s="6">
        <f t="shared" si="69"/>
        <v>2641.2950000000001</v>
      </c>
      <c r="AE65" s="6">
        <f t="shared" si="70"/>
        <v>13952878.55405</v>
      </c>
      <c r="AF65" s="6">
        <f t="shared" si="71"/>
        <v>73707336720.838989</v>
      </c>
      <c r="AG65" s="8">
        <v>2950.17</v>
      </c>
      <c r="AH65" s="6">
        <f t="shared" si="72"/>
        <v>1475.085</v>
      </c>
      <c r="AI65" s="6">
        <f t="shared" si="73"/>
        <v>4351751.5144500006</v>
      </c>
      <c r="AJ65" s="6">
        <f t="shared" si="74"/>
        <v>12838406765.384958</v>
      </c>
      <c r="AK65" s="32"/>
      <c r="AL65" s="6">
        <v>1</v>
      </c>
      <c r="AM65" s="6">
        <v>0.5</v>
      </c>
      <c r="AN65" s="8">
        <v>3886.37</v>
      </c>
      <c r="AO65" s="6">
        <f t="shared" si="75"/>
        <v>1943.1849999999999</v>
      </c>
      <c r="AP65" s="6">
        <f t="shared" si="76"/>
        <v>7551935.8884499995</v>
      </c>
      <c r="AQ65" s="6">
        <f t="shared" si="77"/>
        <v>29349617078.795425</v>
      </c>
      <c r="AR65" s="8">
        <v>2219.61</v>
      </c>
      <c r="AS65" s="6">
        <f t="shared" si="78"/>
        <v>1109.8050000000001</v>
      </c>
      <c r="AT65" s="6">
        <f t="shared" si="79"/>
        <v>2463334.2760500005</v>
      </c>
      <c r="AU65" s="6">
        <f t="shared" si="80"/>
        <v>5467641392.4633417</v>
      </c>
      <c r="AV65" s="32"/>
      <c r="AW65" s="6">
        <v>1</v>
      </c>
      <c r="AX65" s="6">
        <v>0.5</v>
      </c>
      <c r="AY65" s="8">
        <v>3218.95</v>
      </c>
      <c r="AZ65" s="6">
        <f t="shared" si="81"/>
        <v>1609.4749999999999</v>
      </c>
      <c r="BA65" s="6">
        <f t="shared" si="82"/>
        <v>5180819.5512499996</v>
      </c>
      <c r="BB65" s="6">
        <f t="shared" si="83"/>
        <v>16676799094.496185</v>
      </c>
      <c r="BC65" s="8">
        <v>1858.97</v>
      </c>
      <c r="BD65" s="6">
        <f t="shared" si="84"/>
        <v>929.48500000000001</v>
      </c>
      <c r="BE65" s="6">
        <f t="shared" si="85"/>
        <v>1727884.7304500001</v>
      </c>
      <c r="BF65" s="6">
        <f t="shared" si="86"/>
        <v>3212085877.3646369</v>
      </c>
      <c r="BG65" s="32"/>
      <c r="BH65" s="6">
        <v>1</v>
      </c>
      <c r="BI65" s="6">
        <v>0.5</v>
      </c>
      <c r="BJ65" s="8">
        <v>2902.8</v>
      </c>
      <c r="BK65" s="6">
        <f t="shared" si="87"/>
        <v>1451.4</v>
      </c>
      <c r="BL65" s="6">
        <f t="shared" si="88"/>
        <v>4213123.9200000009</v>
      </c>
      <c r="BM65" s="6">
        <f t="shared" si="89"/>
        <v>12229856114.976004</v>
      </c>
      <c r="BN65" s="8">
        <v>1666.53</v>
      </c>
      <c r="BO65" s="6">
        <f t="shared" si="90"/>
        <v>833.26499999999999</v>
      </c>
      <c r="BP65" s="6">
        <f t="shared" si="91"/>
        <v>1388661.12045</v>
      </c>
      <c r="BQ65" s="6">
        <f t="shared" si="92"/>
        <v>2314245417.0635386</v>
      </c>
      <c r="BR65" s="32"/>
      <c r="BS65" s="9">
        <v>1</v>
      </c>
      <c r="BT65" s="6">
        <v>0.5</v>
      </c>
      <c r="BU65" s="8">
        <v>2808.4</v>
      </c>
      <c r="BV65" s="6">
        <f t="shared" si="93"/>
        <v>1404.2</v>
      </c>
      <c r="BW65" s="6">
        <f t="shared" si="94"/>
        <v>3943555.2800000003</v>
      </c>
      <c r="BX65" s="6">
        <f t="shared" si="95"/>
        <v>11075080648.352001</v>
      </c>
      <c r="BY65" s="8">
        <v>1625</v>
      </c>
      <c r="BZ65" s="6">
        <f t="shared" si="96"/>
        <v>812.5</v>
      </c>
      <c r="CA65" s="6">
        <f t="shared" si="97"/>
        <v>1320312.5</v>
      </c>
      <c r="CB65" s="6">
        <f t="shared" si="98"/>
        <v>2145507812.5</v>
      </c>
      <c r="CC65" s="32"/>
      <c r="CD65" s="32"/>
      <c r="CE65" s="32"/>
      <c r="CF65" s="32"/>
      <c r="CG65" s="32"/>
      <c r="CH65" s="32"/>
      <c r="CI65" s="32"/>
      <c r="CJ65" s="32"/>
      <c r="CK65" s="32"/>
      <c r="CL65" s="32"/>
      <c r="CM65" s="32"/>
      <c r="CN65" s="32"/>
      <c r="CO65" s="32"/>
      <c r="CP65" s="32"/>
      <c r="CQ65" s="32"/>
      <c r="CR65" s="32"/>
      <c r="CS65" s="32"/>
      <c r="CT65" s="32"/>
      <c r="CU65" s="32"/>
    </row>
    <row r="66" spans="5:102" hidden="1" x14ac:dyDescent="0.35">
      <c r="E66" s="6">
        <v>1.5</v>
      </c>
      <c r="F66" s="6">
        <v>1</v>
      </c>
      <c r="G66" s="8">
        <v>5010</v>
      </c>
      <c r="H66" s="6">
        <f t="shared" si="57"/>
        <v>5010</v>
      </c>
      <c r="I66" s="6">
        <f t="shared" si="58"/>
        <v>25100100</v>
      </c>
      <c r="J66" s="6">
        <f t="shared" si="59"/>
        <v>125751501000</v>
      </c>
      <c r="K66" s="8">
        <v>5010</v>
      </c>
      <c r="L66" s="6">
        <f t="shared" si="60"/>
        <v>5010</v>
      </c>
      <c r="M66" s="6">
        <f t="shared" si="61"/>
        <v>25100100</v>
      </c>
      <c r="N66" s="6">
        <f t="shared" si="62"/>
        <v>125751501000</v>
      </c>
      <c r="O66" s="32"/>
      <c r="P66" s="6">
        <v>1.5</v>
      </c>
      <c r="Q66" s="6">
        <v>1</v>
      </c>
      <c r="R66" s="8">
        <v>5188</v>
      </c>
      <c r="S66" s="6">
        <f t="shared" si="63"/>
        <v>5188</v>
      </c>
      <c r="T66" s="6">
        <f t="shared" si="64"/>
        <v>26915344</v>
      </c>
      <c r="U66" s="6">
        <f t="shared" si="65"/>
        <v>139636804672</v>
      </c>
      <c r="V66" s="8">
        <v>4918</v>
      </c>
      <c r="W66" s="6">
        <f t="shared" si="66"/>
        <v>4918</v>
      </c>
      <c r="X66" s="6">
        <f t="shared" si="67"/>
        <v>24186724</v>
      </c>
      <c r="Y66" s="6">
        <f t="shared" si="68"/>
        <v>118950308632</v>
      </c>
      <c r="Z66" s="32"/>
      <c r="AA66" s="6">
        <v>1.5</v>
      </c>
      <c r="AB66" s="6">
        <v>1</v>
      </c>
      <c r="AC66" s="8">
        <v>4969</v>
      </c>
      <c r="AD66" s="6">
        <f t="shared" si="69"/>
        <v>4969</v>
      </c>
      <c r="AE66" s="6">
        <f t="shared" si="70"/>
        <v>24690961</v>
      </c>
      <c r="AF66" s="6">
        <f t="shared" si="71"/>
        <v>122689385209</v>
      </c>
      <c r="AG66" s="8">
        <v>3604</v>
      </c>
      <c r="AH66" s="6">
        <f t="shared" si="72"/>
        <v>3604</v>
      </c>
      <c r="AI66" s="6">
        <f t="shared" si="73"/>
        <v>12988816</v>
      </c>
      <c r="AJ66" s="6">
        <f t="shared" si="74"/>
        <v>46811692864</v>
      </c>
      <c r="AK66" s="32"/>
      <c r="AL66" s="6">
        <v>1.5</v>
      </c>
      <c r="AM66" s="6">
        <v>1</v>
      </c>
      <c r="AN66" s="8">
        <v>3647</v>
      </c>
      <c r="AO66" s="6">
        <f t="shared" si="75"/>
        <v>3647</v>
      </c>
      <c r="AP66" s="6">
        <f t="shared" si="76"/>
        <v>13300609</v>
      </c>
      <c r="AQ66" s="6">
        <f t="shared" si="77"/>
        <v>48507321023</v>
      </c>
      <c r="AR66" s="8">
        <v>2523</v>
      </c>
      <c r="AS66" s="6">
        <f t="shared" si="78"/>
        <v>2523</v>
      </c>
      <c r="AT66" s="6">
        <f t="shared" si="79"/>
        <v>6365529</v>
      </c>
      <c r="AU66" s="6">
        <f t="shared" si="80"/>
        <v>16060229667</v>
      </c>
      <c r="AV66" s="32"/>
      <c r="AW66" s="6">
        <v>1.5</v>
      </c>
      <c r="AX66" s="6">
        <v>1</v>
      </c>
      <c r="AY66" s="8">
        <v>3021</v>
      </c>
      <c r="AZ66" s="6">
        <f t="shared" si="81"/>
        <v>3021</v>
      </c>
      <c r="BA66" s="6">
        <f t="shared" si="82"/>
        <v>9126441</v>
      </c>
      <c r="BB66" s="6">
        <f t="shared" si="83"/>
        <v>27570978261</v>
      </c>
      <c r="BC66" s="8">
        <v>2081</v>
      </c>
      <c r="BD66" s="6">
        <f t="shared" si="84"/>
        <v>2081</v>
      </c>
      <c r="BE66" s="6">
        <f t="shared" si="85"/>
        <v>4330561</v>
      </c>
      <c r="BF66" s="6">
        <f t="shared" si="86"/>
        <v>9011897441</v>
      </c>
      <c r="BG66" s="32"/>
      <c r="BH66" s="6">
        <v>1.5</v>
      </c>
      <c r="BI66" s="6">
        <v>1</v>
      </c>
      <c r="BJ66" s="8">
        <v>2725</v>
      </c>
      <c r="BK66" s="6">
        <f t="shared" si="87"/>
        <v>2725</v>
      </c>
      <c r="BL66" s="6">
        <f t="shared" si="88"/>
        <v>7425625</v>
      </c>
      <c r="BM66" s="6">
        <f t="shared" si="89"/>
        <v>20234828125</v>
      </c>
      <c r="BN66" s="8">
        <v>1893</v>
      </c>
      <c r="BO66" s="6">
        <f t="shared" si="90"/>
        <v>1893</v>
      </c>
      <c r="BP66" s="6">
        <f t="shared" si="91"/>
        <v>3583449</v>
      </c>
      <c r="BQ66" s="6">
        <f t="shared" si="92"/>
        <v>6783468957</v>
      </c>
      <c r="BR66" s="32"/>
      <c r="BS66" s="9">
        <v>1.5</v>
      </c>
      <c r="BT66" s="6">
        <v>1</v>
      </c>
      <c r="BU66" s="8">
        <v>2637</v>
      </c>
      <c r="BV66" s="6">
        <f t="shared" si="93"/>
        <v>2637</v>
      </c>
      <c r="BW66" s="6">
        <f t="shared" si="94"/>
        <v>6953769</v>
      </c>
      <c r="BX66" s="6">
        <f t="shared" si="95"/>
        <v>18337088853</v>
      </c>
      <c r="BY66" s="8">
        <v>1852</v>
      </c>
      <c r="BZ66" s="6">
        <f t="shared" si="96"/>
        <v>1852</v>
      </c>
      <c r="CA66" s="6">
        <f t="shared" si="97"/>
        <v>3429904</v>
      </c>
      <c r="CB66" s="6">
        <f t="shared" si="98"/>
        <v>6352182208</v>
      </c>
      <c r="CC66" s="32"/>
      <c r="CD66" s="32"/>
      <c r="CE66" s="32"/>
      <c r="CF66" s="32"/>
      <c r="CG66" s="32"/>
      <c r="CH66" s="32"/>
      <c r="CI66" s="32"/>
      <c r="CJ66" s="32"/>
      <c r="CK66" s="32"/>
      <c r="CL66" s="32"/>
      <c r="CM66" s="32"/>
      <c r="CN66" s="32"/>
      <c r="CO66" s="32"/>
      <c r="CP66" s="32"/>
      <c r="CQ66" s="32"/>
      <c r="CR66" s="32"/>
      <c r="CS66" s="32"/>
      <c r="CT66" s="32"/>
      <c r="CU66" s="32"/>
    </row>
    <row r="67" spans="5:102" hidden="1" x14ac:dyDescent="0.35">
      <c r="E67" s="6">
        <v>2</v>
      </c>
      <c r="F67" s="6">
        <v>0.75</v>
      </c>
      <c r="G67" s="8">
        <v>5010</v>
      </c>
      <c r="H67" s="6">
        <f t="shared" si="57"/>
        <v>3757.5</v>
      </c>
      <c r="I67" s="6">
        <f t="shared" si="58"/>
        <v>18825075</v>
      </c>
      <c r="J67" s="6">
        <f t="shared" si="59"/>
        <v>94313625750</v>
      </c>
      <c r="K67" s="8">
        <v>5010</v>
      </c>
      <c r="L67" s="6">
        <f t="shared" si="60"/>
        <v>3757.5</v>
      </c>
      <c r="M67" s="6">
        <f t="shared" si="61"/>
        <v>18825075</v>
      </c>
      <c r="N67" s="6">
        <f t="shared" si="62"/>
        <v>94313625750</v>
      </c>
      <c r="O67" s="32"/>
      <c r="P67" s="6">
        <v>2</v>
      </c>
      <c r="Q67" s="6">
        <v>0.75</v>
      </c>
      <c r="R67" s="8">
        <v>5190.18</v>
      </c>
      <c r="S67" s="6">
        <f t="shared" si="63"/>
        <v>3892.6350000000002</v>
      </c>
      <c r="T67" s="6">
        <f t="shared" si="64"/>
        <v>20203476.324300002</v>
      </c>
      <c r="U67" s="6">
        <f t="shared" si="65"/>
        <v>104859678748.85538</v>
      </c>
      <c r="V67" s="8">
        <v>4994.12</v>
      </c>
      <c r="W67" s="6">
        <f t="shared" si="66"/>
        <v>3745.59</v>
      </c>
      <c r="X67" s="6">
        <f t="shared" si="67"/>
        <v>18705925.930799998</v>
      </c>
      <c r="Y67" s="6">
        <f t="shared" si="68"/>
        <v>93419638809.526901</v>
      </c>
      <c r="Z67" s="32"/>
      <c r="AA67" s="6">
        <v>2</v>
      </c>
      <c r="AB67" s="6">
        <v>0.75</v>
      </c>
      <c r="AC67" s="8">
        <v>4978.0200000000004</v>
      </c>
      <c r="AD67" s="6">
        <f t="shared" si="69"/>
        <v>3733.5150000000003</v>
      </c>
      <c r="AE67" s="6">
        <f t="shared" si="70"/>
        <v>18585512.340300001</v>
      </c>
      <c r="AF67" s="6">
        <f t="shared" si="71"/>
        <v>92519052140.260223</v>
      </c>
      <c r="AG67" s="8">
        <v>3578.07</v>
      </c>
      <c r="AH67" s="6">
        <f t="shared" si="72"/>
        <v>2683.5525000000002</v>
      </c>
      <c r="AI67" s="6">
        <f t="shared" si="73"/>
        <v>9601938.6936750002</v>
      </c>
      <c r="AJ67" s="6">
        <f t="shared" si="74"/>
        <v>34356408781.677711</v>
      </c>
      <c r="AK67" s="32"/>
      <c r="AL67" s="6">
        <v>2</v>
      </c>
      <c r="AM67" s="6">
        <v>0.75</v>
      </c>
      <c r="AN67" s="8">
        <v>3654.42</v>
      </c>
      <c r="AO67" s="6">
        <f t="shared" si="75"/>
        <v>2740.8150000000001</v>
      </c>
      <c r="AP67" s="6">
        <f t="shared" si="76"/>
        <v>10016089.1523</v>
      </c>
      <c r="AQ67" s="6">
        <f t="shared" si="77"/>
        <v>36602996519.948166</v>
      </c>
      <c r="AR67" s="8">
        <v>2525.48</v>
      </c>
      <c r="AS67" s="6">
        <f t="shared" si="78"/>
        <v>1894.1100000000001</v>
      </c>
      <c r="AT67" s="6">
        <f t="shared" si="79"/>
        <v>4783536.9227999998</v>
      </c>
      <c r="AU67" s="6">
        <f t="shared" si="80"/>
        <v>12080726827.792942</v>
      </c>
      <c r="AV67" s="32"/>
      <c r="AW67" s="6">
        <v>2</v>
      </c>
      <c r="AX67" s="6">
        <v>0.75</v>
      </c>
      <c r="AY67" s="8">
        <v>3024.31</v>
      </c>
      <c r="AZ67" s="6">
        <f t="shared" si="81"/>
        <v>2268.2325000000001</v>
      </c>
      <c r="BA67" s="6">
        <f t="shared" si="82"/>
        <v>6859838.2320750002</v>
      </c>
      <c r="BB67" s="6">
        <f t="shared" si="83"/>
        <v>20746277363.64674</v>
      </c>
      <c r="BC67" s="8">
        <v>2086.61</v>
      </c>
      <c r="BD67" s="6">
        <f t="shared" si="84"/>
        <v>1564.9575</v>
      </c>
      <c r="BE67" s="6">
        <f t="shared" si="85"/>
        <v>3265455.9690749999</v>
      </c>
      <c r="BF67" s="6">
        <f t="shared" si="86"/>
        <v>6813733079.6315861</v>
      </c>
      <c r="BG67" s="32"/>
      <c r="BH67" s="6">
        <v>2</v>
      </c>
      <c r="BI67" s="6">
        <v>0.75</v>
      </c>
      <c r="BJ67" s="8">
        <v>2726.33</v>
      </c>
      <c r="BK67" s="6">
        <f t="shared" si="87"/>
        <v>2044.7474999999999</v>
      </c>
      <c r="BL67" s="6">
        <f t="shared" si="88"/>
        <v>5574656.4516749997</v>
      </c>
      <c r="BM67" s="6">
        <f t="shared" si="89"/>
        <v>15198353123.8951</v>
      </c>
      <c r="BN67" s="8">
        <v>1895.82</v>
      </c>
      <c r="BO67" s="6">
        <f t="shared" si="90"/>
        <v>1421.865</v>
      </c>
      <c r="BP67" s="6">
        <f t="shared" si="91"/>
        <v>2695600.1042999998</v>
      </c>
      <c r="BQ67" s="6">
        <f t="shared" si="92"/>
        <v>5110372589.734026</v>
      </c>
      <c r="BR67" s="32"/>
      <c r="BS67" s="9">
        <v>2</v>
      </c>
      <c r="BT67" s="6">
        <v>0.75</v>
      </c>
      <c r="BU67" s="8">
        <v>2637.4</v>
      </c>
      <c r="BV67" s="6">
        <f t="shared" si="93"/>
        <v>1978.0500000000002</v>
      </c>
      <c r="BW67" s="6">
        <f t="shared" si="94"/>
        <v>5216909.07</v>
      </c>
      <c r="BX67" s="6">
        <f t="shared" si="95"/>
        <v>13759075981.218002</v>
      </c>
      <c r="BY67" s="8">
        <v>852</v>
      </c>
      <c r="BZ67" s="6">
        <f t="shared" si="96"/>
        <v>639</v>
      </c>
      <c r="CA67" s="6">
        <f t="shared" si="97"/>
        <v>544428</v>
      </c>
      <c r="CB67" s="6">
        <f t="shared" si="98"/>
        <v>463852656</v>
      </c>
      <c r="CC67" s="32"/>
      <c r="CD67" s="32"/>
      <c r="CE67" s="32"/>
      <c r="CF67" s="32"/>
      <c r="CG67" s="32"/>
      <c r="CH67" s="32"/>
      <c r="CI67" s="32"/>
      <c r="CJ67" s="32"/>
      <c r="CK67" s="32"/>
      <c r="CL67" s="32"/>
      <c r="CM67" s="32"/>
      <c r="CN67" s="32"/>
      <c r="CO67" s="32"/>
      <c r="CP67" s="32"/>
      <c r="CQ67" s="32"/>
      <c r="CR67" s="32"/>
      <c r="CS67" s="32"/>
      <c r="CT67" s="32"/>
      <c r="CU67" s="32"/>
    </row>
    <row r="68" spans="5:102" hidden="1" x14ac:dyDescent="0.35">
      <c r="E68" s="6">
        <v>3</v>
      </c>
      <c r="F68" s="6">
        <v>2</v>
      </c>
      <c r="G68" s="8">
        <v>5010</v>
      </c>
      <c r="H68" s="6">
        <f t="shared" si="57"/>
        <v>10020</v>
      </c>
      <c r="I68" s="6">
        <f t="shared" si="58"/>
        <v>50200200</v>
      </c>
      <c r="J68" s="6">
        <f t="shared" si="59"/>
        <v>251503002000</v>
      </c>
      <c r="K68" s="8">
        <v>5010</v>
      </c>
      <c r="L68" s="6">
        <f t="shared" si="60"/>
        <v>10020</v>
      </c>
      <c r="M68" s="6">
        <f t="shared" si="61"/>
        <v>50200200</v>
      </c>
      <c r="N68" s="6">
        <f t="shared" si="62"/>
        <v>251503002000</v>
      </c>
      <c r="O68" s="32"/>
      <c r="P68" s="6">
        <v>3</v>
      </c>
      <c r="Q68" s="6">
        <v>2</v>
      </c>
      <c r="R68" s="8">
        <v>5190.18</v>
      </c>
      <c r="S68" s="6">
        <f t="shared" si="63"/>
        <v>10380.36</v>
      </c>
      <c r="T68" s="6">
        <f t="shared" si="64"/>
        <v>53875936.864800006</v>
      </c>
      <c r="U68" s="6">
        <f t="shared" si="65"/>
        <v>279625809996.94769</v>
      </c>
      <c r="V68" s="8">
        <v>4994.12</v>
      </c>
      <c r="W68" s="6">
        <f t="shared" si="66"/>
        <v>9988.24</v>
      </c>
      <c r="X68" s="6">
        <f t="shared" si="67"/>
        <v>49882469.148800001</v>
      </c>
      <c r="Y68" s="6">
        <f t="shared" si="68"/>
        <v>249119036825.40506</v>
      </c>
      <c r="Z68" s="32"/>
      <c r="AA68" s="6">
        <v>3</v>
      </c>
      <c r="AB68" s="6">
        <v>2</v>
      </c>
      <c r="AC68" s="8">
        <v>4978.0200000000004</v>
      </c>
      <c r="AD68" s="6">
        <f t="shared" si="69"/>
        <v>9956.0400000000009</v>
      </c>
      <c r="AE68" s="6">
        <f t="shared" si="70"/>
        <v>49561366.240800008</v>
      </c>
      <c r="AF68" s="6">
        <f t="shared" si="71"/>
        <v>246717472374.02728</v>
      </c>
      <c r="AG68" s="8">
        <v>3578.07</v>
      </c>
      <c r="AH68" s="6">
        <f t="shared" si="72"/>
        <v>7156.14</v>
      </c>
      <c r="AI68" s="6">
        <f t="shared" si="73"/>
        <v>25605169.849800002</v>
      </c>
      <c r="AJ68" s="6">
        <f t="shared" si="74"/>
        <v>91617090084.473892</v>
      </c>
      <c r="AK68" s="32"/>
      <c r="AL68" s="6">
        <v>3</v>
      </c>
      <c r="AM68" s="6">
        <v>2</v>
      </c>
      <c r="AN68" s="8">
        <v>3654.42</v>
      </c>
      <c r="AO68" s="6">
        <f t="shared" si="75"/>
        <v>7308.84</v>
      </c>
      <c r="AP68" s="6">
        <f t="shared" si="76"/>
        <v>26709571.072799999</v>
      </c>
      <c r="AQ68" s="6">
        <f t="shared" si="77"/>
        <v>97607990719.861771</v>
      </c>
      <c r="AR68" s="8">
        <v>2525.48</v>
      </c>
      <c r="AS68" s="6">
        <f t="shared" si="78"/>
        <v>5050.96</v>
      </c>
      <c r="AT68" s="6">
        <f t="shared" si="79"/>
        <v>12756098.4608</v>
      </c>
      <c r="AU68" s="6">
        <f t="shared" si="80"/>
        <v>32215271540.781181</v>
      </c>
      <c r="AV68" s="32"/>
      <c r="AW68" s="6">
        <v>3</v>
      </c>
      <c r="AX68" s="6">
        <v>2</v>
      </c>
      <c r="AY68" s="8">
        <v>3024.31</v>
      </c>
      <c r="AZ68" s="6">
        <f t="shared" si="81"/>
        <v>6048.62</v>
      </c>
      <c r="BA68" s="6">
        <f t="shared" si="82"/>
        <v>18292901.952199999</v>
      </c>
      <c r="BB68" s="6">
        <f t="shared" si="83"/>
        <v>55323406303.057976</v>
      </c>
      <c r="BC68" s="8">
        <v>2086.61</v>
      </c>
      <c r="BD68" s="6">
        <f t="shared" si="84"/>
        <v>4173.22</v>
      </c>
      <c r="BE68" s="6">
        <f t="shared" si="85"/>
        <v>8707882.5842000004</v>
      </c>
      <c r="BF68" s="6">
        <f t="shared" si="86"/>
        <v>18169954879.017563</v>
      </c>
      <c r="BG68" s="32"/>
      <c r="BH68" s="6">
        <v>3</v>
      </c>
      <c r="BI68" s="6">
        <v>2</v>
      </c>
      <c r="BJ68" s="8">
        <v>2726.33</v>
      </c>
      <c r="BK68" s="6">
        <f t="shared" si="87"/>
        <v>5452.66</v>
      </c>
      <c r="BL68" s="6">
        <f t="shared" si="88"/>
        <v>14865750.537799999</v>
      </c>
      <c r="BM68" s="6">
        <f t="shared" si="89"/>
        <v>40528941663.720268</v>
      </c>
      <c r="BN68" s="8">
        <v>1895.82</v>
      </c>
      <c r="BO68" s="6">
        <f t="shared" si="90"/>
        <v>3791.64</v>
      </c>
      <c r="BP68" s="6">
        <f t="shared" si="91"/>
        <v>7188266.9447999997</v>
      </c>
      <c r="BQ68" s="6">
        <f t="shared" si="92"/>
        <v>13627660239.290735</v>
      </c>
      <c r="BR68" s="32"/>
      <c r="BS68" s="9">
        <v>3</v>
      </c>
      <c r="BT68" s="6">
        <v>2</v>
      </c>
      <c r="BU68" s="8">
        <v>2637.4</v>
      </c>
      <c r="BV68" s="6">
        <f t="shared" si="93"/>
        <v>5274.8</v>
      </c>
      <c r="BW68" s="6">
        <f t="shared" si="94"/>
        <v>13911757.520000001</v>
      </c>
      <c r="BX68" s="6">
        <f t="shared" si="95"/>
        <v>36690869283.248009</v>
      </c>
      <c r="BY68" s="8">
        <v>852</v>
      </c>
      <c r="BZ68" s="6">
        <f t="shared" si="96"/>
        <v>1704</v>
      </c>
      <c r="CA68" s="6">
        <f t="shared" si="97"/>
        <v>1451808</v>
      </c>
      <c r="CB68" s="6">
        <f t="shared" si="98"/>
        <v>1236940416</v>
      </c>
      <c r="CC68" s="32"/>
      <c r="CD68" s="32"/>
      <c r="CE68" s="32"/>
      <c r="CF68" s="32"/>
      <c r="CG68" s="32"/>
      <c r="CH68" s="32"/>
      <c r="CI68" s="32"/>
      <c r="CJ68" s="32"/>
      <c r="CK68" s="32"/>
      <c r="CL68" s="32"/>
      <c r="CM68" s="32"/>
      <c r="CN68" s="32"/>
      <c r="CO68" s="32"/>
      <c r="CP68" s="32"/>
      <c r="CQ68" s="32"/>
      <c r="CR68" s="32"/>
      <c r="CS68" s="32"/>
      <c r="CT68" s="32"/>
      <c r="CU68" s="32"/>
    </row>
    <row r="69" spans="5:102" hidden="1" x14ac:dyDescent="0.35">
      <c r="E69" s="6">
        <v>4</v>
      </c>
      <c r="F69" s="6">
        <v>1</v>
      </c>
      <c r="G69" s="8">
        <v>5010</v>
      </c>
      <c r="H69" s="6">
        <f t="shared" si="57"/>
        <v>5010</v>
      </c>
      <c r="I69" s="6">
        <f t="shared" si="58"/>
        <v>25100100</v>
      </c>
      <c r="J69" s="6">
        <f t="shared" si="59"/>
        <v>125751501000</v>
      </c>
      <c r="K69" s="8">
        <v>5010</v>
      </c>
      <c r="L69" s="6">
        <f t="shared" si="60"/>
        <v>5010</v>
      </c>
      <c r="M69" s="6">
        <f t="shared" si="61"/>
        <v>25100100</v>
      </c>
      <c r="N69" s="6">
        <f t="shared" si="62"/>
        <v>125751501000</v>
      </c>
      <c r="O69" s="32"/>
      <c r="P69" s="6">
        <v>4</v>
      </c>
      <c r="Q69" s="6">
        <v>1</v>
      </c>
      <c r="R69" s="8">
        <v>5190.18</v>
      </c>
      <c r="S69" s="6">
        <f t="shared" si="63"/>
        <v>5190.18</v>
      </c>
      <c r="T69" s="6">
        <f t="shared" si="64"/>
        <v>26937968.432400003</v>
      </c>
      <c r="U69" s="6">
        <f t="shared" si="65"/>
        <v>139812904998.47385</v>
      </c>
      <c r="V69" s="8">
        <v>4994.12</v>
      </c>
      <c r="W69" s="6">
        <f t="shared" si="66"/>
        <v>4994.12</v>
      </c>
      <c r="X69" s="6">
        <f t="shared" si="67"/>
        <v>24941234.5744</v>
      </c>
      <c r="Y69" s="6">
        <f t="shared" si="68"/>
        <v>124559518412.70253</v>
      </c>
      <c r="Z69" s="32"/>
      <c r="AA69" s="6">
        <v>4</v>
      </c>
      <c r="AB69" s="6">
        <v>1</v>
      </c>
      <c r="AC69" s="8">
        <v>4978.0200000000004</v>
      </c>
      <c r="AD69" s="6">
        <f t="shared" si="69"/>
        <v>4978.0200000000004</v>
      </c>
      <c r="AE69" s="6">
        <f t="shared" si="70"/>
        <v>24780683.120400004</v>
      </c>
      <c r="AF69" s="6">
        <f t="shared" si="71"/>
        <v>123358736187.01364</v>
      </c>
      <c r="AG69" s="8">
        <v>3578.07</v>
      </c>
      <c r="AH69" s="6">
        <f t="shared" si="72"/>
        <v>3578.07</v>
      </c>
      <c r="AI69" s="6">
        <f t="shared" si="73"/>
        <v>12802584.924900001</v>
      </c>
      <c r="AJ69" s="6">
        <f t="shared" si="74"/>
        <v>45808545042.236946</v>
      </c>
      <c r="AK69" s="32"/>
      <c r="AL69" s="6">
        <v>4</v>
      </c>
      <c r="AM69" s="6">
        <v>1</v>
      </c>
      <c r="AN69" s="8">
        <v>3654.42</v>
      </c>
      <c r="AO69" s="6">
        <f t="shared" si="75"/>
        <v>3654.42</v>
      </c>
      <c r="AP69" s="6">
        <f t="shared" si="76"/>
        <v>13354785.5364</v>
      </c>
      <c r="AQ69" s="6">
        <f t="shared" si="77"/>
        <v>48803995359.930885</v>
      </c>
      <c r="AR69" s="8">
        <v>2525.48</v>
      </c>
      <c r="AS69" s="6">
        <f t="shared" si="78"/>
        <v>2525.48</v>
      </c>
      <c r="AT69" s="6">
        <f t="shared" si="79"/>
        <v>6378049.2303999998</v>
      </c>
      <c r="AU69" s="6">
        <f t="shared" si="80"/>
        <v>16107635770.390591</v>
      </c>
      <c r="AV69" s="32"/>
      <c r="AW69" s="6">
        <v>4</v>
      </c>
      <c r="AX69" s="6">
        <v>1</v>
      </c>
      <c r="AY69" s="8">
        <v>3024.31</v>
      </c>
      <c r="AZ69" s="6">
        <f t="shared" si="81"/>
        <v>3024.31</v>
      </c>
      <c r="BA69" s="6">
        <f t="shared" si="82"/>
        <v>9146450.9760999996</v>
      </c>
      <c r="BB69" s="6">
        <f t="shared" si="83"/>
        <v>27661703151.528988</v>
      </c>
      <c r="BC69" s="8">
        <v>2086.61</v>
      </c>
      <c r="BD69" s="6">
        <f t="shared" si="84"/>
        <v>2086.61</v>
      </c>
      <c r="BE69" s="6">
        <f t="shared" si="85"/>
        <v>4353941.2921000002</v>
      </c>
      <c r="BF69" s="6">
        <f t="shared" si="86"/>
        <v>9084977439.5087814</v>
      </c>
      <c r="BG69" s="32"/>
      <c r="BH69" s="6">
        <v>4</v>
      </c>
      <c r="BI69" s="6">
        <v>1</v>
      </c>
      <c r="BJ69" s="8">
        <v>2726.33</v>
      </c>
      <c r="BK69" s="6">
        <f t="shared" si="87"/>
        <v>2726.33</v>
      </c>
      <c r="BL69" s="6">
        <f t="shared" si="88"/>
        <v>7432875.2688999996</v>
      </c>
      <c r="BM69" s="6">
        <f t="shared" si="89"/>
        <v>20264470831.860134</v>
      </c>
      <c r="BN69" s="8">
        <v>1895.82</v>
      </c>
      <c r="BO69" s="6">
        <f t="shared" si="90"/>
        <v>1895.82</v>
      </c>
      <c r="BP69" s="6">
        <f t="shared" si="91"/>
        <v>3594133.4723999999</v>
      </c>
      <c r="BQ69" s="6">
        <f t="shared" si="92"/>
        <v>6813830119.6453676</v>
      </c>
      <c r="BR69" s="32"/>
      <c r="BS69" s="9">
        <v>4</v>
      </c>
      <c r="BT69" s="6">
        <v>1</v>
      </c>
      <c r="BU69" s="8">
        <v>2637.4</v>
      </c>
      <c r="BV69" s="6">
        <f t="shared" si="93"/>
        <v>2637.4</v>
      </c>
      <c r="BW69" s="6">
        <f t="shared" si="94"/>
        <v>6955878.7600000007</v>
      </c>
      <c r="BX69" s="6">
        <f t="shared" si="95"/>
        <v>18345434641.624004</v>
      </c>
      <c r="BY69" s="8">
        <v>852</v>
      </c>
      <c r="BZ69" s="6">
        <f t="shared" si="96"/>
        <v>852</v>
      </c>
      <c r="CA69" s="6">
        <f t="shared" si="97"/>
        <v>725904</v>
      </c>
      <c r="CB69" s="6">
        <f t="shared" si="98"/>
        <v>618470208</v>
      </c>
      <c r="CC69" s="32"/>
      <c r="CD69" s="32"/>
      <c r="CE69" s="32"/>
      <c r="CF69" s="32"/>
      <c r="CG69" s="32"/>
      <c r="CH69" s="32"/>
      <c r="CI69" s="32"/>
      <c r="CJ69" s="32"/>
      <c r="CK69" s="32"/>
      <c r="CL69" s="32"/>
      <c r="CM69" s="32"/>
      <c r="CN69" s="32"/>
      <c r="CO69" s="32"/>
      <c r="CP69" s="32"/>
      <c r="CQ69" s="32"/>
      <c r="CR69" s="32"/>
      <c r="CS69" s="32"/>
      <c r="CT69" s="32"/>
      <c r="CU69" s="32"/>
    </row>
    <row r="70" spans="5:102" hidden="1" x14ac:dyDescent="0.35">
      <c r="E70" s="6">
        <v>5</v>
      </c>
      <c r="F70" s="6">
        <v>2</v>
      </c>
      <c r="G70" s="8">
        <v>5010</v>
      </c>
      <c r="H70" s="6">
        <f t="shared" si="57"/>
        <v>10020</v>
      </c>
      <c r="I70" s="6">
        <f t="shared" si="58"/>
        <v>50200200</v>
      </c>
      <c r="J70" s="6">
        <f t="shared" si="59"/>
        <v>251503002000</v>
      </c>
      <c r="K70" s="8">
        <v>5010</v>
      </c>
      <c r="L70" s="6">
        <f t="shared" si="60"/>
        <v>10020</v>
      </c>
      <c r="M70" s="6">
        <f t="shared" si="61"/>
        <v>50200200</v>
      </c>
      <c r="N70" s="6">
        <f t="shared" si="62"/>
        <v>251503002000</v>
      </c>
      <c r="O70" s="32"/>
      <c r="P70" s="6">
        <v>5</v>
      </c>
      <c r="Q70" s="6">
        <v>2</v>
      </c>
      <c r="R70" s="8">
        <v>5190.18</v>
      </c>
      <c r="S70" s="6">
        <f t="shared" si="63"/>
        <v>10380.36</v>
      </c>
      <c r="T70" s="6">
        <f t="shared" si="64"/>
        <v>53875936.864800006</v>
      </c>
      <c r="U70" s="6">
        <f t="shared" si="65"/>
        <v>279625809996.94769</v>
      </c>
      <c r="V70" s="8">
        <v>4994.12</v>
      </c>
      <c r="W70" s="6">
        <f t="shared" si="66"/>
        <v>9988.24</v>
      </c>
      <c r="X70" s="6">
        <f t="shared" si="67"/>
        <v>49882469.148800001</v>
      </c>
      <c r="Y70" s="6">
        <f t="shared" si="68"/>
        <v>249119036825.40506</v>
      </c>
      <c r="Z70" s="32"/>
      <c r="AA70" s="6">
        <v>5</v>
      </c>
      <c r="AB70" s="6">
        <v>2</v>
      </c>
      <c r="AC70" s="8">
        <v>4978.0200000000004</v>
      </c>
      <c r="AD70" s="6">
        <f t="shared" si="69"/>
        <v>9956.0400000000009</v>
      </c>
      <c r="AE70" s="6">
        <f t="shared" si="70"/>
        <v>49561366.240800008</v>
      </c>
      <c r="AF70" s="6">
        <f t="shared" si="71"/>
        <v>246717472374.02728</v>
      </c>
      <c r="AG70" s="8">
        <v>3578.07</v>
      </c>
      <c r="AH70" s="6">
        <f t="shared" si="72"/>
        <v>7156.14</v>
      </c>
      <c r="AI70" s="6">
        <f t="shared" si="73"/>
        <v>25605169.849800002</v>
      </c>
      <c r="AJ70" s="6">
        <f t="shared" si="74"/>
        <v>91617090084.473892</v>
      </c>
      <c r="AK70" s="32"/>
      <c r="AL70" s="6">
        <v>5</v>
      </c>
      <c r="AM70" s="6">
        <v>2</v>
      </c>
      <c r="AN70" s="8">
        <v>3654.42</v>
      </c>
      <c r="AO70" s="6">
        <f t="shared" si="75"/>
        <v>7308.84</v>
      </c>
      <c r="AP70" s="6">
        <f t="shared" si="76"/>
        <v>26709571.072799999</v>
      </c>
      <c r="AQ70" s="6">
        <f t="shared" si="77"/>
        <v>97607990719.861771</v>
      </c>
      <c r="AR70" s="8">
        <v>2525.48</v>
      </c>
      <c r="AS70" s="6">
        <f t="shared" si="78"/>
        <v>5050.96</v>
      </c>
      <c r="AT70" s="6">
        <f t="shared" si="79"/>
        <v>12756098.4608</v>
      </c>
      <c r="AU70" s="6">
        <f t="shared" si="80"/>
        <v>32215271540.781181</v>
      </c>
      <c r="AV70" s="32"/>
      <c r="AW70" s="6">
        <v>5</v>
      </c>
      <c r="AX70" s="6">
        <v>2</v>
      </c>
      <c r="AY70" s="8">
        <v>3024.31</v>
      </c>
      <c r="AZ70" s="6">
        <f t="shared" si="81"/>
        <v>6048.62</v>
      </c>
      <c r="BA70" s="6">
        <f t="shared" si="82"/>
        <v>18292901.952199999</v>
      </c>
      <c r="BB70" s="6">
        <f t="shared" si="83"/>
        <v>55323406303.057976</v>
      </c>
      <c r="BC70" s="8">
        <v>2086.61</v>
      </c>
      <c r="BD70" s="6">
        <f t="shared" si="84"/>
        <v>4173.22</v>
      </c>
      <c r="BE70" s="6">
        <f t="shared" si="85"/>
        <v>8707882.5842000004</v>
      </c>
      <c r="BF70" s="6">
        <f t="shared" si="86"/>
        <v>18169954879.017563</v>
      </c>
      <c r="BG70" s="32"/>
      <c r="BH70" s="6">
        <v>5</v>
      </c>
      <c r="BI70" s="6">
        <v>2</v>
      </c>
      <c r="BJ70" s="8">
        <v>2726.33</v>
      </c>
      <c r="BK70" s="6">
        <f t="shared" si="87"/>
        <v>5452.66</v>
      </c>
      <c r="BL70" s="6">
        <f t="shared" si="88"/>
        <v>14865750.537799999</v>
      </c>
      <c r="BM70" s="6">
        <f t="shared" si="89"/>
        <v>40528941663.720268</v>
      </c>
      <c r="BN70" s="8">
        <v>1895.82</v>
      </c>
      <c r="BO70" s="6">
        <f t="shared" si="90"/>
        <v>3791.64</v>
      </c>
      <c r="BP70" s="6">
        <f t="shared" si="91"/>
        <v>7188266.9447999997</v>
      </c>
      <c r="BQ70" s="6">
        <f t="shared" si="92"/>
        <v>13627660239.290735</v>
      </c>
      <c r="BR70" s="32"/>
      <c r="BS70" s="9">
        <v>5</v>
      </c>
      <c r="BT70" s="6">
        <v>2</v>
      </c>
      <c r="BU70" s="8">
        <v>2637.4</v>
      </c>
      <c r="BV70" s="6">
        <f t="shared" si="93"/>
        <v>5274.8</v>
      </c>
      <c r="BW70" s="6">
        <f t="shared" si="94"/>
        <v>13911757.520000001</v>
      </c>
      <c r="BX70" s="6">
        <f t="shared" si="95"/>
        <v>36690869283.248009</v>
      </c>
      <c r="BY70" s="8">
        <v>852</v>
      </c>
      <c r="BZ70" s="6">
        <f t="shared" si="96"/>
        <v>1704</v>
      </c>
      <c r="CA70" s="6">
        <f t="shared" si="97"/>
        <v>1451808</v>
      </c>
      <c r="CB70" s="6">
        <f t="shared" si="98"/>
        <v>1236940416</v>
      </c>
      <c r="CC70" s="32"/>
      <c r="CD70" s="32"/>
      <c r="CE70" s="32"/>
      <c r="CF70" s="32"/>
      <c r="CG70" s="32"/>
      <c r="CH70" s="32"/>
      <c r="CI70" s="32"/>
      <c r="CJ70" s="32"/>
      <c r="CK70" s="32"/>
      <c r="CL70" s="32"/>
      <c r="CM70" s="32"/>
      <c r="CN70" s="32"/>
      <c r="CO70" s="32"/>
      <c r="CP70" s="32"/>
      <c r="CQ70" s="32"/>
      <c r="CR70" s="32"/>
      <c r="CS70" s="32"/>
      <c r="CT70" s="32"/>
      <c r="CU70" s="32"/>
    </row>
    <row r="71" spans="5:102" hidden="1" x14ac:dyDescent="0.35">
      <c r="E71" s="6">
        <v>6</v>
      </c>
      <c r="F71" s="6">
        <v>1</v>
      </c>
      <c r="G71" s="8">
        <v>5010</v>
      </c>
      <c r="H71" s="6">
        <f t="shared" si="57"/>
        <v>5010</v>
      </c>
      <c r="I71" s="6">
        <f t="shared" si="58"/>
        <v>25100100</v>
      </c>
      <c r="J71" s="6">
        <f t="shared" si="59"/>
        <v>125751501000</v>
      </c>
      <c r="K71" s="8">
        <v>5010</v>
      </c>
      <c r="L71" s="6">
        <f t="shared" si="60"/>
        <v>5010</v>
      </c>
      <c r="M71" s="6">
        <f t="shared" si="61"/>
        <v>25100100</v>
      </c>
      <c r="N71" s="6">
        <f t="shared" si="62"/>
        <v>125751501000</v>
      </c>
      <c r="O71" s="32"/>
      <c r="P71" s="6">
        <v>6</v>
      </c>
      <c r="Q71" s="6">
        <v>1</v>
      </c>
      <c r="R71" s="8">
        <v>5190.18</v>
      </c>
      <c r="S71" s="6">
        <f t="shared" si="63"/>
        <v>5190.18</v>
      </c>
      <c r="T71" s="6">
        <f t="shared" si="64"/>
        <v>26937968.432400003</v>
      </c>
      <c r="U71" s="6">
        <f t="shared" si="65"/>
        <v>139812904998.47385</v>
      </c>
      <c r="V71" s="8">
        <v>4994.12</v>
      </c>
      <c r="W71" s="6">
        <f t="shared" si="66"/>
        <v>4994.12</v>
      </c>
      <c r="X71" s="6">
        <f t="shared" si="67"/>
        <v>24941234.5744</v>
      </c>
      <c r="Y71" s="6">
        <f t="shared" si="68"/>
        <v>124559518412.70253</v>
      </c>
      <c r="Z71" s="32"/>
      <c r="AA71" s="6">
        <v>6</v>
      </c>
      <c r="AB71" s="6">
        <v>1</v>
      </c>
      <c r="AC71" s="8">
        <v>4978.0200000000004</v>
      </c>
      <c r="AD71" s="6">
        <f t="shared" si="69"/>
        <v>4978.0200000000004</v>
      </c>
      <c r="AE71" s="6">
        <f t="shared" si="70"/>
        <v>24780683.120400004</v>
      </c>
      <c r="AF71" s="6">
        <f t="shared" si="71"/>
        <v>123358736187.01364</v>
      </c>
      <c r="AG71" s="8">
        <v>3578.07</v>
      </c>
      <c r="AH71" s="6">
        <f t="shared" si="72"/>
        <v>3578.07</v>
      </c>
      <c r="AI71" s="6">
        <f t="shared" si="73"/>
        <v>12802584.924900001</v>
      </c>
      <c r="AJ71" s="6">
        <f t="shared" si="74"/>
        <v>45808545042.236946</v>
      </c>
      <c r="AK71" s="32"/>
      <c r="AL71" s="6">
        <v>6</v>
      </c>
      <c r="AM71" s="6">
        <v>1</v>
      </c>
      <c r="AN71" s="8">
        <v>3654.42</v>
      </c>
      <c r="AO71" s="6">
        <f t="shared" si="75"/>
        <v>3654.42</v>
      </c>
      <c r="AP71" s="6">
        <f t="shared" si="76"/>
        <v>13354785.5364</v>
      </c>
      <c r="AQ71" s="6">
        <f t="shared" si="77"/>
        <v>48803995359.930885</v>
      </c>
      <c r="AR71" s="8">
        <v>2525.48</v>
      </c>
      <c r="AS71" s="6">
        <f t="shared" si="78"/>
        <v>2525.48</v>
      </c>
      <c r="AT71" s="6">
        <f t="shared" si="79"/>
        <v>6378049.2303999998</v>
      </c>
      <c r="AU71" s="6">
        <f t="shared" si="80"/>
        <v>16107635770.390591</v>
      </c>
      <c r="AV71" s="32"/>
      <c r="AW71" s="6">
        <v>6</v>
      </c>
      <c r="AX71" s="6">
        <v>1</v>
      </c>
      <c r="AY71" s="8">
        <v>3024.31</v>
      </c>
      <c r="AZ71" s="6">
        <f t="shared" si="81"/>
        <v>3024.31</v>
      </c>
      <c r="BA71" s="6">
        <f t="shared" si="82"/>
        <v>9146450.9760999996</v>
      </c>
      <c r="BB71" s="6">
        <f t="shared" si="83"/>
        <v>27661703151.528988</v>
      </c>
      <c r="BC71" s="8">
        <v>2086.61</v>
      </c>
      <c r="BD71" s="6">
        <f t="shared" si="84"/>
        <v>2086.61</v>
      </c>
      <c r="BE71" s="6">
        <f t="shared" si="85"/>
        <v>4353941.2921000002</v>
      </c>
      <c r="BF71" s="6">
        <f t="shared" si="86"/>
        <v>9084977439.5087814</v>
      </c>
      <c r="BG71" s="32"/>
      <c r="BH71" s="6">
        <v>6</v>
      </c>
      <c r="BI71" s="6">
        <v>1</v>
      </c>
      <c r="BJ71" s="8">
        <v>2726.33</v>
      </c>
      <c r="BK71" s="6">
        <f t="shared" si="87"/>
        <v>2726.33</v>
      </c>
      <c r="BL71" s="6">
        <f t="shared" si="88"/>
        <v>7432875.2688999996</v>
      </c>
      <c r="BM71" s="6">
        <f t="shared" si="89"/>
        <v>20264470831.860134</v>
      </c>
      <c r="BN71" s="8">
        <v>1895.82</v>
      </c>
      <c r="BO71" s="6">
        <f t="shared" si="90"/>
        <v>1895.82</v>
      </c>
      <c r="BP71" s="6">
        <f t="shared" si="91"/>
        <v>3594133.4723999999</v>
      </c>
      <c r="BQ71" s="6">
        <f t="shared" si="92"/>
        <v>6813830119.6453676</v>
      </c>
      <c r="BR71" s="32"/>
      <c r="BS71" s="9">
        <v>6</v>
      </c>
      <c r="BT71" s="6">
        <v>1</v>
      </c>
      <c r="BU71" s="8">
        <v>2637.4</v>
      </c>
      <c r="BV71" s="6">
        <f t="shared" si="93"/>
        <v>2637.4</v>
      </c>
      <c r="BW71" s="6">
        <f t="shared" si="94"/>
        <v>6955878.7600000007</v>
      </c>
      <c r="BX71" s="6">
        <f t="shared" si="95"/>
        <v>18345434641.624004</v>
      </c>
      <c r="BY71" s="8">
        <v>852</v>
      </c>
      <c r="BZ71" s="6">
        <f t="shared" si="96"/>
        <v>852</v>
      </c>
      <c r="CA71" s="6">
        <f t="shared" si="97"/>
        <v>725904</v>
      </c>
      <c r="CB71" s="6">
        <f t="shared" si="98"/>
        <v>618470208</v>
      </c>
      <c r="CC71" s="32"/>
      <c r="CD71" s="32"/>
      <c r="CE71" s="32"/>
      <c r="CF71" s="32"/>
      <c r="CG71" s="32"/>
      <c r="CH71" s="32"/>
      <c r="CI71" s="32"/>
      <c r="CJ71" s="32"/>
      <c r="CK71" s="32"/>
      <c r="CL71" s="32"/>
      <c r="CM71" s="32"/>
      <c r="CN71" s="32"/>
      <c r="CO71" s="32"/>
      <c r="CP71" s="32"/>
      <c r="CQ71" s="32"/>
      <c r="CR71" s="32"/>
      <c r="CS71" s="32"/>
      <c r="CT71" s="32"/>
      <c r="CU71" s="32"/>
    </row>
    <row r="72" spans="5:102" hidden="1" x14ac:dyDescent="0.35">
      <c r="E72" s="6">
        <v>7</v>
      </c>
      <c r="F72" s="6">
        <v>2</v>
      </c>
      <c r="G72" s="16">
        <v>5010</v>
      </c>
      <c r="H72" s="6">
        <f t="shared" si="57"/>
        <v>10020</v>
      </c>
      <c r="I72" s="6">
        <f t="shared" si="58"/>
        <v>50200200</v>
      </c>
      <c r="J72" s="6">
        <f t="shared" si="59"/>
        <v>251503002000</v>
      </c>
      <c r="K72" s="16">
        <v>5010</v>
      </c>
      <c r="L72" s="6">
        <f t="shared" si="60"/>
        <v>10020</v>
      </c>
      <c r="M72" s="6">
        <f t="shared" si="61"/>
        <v>50200200</v>
      </c>
      <c r="N72" s="6">
        <f t="shared" si="62"/>
        <v>251503002000</v>
      </c>
      <c r="O72" s="32"/>
      <c r="P72" s="6">
        <v>7</v>
      </c>
      <c r="Q72" s="6">
        <v>2</v>
      </c>
      <c r="R72" s="8">
        <v>5190.18</v>
      </c>
      <c r="S72" s="6">
        <f t="shared" si="63"/>
        <v>10380.36</v>
      </c>
      <c r="T72" s="6">
        <f t="shared" si="64"/>
        <v>53875936.864800006</v>
      </c>
      <c r="U72" s="6">
        <f t="shared" si="65"/>
        <v>279625809996.94769</v>
      </c>
      <c r="V72" s="8">
        <v>4994.12</v>
      </c>
      <c r="W72" s="6">
        <f t="shared" si="66"/>
        <v>9988.24</v>
      </c>
      <c r="X72" s="6">
        <f t="shared" si="67"/>
        <v>49882469.148800001</v>
      </c>
      <c r="Y72" s="6">
        <f t="shared" si="68"/>
        <v>249119036825.40506</v>
      </c>
      <c r="Z72" s="32"/>
      <c r="AA72" s="6">
        <v>7</v>
      </c>
      <c r="AB72" s="6">
        <v>2</v>
      </c>
      <c r="AC72" s="8">
        <v>4978.0200000000004</v>
      </c>
      <c r="AD72" s="6">
        <f t="shared" si="69"/>
        <v>9956.0400000000009</v>
      </c>
      <c r="AE72" s="6">
        <f t="shared" si="70"/>
        <v>49561366.240800008</v>
      </c>
      <c r="AF72" s="6">
        <f t="shared" si="71"/>
        <v>246717472374.02728</v>
      </c>
      <c r="AG72" s="8">
        <v>3578.07</v>
      </c>
      <c r="AH72" s="6">
        <f t="shared" si="72"/>
        <v>7156.14</v>
      </c>
      <c r="AI72" s="6">
        <f t="shared" si="73"/>
        <v>25605169.849800002</v>
      </c>
      <c r="AJ72" s="6">
        <f t="shared" si="74"/>
        <v>91617090084.473892</v>
      </c>
      <c r="AK72" s="32"/>
      <c r="AL72" s="6">
        <v>7</v>
      </c>
      <c r="AM72" s="6">
        <v>2</v>
      </c>
      <c r="AN72" s="8">
        <v>3654.42</v>
      </c>
      <c r="AO72" s="6">
        <f t="shared" si="75"/>
        <v>7308.84</v>
      </c>
      <c r="AP72" s="6">
        <f t="shared" si="76"/>
        <v>26709571.072799999</v>
      </c>
      <c r="AQ72" s="6">
        <f t="shared" si="77"/>
        <v>97607990719.861771</v>
      </c>
      <c r="AR72" s="8">
        <v>2525.48</v>
      </c>
      <c r="AS72" s="6">
        <f t="shared" si="78"/>
        <v>5050.96</v>
      </c>
      <c r="AT72" s="6">
        <f t="shared" si="79"/>
        <v>12756098.4608</v>
      </c>
      <c r="AU72" s="6">
        <f t="shared" si="80"/>
        <v>32215271540.781181</v>
      </c>
      <c r="AV72" s="32"/>
      <c r="AW72" s="6">
        <v>7</v>
      </c>
      <c r="AX72" s="6">
        <v>2</v>
      </c>
      <c r="AY72" s="8">
        <v>3024.31</v>
      </c>
      <c r="AZ72" s="6">
        <f t="shared" si="81"/>
        <v>6048.62</v>
      </c>
      <c r="BA72" s="6">
        <f t="shared" si="82"/>
        <v>18292901.952199999</v>
      </c>
      <c r="BB72" s="6">
        <f t="shared" si="83"/>
        <v>55323406303.057976</v>
      </c>
      <c r="BC72" s="8">
        <v>2086.61</v>
      </c>
      <c r="BD72" s="6">
        <f t="shared" si="84"/>
        <v>4173.22</v>
      </c>
      <c r="BE72" s="6">
        <f t="shared" si="85"/>
        <v>8707882.5842000004</v>
      </c>
      <c r="BF72" s="6">
        <f t="shared" si="86"/>
        <v>18169954879.017563</v>
      </c>
      <c r="BG72" s="32"/>
      <c r="BH72" s="6">
        <v>7</v>
      </c>
      <c r="BI72" s="6">
        <v>2</v>
      </c>
      <c r="BJ72" s="8">
        <v>2726.33</v>
      </c>
      <c r="BK72" s="6">
        <f t="shared" si="87"/>
        <v>5452.66</v>
      </c>
      <c r="BL72" s="6">
        <f t="shared" si="88"/>
        <v>14865750.537799999</v>
      </c>
      <c r="BM72" s="6">
        <f t="shared" si="89"/>
        <v>40528941663.720268</v>
      </c>
      <c r="BN72" s="8">
        <v>1895.82</v>
      </c>
      <c r="BO72" s="6">
        <f t="shared" si="90"/>
        <v>3791.64</v>
      </c>
      <c r="BP72" s="6">
        <f t="shared" si="91"/>
        <v>7188266.9447999997</v>
      </c>
      <c r="BQ72" s="6">
        <f t="shared" si="92"/>
        <v>13627660239.290735</v>
      </c>
      <c r="BR72" s="32"/>
      <c r="BS72" s="9">
        <v>7</v>
      </c>
      <c r="BT72" s="6">
        <v>2</v>
      </c>
      <c r="BU72" s="8">
        <v>2637.4</v>
      </c>
      <c r="BV72" s="6">
        <f t="shared" si="93"/>
        <v>5274.8</v>
      </c>
      <c r="BW72" s="6">
        <f t="shared" si="94"/>
        <v>13911757.520000001</v>
      </c>
      <c r="BX72" s="6">
        <f t="shared" si="95"/>
        <v>36690869283.248009</v>
      </c>
      <c r="BY72" s="8">
        <v>852</v>
      </c>
      <c r="BZ72" s="6">
        <f t="shared" si="96"/>
        <v>1704</v>
      </c>
      <c r="CA72" s="6">
        <f t="shared" si="97"/>
        <v>1451808</v>
      </c>
      <c r="CB72" s="6">
        <f t="shared" si="98"/>
        <v>1236940416</v>
      </c>
      <c r="CC72" s="32"/>
      <c r="CD72" s="32"/>
      <c r="CE72" s="32"/>
      <c r="CF72" s="32"/>
      <c r="CG72" s="32"/>
      <c r="CH72" s="32"/>
      <c r="CI72" s="32"/>
      <c r="CJ72" s="32"/>
      <c r="CK72" s="32"/>
      <c r="CL72" s="32"/>
      <c r="CM72" s="32"/>
      <c r="CN72" s="32"/>
      <c r="CO72" s="32"/>
      <c r="CP72" s="32"/>
      <c r="CQ72" s="32"/>
      <c r="CR72" s="32"/>
      <c r="CS72" s="32"/>
      <c r="CT72" s="32"/>
      <c r="CU72" s="32"/>
    </row>
    <row r="73" spans="5:102" hidden="1" x14ac:dyDescent="0.35">
      <c r="E73" s="6">
        <v>8</v>
      </c>
      <c r="F73" s="6">
        <v>0.75</v>
      </c>
      <c r="G73" s="8">
        <v>4614</v>
      </c>
      <c r="H73" s="6">
        <f t="shared" si="57"/>
        <v>3460.5</v>
      </c>
      <c r="I73" s="6">
        <f t="shared" si="58"/>
        <v>15966747</v>
      </c>
      <c r="J73" s="6">
        <f t="shared" si="59"/>
        <v>73670570658</v>
      </c>
      <c r="K73" s="8">
        <v>4614</v>
      </c>
      <c r="L73" s="6">
        <f t="shared" si="60"/>
        <v>3460.5</v>
      </c>
      <c r="M73" s="6">
        <f t="shared" si="61"/>
        <v>15966747</v>
      </c>
      <c r="N73" s="6">
        <f t="shared" si="62"/>
        <v>73670570658</v>
      </c>
      <c r="O73" s="32"/>
      <c r="P73" s="6">
        <v>8</v>
      </c>
      <c r="Q73" s="6">
        <v>0.75</v>
      </c>
      <c r="R73" s="8">
        <v>5126</v>
      </c>
      <c r="S73" s="6">
        <f t="shared" si="63"/>
        <v>3844.5</v>
      </c>
      <c r="T73" s="6">
        <f t="shared" si="64"/>
        <v>19706907</v>
      </c>
      <c r="U73" s="6">
        <f t="shared" si="65"/>
        <v>101017605282</v>
      </c>
      <c r="V73" s="8">
        <v>4053</v>
      </c>
      <c r="W73" s="6">
        <f t="shared" si="66"/>
        <v>3039.75</v>
      </c>
      <c r="X73" s="6">
        <f t="shared" si="67"/>
        <v>12320106.75</v>
      </c>
      <c r="Y73" s="6">
        <f t="shared" si="68"/>
        <v>49933392657.75</v>
      </c>
      <c r="Z73" s="32"/>
      <c r="AA73" s="6">
        <v>8</v>
      </c>
      <c r="AB73" s="6">
        <v>0.75</v>
      </c>
      <c r="AC73" s="8">
        <v>4969</v>
      </c>
      <c r="AD73" s="6">
        <f t="shared" si="69"/>
        <v>3726.75</v>
      </c>
      <c r="AE73" s="6">
        <f t="shared" si="70"/>
        <v>18518220.75</v>
      </c>
      <c r="AF73" s="6">
        <f t="shared" si="71"/>
        <v>92017038906.75</v>
      </c>
      <c r="AG73" s="8">
        <v>3107</v>
      </c>
      <c r="AH73" s="6">
        <f t="shared" si="72"/>
        <v>2330.25</v>
      </c>
      <c r="AI73" s="6">
        <f t="shared" si="73"/>
        <v>7240086.75</v>
      </c>
      <c r="AJ73" s="6">
        <f t="shared" si="74"/>
        <v>22494949532.25</v>
      </c>
      <c r="AK73" s="32"/>
      <c r="AL73" s="6">
        <v>8</v>
      </c>
      <c r="AM73" s="6">
        <v>0.75</v>
      </c>
      <c r="AN73" s="8">
        <v>3647</v>
      </c>
      <c r="AO73" s="6">
        <f t="shared" si="75"/>
        <v>2735.25</v>
      </c>
      <c r="AP73" s="6">
        <f t="shared" si="76"/>
        <v>9975456.75</v>
      </c>
      <c r="AQ73" s="6">
        <f t="shared" si="77"/>
        <v>36380490767.25</v>
      </c>
      <c r="AR73" s="8">
        <v>2374</v>
      </c>
      <c r="AS73" s="6">
        <f t="shared" si="78"/>
        <v>1780.5</v>
      </c>
      <c r="AT73" s="6">
        <f t="shared" si="79"/>
        <v>4226907</v>
      </c>
      <c r="AU73" s="6">
        <f t="shared" si="80"/>
        <v>10034677218</v>
      </c>
      <c r="AV73" s="32"/>
      <c r="AW73" s="6">
        <v>8</v>
      </c>
      <c r="AX73" s="6">
        <v>0.75</v>
      </c>
      <c r="AY73" s="8">
        <v>3021</v>
      </c>
      <c r="AZ73" s="6">
        <f t="shared" si="81"/>
        <v>2265.75</v>
      </c>
      <c r="BA73" s="6">
        <f t="shared" si="82"/>
        <v>6844830.75</v>
      </c>
      <c r="BB73" s="6">
        <f t="shared" si="83"/>
        <v>20678233695.75</v>
      </c>
      <c r="BC73" s="8">
        <v>2033</v>
      </c>
      <c r="BD73" s="6">
        <f t="shared" si="84"/>
        <v>1524.75</v>
      </c>
      <c r="BE73" s="6">
        <f t="shared" si="85"/>
        <v>3099816.75</v>
      </c>
      <c r="BF73" s="6">
        <f t="shared" si="86"/>
        <v>6301927452.75</v>
      </c>
      <c r="BG73" s="32"/>
      <c r="BH73" s="6">
        <v>8</v>
      </c>
      <c r="BI73" s="6">
        <v>0.75</v>
      </c>
      <c r="BJ73" s="8">
        <v>2725</v>
      </c>
      <c r="BK73" s="6">
        <f t="shared" si="87"/>
        <v>2043.75</v>
      </c>
      <c r="BL73" s="6">
        <f t="shared" si="88"/>
        <v>5569218.75</v>
      </c>
      <c r="BM73" s="6">
        <f t="shared" si="89"/>
        <v>15176121093.75</v>
      </c>
      <c r="BN73" s="8">
        <v>1883</v>
      </c>
      <c r="BO73" s="6">
        <f t="shared" si="90"/>
        <v>1412.25</v>
      </c>
      <c r="BP73" s="6">
        <f t="shared" si="91"/>
        <v>2659266.75</v>
      </c>
      <c r="BQ73" s="6">
        <f t="shared" si="92"/>
        <v>5007399290.25</v>
      </c>
      <c r="BR73" s="32"/>
      <c r="BS73" s="9">
        <v>8</v>
      </c>
      <c r="BT73" s="6">
        <v>0.75</v>
      </c>
      <c r="BU73" s="8">
        <v>2637</v>
      </c>
      <c r="BV73" s="6">
        <f t="shared" si="93"/>
        <v>1977.75</v>
      </c>
      <c r="BW73" s="6">
        <f t="shared" si="94"/>
        <v>5215326.75</v>
      </c>
      <c r="BX73" s="6">
        <f t="shared" si="95"/>
        <v>13752816639.75</v>
      </c>
      <c r="BY73" s="8">
        <v>1852</v>
      </c>
      <c r="BZ73" s="6">
        <f t="shared" si="96"/>
        <v>1389</v>
      </c>
      <c r="CA73" s="6">
        <f t="shared" si="97"/>
        <v>2572428</v>
      </c>
      <c r="CB73" s="6">
        <f t="shared" si="98"/>
        <v>4764136656</v>
      </c>
      <c r="CC73" s="32"/>
      <c r="CD73" s="32"/>
      <c r="CE73" s="32"/>
      <c r="CF73" s="32"/>
      <c r="CG73" s="32"/>
      <c r="CH73" s="32"/>
      <c r="CI73" s="32"/>
      <c r="CJ73" s="32"/>
      <c r="CK73" s="32"/>
      <c r="CL73" s="32"/>
      <c r="CM73" s="32"/>
      <c r="CN73" s="32"/>
      <c r="CO73" s="32"/>
      <c r="CP73" s="32"/>
      <c r="CQ73" s="32"/>
      <c r="CR73" s="32"/>
      <c r="CS73" s="32"/>
      <c r="CT73" s="32"/>
      <c r="CU73" s="32"/>
    </row>
    <row r="74" spans="5:102" hidden="1" x14ac:dyDescent="0.35">
      <c r="E74" s="6">
        <v>8.5</v>
      </c>
      <c r="F74" s="6">
        <v>1</v>
      </c>
      <c r="G74" s="17">
        <v>3734</v>
      </c>
      <c r="H74" s="6">
        <f t="shared" si="57"/>
        <v>3734</v>
      </c>
      <c r="I74" s="6">
        <f t="shared" si="58"/>
        <v>13942756</v>
      </c>
      <c r="J74" s="6">
        <f t="shared" si="59"/>
        <v>52062250904</v>
      </c>
      <c r="K74" s="17">
        <v>3734</v>
      </c>
      <c r="L74" s="6">
        <f t="shared" si="60"/>
        <v>3734</v>
      </c>
      <c r="M74" s="6">
        <f t="shared" si="61"/>
        <v>13942756</v>
      </c>
      <c r="N74" s="6">
        <f t="shared" si="62"/>
        <v>52062250904</v>
      </c>
      <c r="O74" s="32"/>
      <c r="P74" s="6">
        <v>8.5</v>
      </c>
      <c r="Q74" s="6">
        <v>1</v>
      </c>
      <c r="R74" s="8">
        <v>4525</v>
      </c>
      <c r="S74" s="6">
        <f t="shared" si="63"/>
        <v>4525</v>
      </c>
      <c r="T74" s="6">
        <f t="shared" si="64"/>
        <v>20475625</v>
      </c>
      <c r="U74" s="6">
        <f t="shared" si="65"/>
        <v>92652203125</v>
      </c>
      <c r="V74" s="8">
        <v>3195</v>
      </c>
      <c r="W74" s="6">
        <f t="shared" si="66"/>
        <v>3195</v>
      </c>
      <c r="X74" s="6">
        <f t="shared" si="67"/>
        <v>10208025</v>
      </c>
      <c r="Y74" s="6">
        <f t="shared" si="68"/>
        <v>32614639875</v>
      </c>
      <c r="Z74" s="32"/>
      <c r="AA74" s="6">
        <v>8.5</v>
      </c>
      <c r="AB74" s="6">
        <v>1</v>
      </c>
      <c r="AC74" s="8">
        <v>4952</v>
      </c>
      <c r="AD74" s="6">
        <f t="shared" si="69"/>
        <v>4952</v>
      </c>
      <c r="AE74" s="6">
        <f t="shared" si="70"/>
        <v>24522304</v>
      </c>
      <c r="AF74" s="6">
        <f t="shared" si="71"/>
        <v>121434449408</v>
      </c>
      <c r="AG74" s="8">
        <v>2622</v>
      </c>
      <c r="AH74" s="6">
        <f t="shared" si="72"/>
        <v>2622</v>
      </c>
      <c r="AI74" s="6">
        <f t="shared" si="73"/>
        <v>6874884</v>
      </c>
      <c r="AJ74" s="6">
        <f t="shared" si="74"/>
        <v>18025945848</v>
      </c>
      <c r="AK74" s="32"/>
      <c r="AL74" s="6">
        <v>8.5</v>
      </c>
      <c r="AM74" s="6">
        <v>1</v>
      </c>
      <c r="AN74" s="8">
        <v>3642</v>
      </c>
      <c r="AO74" s="6">
        <f t="shared" si="75"/>
        <v>3642</v>
      </c>
      <c r="AP74" s="6">
        <f t="shared" si="76"/>
        <v>13264164</v>
      </c>
      <c r="AQ74" s="6">
        <f t="shared" si="77"/>
        <v>48308085288</v>
      </c>
      <c r="AR74" s="8">
        <v>2170</v>
      </c>
      <c r="AS74" s="6">
        <f t="shared" si="78"/>
        <v>2170</v>
      </c>
      <c r="AT74" s="6">
        <f t="shared" si="79"/>
        <v>4708900</v>
      </c>
      <c r="AU74" s="6">
        <f t="shared" si="80"/>
        <v>10218313000</v>
      </c>
      <c r="AV74" s="32"/>
      <c r="AW74" s="6">
        <v>8.5</v>
      </c>
      <c r="AX74" s="6">
        <v>1</v>
      </c>
      <c r="AY74" s="8">
        <v>3020</v>
      </c>
      <c r="AZ74" s="6">
        <f t="shared" si="81"/>
        <v>3020</v>
      </c>
      <c r="BA74" s="6">
        <f t="shared" si="82"/>
        <v>9120400</v>
      </c>
      <c r="BB74" s="6">
        <f t="shared" si="83"/>
        <v>27543608000</v>
      </c>
      <c r="BC74" s="8">
        <v>1938</v>
      </c>
      <c r="BD74" s="6">
        <f t="shared" si="84"/>
        <v>1938</v>
      </c>
      <c r="BE74" s="6">
        <f t="shared" si="85"/>
        <v>3755844</v>
      </c>
      <c r="BF74" s="6">
        <f t="shared" si="86"/>
        <v>7278825672</v>
      </c>
      <c r="BG74" s="32"/>
      <c r="BH74" s="6">
        <v>8.5</v>
      </c>
      <c r="BI74" s="6">
        <v>1</v>
      </c>
      <c r="BJ74" s="8">
        <v>2725</v>
      </c>
      <c r="BK74" s="6">
        <f t="shared" si="87"/>
        <v>2725</v>
      </c>
      <c r="BL74" s="6">
        <f t="shared" si="88"/>
        <v>7425625</v>
      </c>
      <c r="BM74" s="6">
        <f t="shared" si="89"/>
        <v>20234828125</v>
      </c>
      <c r="BN74" s="8">
        <v>1845</v>
      </c>
      <c r="BO74" s="6">
        <f t="shared" si="90"/>
        <v>1845</v>
      </c>
      <c r="BP74" s="6">
        <f t="shared" si="91"/>
        <v>3404025</v>
      </c>
      <c r="BQ74" s="6">
        <f t="shared" si="92"/>
        <v>6280426125</v>
      </c>
      <c r="BR74" s="32"/>
      <c r="BS74" s="9">
        <v>8.5</v>
      </c>
      <c r="BT74" s="6">
        <v>1</v>
      </c>
      <c r="BU74" s="8">
        <v>2637</v>
      </c>
      <c r="BV74" s="6">
        <f t="shared" si="93"/>
        <v>2637</v>
      </c>
      <c r="BW74" s="6">
        <f t="shared" si="94"/>
        <v>6953769</v>
      </c>
      <c r="BX74" s="6">
        <f t="shared" si="95"/>
        <v>18337088853</v>
      </c>
      <c r="BY74" s="8">
        <v>1852</v>
      </c>
      <c r="BZ74" s="6">
        <f t="shared" si="96"/>
        <v>1852</v>
      </c>
      <c r="CA74" s="6">
        <f t="shared" si="97"/>
        <v>3429904</v>
      </c>
      <c r="CB74" s="6">
        <f t="shared" si="98"/>
        <v>6352182208</v>
      </c>
      <c r="CC74" s="32"/>
      <c r="CD74" s="32"/>
      <c r="CE74" s="32"/>
      <c r="CF74" s="32"/>
      <c r="CG74" s="32"/>
      <c r="CH74" s="32"/>
      <c r="CI74" s="32"/>
      <c r="CJ74" s="32"/>
      <c r="CK74" s="32"/>
      <c r="CL74" s="32"/>
      <c r="CM74" s="32"/>
      <c r="CN74" s="32"/>
      <c r="CO74" s="32"/>
      <c r="CP74" s="32"/>
      <c r="CQ74" s="32"/>
      <c r="CR74" s="32"/>
      <c r="CS74" s="32"/>
      <c r="CT74" s="32"/>
      <c r="CU74" s="32"/>
    </row>
    <row r="75" spans="5:102" hidden="1" x14ac:dyDescent="0.35">
      <c r="E75" s="6">
        <v>9</v>
      </c>
      <c r="F75" s="6">
        <v>0.5</v>
      </c>
      <c r="G75" s="10">
        <v>2593</v>
      </c>
      <c r="H75" s="6">
        <f t="shared" si="57"/>
        <v>1296.5</v>
      </c>
      <c r="I75" s="6">
        <f t="shared" si="58"/>
        <v>3361824.5</v>
      </c>
      <c r="J75" s="6">
        <f t="shared" si="59"/>
        <v>8717210928.5</v>
      </c>
      <c r="K75" s="10">
        <v>2593</v>
      </c>
      <c r="L75" s="6">
        <f t="shared" si="60"/>
        <v>1296.5</v>
      </c>
      <c r="M75" s="6">
        <f t="shared" si="61"/>
        <v>3361824.5</v>
      </c>
      <c r="N75" s="6">
        <f t="shared" si="62"/>
        <v>8717210928.5</v>
      </c>
      <c r="O75" s="32"/>
      <c r="P75" s="6">
        <v>9</v>
      </c>
      <c r="Q75" s="6">
        <v>0.5</v>
      </c>
      <c r="R75" s="8">
        <v>2180.62</v>
      </c>
      <c r="S75" s="6">
        <f t="shared" si="63"/>
        <v>1090.31</v>
      </c>
      <c r="T75" s="6">
        <f t="shared" si="64"/>
        <v>2377551.7921999996</v>
      </c>
      <c r="U75" s="6">
        <f t="shared" si="65"/>
        <v>5184536989.1071625</v>
      </c>
      <c r="V75" s="8">
        <v>3315.74</v>
      </c>
      <c r="W75" s="6">
        <f t="shared" si="66"/>
        <v>1657.87</v>
      </c>
      <c r="X75" s="6">
        <f t="shared" si="67"/>
        <v>5497065.8737999992</v>
      </c>
      <c r="Y75" s="6">
        <f t="shared" si="68"/>
        <v>18226841200.393608</v>
      </c>
      <c r="Z75" s="32"/>
      <c r="AA75" s="6">
        <v>9</v>
      </c>
      <c r="AB75" s="6">
        <v>0.5</v>
      </c>
      <c r="AC75" s="10">
        <v>1852</v>
      </c>
      <c r="AD75" s="6">
        <f t="shared" si="69"/>
        <v>926</v>
      </c>
      <c r="AE75" s="6">
        <f t="shared" si="70"/>
        <v>1714952</v>
      </c>
      <c r="AF75" s="6">
        <f t="shared" si="71"/>
        <v>3176091104</v>
      </c>
      <c r="AG75" s="8">
        <v>4799.4399999999996</v>
      </c>
      <c r="AH75" s="6">
        <f t="shared" si="72"/>
        <v>2399.7199999999998</v>
      </c>
      <c r="AI75" s="6">
        <f t="shared" si="73"/>
        <v>11517312.156799998</v>
      </c>
      <c r="AJ75" s="6">
        <f t="shared" si="74"/>
        <v>55276648657.832176</v>
      </c>
      <c r="AK75" s="32"/>
      <c r="AL75" s="6">
        <v>9</v>
      </c>
      <c r="AM75" s="6">
        <v>0.5</v>
      </c>
      <c r="AN75" s="8">
        <v>1782.16</v>
      </c>
      <c r="AO75" s="6">
        <f t="shared" si="75"/>
        <v>891.08</v>
      </c>
      <c r="AP75" s="6">
        <f t="shared" si="76"/>
        <v>1588047.1328000003</v>
      </c>
      <c r="AQ75" s="6">
        <f t="shared" si="77"/>
        <v>2830154078.1908484</v>
      </c>
      <c r="AR75" s="8">
        <v>3595.17</v>
      </c>
      <c r="AS75" s="6">
        <f t="shared" si="78"/>
        <v>1797.585</v>
      </c>
      <c r="AT75" s="6">
        <f t="shared" si="79"/>
        <v>6462623.66445</v>
      </c>
      <c r="AU75" s="6">
        <f t="shared" si="80"/>
        <v>23234230719.720707</v>
      </c>
      <c r="AV75" s="32"/>
      <c r="AW75" s="6">
        <v>9</v>
      </c>
      <c r="AX75" s="6">
        <v>0.5</v>
      </c>
      <c r="AY75" s="8">
        <v>1721.59</v>
      </c>
      <c r="AZ75" s="6">
        <f t="shared" si="81"/>
        <v>860.79499999999996</v>
      </c>
      <c r="BA75" s="6">
        <f t="shared" si="82"/>
        <v>1481936.0640499999</v>
      </c>
      <c r="BB75" s="6">
        <f t="shared" si="83"/>
        <v>2551286308.5078392</v>
      </c>
      <c r="BC75" s="8">
        <v>2982.32</v>
      </c>
      <c r="BD75" s="6">
        <f t="shared" si="84"/>
        <v>1491.16</v>
      </c>
      <c r="BE75" s="6">
        <f t="shared" si="85"/>
        <v>4447116.2912000008</v>
      </c>
      <c r="BF75" s="6">
        <f t="shared" si="86"/>
        <v>13262723857.571587</v>
      </c>
      <c r="BG75" s="32"/>
      <c r="BH75" s="6">
        <v>9</v>
      </c>
      <c r="BI75" s="6">
        <v>0.5</v>
      </c>
      <c r="BJ75" s="8">
        <v>1742.03</v>
      </c>
      <c r="BK75" s="6">
        <f t="shared" si="87"/>
        <v>871.01499999999999</v>
      </c>
      <c r="BL75" s="6">
        <f t="shared" si="88"/>
        <v>1517334.2604499999</v>
      </c>
      <c r="BM75" s="6">
        <f t="shared" si="89"/>
        <v>2643241801.7317133</v>
      </c>
      <c r="BN75" s="8">
        <v>2691.12</v>
      </c>
      <c r="BO75" s="6">
        <f t="shared" si="90"/>
        <v>1345.56</v>
      </c>
      <c r="BP75" s="6">
        <f t="shared" si="91"/>
        <v>3621063.4271999998</v>
      </c>
      <c r="BQ75" s="6">
        <f t="shared" si="92"/>
        <v>9744716210.2064629</v>
      </c>
      <c r="BR75" s="32"/>
      <c r="BS75" s="9">
        <v>9</v>
      </c>
      <c r="BT75" s="6">
        <v>0.5</v>
      </c>
      <c r="BU75" s="8">
        <v>1852</v>
      </c>
      <c r="BV75" s="6">
        <f t="shared" si="93"/>
        <v>926</v>
      </c>
      <c r="BW75" s="6">
        <f t="shared" si="94"/>
        <v>1714952</v>
      </c>
      <c r="BX75" s="6">
        <f t="shared" si="95"/>
        <v>3176091104</v>
      </c>
      <c r="BY75" s="8">
        <v>2609.08</v>
      </c>
      <c r="BZ75" s="6">
        <f t="shared" si="96"/>
        <v>1304.54</v>
      </c>
      <c r="CA75" s="6">
        <f t="shared" si="97"/>
        <v>3403649.2231999999</v>
      </c>
      <c r="CB75" s="6">
        <f t="shared" si="98"/>
        <v>8880393115.266655</v>
      </c>
      <c r="CC75" s="32"/>
      <c r="CD75" s="32"/>
      <c r="CE75" s="32"/>
      <c r="CF75" s="32"/>
      <c r="CG75" s="32"/>
      <c r="CH75" s="32"/>
      <c r="CI75" s="32"/>
      <c r="CJ75" s="32"/>
      <c r="CK75" s="32"/>
      <c r="CL75" s="32"/>
      <c r="CM75" s="32"/>
      <c r="CN75" s="32"/>
      <c r="CO75" s="32"/>
      <c r="CP75" s="32"/>
      <c r="CQ75" s="32"/>
      <c r="CR75" s="32"/>
      <c r="CS75" s="32"/>
      <c r="CT75" s="32"/>
      <c r="CU75" s="32"/>
    </row>
    <row r="76" spans="5:102" hidden="1" x14ac:dyDescent="0.35">
      <c r="E76" s="6">
        <v>9.5</v>
      </c>
      <c r="F76" s="6">
        <v>1</v>
      </c>
      <c r="G76" s="8">
        <v>1185</v>
      </c>
      <c r="H76" s="6">
        <f t="shared" si="57"/>
        <v>1185</v>
      </c>
      <c r="I76" s="6">
        <f t="shared" si="58"/>
        <v>1404225</v>
      </c>
      <c r="J76" s="6">
        <f t="shared" si="59"/>
        <v>1664006625</v>
      </c>
      <c r="K76" s="8">
        <v>1185</v>
      </c>
      <c r="L76" s="6">
        <f t="shared" si="60"/>
        <v>1185</v>
      </c>
      <c r="M76" s="6">
        <f t="shared" si="61"/>
        <v>1404225</v>
      </c>
      <c r="N76" s="6">
        <f t="shared" si="62"/>
        <v>1664006625</v>
      </c>
      <c r="O76" s="32"/>
      <c r="P76" s="6">
        <v>9.5</v>
      </c>
      <c r="Q76" s="6">
        <v>1</v>
      </c>
      <c r="R76" s="8">
        <v>1445.2</v>
      </c>
      <c r="S76" s="6">
        <f t="shared" si="63"/>
        <v>1445.2</v>
      </c>
      <c r="T76" s="6">
        <f t="shared" si="64"/>
        <v>2088603.04</v>
      </c>
      <c r="U76" s="6">
        <f t="shared" si="65"/>
        <v>3018449113.408</v>
      </c>
      <c r="V76" s="8">
        <v>1043.0899999999999</v>
      </c>
      <c r="W76" s="6">
        <f t="shared" si="66"/>
        <v>1043.0899999999999</v>
      </c>
      <c r="X76" s="6">
        <f t="shared" si="67"/>
        <v>1088036.7480999997</v>
      </c>
      <c r="Y76" s="6">
        <f t="shared" si="68"/>
        <v>1134920251.5756285</v>
      </c>
      <c r="Z76" s="32"/>
      <c r="AA76" s="6">
        <v>9.5</v>
      </c>
      <c r="AB76" s="6">
        <v>1</v>
      </c>
      <c r="AC76" s="8">
        <v>2236.6999999999998</v>
      </c>
      <c r="AD76" s="6">
        <f t="shared" si="69"/>
        <v>2236.6999999999998</v>
      </c>
      <c r="AE76" s="6">
        <f t="shared" si="70"/>
        <v>5002826.8899999987</v>
      </c>
      <c r="AF76" s="6">
        <f t="shared" si="71"/>
        <v>11189822904.862997</v>
      </c>
      <c r="AG76" s="8">
        <v>992.88</v>
      </c>
      <c r="AH76" s="6">
        <f t="shared" si="72"/>
        <v>992.88</v>
      </c>
      <c r="AI76" s="6">
        <f t="shared" si="73"/>
        <v>985810.69440000004</v>
      </c>
      <c r="AJ76" s="6">
        <f t="shared" si="74"/>
        <v>978791722.25587201</v>
      </c>
      <c r="AK76" s="32"/>
      <c r="AL76" s="6">
        <v>9.5</v>
      </c>
      <c r="AM76" s="6">
        <v>1</v>
      </c>
      <c r="AN76" s="8">
        <v>3588.42</v>
      </c>
      <c r="AO76" s="6">
        <f t="shared" si="75"/>
        <v>3588.42</v>
      </c>
      <c r="AP76" s="6">
        <f t="shared" si="76"/>
        <v>12876758.0964</v>
      </c>
      <c r="AQ76" s="6">
        <f t="shared" si="77"/>
        <v>46207216288.283691</v>
      </c>
      <c r="AR76" s="8">
        <v>1014.13</v>
      </c>
      <c r="AS76" s="6">
        <f t="shared" si="78"/>
        <v>1014.13</v>
      </c>
      <c r="AT76" s="6">
        <f t="shared" si="79"/>
        <v>1028459.6568999999</v>
      </c>
      <c r="AU76" s="6">
        <f t="shared" si="80"/>
        <v>1042991791.8519969</v>
      </c>
      <c r="AV76" s="32"/>
      <c r="AW76" s="6">
        <v>9.5</v>
      </c>
      <c r="AX76" s="6">
        <v>1</v>
      </c>
      <c r="AY76" s="8">
        <v>3062.14</v>
      </c>
      <c r="AZ76" s="6">
        <f t="shared" si="81"/>
        <v>3062.14</v>
      </c>
      <c r="BA76" s="6">
        <f t="shared" si="82"/>
        <v>9376701.3795999996</v>
      </c>
      <c r="BB76" s="6">
        <f t="shared" si="83"/>
        <v>28712772362.528343</v>
      </c>
      <c r="BC76" s="8">
        <v>1069.25</v>
      </c>
      <c r="BD76" s="6">
        <f t="shared" si="84"/>
        <v>1069.25</v>
      </c>
      <c r="BE76" s="6">
        <f t="shared" si="85"/>
        <v>1143295.5625</v>
      </c>
      <c r="BF76" s="6">
        <f t="shared" si="86"/>
        <v>1222468780.203125</v>
      </c>
      <c r="BG76" s="32"/>
      <c r="BH76" s="6">
        <v>9.5</v>
      </c>
      <c r="BI76" s="6">
        <v>1</v>
      </c>
      <c r="BJ76" s="8">
        <v>2798.23</v>
      </c>
      <c r="BK76" s="6">
        <f t="shared" si="87"/>
        <v>2798.23</v>
      </c>
      <c r="BL76" s="6">
        <f t="shared" si="88"/>
        <v>7830091.1329000005</v>
      </c>
      <c r="BM76" s="6">
        <f t="shared" si="89"/>
        <v>21910395910.81477</v>
      </c>
      <c r="BN76" s="8">
        <v>1342.58</v>
      </c>
      <c r="BO76" s="6">
        <f t="shared" si="90"/>
        <v>1342.58</v>
      </c>
      <c r="BP76" s="6">
        <f t="shared" si="91"/>
        <v>1802521.0563999999</v>
      </c>
      <c r="BQ76" s="6">
        <f t="shared" si="92"/>
        <v>2420028719.9015117</v>
      </c>
      <c r="BR76" s="32"/>
      <c r="BS76" s="9">
        <v>9.5</v>
      </c>
      <c r="BT76" s="6">
        <v>1</v>
      </c>
      <c r="BU76" s="8">
        <v>2717.64</v>
      </c>
      <c r="BV76" s="6">
        <f t="shared" si="93"/>
        <v>2717.64</v>
      </c>
      <c r="BW76" s="6">
        <f t="shared" si="94"/>
        <v>7385567.1695999997</v>
      </c>
      <c r="BX76" s="6">
        <f t="shared" si="95"/>
        <v>20071312762.79174</v>
      </c>
      <c r="BY76" s="8">
        <v>1852</v>
      </c>
      <c r="BZ76" s="6">
        <f t="shared" si="96"/>
        <v>1852</v>
      </c>
      <c r="CA76" s="6">
        <f t="shared" si="97"/>
        <v>3429904</v>
      </c>
      <c r="CB76" s="6">
        <f t="shared" si="98"/>
        <v>6352182208</v>
      </c>
      <c r="CC76" s="32"/>
      <c r="CD76" s="32"/>
      <c r="CE76" s="32"/>
      <c r="CF76" s="32"/>
      <c r="CG76" s="32"/>
      <c r="CH76" s="32"/>
      <c r="CI76" s="32"/>
      <c r="CJ76" s="32"/>
      <c r="CK76" s="32"/>
      <c r="CL76" s="32"/>
      <c r="CM76" s="32"/>
      <c r="CN76" s="32"/>
      <c r="CO76" s="32"/>
      <c r="CP76" s="32"/>
      <c r="CQ76" s="32"/>
      <c r="CR76" s="32"/>
      <c r="CS76" s="32"/>
      <c r="CT76" s="32"/>
      <c r="CU76" s="32"/>
    </row>
    <row r="77" spans="5:102" hidden="1" x14ac:dyDescent="0.35">
      <c r="E77" s="6">
        <v>10</v>
      </c>
      <c r="F77" s="6">
        <v>0.25</v>
      </c>
      <c r="G77" s="8">
        <v>0</v>
      </c>
      <c r="H77" s="6">
        <f t="shared" si="57"/>
        <v>0</v>
      </c>
      <c r="I77" s="6">
        <f t="shared" si="58"/>
        <v>0</v>
      </c>
      <c r="J77" s="6">
        <f t="shared" si="59"/>
        <v>0</v>
      </c>
      <c r="K77" s="8">
        <v>0</v>
      </c>
      <c r="L77" s="6">
        <f t="shared" si="60"/>
        <v>0</v>
      </c>
      <c r="M77" s="6">
        <f t="shared" si="61"/>
        <v>0</v>
      </c>
      <c r="N77" s="6">
        <f t="shared" si="62"/>
        <v>0</v>
      </c>
      <c r="O77" s="32"/>
      <c r="P77" s="6">
        <v>10</v>
      </c>
      <c r="Q77" s="6">
        <v>0.25</v>
      </c>
      <c r="R77" s="8">
        <v>0</v>
      </c>
      <c r="S77" s="6">
        <f t="shared" si="63"/>
        <v>0</v>
      </c>
      <c r="T77" s="6">
        <f t="shared" si="64"/>
        <v>0</v>
      </c>
      <c r="U77" s="6">
        <f t="shared" si="65"/>
        <v>0</v>
      </c>
      <c r="V77" s="8">
        <v>0</v>
      </c>
      <c r="W77" s="6">
        <f t="shared" si="66"/>
        <v>0</v>
      </c>
      <c r="X77" s="6">
        <f t="shared" si="67"/>
        <v>0</v>
      </c>
      <c r="Y77" s="6">
        <f t="shared" si="68"/>
        <v>0</v>
      </c>
      <c r="Z77" s="32"/>
      <c r="AA77" s="6">
        <v>10</v>
      </c>
      <c r="AB77" s="6">
        <v>0.25</v>
      </c>
      <c r="AC77" s="8">
        <v>0</v>
      </c>
      <c r="AD77" s="6">
        <f t="shared" si="69"/>
        <v>0</v>
      </c>
      <c r="AE77" s="6">
        <f t="shared" si="70"/>
        <v>0</v>
      </c>
      <c r="AF77" s="6">
        <f t="shared" si="71"/>
        <v>0</v>
      </c>
      <c r="AG77" s="8">
        <v>0</v>
      </c>
      <c r="AH77" s="6">
        <f t="shared" si="72"/>
        <v>0</v>
      </c>
      <c r="AI77" s="6">
        <f t="shared" si="73"/>
        <v>0</v>
      </c>
      <c r="AJ77" s="6">
        <f t="shared" si="74"/>
        <v>0</v>
      </c>
      <c r="AK77" s="32"/>
      <c r="AL77" s="6">
        <v>10</v>
      </c>
      <c r="AM77" s="6">
        <v>0.25</v>
      </c>
      <c r="AN77" s="8">
        <v>0</v>
      </c>
      <c r="AO77" s="6">
        <f t="shared" si="75"/>
        <v>0</v>
      </c>
      <c r="AP77" s="6">
        <f t="shared" si="76"/>
        <v>0</v>
      </c>
      <c r="AQ77" s="6">
        <f t="shared" si="77"/>
        <v>0</v>
      </c>
      <c r="AR77" s="8">
        <v>0</v>
      </c>
      <c r="AS77" s="6">
        <f t="shared" si="78"/>
        <v>0</v>
      </c>
      <c r="AT77" s="6">
        <f t="shared" si="79"/>
        <v>0</v>
      </c>
      <c r="AU77" s="6">
        <f t="shared" si="80"/>
        <v>0</v>
      </c>
      <c r="AV77" s="32"/>
      <c r="AW77" s="6">
        <v>10</v>
      </c>
      <c r="AX77" s="6">
        <v>0.25</v>
      </c>
      <c r="AY77" s="8">
        <v>0</v>
      </c>
      <c r="AZ77" s="6">
        <f t="shared" si="81"/>
        <v>0</v>
      </c>
      <c r="BA77" s="6">
        <f t="shared" si="82"/>
        <v>0</v>
      </c>
      <c r="BB77" s="6">
        <f t="shared" si="83"/>
        <v>0</v>
      </c>
      <c r="BC77" s="8">
        <v>0</v>
      </c>
      <c r="BD77" s="6">
        <f t="shared" si="84"/>
        <v>0</v>
      </c>
      <c r="BE77" s="6">
        <f t="shared" si="85"/>
        <v>0</v>
      </c>
      <c r="BF77" s="6">
        <f t="shared" si="86"/>
        <v>0</v>
      </c>
      <c r="BG77" s="32"/>
      <c r="BH77" s="6">
        <v>10</v>
      </c>
      <c r="BI77" s="6">
        <v>0.25</v>
      </c>
      <c r="BJ77" s="8">
        <v>0</v>
      </c>
      <c r="BK77" s="6">
        <f t="shared" si="87"/>
        <v>0</v>
      </c>
      <c r="BL77" s="6">
        <f t="shared" si="88"/>
        <v>0</v>
      </c>
      <c r="BM77" s="6">
        <f t="shared" si="89"/>
        <v>0</v>
      </c>
      <c r="BN77" s="8">
        <v>0</v>
      </c>
      <c r="BO77" s="6">
        <f t="shared" si="90"/>
        <v>0</v>
      </c>
      <c r="BP77" s="6">
        <f t="shared" si="91"/>
        <v>0</v>
      </c>
      <c r="BQ77" s="6">
        <f t="shared" si="92"/>
        <v>0</v>
      </c>
      <c r="BR77" s="32"/>
      <c r="BS77" s="9">
        <v>10</v>
      </c>
      <c r="BT77" s="6">
        <v>0.25</v>
      </c>
      <c r="BU77" s="8">
        <v>0</v>
      </c>
      <c r="BV77" s="6">
        <f t="shared" si="93"/>
        <v>0</v>
      </c>
      <c r="BW77" s="6">
        <f t="shared" si="94"/>
        <v>0</v>
      </c>
      <c r="BX77" s="6">
        <f t="shared" si="95"/>
        <v>0</v>
      </c>
      <c r="BY77" s="8">
        <v>0</v>
      </c>
      <c r="BZ77" s="6">
        <f t="shared" si="96"/>
        <v>0</v>
      </c>
      <c r="CA77" s="6">
        <f t="shared" si="97"/>
        <v>0</v>
      </c>
      <c r="CB77" s="6">
        <f t="shared" si="98"/>
        <v>0</v>
      </c>
      <c r="CC77" s="32"/>
      <c r="CD77" s="32"/>
      <c r="CE77" s="32"/>
      <c r="CF77" s="32"/>
      <c r="CG77" s="32"/>
      <c r="CH77" s="32"/>
      <c r="CI77" s="32"/>
      <c r="CJ77" s="32"/>
      <c r="CK77" s="32"/>
      <c r="CL77" s="32"/>
      <c r="CM77" s="32"/>
      <c r="CN77" s="32"/>
      <c r="CO77" s="32"/>
      <c r="CP77" s="32"/>
      <c r="CQ77" s="32"/>
      <c r="CR77" s="32"/>
      <c r="CS77" s="32"/>
      <c r="CT77" s="32"/>
      <c r="CU77" s="32"/>
    </row>
    <row r="78" spans="5:102" hidden="1" x14ac:dyDescent="0.35">
      <c r="E78" s="140" t="s">
        <v>17</v>
      </c>
      <c r="F78" s="141"/>
      <c r="G78" s="142"/>
      <c r="H78" s="18">
        <f>SUM(H63:H77)</f>
        <v>63683.5</v>
      </c>
      <c r="I78" s="18">
        <f>SUM(I63:I77)</f>
        <v>298502650.5</v>
      </c>
      <c r="J78" s="18">
        <f>SUM(J63:J77)</f>
        <v>1438098346358.5</v>
      </c>
      <c r="K78" s="6"/>
      <c r="L78" s="6">
        <f>SUM(L63:L77)</f>
        <v>63683.5</v>
      </c>
      <c r="M78" s="6">
        <f>SUM(M63:M77)</f>
        <v>298502650.5</v>
      </c>
      <c r="N78" s="6">
        <f>SUM(N63:N77)</f>
        <v>1438098346358.5</v>
      </c>
      <c r="O78" s="32"/>
      <c r="P78" s="132" t="s">
        <v>17</v>
      </c>
      <c r="Q78" s="132"/>
      <c r="R78" s="132"/>
      <c r="S78" s="6">
        <f>SUM(S63:S77)</f>
        <v>68369.705000000002</v>
      </c>
      <c r="T78" s="6">
        <f>SUM(T63:T77)</f>
        <v>338954881.46450007</v>
      </c>
      <c r="U78" s="6">
        <f>SUM(U63:U77)</f>
        <v>1712538581700.9836</v>
      </c>
      <c r="V78" s="6"/>
      <c r="W78" s="6">
        <f>SUM(W63:W77)</f>
        <v>61641.03</v>
      </c>
      <c r="X78" s="6">
        <f>SUM(X63:X77)</f>
        <v>284209852.16369998</v>
      </c>
      <c r="Y78" s="6">
        <f>SUM(Y63:Y77)</f>
        <v>1354728971462.2573</v>
      </c>
      <c r="Z78" s="32"/>
      <c r="AA78" s="132" t="s">
        <v>17</v>
      </c>
      <c r="AB78" s="132"/>
      <c r="AC78" s="132"/>
      <c r="AD78" s="6">
        <f>SUM(AD63:AD77)</f>
        <v>68200.42</v>
      </c>
      <c r="AE78" s="6">
        <f>SUM(AE63:AE77)</f>
        <v>332179601.49755001</v>
      </c>
      <c r="AF78" s="6">
        <f>SUM(AF63:AF77)</f>
        <v>1643482248760.8215</v>
      </c>
      <c r="AG78" s="6"/>
      <c r="AH78" s="6">
        <f>SUM(AH63:AH77)</f>
        <v>46298.047500000001</v>
      </c>
      <c r="AI78" s="6">
        <f>SUM(AI63:AI77)</f>
        <v>158433635.20852503</v>
      </c>
      <c r="AJ78" s="6">
        <f>SUM(AJ63:AJ77)</f>
        <v>561091594005.29626</v>
      </c>
      <c r="AK78" s="32"/>
      <c r="AL78" s="136" t="s">
        <v>17</v>
      </c>
      <c r="AM78" s="137"/>
      <c r="AN78" s="138"/>
      <c r="AO78" s="6">
        <f>SUM(AO63:AO77)</f>
        <v>52281.11</v>
      </c>
      <c r="AP78" s="6">
        <f>SUM(AP63:AP77)</f>
        <v>190295508.31115001</v>
      </c>
      <c r="AQ78" s="6">
        <f>SUM(AQ63:AQ77)</f>
        <v>696040948634.91516</v>
      </c>
      <c r="AR78" s="6"/>
      <c r="AS78" s="6">
        <f>SUM(AS63:AS77)</f>
        <v>33741.969999999994</v>
      </c>
      <c r="AT78" s="6">
        <f>SUM(AT63:AT77)</f>
        <v>82623685.363400012</v>
      </c>
      <c r="AU78" s="6">
        <f>SUM(AU63:AU77)</f>
        <v>208948338028.9537</v>
      </c>
      <c r="AV78" s="32"/>
      <c r="AW78" s="132" t="s">
        <v>17</v>
      </c>
      <c r="AX78" s="132"/>
      <c r="AY78" s="132"/>
      <c r="AZ78" s="6">
        <f>SUM(AZ63:AZ77)</f>
        <v>43510.872499999998</v>
      </c>
      <c r="BA78" s="6">
        <f>SUM(BA63:BA77)</f>
        <v>131460255.78577499</v>
      </c>
      <c r="BB78" s="6">
        <f>SUM(BB62:BB77)</f>
        <v>398818838627.16095</v>
      </c>
      <c r="BC78" s="6"/>
      <c r="BD78" s="6">
        <f>SUM(BD63:BD77)</f>
        <v>28348.482500000002</v>
      </c>
      <c r="BE78" s="6">
        <f>SUM(BE63:BE77)</f>
        <v>57718753.640025005</v>
      </c>
      <c r="BF78" s="6">
        <f>SUM(BF63:BF77)</f>
        <v>120964413869.59119</v>
      </c>
      <c r="BG78" s="32"/>
      <c r="BH78" s="132" t="s">
        <v>17</v>
      </c>
      <c r="BI78" s="132"/>
      <c r="BJ78" s="132"/>
      <c r="BK78" s="6">
        <f>SUM(BK63:BK77)</f>
        <v>39369.782499999994</v>
      </c>
      <c r="BL78" s="6">
        <f>SUM(BL63:BL77)</f>
        <v>107428676.666225</v>
      </c>
      <c r="BM78" s="6">
        <f>SUM(BM63:BM77)</f>
        <v>294132390950.04871</v>
      </c>
      <c r="BN78" s="6"/>
      <c r="BO78" s="6">
        <f>SUM(BO63:BO77)</f>
        <v>26217.08</v>
      </c>
      <c r="BP78" s="6">
        <f>SUM(BP63:BP77)</f>
        <v>48823503.237549998</v>
      </c>
      <c r="BQ78" s="6">
        <f>SUM(BQ63:BQ77)</f>
        <v>93047765759.318481</v>
      </c>
      <c r="BR78" s="32"/>
      <c r="BS78" s="143" t="s">
        <v>17</v>
      </c>
      <c r="BT78" s="144"/>
      <c r="BU78" s="145"/>
      <c r="BV78" s="6">
        <f>SUM(BV63:BV77)</f>
        <v>38184.839999999997</v>
      </c>
      <c r="BW78" s="6">
        <f>SUM(BW63:BW77)</f>
        <v>100915742.3496</v>
      </c>
      <c r="BX78" s="6">
        <f>SUM(BX63:BX77)</f>
        <v>267412730087.10379</v>
      </c>
      <c r="BY78" s="6"/>
      <c r="BZ78" s="6">
        <f>SUM(BZ63:BZ77)</f>
        <v>17443.04</v>
      </c>
      <c r="CA78" s="6">
        <f>SUM(CA63:CA77)</f>
        <v>24795237.723200001</v>
      </c>
      <c r="CB78" s="6">
        <f>SUM(CB63:CB77)</f>
        <v>41052221303.766655</v>
      </c>
      <c r="CC78" s="32"/>
      <c r="CD78" s="32"/>
      <c r="CE78" s="32"/>
      <c r="CF78" s="32"/>
      <c r="CG78" s="32"/>
      <c r="CH78" s="32"/>
      <c r="CI78" s="32"/>
      <c r="CJ78" s="32"/>
      <c r="CK78" s="32"/>
      <c r="CL78" s="32"/>
      <c r="CM78" s="32"/>
      <c r="CN78" s="32"/>
      <c r="CO78" s="32"/>
      <c r="CP78" s="32"/>
      <c r="CQ78" s="32"/>
      <c r="CR78" s="32"/>
      <c r="CS78" s="32"/>
      <c r="CT78" s="32"/>
      <c r="CU78" s="32"/>
    </row>
    <row r="79" spans="5:102" ht="16.5" hidden="1" x14ac:dyDescent="0.35">
      <c r="E79" s="136" t="s">
        <v>75</v>
      </c>
      <c r="F79" s="137"/>
      <c r="G79" s="137"/>
      <c r="H79" s="137"/>
      <c r="I79" s="137"/>
      <c r="J79" s="137"/>
      <c r="K79" s="137"/>
      <c r="L79" s="137"/>
      <c r="M79" s="138"/>
      <c r="N79" s="6">
        <f>N78+J78</f>
        <v>2876196692717</v>
      </c>
      <c r="O79" s="32"/>
      <c r="P79" s="132" t="s">
        <v>75</v>
      </c>
      <c r="Q79" s="132"/>
      <c r="R79" s="132"/>
      <c r="S79" s="132"/>
      <c r="T79" s="132"/>
      <c r="U79" s="132"/>
      <c r="V79" s="132"/>
      <c r="W79" s="132"/>
      <c r="X79" s="132"/>
      <c r="Y79" s="6">
        <f>SUM(Y78+U78)</f>
        <v>3067267553163.2412</v>
      </c>
      <c r="Z79" s="32"/>
      <c r="AA79" s="132" t="s">
        <v>75</v>
      </c>
      <c r="AB79" s="132"/>
      <c r="AC79" s="132"/>
      <c r="AD79" s="132"/>
      <c r="AE79" s="132"/>
      <c r="AF79" s="132"/>
      <c r="AG79" s="132"/>
      <c r="AH79" s="132"/>
      <c r="AI79" s="132"/>
      <c r="AJ79" s="6">
        <f>AJ78+AF78</f>
        <v>2204573842766.1177</v>
      </c>
      <c r="AK79" s="32"/>
      <c r="AL79" s="132" t="s">
        <v>75</v>
      </c>
      <c r="AM79" s="132"/>
      <c r="AN79" s="132"/>
      <c r="AO79" s="132"/>
      <c r="AP79" s="132"/>
      <c r="AQ79" s="132"/>
      <c r="AR79" s="132"/>
      <c r="AS79" s="132"/>
      <c r="AT79" s="132"/>
      <c r="AU79" s="6">
        <f>AU78+AQ78</f>
        <v>904989286663.8689</v>
      </c>
      <c r="AV79" s="32"/>
      <c r="AW79" s="132" t="s">
        <v>75</v>
      </c>
      <c r="AX79" s="132"/>
      <c r="AY79" s="132"/>
      <c r="AZ79" s="132"/>
      <c r="BA79" s="132"/>
      <c r="BB79" s="132"/>
      <c r="BC79" s="132"/>
      <c r="BD79" s="132"/>
      <c r="BE79" s="132"/>
      <c r="BF79" s="6">
        <f>SUM(BF78+BB78)</f>
        <v>519783252496.75214</v>
      </c>
      <c r="BG79" s="32"/>
      <c r="BH79" s="132" t="s">
        <v>75</v>
      </c>
      <c r="BI79" s="132"/>
      <c r="BJ79" s="132"/>
      <c r="BK79" s="132"/>
      <c r="BL79" s="132"/>
      <c r="BM79" s="132"/>
      <c r="BN79" s="132"/>
      <c r="BO79" s="132"/>
      <c r="BP79" s="132"/>
      <c r="BQ79" s="6">
        <f>BQ78+BM78</f>
        <v>387180156709.36719</v>
      </c>
      <c r="BR79" s="32"/>
      <c r="BS79" s="132" t="s">
        <v>75</v>
      </c>
      <c r="BT79" s="132"/>
      <c r="BU79" s="132"/>
      <c r="BV79" s="132"/>
      <c r="BW79" s="132"/>
      <c r="BX79" s="132"/>
      <c r="BY79" s="132"/>
      <c r="BZ79" s="132"/>
      <c r="CA79" s="132"/>
      <c r="CB79" s="6">
        <f>CB78+BX78</f>
        <v>308464951390.87042</v>
      </c>
      <c r="CC79" s="32"/>
      <c r="CD79" s="32"/>
      <c r="CE79" s="32"/>
      <c r="CF79" s="32"/>
      <c r="CG79" s="32"/>
      <c r="CH79" s="32"/>
      <c r="CI79" s="32"/>
      <c r="CJ79" s="32"/>
      <c r="CK79" s="32"/>
      <c r="CL79" s="32"/>
      <c r="CM79" s="32"/>
      <c r="CN79" s="32"/>
      <c r="CO79" s="32"/>
      <c r="CP79" s="32"/>
      <c r="CQ79" s="32"/>
      <c r="CR79" s="32"/>
      <c r="CS79" s="32"/>
      <c r="CT79" s="32"/>
      <c r="CU79" s="32"/>
    </row>
    <row r="80" spans="5:102" hidden="1" x14ac:dyDescent="0.35"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</row>
    <row r="81" spans="1:102" hidden="1" x14ac:dyDescent="0.35"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</row>
    <row r="82" spans="1:102" hidden="1" x14ac:dyDescent="0.35">
      <c r="E82" s="119" t="s">
        <v>18</v>
      </c>
      <c r="F82" s="120"/>
      <c r="G82" s="120"/>
      <c r="H82" s="120"/>
      <c r="I82" s="120"/>
      <c r="J82" s="120"/>
      <c r="K82" s="120"/>
      <c r="L82" s="120"/>
      <c r="M82" s="120"/>
      <c r="N82" s="120"/>
      <c r="O82" s="120"/>
      <c r="P82" s="120"/>
      <c r="Q82" s="120"/>
      <c r="R82" s="120"/>
      <c r="S82" s="121"/>
      <c r="T82" s="25"/>
      <c r="U82" s="119" t="s">
        <v>18</v>
      </c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1"/>
      <c r="AJ82" s="25"/>
      <c r="AK82" s="119" t="s">
        <v>18</v>
      </c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1"/>
      <c r="AZ82" s="25"/>
      <c r="BA82" s="119" t="s">
        <v>18</v>
      </c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1"/>
      <c r="BP82" s="33"/>
      <c r="BQ82" s="119" t="s">
        <v>18</v>
      </c>
      <c r="BR82" s="120"/>
      <c r="BS82" s="120"/>
      <c r="BT82" s="120"/>
      <c r="BU82" s="120"/>
      <c r="BV82" s="120"/>
      <c r="BW82" s="120"/>
      <c r="BX82" s="120"/>
      <c r="BY82" s="120"/>
      <c r="BZ82" s="120"/>
      <c r="CA82" s="120"/>
      <c r="CB82" s="120"/>
      <c r="CC82" s="120"/>
      <c r="CD82" s="120"/>
      <c r="CE82" s="121"/>
      <c r="CF82" s="33"/>
      <c r="CG82" s="160" t="s">
        <v>18</v>
      </c>
      <c r="CH82" s="117"/>
      <c r="CI82" s="117"/>
      <c r="CJ82" s="117"/>
      <c r="CK82" s="117"/>
      <c r="CL82" s="117"/>
      <c r="CM82" s="117"/>
      <c r="CN82" s="117"/>
      <c r="CO82" s="117"/>
      <c r="CP82" s="117"/>
      <c r="CQ82" s="117"/>
      <c r="CR82" s="117"/>
      <c r="CS82" s="117"/>
      <c r="CT82" s="117"/>
      <c r="CU82" s="118"/>
      <c r="CV82" s="33"/>
      <c r="CW82" s="33"/>
      <c r="CX82" s="33"/>
    </row>
    <row r="83" spans="1:102" hidden="1" x14ac:dyDescent="0.35">
      <c r="E83" s="170" t="s">
        <v>143</v>
      </c>
      <c r="F83" s="171"/>
      <c r="G83" s="171"/>
      <c r="H83" s="171"/>
      <c r="I83" s="171"/>
      <c r="J83" s="171"/>
      <c r="K83" s="171"/>
      <c r="L83" s="171"/>
      <c r="M83" s="171"/>
      <c r="N83" s="171"/>
      <c r="O83" s="171"/>
      <c r="P83" s="171"/>
      <c r="Q83" s="171"/>
      <c r="R83" s="171"/>
      <c r="S83" s="172"/>
      <c r="T83" s="25"/>
      <c r="U83" s="170" t="s">
        <v>144</v>
      </c>
      <c r="V83" s="171"/>
      <c r="W83" s="171"/>
      <c r="X83" s="171"/>
      <c r="Y83" s="171"/>
      <c r="Z83" s="171"/>
      <c r="AA83" s="171"/>
      <c r="AB83" s="171"/>
      <c r="AC83" s="171"/>
      <c r="AD83" s="171"/>
      <c r="AE83" s="171"/>
      <c r="AF83" s="171"/>
      <c r="AG83" s="171"/>
      <c r="AH83" s="171"/>
      <c r="AI83" s="172"/>
      <c r="AJ83" s="25"/>
      <c r="AK83" s="170" t="s">
        <v>145</v>
      </c>
      <c r="AL83" s="171"/>
      <c r="AM83" s="171"/>
      <c r="AN83" s="171"/>
      <c r="AO83" s="171"/>
      <c r="AP83" s="171"/>
      <c r="AQ83" s="171"/>
      <c r="AR83" s="171"/>
      <c r="AS83" s="171"/>
      <c r="AT83" s="171"/>
      <c r="AU83" s="171"/>
      <c r="AV83" s="171"/>
      <c r="AW83" s="171"/>
      <c r="AX83" s="171"/>
      <c r="AY83" s="172"/>
      <c r="AZ83" s="25"/>
      <c r="BA83" s="170" t="s">
        <v>146</v>
      </c>
      <c r="BB83" s="171"/>
      <c r="BC83" s="171"/>
      <c r="BD83" s="171"/>
      <c r="BE83" s="171"/>
      <c r="BF83" s="171"/>
      <c r="BG83" s="171"/>
      <c r="BH83" s="171"/>
      <c r="BI83" s="171"/>
      <c r="BJ83" s="171"/>
      <c r="BK83" s="171"/>
      <c r="BL83" s="171"/>
      <c r="BM83" s="171"/>
      <c r="BN83" s="171"/>
      <c r="BO83" s="172"/>
      <c r="BP83" s="33"/>
      <c r="BQ83" s="170" t="s">
        <v>147</v>
      </c>
      <c r="BR83" s="171"/>
      <c r="BS83" s="171"/>
      <c r="BT83" s="171"/>
      <c r="BU83" s="171"/>
      <c r="BV83" s="171"/>
      <c r="BW83" s="171"/>
      <c r="BX83" s="171"/>
      <c r="BY83" s="171"/>
      <c r="BZ83" s="171"/>
      <c r="CA83" s="171"/>
      <c r="CB83" s="171"/>
      <c r="CC83" s="171"/>
      <c r="CD83" s="171"/>
      <c r="CE83" s="172"/>
      <c r="CF83" s="33"/>
      <c r="CG83" s="170" t="s">
        <v>148</v>
      </c>
      <c r="CH83" s="171"/>
      <c r="CI83" s="171"/>
      <c r="CJ83" s="171"/>
      <c r="CK83" s="171"/>
      <c r="CL83" s="171"/>
      <c r="CM83" s="171"/>
      <c r="CN83" s="171"/>
      <c r="CO83" s="171"/>
      <c r="CP83" s="171"/>
      <c r="CQ83" s="171"/>
      <c r="CR83" s="171"/>
      <c r="CS83" s="171"/>
      <c r="CT83" s="171"/>
      <c r="CU83" s="172"/>
      <c r="CV83" s="33"/>
      <c r="CW83" s="33"/>
      <c r="CX83" s="33"/>
    </row>
    <row r="84" spans="1:102" hidden="1" x14ac:dyDescent="0.35">
      <c r="E84" s="173"/>
      <c r="F84" s="174"/>
      <c r="G84" s="174"/>
      <c r="H84" s="174"/>
      <c r="I84" s="174"/>
      <c r="J84" s="174"/>
      <c r="K84" s="174"/>
      <c r="L84" s="174"/>
      <c r="M84" s="174"/>
      <c r="N84" s="174"/>
      <c r="O84" s="174"/>
      <c r="P84" s="174"/>
      <c r="Q84" s="174"/>
      <c r="R84" s="174"/>
      <c r="S84" s="175"/>
      <c r="T84" s="25"/>
      <c r="U84" s="173"/>
      <c r="V84" s="174"/>
      <c r="W84" s="174"/>
      <c r="X84" s="174"/>
      <c r="Y84" s="174"/>
      <c r="Z84" s="174"/>
      <c r="AA84" s="174"/>
      <c r="AB84" s="174"/>
      <c r="AC84" s="174"/>
      <c r="AD84" s="174"/>
      <c r="AE84" s="174"/>
      <c r="AF84" s="174"/>
      <c r="AG84" s="174"/>
      <c r="AH84" s="174"/>
      <c r="AI84" s="175"/>
      <c r="AJ84" s="25"/>
      <c r="AK84" s="173"/>
      <c r="AL84" s="174"/>
      <c r="AM84" s="174"/>
      <c r="AN84" s="174"/>
      <c r="AO84" s="174"/>
      <c r="AP84" s="174"/>
      <c r="AQ84" s="174"/>
      <c r="AR84" s="174"/>
      <c r="AS84" s="174"/>
      <c r="AT84" s="174"/>
      <c r="AU84" s="174"/>
      <c r="AV84" s="174"/>
      <c r="AW84" s="174"/>
      <c r="AX84" s="174"/>
      <c r="AY84" s="175"/>
      <c r="AZ84" s="25"/>
      <c r="BA84" s="173"/>
      <c r="BB84" s="174"/>
      <c r="BC84" s="174"/>
      <c r="BD84" s="174"/>
      <c r="BE84" s="174"/>
      <c r="BF84" s="174"/>
      <c r="BG84" s="174"/>
      <c r="BH84" s="174"/>
      <c r="BI84" s="174"/>
      <c r="BJ84" s="174"/>
      <c r="BK84" s="174"/>
      <c r="BL84" s="174"/>
      <c r="BM84" s="174"/>
      <c r="BN84" s="174"/>
      <c r="BO84" s="175"/>
      <c r="BP84" s="33"/>
      <c r="BQ84" s="173"/>
      <c r="BR84" s="174"/>
      <c r="BS84" s="174"/>
      <c r="BT84" s="174"/>
      <c r="BU84" s="174"/>
      <c r="BV84" s="174"/>
      <c r="BW84" s="174"/>
      <c r="BX84" s="174"/>
      <c r="BY84" s="174"/>
      <c r="BZ84" s="174"/>
      <c r="CA84" s="174"/>
      <c r="CB84" s="174"/>
      <c r="CC84" s="174"/>
      <c r="CD84" s="174"/>
      <c r="CE84" s="175"/>
      <c r="CF84" s="33"/>
      <c r="CG84" s="173"/>
      <c r="CH84" s="174"/>
      <c r="CI84" s="174"/>
      <c r="CJ84" s="174"/>
      <c r="CK84" s="174"/>
      <c r="CL84" s="174"/>
      <c r="CM84" s="174"/>
      <c r="CN84" s="174"/>
      <c r="CO84" s="174"/>
      <c r="CP84" s="174"/>
      <c r="CQ84" s="174"/>
      <c r="CR84" s="174"/>
      <c r="CS84" s="174"/>
      <c r="CT84" s="174"/>
      <c r="CU84" s="175"/>
      <c r="CV84" s="33"/>
      <c r="CW84" s="33"/>
      <c r="CX84" s="33"/>
    </row>
    <row r="85" spans="1:102" ht="15.75" hidden="1" customHeight="1" x14ac:dyDescent="0.35">
      <c r="E85" s="119" t="s">
        <v>9</v>
      </c>
      <c r="F85" s="120"/>
      <c r="G85" s="120"/>
      <c r="H85" s="120"/>
      <c r="I85" s="121"/>
      <c r="J85" s="119" t="s">
        <v>10</v>
      </c>
      <c r="K85" s="120"/>
      <c r="L85" s="120"/>
      <c r="M85" s="120"/>
      <c r="N85" s="168"/>
      <c r="O85" s="169" t="s">
        <v>19</v>
      </c>
      <c r="P85" s="166" t="s">
        <v>20</v>
      </c>
      <c r="Q85" s="166" t="s">
        <v>21</v>
      </c>
      <c r="R85" s="166" t="s">
        <v>90</v>
      </c>
      <c r="S85" s="167" t="s">
        <v>22</v>
      </c>
      <c r="T85" s="25"/>
      <c r="U85" s="119" t="s">
        <v>9</v>
      </c>
      <c r="V85" s="120"/>
      <c r="W85" s="120"/>
      <c r="X85" s="120"/>
      <c r="Y85" s="121"/>
      <c r="Z85" s="119" t="s">
        <v>10</v>
      </c>
      <c r="AA85" s="120"/>
      <c r="AB85" s="120"/>
      <c r="AC85" s="120"/>
      <c r="AD85" s="168"/>
      <c r="AE85" s="169" t="s">
        <v>19</v>
      </c>
      <c r="AF85" s="166" t="s">
        <v>20</v>
      </c>
      <c r="AG85" s="166" t="s">
        <v>21</v>
      </c>
      <c r="AH85" s="166" t="s">
        <v>90</v>
      </c>
      <c r="AI85" s="167" t="s">
        <v>22</v>
      </c>
      <c r="AJ85" s="25"/>
      <c r="AK85" s="119" t="s">
        <v>9</v>
      </c>
      <c r="AL85" s="120"/>
      <c r="AM85" s="120"/>
      <c r="AN85" s="120"/>
      <c r="AO85" s="121"/>
      <c r="AP85" s="119" t="s">
        <v>10</v>
      </c>
      <c r="AQ85" s="120"/>
      <c r="AR85" s="120"/>
      <c r="AS85" s="120"/>
      <c r="AT85" s="121"/>
      <c r="AU85" s="166" t="s">
        <v>19</v>
      </c>
      <c r="AV85" s="166" t="s">
        <v>20</v>
      </c>
      <c r="AW85" s="166" t="s">
        <v>21</v>
      </c>
      <c r="AX85" s="166" t="s">
        <v>90</v>
      </c>
      <c r="AY85" s="166" t="s">
        <v>22</v>
      </c>
      <c r="AZ85" s="25"/>
      <c r="BA85" s="119" t="s">
        <v>9</v>
      </c>
      <c r="BB85" s="120"/>
      <c r="BC85" s="120"/>
      <c r="BD85" s="120"/>
      <c r="BE85" s="121"/>
      <c r="BF85" s="119" t="s">
        <v>10</v>
      </c>
      <c r="BG85" s="120"/>
      <c r="BH85" s="120"/>
      <c r="BI85" s="120"/>
      <c r="BJ85" s="121"/>
      <c r="BK85" s="166" t="s">
        <v>19</v>
      </c>
      <c r="BL85" s="166" t="s">
        <v>20</v>
      </c>
      <c r="BM85" s="166" t="s">
        <v>21</v>
      </c>
      <c r="BN85" s="166" t="s">
        <v>90</v>
      </c>
      <c r="BO85" s="166" t="s">
        <v>22</v>
      </c>
      <c r="BP85" s="33"/>
      <c r="BQ85" s="119" t="s">
        <v>9</v>
      </c>
      <c r="BR85" s="120"/>
      <c r="BS85" s="120"/>
      <c r="BT85" s="120"/>
      <c r="BU85" s="121"/>
      <c r="BV85" s="119" t="s">
        <v>10</v>
      </c>
      <c r="BW85" s="120"/>
      <c r="BX85" s="120"/>
      <c r="BY85" s="120"/>
      <c r="BZ85" s="121"/>
      <c r="CA85" s="166" t="s">
        <v>19</v>
      </c>
      <c r="CB85" s="166" t="s">
        <v>20</v>
      </c>
      <c r="CC85" s="166" t="s">
        <v>21</v>
      </c>
      <c r="CD85" s="166" t="s">
        <v>90</v>
      </c>
      <c r="CE85" s="166" t="s">
        <v>22</v>
      </c>
      <c r="CF85" s="33"/>
      <c r="CG85" s="119" t="s">
        <v>61</v>
      </c>
      <c r="CH85" s="120"/>
      <c r="CI85" s="120"/>
      <c r="CJ85" s="120"/>
      <c r="CK85" s="121"/>
      <c r="CL85" s="119" t="s">
        <v>10</v>
      </c>
      <c r="CM85" s="120"/>
      <c r="CN85" s="120"/>
      <c r="CO85" s="120"/>
      <c r="CP85" s="121"/>
      <c r="CQ85" s="166" t="s">
        <v>19</v>
      </c>
      <c r="CR85" s="166" t="s">
        <v>20</v>
      </c>
      <c r="CS85" s="166" t="s">
        <v>21</v>
      </c>
      <c r="CT85" s="166" t="s">
        <v>90</v>
      </c>
      <c r="CU85" s="166" t="s">
        <v>22</v>
      </c>
      <c r="CV85" s="33"/>
      <c r="CW85" s="33"/>
      <c r="CX85" s="33"/>
    </row>
    <row r="86" spans="1:102" ht="109.5" hidden="1" x14ac:dyDescent="0.35">
      <c r="E86" s="34" t="s">
        <v>88</v>
      </c>
      <c r="F86" s="34" t="s">
        <v>23</v>
      </c>
      <c r="G86" s="34" t="s">
        <v>24</v>
      </c>
      <c r="H86" s="34" t="s">
        <v>20</v>
      </c>
      <c r="I86" s="34" t="s">
        <v>25</v>
      </c>
      <c r="J86" s="34" t="s">
        <v>88</v>
      </c>
      <c r="K86" s="34" t="s">
        <v>23</v>
      </c>
      <c r="L86" s="34" t="s">
        <v>24</v>
      </c>
      <c r="M86" s="34" t="s">
        <v>20</v>
      </c>
      <c r="N86" s="35" t="s">
        <v>25</v>
      </c>
      <c r="O86" s="128"/>
      <c r="P86" s="123"/>
      <c r="Q86" s="123"/>
      <c r="R86" s="123"/>
      <c r="S86" s="124"/>
      <c r="T86" s="25"/>
      <c r="U86" s="34" t="s">
        <v>88</v>
      </c>
      <c r="V86" s="34" t="s">
        <v>23</v>
      </c>
      <c r="W86" s="34" t="s">
        <v>24</v>
      </c>
      <c r="X86" s="34" t="s">
        <v>20</v>
      </c>
      <c r="Y86" s="34" t="s">
        <v>25</v>
      </c>
      <c r="Z86" s="34" t="s">
        <v>88</v>
      </c>
      <c r="AA86" s="34" t="s">
        <v>23</v>
      </c>
      <c r="AB86" s="34" t="s">
        <v>24</v>
      </c>
      <c r="AC86" s="34" t="s">
        <v>20</v>
      </c>
      <c r="AD86" s="35" t="s">
        <v>25</v>
      </c>
      <c r="AE86" s="128"/>
      <c r="AF86" s="123"/>
      <c r="AG86" s="123"/>
      <c r="AH86" s="123"/>
      <c r="AI86" s="124"/>
      <c r="AJ86" s="25"/>
      <c r="AK86" s="36" t="s">
        <v>88</v>
      </c>
      <c r="AL86" s="36" t="s">
        <v>23</v>
      </c>
      <c r="AM86" s="36" t="s">
        <v>24</v>
      </c>
      <c r="AN86" s="36" t="s">
        <v>20</v>
      </c>
      <c r="AO86" s="36" t="s">
        <v>25</v>
      </c>
      <c r="AP86" s="36" t="s">
        <v>88</v>
      </c>
      <c r="AQ86" s="36" t="s">
        <v>23</v>
      </c>
      <c r="AR86" s="36" t="s">
        <v>24</v>
      </c>
      <c r="AS86" s="36" t="s">
        <v>20</v>
      </c>
      <c r="AT86" s="36" t="s">
        <v>25</v>
      </c>
      <c r="AU86" s="123"/>
      <c r="AV86" s="123"/>
      <c r="AW86" s="123"/>
      <c r="AX86" s="123"/>
      <c r="AY86" s="123"/>
      <c r="AZ86" s="25"/>
      <c r="BA86" s="36" t="s">
        <v>88</v>
      </c>
      <c r="BB86" s="36" t="s">
        <v>23</v>
      </c>
      <c r="BC86" s="36" t="s">
        <v>24</v>
      </c>
      <c r="BD86" s="36" t="s">
        <v>20</v>
      </c>
      <c r="BE86" s="36" t="s">
        <v>25</v>
      </c>
      <c r="BF86" s="36" t="s">
        <v>88</v>
      </c>
      <c r="BG86" s="36" t="s">
        <v>23</v>
      </c>
      <c r="BH86" s="36" t="s">
        <v>24</v>
      </c>
      <c r="BI86" s="36" t="s">
        <v>20</v>
      </c>
      <c r="BJ86" s="36" t="s">
        <v>25</v>
      </c>
      <c r="BK86" s="123"/>
      <c r="BL86" s="123"/>
      <c r="BM86" s="123"/>
      <c r="BN86" s="123"/>
      <c r="BO86" s="123"/>
      <c r="BP86" s="33"/>
      <c r="BQ86" s="36" t="s">
        <v>88</v>
      </c>
      <c r="BR86" s="36" t="s">
        <v>23</v>
      </c>
      <c r="BS86" s="36" t="s">
        <v>24</v>
      </c>
      <c r="BT86" s="36" t="s">
        <v>20</v>
      </c>
      <c r="BU86" s="36" t="s">
        <v>25</v>
      </c>
      <c r="BV86" s="36" t="s">
        <v>88</v>
      </c>
      <c r="BW86" s="36" t="s">
        <v>23</v>
      </c>
      <c r="BX86" s="36" t="s">
        <v>24</v>
      </c>
      <c r="BY86" s="36" t="s">
        <v>20</v>
      </c>
      <c r="BZ86" s="36" t="s">
        <v>25</v>
      </c>
      <c r="CA86" s="123"/>
      <c r="CB86" s="123"/>
      <c r="CC86" s="123"/>
      <c r="CD86" s="123"/>
      <c r="CE86" s="123"/>
      <c r="CF86" s="33"/>
      <c r="CG86" s="36" t="s">
        <v>88</v>
      </c>
      <c r="CH86" s="36" t="s">
        <v>23</v>
      </c>
      <c r="CI86" s="36" t="s">
        <v>24</v>
      </c>
      <c r="CJ86" s="36" t="s">
        <v>20</v>
      </c>
      <c r="CK86" s="36" t="s">
        <v>25</v>
      </c>
      <c r="CL86" s="36" t="s">
        <v>88</v>
      </c>
      <c r="CM86" s="36" t="s">
        <v>23</v>
      </c>
      <c r="CN86" s="36" t="s">
        <v>24</v>
      </c>
      <c r="CO86" s="36" t="s">
        <v>20</v>
      </c>
      <c r="CP86" s="36" t="s">
        <v>25</v>
      </c>
      <c r="CQ86" s="123"/>
      <c r="CR86" s="123"/>
      <c r="CS86" s="123"/>
      <c r="CT86" s="123"/>
      <c r="CU86" s="123"/>
      <c r="CV86" s="33"/>
      <c r="CW86" s="33"/>
      <c r="CX86" s="33"/>
    </row>
    <row r="87" spans="1:102" hidden="1" x14ac:dyDescent="0.35">
      <c r="E87" s="5" t="s">
        <v>26</v>
      </c>
      <c r="F87" s="5">
        <f>H78</f>
        <v>63683.5</v>
      </c>
      <c r="G87" s="5">
        <f>I78</f>
        <v>298502650.5</v>
      </c>
      <c r="H87" s="5">
        <v>5</v>
      </c>
      <c r="I87" s="5">
        <f>H87*G87</f>
        <v>1492513252.5</v>
      </c>
      <c r="J87" s="5" t="s">
        <v>26</v>
      </c>
      <c r="K87" s="5">
        <f>L78</f>
        <v>63683.5</v>
      </c>
      <c r="L87" s="5">
        <f>M78</f>
        <v>298502650.5</v>
      </c>
      <c r="M87" s="5">
        <v>5</v>
      </c>
      <c r="N87" s="5">
        <f>M87*L87</f>
        <v>1492513252.5</v>
      </c>
      <c r="O87" s="5">
        <f>N79</f>
        <v>2876196692717</v>
      </c>
      <c r="P87" s="5">
        <v>5</v>
      </c>
      <c r="Q87" s="5">
        <f>P87*O87</f>
        <v>14380983463585</v>
      </c>
      <c r="R87" s="5">
        <f>COS(RADIANS(O93))</f>
        <v>0.86602540378443871</v>
      </c>
      <c r="S87" s="5">
        <f>R87*Q87</f>
        <v>12454297010868.535</v>
      </c>
      <c r="T87" s="33"/>
      <c r="U87" s="5" t="s">
        <v>26</v>
      </c>
      <c r="V87" s="5">
        <f t="shared" ref="V87:W89" si="99">F87</f>
        <v>63683.5</v>
      </c>
      <c r="W87" s="5">
        <f t="shared" si="99"/>
        <v>298502650.5</v>
      </c>
      <c r="X87" s="5">
        <v>1</v>
      </c>
      <c r="Y87" s="5">
        <f>X87*W87</f>
        <v>298502650.5</v>
      </c>
      <c r="Z87" s="5" t="s">
        <v>26</v>
      </c>
      <c r="AA87" s="5">
        <f t="shared" ref="AA87:AB89" si="100">K87</f>
        <v>63683.5</v>
      </c>
      <c r="AB87" s="5">
        <f t="shared" si="100"/>
        <v>298502650.5</v>
      </c>
      <c r="AC87" s="5">
        <v>1</v>
      </c>
      <c r="AD87" s="5">
        <f>AC87*AB87</f>
        <v>298502650.5</v>
      </c>
      <c r="AE87" s="5">
        <f>O87</f>
        <v>2876196692717</v>
      </c>
      <c r="AF87" s="5">
        <v>1</v>
      </c>
      <c r="AG87" s="5">
        <f>AF87*AE87</f>
        <v>2876196692717</v>
      </c>
      <c r="AH87" s="5">
        <f>COS(RADIANS(AE93))</f>
        <v>0.86602540378443871</v>
      </c>
      <c r="AI87" s="5">
        <f>AH87*AG87</f>
        <v>2490859402173.707</v>
      </c>
      <c r="AJ87" s="33"/>
      <c r="AK87" s="5" t="s">
        <v>26</v>
      </c>
      <c r="AL87" s="5">
        <f t="shared" ref="AL87:AM89" si="101">V87</f>
        <v>63683.5</v>
      </c>
      <c r="AM87" s="5">
        <f t="shared" si="101"/>
        <v>298502650.5</v>
      </c>
      <c r="AN87" s="5">
        <v>1</v>
      </c>
      <c r="AO87" s="5">
        <f>AN87*AM87</f>
        <v>298502650.5</v>
      </c>
      <c r="AP87" s="5" t="s">
        <v>26</v>
      </c>
      <c r="AQ87" s="5">
        <f t="shared" ref="AQ87:AR89" si="102">AA87</f>
        <v>63683.5</v>
      </c>
      <c r="AR87" s="5">
        <f t="shared" si="102"/>
        <v>298502650.5</v>
      </c>
      <c r="AS87" s="5">
        <v>1</v>
      </c>
      <c r="AT87" s="5">
        <f>AS87*AR87</f>
        <v>298502650.5</v>
      </c>
      <c r="AU87" s="5">
        <f>AE87</f>
        <v>2876196692717</v>
      </c>
      <c r="AV87" s="5">
        <v>1</v>
      </c>
      <c r="AW87" s="5">
        <f>AV87*AU87</f>
        <v>2876196692717</v>
      </c>
      <c r="AX87" s="5">
        <f>COS(RADIANS(AU97))</f>
        <v>0.86602540378443871</v>
      </c>
      <c r="AY87" s="5">
        <f>AX87*AW87</f>
        <v>2490859402173.707</v>
      </c>
      <c r="AZ87" s="33"/>
      <c r="BA87" s="5" t="s">
        <v>26</v>
      </c>
      <c r="BB87" s="5">
        <f t="shared" ref="BB87:BC89" si="103">AL87</f>
        <v>63683.5</v>
      </c>
      <c r="BC87" s="5">
        <f t="shared" si="103"/>
        <v>298502650.5</v>
      </c>
      <c r="BD87" s="5">
        <v>1</v>
      </c>
      <c r="BE87" s="5">
        <f>BD87*BC87</f>
        <v>298502650.5</v>
      </c>
      <c r="BF87" s="5" t="s">
        <v>26</v>
      </c>
      <c r="BG87" s="5">
        <f t="shared" ref="BG87:BH89" si="104">AQ87</f>
        <v>63683.5</v>
      </c>
      <c r="BH87" s="5">
        <f t="shared" si="104"/>
        <v>298502650.5</v>
      </c>
      <c r="BI87" s="5">
        <v>1</v>
      </c>
      <c r="BJ87" s="5">
        <f>BI87*BH87</f>
        <v>298502650.5</v>
      </c>
      <c r="BK87" s="5">
        <f>AU87</f>
        <v>2876196692717</v>
      </c>
      <c r="BL87" s="5">
        <v>1</v>
      </c>
      <c r="BM87" s="5">
        <f>BL87*BK87</f>
        <v>2876196692717</v>
      </c>
      <c r="BN87" s="5">
        <f>COS(RADIANS(BK95))</f>
        <v>0.50000000000000011</v>
      </c>
      <c r="BO87" s="5">
        <f>BN87*BM87</f>
        <v>1438098346358.5002</v>
      </c>
      <c r="BP87" s="33"/>
      <c r="BQ87" s="5" t="s">
        <v>26</v>
      </c>
      <c r="BR87" s="5">
        <f t="shared" ref="BR87:BS91" si="105">BB87</f>
        <v>63683.5</v>
      </c>
      <c r="BS87" s="5">
        <f t="shared" si="105"/>
        <v>298502650.5</v>
      </c>
      <c r="BT87" s="5">
        <v>1</v>
      </c>
      <c r="BU87" s="5">
        <f>BT87*BS87</f>
        <v>298502650.5</v>
      </c>
      <c r="BV87" s="5" t="s">
        <v>26</v>
      </c>
      <c r="BW87" s="5">
        <f t="shared" ref="BW87:BX91" si="106">BG87</f>
        <v>63683.5</v>
      </c>
      <c r="BX87" s="5">
        <f t="shared" si="106"/>
        <v>298502650.5</v>
      </c>
      <c r="BY87" s="5">
        <v>1</v>
      </c>
      <c r="BZ87" s="5">
        <f>BY87*BX87</f>
        <v>298502650.5</v>
      </c>
      <c r="CA87" s="5">
        <f>BK87</f>
        <v>2876196692717</v>
      </c>
      <c r="CB87" s="5">
        <v>1</v>
      </c>
      <c r="CC87" s="5">
        <f>CB87*CA87</f>
        <v>2876196692717</v>
      </c>
      <c r="CD87" s="5">
        <f xml:space="preserve"> COS(RADIANS(CA99))</f>
        <v>0.50000000000000011</v>
      </c>
      <c r="CE87" s="5">
        <f>CD87*CC87</f>
        <v>1438098346358.5002</v>
      </c>
      <c r="CF87" s="33"/>
      <c r="CG87" s="5" t="s">
        <v>26</v>
      </c>
      <c r="CH87" s="5">
        <f t="shared" ref="CH87:CI91" si="107">BR87</f>
        <v>63683.5</v>
      </c>
      <c r="CI87" s="5">
        <f t="shared" si="107"/>
        <v>298502650.5</v>
      </c>
      <c r="CJ87" s="5">
        <v>1</v>
      </c>
      <c r="CK87" s="5">
        <f t="shared" ref="CK87:CK93" si="108">CJ87*CI87</f>
        <v>298502650.5</v>
      </c>
      <c r="CL87" s="5" t="s">
        <v>26</v>
      </c>
      <c r="CM87" s="5">
        <f t="shared" ref="CM87:CN91" si="109">BW87</f>
        <v>63683.5</v>
      </c>
      <c r="CN87" s="5">
        <f t="shared" si="109"/>
        <v>298502650.5</v>
      </c>
      <c r="CO87" s="5">
        <v>1</v>
      </c>
      <c r="CP87" s="5">
        <f t="shared" ref="CP87:CP93" si="110">CO87*CN87</f>
        <v>298502650.5</v>
      </c>
      <c r="CQ87" s="5">
        <f>CA87</f>
        <v>2876196692717</v>
      </c>
      <c r="CR87" s="5">
        <v>1</v>
      </c>
      <c r="CS87" s="5">
        <f t="shared" ref="CS87:CS93" si="111">CR87*CQ87</f>
        <v>2876196692717</v>
      </c>
      <c r="CT87" s="5">
        <f t="shared" ref="CT87:CT93" si="112">COS(RADIANS(CQ97))</f>
        <v>6.1257422745431001E-17</v>
      </c>
      <c r="CU87" s="5">
        <f t="shared" ref="CU87:CU93" si="113">CT87*CS87</f>
        <v>1.7618839670477577E-4</v>
      </c>
      <c r="CV87" s="33"/>
      <c r="CW87" s="33"/>
      <c r="CX87" s="33"/>
    </row>
    <row r="88" spans="1:102" hidden="1" x14ac:dyDescent="0.35">
      <c r="E88" s="5" t="s">
        <v>27</v>
      </c>
      <c r="F88" s="11">
        <f>S78</f>
        <v>68369.705000000002</v>
      </c>
      <c r="G88" s="11">
        <f>T78</f>
        <v>338954881.46450007</v>
      </c>
      <c r="H88" s="5">
        <v>8</v>
      </c>
      <c r="I88" s="5">
        <f>H88*G88</f>
        <v>2711639051.7160006</v>
      </c>
      <c r="J88" s="5" t="s">
        <v>27</v>
      </c>
      <c r="K88" s="11">
        <f>W78</f>
        <v>61641.03</v>
      </c>
      <c r="L88" s="11">
        <f>X78</f>
        <v>284209852.16369998</v>
      </c>
      <c r="M88" s="5">
        <v>8</v>
      </c>
      <c r="N88" s="5">
        <f>M88*L88</f>
        <v>2273678817.3095999</v>
      </c>
      <c r="O88" s="11">
        <f>Y79</f>
        <v>3067267553163.2412</v>
      </c>
      <c r="P88" s="5">
        <v>8</v>
      </c>
      <c r="Q88" s="5">
        <f>P88*O88</f>
        <v>24538140425305.93</v>
      </c>
      <c r="R88" s="5">
        <f>COS(RADIANS(O94))</f>
        <v>0.96592582628906831</v>
      </c>
      <c r="S88" s="5">
        <f>R88*Q88</f>
        <v>23702023565910.82</v>
      </c>
      <c r="T88" s="33"/>
      <c r="U88" s="5" t="s">
        <v>27</v>
      </c>
      <c r="V88" s="11">
        <f t="shared" si="99"/>
        <v>68369.705000000002</v>
      </c>
      <c r="W88" s="11">
        <f t="shared" si="99"/>
        <v>338954881.46450007</v>
      </c>
      <c r="X88" s="5">
        <v>4</v>
      </c>
      <c r="Y88" s="5">
        <f>X88*W88</f>
        <v>1355819525.8580003</v>
      </c>
      <c r="Z88" s="5" t="s">
        <v>27</v>
      </c>
      <c r="AA88" s="11">
        <f t="shared" si="100"/>
        <v>61641.03</v>
      </c>
      <c r="AB88" s="11">
        <f t="shared" si="100"/>
        <v>284209852.16369998</v>
      </c>
      <c r="AC88" s="5">
        <v>4</v>
      </c>
      <c r="AD88" s="5">
        <f>AC88*AB88</f>
        <v>1136839408.6547999</v>
      </c>
      <c r="AE88" s="11">
        <f>O88</f>
        <v>3067267553163.2412</v>
      </c>
      <c r="AF88" s="5">
        <v>4</v>
      </c>
      <c r="AG88" s="5">
        <f>AF88*AE88</f>
        <v>12269070212652.965</v>
      </c>
      <c r="AH88" s="5">
        <f>COS(RADIANS(AE94))</f>
        <v>0.96592582628906831</v>
      </c>
      <c r="AI88" s="5">
        <f>AH88*AG88</f>
        <v>11851011782955.41</v>
      </c>
      <c r="AJ88" s="33"/>
      <c r="AK88" s="5" t="s">
        <v>27</v>
      </c>
      <c r="AL88" s="11">
        <f t="shared" si="101"/>
        <v>68369.705000000002</v>
      </c>
      <c r="AM88" s="11">
        <f t="shared" si="101"/>
        <v>338954881.46450007</v>
      </c>
      <c r="AN88" s="5">
        <v>4</v>
      </c>
      <c r="AO88" s="5">
        <f>AN88*AM88</f>
        <v>1355819525.8580003</v>
      </c>
      <c r="AP88" s="5" t="s">
        <v>27</v>
      </c>
      <c r="AQ88" s="11">
        <f t="shared" si="102"/>
        <v>61641.03</v>
      </c>
      <c r="AR88" s="11">
        <f t="shared" si="102"/>
        <v>284209852.16369998</v>
      </c>
      <c r="AS88" s="5">
        <v>4</v>
      </c>
      <c r="AT88" s="5">
        <f>AS88*AR88</f>
        <v>1136839408.6547999</v>
      </c>
      <c r="AU88" s="11">
        <f>AE88</f>
        <v>3067267553163.2412</v>
      </c>
      <c r="AV88" s="5">
        <v>4</v>
      </c>
      <c r="AW88" s="5">
        <f>AV88*AU88</f>
        <v>12269070212652.965</v>
      </c>
      <c r="AX88" s="5">
        <f>COS(RADIANS(AU98))</f>
        <v>0.96592582628906831</v>
      </c>
      <c r="AY88" s="5">
        <f>AX88*AW88</f>
        <v>11851011782955.41</v>
      </c>
      <c r="AZ88" s="33"/>
      <c r="BA88" s="5" t="s">
        <v>27</v>
      </c>
      <c r="BB88" s="11">
        <f t="shared" si="103"/>
        <v>68369.705000000002</v>
      </c>
      <c r="BC88" s="11">
        <f t="shared" si="103"/>
        <v>338954881.46450007</v>
      </c>
      <c r="BD88" s="5">
        <v>4</v>
      </c>
      <c r="BE88" s="5">
        <f>BD88*BC88</f>
        <v>1355819525.8580003</v>
      </c>
      <c r="BF88" s="5" t="s">
        <v>27</v>
      </c>
      <c r="BG88" s="11">
        <f t="shared" si="104"/>
        <v>61641.03</v>
      </c>
      <c r="BH88" s="11">
        <f t="shared" si="104"/>
        <v>284209852.16369998</v>
      </c>
      <c r="BI88" s="5">
        <v>4</v>
      </c>
      <c r="BJ88" s="5">
        <f>BI88*BH88</f>
        <v>1136839408.6547999</v>
      </c>
      <c r="BK88" s="11">
        <f>AU88</f>
        <v>3067267553163.2412</v>
      </c>
      <c r="BL88" s="5">
        <v>4</v>
      </c>
      <c r="BM88" s="5">
        <f>BL88*BK88</f>
        <v>12269070212652.965</v>
      </c>
      <c r="BN88" s="5">
        <f>COS(RADIANS(BK96))</f>
        <v>0.70710678118654757</v>
      </c>
      <c r="BO88" s="5">
        <f>BN88*BM88</f>
        <v>8675542746220.7891</v>
      </c>
      <c r="BP88" s="33"/>
      <c r="BQ88" s="5" t="s">
        <v>27</v>
      </c>
      <c r="BR88" s="11">
        <f t="shared" si="105"/>
        <v>68369.705000000002</v>
      </c>
      <c r="BS88" s="11">
        <f t="shared" si="105"/>
        <v>338954881.46450007</v>
      </c>
      <c r="BT88" s="5">
        <v>4</v>
      </c>
      <c r="BU88" s="5">
        <f>BT88*BS88</f>
        <v>1355819525.8580003</v>
      </c>
      <c r="BV88" s="5" t="s">
        <v>27</v>
      </c>
      <c r="BW88" s="11">
        <f t="shared" si="106"/>
        <v>61641.03</v>
      </c>
      <c r="BX88" s="11">
        <f t="shared" si="106"/>
        <v>284209852.16369998</v>
      </c>
      <c r="BY88" s="5">
        <v>4</v>
      </c>
      <c r="BZ88" s="5">
        <f>BY88*BX88</f>
        <v>1136839408.6547999</v>
      </c>
      <c r="CA88" s="11">
        <f>BK88</f>
        <v>3067267553163.2412</v>
      </c>
      <c r="CB88" s="5">
        <v>4</v>
      </c>
      <c r="CC88" s="5">
        <f>CB88*CA88</f>
        <v>12269070212652.965</v>
      </c>
      <c r="CD88" s="5">
        <f xml:space="preserve"> COS(RADIANS(CA100))</f>
        <v>0.70710678118654757</v>
      </c>
      <c r="CE88" s="5">
        <f>CD88*CC88</f>
        <v>8675542746220.7891</v>
      </c>
      <c r="CF88" s="33"/>
      <c r="CG88" s="5" t="s">
        <v>27</v>
      </c>
      <c r="CH88" s="11">
        <f t="shared" si="107"/>
        <v>68369.705000000002</v>
      </c>
      <c r="CI88" s="11">
        <f t="shared" si="107"/>
        <v>338954881.46450007</v>
      </c>
      <c r="CJ88" s="5">
        <v>4</v>
      </c>
      <c r="CK88" s="5">
        <f t="shared" si="108"/>
        <v>1355819525.8580003</v>
      </c>
      <c r="CL88" s="5" t="s">
        <v>27</v>
      </c>
      <c r="CM88" s="11">
        <f t="shared" si="109"/>
        <v>61641.03</v>
      </c>
      <c r="CN88" s="11">
        <f t="shared" si="109"/>
        <v>284209852.16369998</v>
      </c>
      <c r="CO88" s="5">
        <v>4</v>
      </c>
      <c r="CP88" s="5">
        <f t="shared" si="110"/>
        <v>1136839408.6547999</v>
      </c>
      <c r="CQ88" s="11">
        <f>CA88</f>
        <v>3067267553163.2412</v>
      </c>
      <c r="CR88" s="5">
        <v>4</v>
      </c>
      <c r="CS88" s="5">
        <f t="shared" si="111"/>
        <v>12269070212652.965</v>
      </c>
      <c r="CT88" s="5">
        <f t="shared" si="112"/>
        <v>0.25881904510252074</v>
      </c>
      <c r="CU88" s="5">
        <f t="shared" si="113"/>
        <v>3175469036734.6216</v>
      </c>
      <c r="CV88" s="33"/>
      <c r="CW88" s="33"/>
      <c r="CX88" s="33"/>
    </row>
    <row r="89" spans="1:102" hidden="1" x14ac:dyDescent="0.35">
      <c r="E89" s="5" t="s">
        <v>28</v>
      </c>
      <c r="F89" s="5">
        <f>AD78</f>
        <v>68200.42</v>
      </c>
      <c r="G89" s="5">
        <f>AE78</f>
        <v>332179601.49755001</v>
      </c>
      <c r="H89" s="5">
        <v>-1</v>
      </c>
      <c r="I89" s="5">
        <f>H89*G89</f>
        <v>-332179601.49755001</v>
      </c>
      <c r="J89" s="5" t="s">
        <v>28</v>
      </c>
      <c r="K89" s="5">
        <f>AH78</f>
        <v>46298.047500000001</v>
      </c>
      <c r="L89" s="5">
        <f>AI78</f>
        <v>158433635.20852503</v>
      </c>
      <c r="M89" s="5">
        <v>-1</v>
      </c>
      <c r="N89" s="5">
        <f>M89*L89</f>
        <v>-158433635.20852503</v>
      </c>
      <c r="O89" s="5">
        <f>AJ79</f>
        <v>2204573842766.1177</v>
      </c>
      <c r="P89" s="5">
        <v>-1</v>
      </c>
      <c r="Q89" s="5">
        <f>P89*O89</f>
        <v>-2204573842766.1177</v>
      </c>
      <c r="R89" s="5">
        <f>COS(RADIANS(O95))</f>
        <v>1</v>
      </c>
      <c r="S89" s="5">
        <f>R89*Q89</f>
        <v>-2204573842766.1177</v>
      </c>
      <c r="T89" s="33"/>
      <c r="U89" s="5" t="s">
        <v>28</v>
      </c>
      <c r="V89" s="5">
        <f t="shared" si="99"/>
        <v>68200.42</v>
      </c>
      <c r="W89" s="5">
        <f t="shared" si="99"/>
        <v>332179601.49755001</v>
      </c>
      <c r="X89" s="5">
        <v>1</v>
      </c>
      <c r="Y89" s="5">
        <f>X89*W89</f>
        <v>332179601.49755001</v>
      </c>
      <c r="Z89" s="5" t="s">
        <v>28</v>
      </c>
      <c r="AA89" s="5">
        <f t="shared" si="100"/>
        <v>46298.047500000001</v>
      </c>
      <c r="AB89" s="5">
        <f t="shared" si="100"/>
        <v>158433635.20852503</v>
      </c>
      <c r="AC89" s="5">
        <v>1</v>
      </c>
      <c r="AD89" s="5">
        <f>AC89*AB89</f>
        <v>158433635.20852503</v>
      </c>
      <c r="AE89" s="5">
        <f>O89</f>
        <v>2204573842766.1177</v>
      </c>
      <c r="AF89" s="5">
        <v>1</v>
      </c>
      <c r="AG89" s="5">
        <f>AF89*AE89</f>
        <v>2204573842766.1177</v>
      </c>
      <c r="AH89" s="5">
        <f>COS(RADIANS(AE95))</f>
        <v>1</v>
      </c>
      <c r="AI89" s="5">
        <f>AH89*AG89</f>
        <v>2204573842766.1177</v>
      </c>
      <c r="AJ89" s="33"/>
      <c r="AK89" s="5" t="s">
        <v>28</v>
      </c>
      <c r="AL89" s="5">
        <f t="shared" si="101"/>
        <v>68200.42</v>
      </c>
      <c r="AM89" s="5">
        <f t="shared" si="101"/>
        <v>332179601.49755001</v>
      </c>
      <c r="AN89" s="5">
        <v>1</v>
      </c>
      <c r="AO89" s="5">
        <f>AN89*AM89</f>
        <v>332179601.49755001</v>
      </c>
      <c r="AP89" s="5" t="s">
        <v>28</v>
      </c>
      <c r="AQ89" s="5">
        <f t="shared" si="102"/>
        <v>46298.047500000001</v>
      </c>
      <c r="AR89" s="5">
        <f t="shared" si="102"/>
        <v>158433635.20852503</v>
      </c>
      <c r="AS89" s="5">
        <v>1</v>
      </c>
      <c r="AT89" s="5">
        <f>AS89*AR89</f>
        <v>158433635.20852503</v>
      </c>
      <c r="AU89" s="5">
        <f>AE89</f>
        <v>2204573842766.1177</v>
      </c>
      <c r="AV89" s="5">
        <v>1</v>
      </c>
      <c r="AW89" s="5">
        <f>AV89*AU89</f>
        <v>2204573842766.1177</v>
      </c>
      <c r="AX89" s="5">
        <f>COS(RADIANS(AU99))</f>
        <v>1</v>
      </c>
      <c r="AY89" s="5">
        <f>AX89*AW89</f>
        <v>2204573842766.1177</v>
      </c>
      <c r="AZ89" s="33"/>
      <c r="BA89" s="5" t="s">
        <v>28</v>
      </c>
      <c r="BB89" s="5">
        <f t="shared" si="103"/>
        <v>68200.42</v>
      </c>
      <c r="BC89" s="5">
        <f t="shared" si="103"/>
        <v>332179601.49755001</v>
      </c>
      <c r="BD89" s="5">
        <v>2</v>
      </c>
      <c r="BE89" s="5">
        <f>BD89*BC89</f>
        <v>664359202.99510002</v>
      </c>
      <c r="BF89" s="5" t="s">
        <v>28</v>
      </c>
      <c r="BG89" s="5">
        <f t="shared" si="104"/>
        <v>46298.047500000001</v>
      </c>
      <c r="BH89" s="5">
        <f t="shared" si="104"/>
        <v>158433635.20852503</v>
      </c>
      <c r="BI89" s="5">
        <v>2</v>
      </c>
      <c r="BJ89" s="5">
        <f>BI89*BH89</f>
        <v>316867270.41705006</v>
      </c>
      <c r="BK89" s="5">
        <f>AU89</f>
        <v>2204573842766.1177</v>
      </c>
      <c r="BL89" s="5">
        <v>2</v>
      </c>
      <c r="BM89" s="5">
        <f>BL89*BK89</f>
        <v>4409147685532.2354</v>
      </c>
      <c r="BN89" s="5">
        <f>COS(RADIANS(BK97))</f>
        <v>0.86602540378443871</v>
      </c>
      <c r="BO89" s="5">
        <f>BN89*BM89</f>
        <v>3818433904708.2773</v>
      </c>
      <c r="BP89" s="33"/>
      <c r="BQ89" s="5" t="s">
        <v>28</v>
      </c>
      <c r="BR89" s="5">
        <f t="shared" si="105"/>
        <v>68200.42</v>
      </c>
      <c r="BS89" s="5">
        <f t="shared" si="105"/>
        <v>332179601.49755001</v>
      </c>
      <c r="BT89" s="5">
        <v>2</v>
      </c>
      <c r="BU89" s="5">
        <f>BT89*BS89</f>
        <v>664359202.99510002</v>
      </c>
      <c r="BV89" s="5" t="s">
        <v>28</v>
      </c>
      <c r="BW89" s="5">
        <f t="shared" si="106"/>
        <v>46298.047500000001</v>
      </c>
      <c r="BX89" s="5">
        <f t="shared" si="106"/>
        <v>158433635.20852503</v>
      </c>
      <c r="BY89" s="5">
        <v>2</v>
      </c>
      <c r="BZ89" s="5">
        <f>BY89*BX89</f>
        <v>316867270.41705006</v>
      </c>
      <c r="CA89" s="5">
        <f>BK89</f>
        <v>2204573842766.1177</v>
      </c>
      <c r="CB89" s="5">
        <v>2</v>
      </c>
      <c r="CC89" s="5">
        <f>CB89*CA89</f>
        <v>4409147685532.2354</v>
      </c>
      <c r="CD89" s="5">
        <f xml:space="preserve"> COS(RADIANS(CA101))</f>
        <v>0.86602540378443871</v>
      </c>
      <c r="CE89" s="5">
        <f>CD89*CC89</f>
        <v>3818433904708.2773</v>
      </c>
      <c r="CF89" s="33"/>
      <c r="CG89" s="5" t="s">
        <v>28</v>
      </c>
      <c r="CH89" s="5">
        <f t="shared" si="107"/>
        <v>68200.42</v>
      </c>
      <c r="CI89" s="5">
        <f t="shared" si="107"/>
        <v>332179601.49755001</v>
      </c>
      <c r="CJ89" s="5">
        <v>2</v>
      </c>
      <c r="CK89" s="5">
        <f t="shared" si="108"/>
        <v>664359202.99510002</v>
      </c>
      <c r="CL89" s="5" t="s">
        <v>28</v>
      </c>
      <c r="CM89" s="5">
        <f t="shared" si="109"/>
        <v>46298.047500000001</v>
      </c>
      <c r="CN89" s="5">
        <f t="shared" si="109"/>
        <v>158433635.20852503</v>
      </c>
      <c r="CO89" s="5">
        <v>2</v>
      </c>
      <c r="CP89" s="5">
        <f t="shared" si="110"/>
        <v>316867270.41705006</v>
      </c>
      <c r="CQ89" s="5">
        <f>CA89</f>
        <v>2204573842766.1177</v>
      </c>
      <c r="CR89" s="5">
        <v>2</v>
      </c>
      <c r="CS89" s="5">
        <f t="shared" si="111"/>
        <v>4409147685532.2354</v>
      </c>
      <c r="CT89" s="5">
        <f t="shared" si="112"/>
        <v>0.50000000000000011</v>
      </c>
      <c r="CU89" s="5">
        <f t="shared" si="113"/>
        <v>2204573842766.1182</v>
      </c>
      <c r="CV89" s="33"/>
      <c r="CW89" s="33"/>
      <c r="CX89" s="33"/>
    </row>
    <row r="90" spans="1:102" hidden="1" x14ac:dyDescent="0.35">
      <c r="E90" s="5"/>
      <c r="F90" s="5"/>
      <c r="G90" s="5"/>
      <c r="H90" s="5" t="s">
        <v>29</v>
      </c>
      <c r="I90" s="5">
        <f>SUM(I87:I89)</f>
        <v>3871972702.7184505</v>
      </c>
      <c r="J90" s="5"/>
      <c r="K90" s="5"/>
      <c r="L90" s="5"/>
      <c r="M90" s="5" t="s">
        <v>29</v>
      </c>
      <c r="N90" s="5">
        <f>SUM(N87:N89)</f>
        <v>3607758434.6010747</v>
      </c>
      <c r="O90" s="5"/>
      <c r="P90" s="5"/>
      <c r="Q90" s="5"/>
      <c r="R90" s="5" t="s">
        <v>29</v>
      </c>
      <c r="S90" s="5">
        <f>SUM(S87:S89)</f>
        <v>33951746734013.242</v>
      </c>
      <c r="T90" s="33"/>
      <c r="U90" s="5"/>
      <c r="V90" s="5"/>
      <c r="W90" s="5"/>
      <c r="X90" s="5" t="s">
        <v>29</v>
      </c>
      <c r="Y90" s="5">
        <f>SUM(Y87:Y89)</f>
        <v>1986501777.8555503</v>
      </c>
      <c r="Z90" s="5"/>
      <c r="AA90" s="5"/>
      <c r="AB90" s="5"/>
      <c r="AC90" s="5" t="s">
        <v>29</v>
      </c>
      <c r="AD90" s="5">
        <f>SUM(AD87:AD89)</f>
        <v>1593775694.3633249</v>
      </c>
      <c r="AE90" s="5"/>
      <c r="AF90" s="5"/>
      <c r="AG90" s="5"/>
      <c r="AH90" s="5" t="s">
        <v>29</v>
      </c>
      <c r="AI90" s="5">
        <f>SUM(AI87:AI89)</f>
        <v>16546445027895.234</v>
      </c>
      <c r="AJ90" s="33"/>
      <c r="AK90" s="5"/>
      <c r="AL90" s="5"/>
      <c r="AM90" s="5"/>
      <c r="AN90" s="5" t="s">
        <v>29</v>
      </c>
      <c r="AO90" s="5">
        <f>SUM(AO87:AO89)</f>
        <v>1986501777.8555503</v>
      </c>
      <c r="AP90" s="5"/>
      <c r="AQ90" s="5"/>
      <c r="AR90" s="5"/>
      <c r="AS90" s="5" t="s">
        <v>29</v>
      </c>
      <c r="AT90" s="5">
        <f>SUM(AT87:AT89)</f>
        <v>1593775694.3633249</v>
      </c>
      <c r="AU90" s="5"/>
      <c r="AV90" s="5"/>
      <c r="AW90" s="5"/>
      <c r="AX90" s="5" t="s">
        <v>29</v>
      </c>
      <c r="AY90" s="5">
        <f>SUM(AY87:AY89)</f>
        <v>16546445027895.234</v>
      </c>
      <c r="AZ90" s="33"/>
      <c r="BA90" s="5" t="s">
        <v>30</v>
      </c>
      <c r="BB90" s="5">
        <f>AL91</f>
        <v>52281.11</v>
      </c>
      <c r="BC90" s="5">
        <f>AM91</f>
        <v>190295508.31115001</v>
      </c>
      <c r="BD90" s="6">
        <v>4</v>
      </c>
      <c r="BE90" s="5">
        <f>BD90*BC90</f>
        <v>761182033.24460006</v>
      </c>
      <c r="BF90" s="5" t="s">
        <v>30</v>
      </c>
      <c r="BG90" s="5">
        <f>AQ91</f>
        <v>33741.969999999994</v>
      </c>
      <c r="BH90" s="5">
        <f>AR91</f>
        <v>82623685.363400012</v>
      </c>
      <c r="BI90" s="6">
        <v>4</v>
      </c>
      <c r="BJ90" s="5">
        <f>BI90*BH90</f>
        <v>330494741.45360005</v>
      </c>
      <c r="BK90" s="5">
        <f>AU91</f>
        <v>904989286663.8689</v>
      </c>
      <c r="BL90" s="5">
        <v>4</v>
      </c>
      <c r="BM90" s="5">
        <f>BL90*BK90</f>
        <v>3619957146655.4756</v>
      </c>
      <c r="BN90" s="5">
        <f>COS(RADIANS(BK98))</f>
        <v>0.96592582628906831</v>
      </c>
      <c r="BO90" s="5">
        <f>BN90*BM90</f>
        <v>3496610098014.2085</v>
      </c>
      <c r="BP90" s="33"/>
      <c r="BQ90" s="5" t="s">
        <v>30</v>
      </c>
      <c r="BR90" s="5">
        <f t="shared" si="105"/>
        <v>52281.11</v>
      </c>
      <c r="BS90" s="5">
        <f t="shared" si="105"/>
        <v>190295508.31115001</v>
      </c>
      <c r="BT90" s="6">
        <v>4</v>
      </c>
      <c r="BU90" s="5">
        <f>BT90*BS90</f>
        <v>761182033.24460006</v>
      </c>
      <c r="BV90" s="5" t="s">
        <v>30</v>
      </c>
      <c r="BW90" s="5">
        <f t="shared" si="106"/>
        <v>33741.969999999994</v>
      </c>
      <c r="BX90" s="5">
        <f t="shared" si="106"/>
        <v>82623685.363400012</v>
      </c>
      <c r="BY90" s="6">
        <v>4</v>
      </c>
      <c r="BZ90" s="5">
        <f>BY90*BX90</f>
        <v>330494741.45360005</v>
      </c>
      <c r="CA90" s="5">
        <f>BK90</f>
        <v>904989286663.8689</v>
      </c>
      <c r="CB90" s="5">
        <v>4</v>
      </c>
      <c r="CC90" s="5">
        <f>CB90*CA90</f>
        <v>3619957146655.4756</v>
      </c>
      <c r="CD90" s="5">
        <f xml:space="preserve"> COS(RADIANS(CA102))</f>
        <v>0.96592582628906831</v>
      </c>
      <c r="CE90" s="5">
        <f>CD90*CC90</f>
        <v>3496610098014.2085</v>
      </c>
      <c r="CF90" s="33"/>
      <c r="CG90" s="5" t="s">
        <v>30</v>
      </c>
      <c r="CH90" s="5">
        <f t="shared" si="107"/>
        <v>52281.11</v>
      </c>
      <c r="CI90" s="5">
        <f t="shared" si="107"/>
        <v>190295508.31115001</v>
      </c>
      <c r="CJ90" s="6">
        <v>4</v>
      </c>
      <c r="CK90" s="5">
        <f t="shared" si="108"/>
        <v>761182033.24460006</v>
      </c>
      <c r="CL90" s="5" t="s">
        <v>30</v>
      </c>
      <c r="CM90" s="5">
        <f t="shared" si="109"/>
        <v>33741.969999999994</v>
      </c>
      <c r="CN90" s="5">
        <f t="shared" si="109"/>
        <v>82623685.363400012</v>
      </c>
      <c r="CO90" s="6">
        <v>4</v>
      </c>
      <c r="CP90" s="5">
        <f t="shared" si="110"/>
        <v>330494741.45360005</v>
      </c>
      <c r="CQ90" s="5">
        <f>CA90</f>
        <v>904989286663.8689</v>
      </c>
      <c r="CR90" s="6">
        <v>4</v>
      </c>
      <c r="CS90" s="5">
        <f t="shared" si="111"/>
        <v>3619957146655.4756</v>
      </c>
      <c r="CT90" s="5">
        <f t="shared" si="112"/>
        <v>0.70710678118654757</v>
      </c>
      <c r="CU90" s="5">
        <f t="shared" si="113"/>
        <v>2559696246004.7925</v>
      </c>
      <c r="CV90" s="33"/>
      <c r="CW90" s="33"/>
      <c r="CX90" s="33"/>
    </row>
    <row r="91" spans="1:102" hidden="1" x14ac:dyDescent="0.35"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5" t="s">
        <v>30</v>
      </c>
      <c r="AL91" s="5">
        <f>AO78</f>
        <v>52281.11</v>
      </c>
      <c r="AM91" s="5">
        <f>AP78</f>
        <v>190295508.31115001</v>
      </c>
      <c r="AN91" s="5">
        <v>5</v>
      </c>
      <c r="AO91" s="5">
        <f>AN91*AM91</f>
        <v>951477541.55575013</v>
      </c>
      <c r="AP91" s="5" t="s">
        <v>30</v>
      </c>
      <c r="AQ91" s="5">
        <f>AS78</f>
        <v>33741.969999999994</v>
      </c>
      <c r="AR91" s="5">
        <f>AT78</f>
        <v>82623685.363400012</v>
      </c>
      <c r="AS91" s="5">
        <v>5</v>
      </c>
      <c r="AT91" s="5">
        <f>AS91*AR91</f>
        <v>413118426.81700003</v>
      </c>
      <c r="AU91" s="5">
        <f>AU79</f>
        <v>904989286663.8689</v>
      </c>
      <c r="AV91" s="5">
        <v>5</v>
      </c>
      <c r="AW91" s="5">
        <f>AV91*AU91</f>
        <v>4524946433319.3447</v>
      </c>
      <c r="AX91" s="5">
        <f>COS(RADIANS(AU100))</f>
        <v>0.96592582628906831</v>
      </c>
      <c r="AY91" s="5">
        <f>AX91*AW91</f>
        <v>4370762622517.7607</v>
      </c>
      <c r="AZ91" s="33"/>
      <c r="BA91" s="6" t="s">
        <v>31</v>
      </c>
      <c r="BB91" s="5">
        <f>AZ78</f>
        <v>43510.872499999998</v>
      </c>
      <c r="BC91" s="5">
        <f>BA78</f>
        <v>131460255.78577499</v>
      </c>
      <c r="BD91" s="5">
        <v>1</v>
      </c>
      <c r="BE91" s="5">
        <f>BD91*BC91</f>
        <v>131460255.78577499</v>
      </c>
      <c r="BF91" s="6" t="s">
        <v>31</v>
      </c>
      <c r="BG91" s="5">
        <f>BD78</f>
        <v>28348.482500000002</v>
      </c>
      <c r="BH91" s="5">
        <f>BE78</f>
        <v>57718753.640025005</v>
      </c>
      <c r="BI91" s="5">
        <v>1</v>
      </c>
      <c r="BJ91" s="5">
        <f>BI91*BH91</f>
        <v>57718753.640025005</v>
      </c>
      <c r="BK91" s="5">
        <f>BF79</f>
        <v>519783252496.75214</v>
      </c>
      <c r="BL91" s="5">
        <v>1</v>
      </c>
      <c r="BM91" s="5">
        <f>BL91*BK91</f>
        <v>519783252496.75214</v>
      </c>
      <c r="BN91" s="5">
        <f>COS(RADIANS(BK99))</f>
        <v>1</v>
      </c>
      <c r="BO91" s="5">
        <f>BN91*BM91</f>
        <v>519783252496.75214</v>
      </c>
      <c r="BP91" s="33"/>
      <c r="BQ91" s="6" t="s">
        <v>31</v>
      </c>
      <c r="BR91" s="5">
        <f t="shared" si="105"/>
        <v>43510.872499999998</v>
      </c>
      <c r="BS91" s="5">
        <f t="shared" si="105"/>
        <v>131460255.78577499</v>
      </c>
      <c r="BT91" s="5">
        <v>1</v>
      </c>
      <c r="BU91" s="5">
        <f>BT91*BS91</f>
        <v>131460255.78577499</v>
      </c>
      <c r="BV91" s="6" t="s">
        <v>31</v>
      </c>
      <c r="BW91" s="5">
        <f t="shared" si="106"/>
        <v>28348.482500000002</v>
      </c>
      <c r="BX91" s="5">
        <f t="shared" si="106"/>
        <v>57718753.640025005</v>
      </c>
      <c r="BY91" s="5">
        <v>1</v>
      </c>
      <c r="BZ91" s="5">
        <f>BY91*BX91</f>
        <v>57718753.640025005</v>
      </c>
      <c r="CA91" s="5">
        <f>BK91</f>
        <v>519783252496.75214</v>
      </c>
      <c r="CB91" s="5">
        <v>1</v>
      </c>
      <c r="CC91" s="5">
        <f>CB91*CA91</f>
        <v>519783252496.75214</v>
      </c>
      <c r="CD91" s="5">
        <f xml:space="preserve"> COS(RADIANS(CA103))</f>
        <v>1</v>
      </c>
      <c r="CE91" s="5">
        <f>CD91*CC91</f>
        <v>519783252496.75214</v>
      </c>
      <c r="CF91" s="33"/>
      <c r="CG91" s="6" t="s">
        <v>31</v>
      </c>
      <c r="CH91" s="5">
        <f t="shared" si="107"/>
        <v>43510.872499999998</v>
      </c>
      <c r="CI91" s="5">
        <f t="shared" si="107"/>
        <v>131460255.78577499</v>
      </c>
      <c r="CJ91" s="5">
        <v>2</v>
      </c>
      <c r="CK91" s="5">
        <f t="shared" si="108"/>
        <v>262920511.57154998</v>
      </c>
      <c r="CL91" s="6" t="s">
        <v>31</v>
      </c>
      <c r="CM91" s="5">
        <f t="shared" si="109"/>
        <v>28348.482500000002</v>
      </c>
      <c r="CN91" s="5">
        <f t="shared" si="109"/>
        <v>57718753.640025005</v>
      </c>
      <c r="CO91" s="5">
        <v>2</v>
      </c>
      <c r="CP91" s="5">
        <f t="shared" si="110"/>
        <v>115437507.28005001</v>
      </c>
      <c r="CQ91" s="5">
        <f>CA91</f>
        <v>519783252496.75214</v>
      </c>
      <c r="CR91" s="5">
        <v>2</v>
      </c>
      <c r="CS91" s="5">
        <f t="shared" si="111"/>
        <v>1039566504993.5043</v>
      </c>
      <c r="CT91" s="5">
        <f t="shared" si="112"/>
        <v>0.86602540378443871</v>
      </c>
      <c r="CU91" s="5">
        <f t="shared" si="113"/>
        <v>900291002247.77722</v>
      </c>
      <c r="CV91" s="33"/>
      <c r="CW91" s="33"/>
      <c r="CX91" s="33"/>
    </row>
    <row r="92" spans="1:102" hidden="1" x14ac:dyDescent="0.35">
      <c r="E92" s="160" t="s">
        <v>9</v>
      </c>
      <c r="F92" s="117"/>
      <c r="G92" s="117"/>
      <c r="H92" s="117"/>
      <c r="I92" s="118"/>
      <c r="J92" s="5">
        <f>I90</f>
        <v>3871972702.7184505</v>
      </c>
      <c r="K92" s="33"/>
      <c r="L92" s="33"/>
      <c r="M92" s="33"/>
      <c r="N92" s="33"/>
      <c r="O92" s="37" t="s">
        <v>32</v>
      </c>
      <c r="P92" s="119" t="s">
        <v>33</v>
      </c>
      <c r="Q92" s="120"/>
      <c r="R92" s="121"/>
      <c r="S92" s="23">
        <f>S90*(2/3)*(1/3)*([1]GZ!B57*1000/10)*(1/12)*[1]GZ!B58</f>
        <v>914038866078393.5</v>
      </c>
      <c r="T92" s="33"/>
      <c r="U92" s="160" t="s">
        <v>9</v>
      </c>
      <c r="V92" s="117"/>
      <c r="W92" s="117"/>
      <c r="X92" s="117"/>
      <c r="Y92" s="118"/>
      <c r="Z92" s="5">
        <f>Y90</f>
        <v>1986501777.8555503</v>
      </c>
      <c r="AA92" s="33"/>
      <c r="AB92" s="33"/>
      <c r="AC92" s="33"/>
      <c r="AD92" s="33"/>
      <c r="AE92" s="37" t="s">
        <v>32</v>
      </c>
      <c r="AF92" s="119" t="s">
        <v>33</v>
      </c>
      <c r="AG92" s="120"/>
      <c r="AH92" s="121"/>
      <c r="AI92" s="23">
        <f>AI90*(2/3)*(1/3)*([1]GZ!B57*1000/10)*(1/3)*[1]GZ!B58</f>
        <v>1781833962112393.5</v>
      </c>
      <c r="AJ92" s="33"/>
      <c r="AK92" s="5" t="s">
        <v>28</v>
      </c>
      <c r="AL92" s="5">
        <f>AL89</f>
        <v>68200.42</v>
      </c>
      <c r="AM92" s="5">
        <f>AM89</f>
        <v>332179601.49755001</v>
      </c>
      <c r="AN92" s="5">
        <v>8</v>
      </c>
      <c r="AO92" s="5">
        <f>AN92*AM92</f>
        <v>2657436811.9804001</v>
      </c>
      <c r="AP92" s="5" t="s">
        <v>28</v>
      </c>
      <c r="AQ92" s="5">
        <f>AQ89</f>
        <v>46298.047500000001</v>
      </c>
      <c r="AR92" s="5">
        <f>AR89</f>
        <v>158433635.20852503</v>
      </c>
      <c r="AS92" s="5">
        <v>8</v>
      </c>
      <c r="AT92" s="5">
        <f>AS92*AR92</f>
        <v>1267469081.6682003</v>
      </c>
      <c r="AU92" s="5">
        <f>AU89</f>
        <v>2204573842766.1177</v>
      </c>
      <c r="AV92" s="5">
        <v>8</v>
      </c>
      <c r="AW92" s="5">
        <f>AV92*AU92</f>
        <v>17636590742128.941</v>
      </c>
      <c r="AX92" s="5">
        <f>COS(RADIANS(AU101))</f>
        <v>0.86602540378443871</v>
      </c>
      <c r="AY92" s="5">
        <f>AX92*AW92</f>
        <v>15273735618833.109</v>
      </c>
      <c r="AZ92" s="33"/>
      <c r="BA92" s="5"/>
      <c r="BB92" s="5"/>
      <c r="BC92" s="5"/>
      <c r="BD92" s="5" t="s">
        <v>29</v>
      </c>
      <c r="BE92" s="5">
        <f>SUM(BE87:BE91)</f>
        <v>3211323668.3834753</v>
      </c>
      <c r="BF92" s="5"/>
      <c r="BG92" s="5"/>
      <c r="BH92" s="5"/>
      <c r="BI92" s="5" t="s">
        <v>29</v>
      </c>
      <c r="BJ92" s="5">
        <f>SUM(BJ87:BJ91)</f>
        <v>2140422824.6654751</v>
      </c>
      <c r="BK92" s="5"/>
      <c r="BL92" s="5"/>
      <c r="BM92" s="5"/>
      <c r="BN92" s="5" t="s">
        <v>29</v>
      </c>
      <c r="BO92" s="5">
        <f>SUM(BO87:BO91)</f>
        <v>17948468347798.527</v>
      </c>
      <c r="BP92" s="33"/>
      <c r="BQ92" s="5"/>
      <c r="BR92" s="5"/>
      <c r="BS92" s="5"/>
      <c r="BT92" s="5" t="s">
        <v>29</v>
      </c>
      <c r="BU92" s="5">
        <f>SUM(BU87:BU91)</f>
        <v>3211323668.3834753</v>
      </c>
      <c r="BV92" s="5"/>
      <c r="BW92" s="5"/>
      <c r="BX92" s="5"/>
      <c r="BY92" s="5" t="s">
        <v>29</v>
      </c>
      <c r="BZ92" s="5">
        <f>SUM(BZ87:BZ91)</f>
        <v>2140422824.6654751</v>
      </c>
      <c r="CA92" s="5"/>
      <c r="CB92" s="5"/>
      <c r="CC92" s="5"/>
      <c r="CD92" s="5" t="s">
        <v>29</v>
      </c>
      <c r="CE92" s="5">
        <f>SUM(CE87:CE91)</f>
        <v>17948468347798.527</v>
      </c>
      <c r="CF92" s="33"/>
      <c r="CG92" s="5" t="s">
        <v>34</v>
      </c>
      <c r="CH92" s="5">
        <f>BR93</f>
        <v>39369.782499999994</v>
      </c>
      <c r="CI92" s="5">
        <f>BS93</f>
        <v>107428676.666225</v>
      </c>
      <c r="CJ92" s="5">
        <v>4</v>
      </c>
      <c r="CK92" s="5">
        <f t="shared" si="108"/>
        <v>429714706.6649</v>
      </c>
      <c r="CL92" s="5" t="s">
        <v>34</v>
      </c>
      <c r="CM92" s="5">
        <f>BW93</f>
        <v>26217.08</v>
      </c>
      <c r="CN92" s="5">
        <f>BX93</f>
        <v>48823503.237549998</v>
      </c>
      <c r="CO92" s="5">
        <v>4</v>
      </c>
      <c r="CP92" s="5">
        <f t="shared" si="110"/>
        <v>195294012.95019999</v>
      </c>
      <c r="CQ92" s="5">
        <f>CA93</f>
        <v>387180156709.36719</v>
      </c>
      <c r="CR92" s="5">
        <v>4</v>
      </c>
      <c r="CS92" s="5">
        <f t="shared" si="111"/>
        <v>1548720626837.4688</v>
      </c>
      <c r="CT92" s="5">
        <f t="shared" si="112"/>
        <v>0.96592582628906831</v>
      </c>
      <c r="CU92" s="5">
        <f t="shared" si="113"/>
        <v>1495949251168.9058</v>
      </c>
      <c r="CV92" s="33"/>
      <c r="CW92" s="33"/>
      <c r="CX92" s="33"/>
    </row>
    <row r="93" spans="1:102" hidden="1" x14ac:dyDescent="0.35">
      <c r="E93" s="160" t="s">
        <v>10</v>
      </c>
      <c r="F93" s="117"/>
      <c r="G93" s="117"/>
      <c r="H93" s="117"/>
      <c r="I93" s="118"/>
      <c r="J93" s="5">
        <f>N90</f>
        <v>3607758434.6010747</v>
      </c>
      <c r="K93" s="33"/>
      <c r="L93" s="33"/>
      <c r="M93" s="33"/>
      <c r="N93" s="33"/>
      <c r="O93" s="37">
        <v>30</v>
      </c>
      <c r="P93" s="119" t="s">
        <v>35</v>
      </c>
      <c r="Q93" s="120"/>
      <c r="R93" s="121"/>
      <c r="S93" s="38">
        <f>J95*H100</f>
        <v>2246392029002.7959</v>
      </c>
      <c r="T93" s="33"/>
      <c r="U93" s="160" t="s">
        <v>10</v>
      </c>
      <c r="V93" s="117"/>
      <c r="W93" s="117"/>
      <c r="X93" s="117"/>
      <c r="Y93" s="118"/>
      <c r="Z93" s="5">
        <f>AD90</f>
        <v>1593775694.3633249</v>
      </c>
      <c r="AA93" s="33"/>
      <c r="AB93" s="33"/>
      <c r="AC93" s="33"/>
      <c r="AD93" s="33"/>
      <c r="AE93" s="37">
        <v>30</v>
      </c>
      <c r="AF93" s="119" t="s">
        <v>35</v>
      </c>
      <c r="AG93" s="120"/>
      <c r="AH93" s="121"/>
      <c r="AI93" s="38">
        <f>Z95*X100</f>
        <v>48131411545934.711</v>
      </c>
      <c r="AJ93" s="33"/>
      <c r="AK93" s="5" t="s">
        <v>27</v>
      </c>
      <c r="AL93" s="11">
        <f>AL88</f>
        <v>68369.705000000002</v>
      </c>
      <c r="AM93" s="11">
        <f>AM88</f>
        <v>338954881.46450007</v>
      </c>
      <c r="AN93" s="5">
        <v>-1</v>
      </c>
      <c r="AO93" s="5">
        <f>AN93*AM93</f>
        <v>-338954881.46450007</v>
      </c>
      <c r="AP93" s="5" t="s">
        <v>27</v>
      </c>
      <c r="AQ93" s="11">
        <f>AQ88</f>
        <v>61641.03</v>
      </c>
      <c r="AR93" s="11">
        <f>AR88</f>
        <v>284209852.16369998</v>
      </c>
      <c r="AS93" s="5">
        <v>-1</v>
      </c>
      <c r="AT93" s="5">
        <f>AS93*AR93</f>
        <v>-284209852.16369998</v>
      </c>
      <c r="AU93" s="11">
        <f>AU88</f>
        <v>3067267553163.2412</v>
      </c>
      <c r="AV93" s="5">
        <v>-1</v>
      </c>
      <c r="AW93" s="5">
        <f>AV93*AU93</f>
        <v>-3067267553163.2412</v>
      </c>
      <c r="AX93" s="5">
        <f>COS(RADIANS(AU102))</f>
        <v>0.70710678118654757</v>
      </c>
      <c r="AY93" s="5">
        <f>AX93*AW93</f>
        <v>-2168885686555.1973</v>
      </c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5" t="s">
        <v>34</v>
      </c>
      <c r="BR93" s="5">
        <f>BK78</f>
        <v>39369.782499999994</v>
      </c>
      <c r="BS93" s="5">
        <f>BL78</f>
        <v>107428676.666225</v>
      </c>
      <c r="BT93" s="5">
        <v>5</v>
      </c>
      <c r="BU93" s="5">
        <f>BT93*BS93</f>
        <v>537143383.33112502</v>
      </c>
      <c r="BV93" s="5" t="s">
        <v>34</v>
      </c>
      <c r="BW93" s="5">
        <f>BO78</f>
        <v>26217.08</v>
      </c>
      <c r="BX93" s="5">
        <f>BP78</f>
        <v>48823503.237549998</v>
      </c>
      <c r="BY93" s="5">
        <v>5</v>
      </c>
      <c r="BZ93" s="5">
        <f>BY93*BX93</f>
        <v>244117516.18774998</v>
      </c>
      <c r="CA93" s="5">
        <f>BQ79</f>
        <v>387180156709.36719</v>
      </c>
      <c r="CB93" s="5">
        <v>5</v>
      </c>
      <c r="CC93" s="5">
        <f>CB93*CA93</f>
        <v>1935900783546.8359</v>
      </c>
      <c r="CD93" s="5">
        <f xml:space="preserve"> COS(RADIANS(CA104))</f>
        <v>0.70710678118654757</v>
      </c>
      <c r="CE93" s="5">
        <f>CD93*CC93</f>
        <v>1368888571750.3186</v>
      </c>
      <c r="CF93" s="33"/>
      <c r="CG93" s="6" t="s">
        <v>36</v>
      </c>
      <c r="CH93" s="5">
        <f>BV78</f>
        <v>38184.839999999997</v>
      </c>
      <c r="CI93" s="5">
        <f>BW78</f>
        <v>100915742.3496</v>
      </c>
      <c r="CJ93" s="5">
        <v>1</v>
      </c>
      <c r="CK93" s="5">
        <f t="shared" si="108"/>
        <v>100915742.3496</v>
      </c>
      <c r="CL93" s="6" t="s">
        <v>36</v>
      </c>
      <c r="CM93" s="5">
        <f>BZ78</f>
        <v>17443.04</v>
      </c>
      <c r="CN93" s="5">
        <f>CA78</f>
        <v>24795237.723200001</v>
      </c>
      <c r="CO93" s="5">
        <v>1</v>
      </c>
      <c r="CP93" s="5">
        <f t="shared" si="110"/>
        <v>24795237.723200001</v>
      </c>
      <c r="CQ93" s="33">
        <f>CB79</f>
        <v>308464951390.87042</v>
      </c>
      <c r="CR93" s="5">
        <v>1</v>
      </c>
      <c r="CS93" s="5">
        <f t="shared" si="111"/>
        <v>308464951390.87042</v>
      </c>
      <c r="CT93" s="5">
        <f t="shared" si="112"/>
        <v>1</v>
      </c>
      <c r="CU93" s="5">
        <f t="shared" si="113"/>
        <v>308464951390.87042</v>
      </c>
      <c r="CV93" s="33"/>
      <c r="CW93" s="33"/>
      <c r="CX93" s="33"/>
    </row>
    <row r="94" spans="1:102" ht="15.75" hidden="1" customHeight="1" x14ac:dyDescent="0.35">
      <c r="E94" s="116" t="s">
        <v>37</v>
      </c>
      <c r="F94" s="161"/>
      <c r="G94" s="161"/>
      <c r="H94" s="161"/>
      <c r="I94" s="162"/>
      <c r="J94" s="5">
        <f>J92-J93</f>
        <v>264214268.11737585</v>
      </c>
      <c r="K94" s="33"/>
      <c r="L94" s="33"/>
      <c r="M94" s="33"/>
      <c r="N94" s="33"/>
      <c r="O94" s="37">
        <v>15</v>
      </c>
      <c r="P94" s="119" t="s">
        <v>37</v>
      </c>
      <c r="Q94" s="120"/>
      <c r="R94" s="121"/>
      <c r="S94" s="38">
        <f>S92-S93</f>
        <v>911792474049390.75</v>
      </c>
      <c r="T94" s="33"/>
      <c r="U94" s="116" t="s">
        <v>37</v>
      </c>
      <c r="V94" s="161"/>
      <c r="W94" s="161"/>
      <c r="X94" s="161"/>
      <c r="Y94" s="162"/>
      <c r="Z94" s="5">
        <f>Z92-Z93</f>
        <v>392726083.49222541</v>
      </c>
      <c r="AA94" s="33"/>
      <c r="AB94" s="33"/>
      <c r="AC94" s="33"/>
      <c r="AD94" s="33"/>
      <c r="AE94" s="37">
        <v>15</v>
      </c>
      <c r="AF94" s="119" t="s">
        <v>37</v>
      </c>
      <c r="AG94" s="120"/>
      <c r="AH94" s="121"/>
      <c r="AI94" s="38">
        <f>AI92-AI93</f>
        <v>1733702550566458.8</v>
      </c>
      <c r="AJ94" s="33"/>
      <c r="AK94" s="5"/>
      <c r="AL94" s="5"/>
      <c r="AM94" s="5"/>
      <c r="AN94" s="5" t="s">
        <v>29</v>
      </c>
      <c r="AO94" s="5">
        <f>SUM(AO91:AO93)</f>
        <v>3269959472.07165</v>
      </c>
      <c r="AP94" s="5"/>
      <c r="AQ94" s="5"/>
      <c r="AR94" s="5"/>
      <c r="AS94" s="5" t="s">
        <v>29</v>
      </c>
      <c r="AT94" s="5">
        <f>SUM(AT91:AT93)</f>
        <v>1396377656.3215003</v>
      </c>
      <c r="AU94" s="5"/>
      <c r="AV94" s="5"/>
      <c r="AW94" s="5"/>
      <c r="AX94" s="5" t="s">
        <v>29</v>
      </c>
      <c r="AY94" s="5">
        <f>SUM(AY91:AY93)</f>
        <v>17475612554795.674</v>
      </c>
      <c r="AZ94" s="33"/>
      <c r="BA94" s="160" t="s">
        <v>9</v>
      </c>
      <c r="BB94" s="117"/>
      <c r="BC94" s="117"/>
      <c r="BD94" s="117"/>
      <c r="BE94" s="118"/>
      <c r="BF94" s="5">
        <f>BE92</f>
        <v>3211323668.3834753</v>
      </c>
      <c r="BG94" s="33"/>
      <c r="BH94" s="33"/>
      <c r="BI94" s="33"/>
      <c r="BJ94" s="33"/>
      <c r="BK94" s="37" t="s">
        <v>32</v>
      </c>
      <c r="BL94" s="119" t="s">
        <v>33</v>
      </c>
      <c r="BM94" s="120"/>
      <c r="BN94" s="121"/>
      <c r="BO94" s="39">
        <f>BO92*(2/3)*(1/3)*([1]GZ!B57*1000/10)*(1/3)*[1]GZ!B58</f>
        <v>1932813387775467.8</v>
      </c>
      <c r="BP94" s="24"/>
      <c r="BQ94" s="6" t="s">
        <v>31</v>
      </c>
      <c r="BR94" s="5">
        <f>BR91</f>
        <v>43510.872499999998</v>
      </c>
      <c r="BS94" s="5">
        <f>BS91</f>
        <v>131460255.78577499</v>
      </c>
      <c r="BT94" s="5">
        <v>8</v>
      </c>
      <c r="BU94" s="5">
        <f>BT94*BS94</f>
        <v>1051682046.2861999</v>
      </c>
      <c r="BV94" s="6" t="s">
        <v>31</v>
      </c>
      <c r="BW94" s="5">
        <f>BW91</f>
        <v>28348.482500000002</v>
      </c>
      <c r="BX94" s="5">
        <f>BX91</f>
        <v>57718753.640025005</v>
      </c>
      <c r="BY94" s="5">
        <v>8</v>
      </c>
      <c r="BZ94" s="5">
        <f>BY94*BX94</f>
        <v>461750029.12020004</v>
      </c>
      <c r="CA94" s="5">
        <f>CA91</f>
        <v>519783252496.75214</v>
      </c>
      <c r="CB94" s="5">
        <v>8</v>
      </c>
      <c r="CC94" s="5">
        <f>CB94*CA94</f>
        <v>4158266019974.0171</v>
      </c>
      <c r="CD94" s="5">
        <f xml:space="preserve"> COS(RADIANS(CA105))</f>
        <v>0.50000000000000011</v>
      </c>
      <c r="CE94" s="5">
        <f>CD94*CC94</f>
        <v>2079133009987.009</v>
      </c>
      <c r="CF94" s="33"/>
      <c r="CG94" s="5"/>
      <c r="CH94" s="5"/>
      <c r="CI94" s="5"/>
      <c r="CJ94" s="5" t="s">
        <v>29</v>
      </c>
      <c r="CK94" s="5">
        <f>SUM(CK87:CK93)</f>
        <v>3873414373.1837497</v>
      </c>
      <c r="CL94" s="5"/>
      <c r="CM94" s="5"/>
      <c r="CN94" s="5"/>
      <c r="CO94" s="5" t="s">
        <v>29</v>
      </c>
      <c r="CP94" s="5">
        <f>SUM(CP87:CP93)</f>
        <v>2418230828.9789</v>
      </c>
      <c r="CQ94" s="5"/>
      <c r="CR94" s="5"/>
      <c r="CS94" s="5"/>
      <c r="CT94" s="5" t="s">
        <v>29</v>
      </c>
      <c r="CU94" s="5">
        <f>SUM(CU87:CU93)</f>
        <v>10644444330313.088</v>
      </c>
      <c r="CV94" s="33"/>
      <c r="CW94" s="33"/>
      <c r="CX94" s="33"/>
    </row>
    <row r="95" spans="1:102" hidden="1" x14ac:dyDescent="0.35">
      <c r="A95" s="5" t="s">
        <v>38</v>
      </c>
      <c r="B95" s="5" t="s">
        <v>96</v>
      </c>
      <c r="E95" s="160" t="s">
        <v>40</v>
      </c>
      <c r="F95" s="117"/>
      <c r="G95" s="117"/>
      <c r="H95" s="117"/>
      <c r="I95" s="118"/>
      <c r="J95" s="5">
        <f>J94*(1/3)*([1]GZ!B57*1000/10)*(1/12)*[1]GZ!B58</f>
        <v>10669647364.113348</v>
      </c>
      <c r="K95" s="33"/>
      <c r="L95" s="33"/>
      <c r="M95" s="33"/>
      <c r="N95" s="33"/>
      <c r="O95" s="37">
        <v>0</v>
      </c>
      <c r="P95" s="119" t="s">
        <v>41</v>
      </c>
      <c r="Q95" s="120"/>
      <c r="R95" s="121"/>
      <c r="S95" s="12">
        <f>[1]GZ!B60</f>
        <v>649484000000</v>
      </c>
      <c r="T95" s="33"/>
      <c r="U95" s="160" t="s">
        <v>40</v>
      </c>
      <c r="V95" s="117"/>
      <c r="W95" s="117"/>
      <c r="X95" s="117"/>
      <c r="Y95" s="118"/>
      <c r="Z95" s="5">
        <f>Z94*(1/3)*([1]GZ!B57*1000/10)*(1/3)*[1]GZ!B58</f>
        <v>63437131558.540726</v>
      </c>
      <c r="AA95" s="33"/>
      <c r="AB95" s="33"/>
      <c r="AC95" s="33"/>
      <c r="AD95" s="33"/>
      <c r="AE95" s="37">
        <v>0</v>
      </c>
      <c r="AF95" s="119" t="s">
        <v>41</v>
      </c>
      <c r="AG95" s="120"/>
      <c r="AH95" s="121"/>
      <c r="AI95" s="13">
        <f>[1]GZ!B60</f>
        <v>649484000000</v>
      </c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160" t="s">
        <v>10</v>
      </c>
      <c r="BB95" s="117"/>
      <c r="BC95" s="117"/>
      <c r="BD95" s="117"/>
      <c r="BE95" s="118"/>
      <c r="BF95" s="5">
        <f>BJ92</f>
        <v>2140422824.6654751</v>
      </c>
      <c r="BG95" s="33"/>
      <c r="BH95" s="33"/>
      <c r="BI95" s="33"/>
      <c r="BJ95" s="33"/>
      <c r="BK95" s="37">
        <v>60</v>
      </c>
      <c r="BL95" s="119" t="s">
        <v>35</v>
      </c>
      <c r="BM95" s="120"/>
      <c r="BN95" s="121"/>
      <c r="BO95" s="40">
        <f>BF97*BD102</f>
        <v>88756817407973.234</v>
      </c>
      <c r="BP95" s="41"/>
      <c r="BQ95" s="5" t="s">
        <v>30</v>
      </c>
      <c r="BR95" s="5">
        <f>BR90</f>
        <v>52281.11</v>
      </c>
      <c r="BS95" s="5">
        <f>BS90</f>
        <v>190295508.31115001</v>
      </c>
      <c r="BT95" s="5">
        <v>-1</v>
      </c>
      <c r="BU95" s="5">
        <f>BT95*BS95</f>
        <v>-190295508.31115001</v>
      </c>
      <c r="BV95" s="5" t="s">
        <v>30</v>
      </c>
      <c r="BW95" s="5">
        <f>BW90</f>
        <v>33741.969999999994</v>
      </c>
      <c r="BX95" s="5">
        <f>BX90</f>
        <v>82623685.363400012</v>
      </c>
      <c r="BY95" s="5">
        <v>-1</v>
      </c>
      <c r="BZ95" s="5">
        <f>BY95*BX95</f>
        <v>-82623685.363400012</v>
      </c>
      <c r="CA95" s="5">
        <f>CA90</f>
        <v>904989286663.8689</v>
      </c>
      <c r="CB95" s="5">
        <v>-1</v>
      </c>
      <c r="CC95" s="5">
        <f>CB95*CA95</f>
        <v>-904989286663.8689</v>
      </c>
      <c r="CD95" s="5">
        <f xml:space="preserve"> COS(RADIANS(CA106))</f>
        <v>0.25881904510252074</v>
      </c>
      <c r="CE95" s="5">
        <f>CD95*CC95</f>
        <v>-234228463002.35394</v>
      </c>
      <c r="CF95" s="33"/>
      <c r="CG95" s="33"/>
      <c r="CH95" s="33"/>
      <c r="CI95" s="33"/>
      <c r="CJ95" s="33"/>
      <c r="CK95" s="33"/>
      <c r="CL95" s="33"/>
      <c r="CM95" s="33"/>
      <c r="CN95" s="33"/>
      <c r="CO95" s="33"/>
      <c r="CP95" s="33"/>
      <c r="CQ95" s="33"/>
      <c r="CR95" s="33"/>
      <c r="CS95" s="33"/>
      <c r="CT95" s="33"/>
      <c r="CU95" s="33"/>
      <c r="CV95" s="33"/>
      <c r="CW95" s="33"/>
      <c r="CX95" s="33"/>
    </row>
    <row r="96" spans="1:102" ht="16.5" hidden="1" customHeight="1" x14ac:dyDescent="0.35">
      <c r="A96" s="5">
        <v>0</v>
      </c>
      <c r="B96" s="5">
        <v>0</v>
      </c>
      <c r="E96" s="163" t="s">
        <v>42</v>
      </c>
      <c r="F96" s="164"/>
      <c r="G96" s="164"/>
      <c r="H96" s="164"/>
      <c r="I96" s="164"/>
      <c r="J96" s="165"/>
      <c r="K96" s="33"/>
      <c r="L96" s="33"/>
      <c r="M96" s="33"/>
      <c r="N96" s="33"/>
      <c r="O96" s="33"/>
      <c r="P96" s="119" t="s">
        <v>43</v>
      </c>
      <c r="Q96" s="120"/>
      <c r="R96" s="121"/>
      <c r="S96" s="38">
        <f>S94/S95</f>
        <v>1403.8721108593757</v>
      </c>
      <c r="T96" s="33"/>
      <c r="U96" s="160" t="s">
        <v>42</v>
      </c>
      <c r="V96" s="117"/>
      <c r="W96" s="117"/>
      <c r="X96" s="117"/>
      <c r="Y96" s="117"/>
      <c r="Z96" s="118"/>
      <c r="AA96" s="33"/>
      <c r="AB96" s="33"/>
      <c r="AC96" s="33"/>
      <c r="AD96" s="33"/>
      <c r="AE96" s="33"/>
      <c r="AF96" s="119" t="s">
        <v>43</v>
      </c>
      <c r="AG96" s="120"/>
      <c r="AH96" s="121"/>
      <c r="AI96" s="38">
        <f>AI94/AI95</f>
        <v>2669.3537493863723</v>
      </c>
      <c r="AJ96" s="33"/>
      <c r="AK96" s="160" t="s">
        <v>9</v>
      </c>
      <c r="AL96" s="117"/>
      <c r="AM96" s="117"/>
      <c r="AN96" s="117"/>
      <c r="AO96" s="118"/>
      <c r="AP96" s="5">
        <f>AO94*(1/3)*([1]GZ!B57*1000/10)*(1/12)*[1]GZ!B58</f>
        <v>132049320086.10278</v>
      </c>
      <c r="AQ96" s="5">
        <f>AO90*(1/3)*([1]GZ!B57*1000/10)*(1/3)*[1]GZ!B58</f>
        <v>320880073720.87958</v>
      </c>
      <c r="AR96" s="33"/>
      <c r="AS96" s="33"/>
      <c r="AT96" s="33"/>
      <c r="AU96" s="37" t="s">
        <v>32</v>
      </c>
      <c r="AV96" s="119" t="s">
        <v>33</v>
      </c>
      <c r="AW96" s="120"/>
      <c r="AX96" s="121"/>
      <c r="AY96" s="23">
        <f>AY94*(2/3)*(1/3)*([1]GZ!B57*1000/10)*(1/12)*[1]GZ!B58</f>
        <v>470473263386135.44</v>
      </c>
      <c r="AZ96" s="42">
        <f>AY90*(2/3)*(1/3)*([1]GZ!B57*1000/10)*(1/3)*[1]GZ!B58</f>
        <v>1781833962112393.5</v>
      </c>
      <c r="BA96" s="116" t="s">
        <v>37</v>
      </c>
      <c r="BB96" s="161"/>
      <c r="BC96" s="161"/>
      <c r="BD96" s="161"/>
      <c r="BE96" s="162"/>
      <c r="BF96" s="5">
        <f>BF94-BF95</f>
        <v>1070900843.7180002</v>
      </c>
      <c r="BG96" s="33"/>
      <c r="BH96" s="33"/>
      <c r="BI96" s="33"/>
      <c r="BJ96" s="33"/>
      <c r="BK96" s="37">
        <v>45</v>
      </c>
      <c r="BL96" s="119" t="s">
        <v>37</v>
      </c>
      <c r="BM96" s="120"/>
      <c r="BN96" s="121"/>
      <c r="BO96" s="40">
        <f>BO94-BO95</f>
        <v>1844056570367494.5</v>
      </c>
      <c r="BP96" s="41"/>
      <c r="BQ96" s="5"/>
      <c r="BR96" s="5"/>
      <c r="BS96" s="5"/>
      <c r="BT96" s="5" t="s">
        <v>29</v>
      </c>
      <c r="BU96" s="5">
        <f>SUM(BU93:BU95)</f>
        <v>1398529921.3061748</v>
      </c>
      <c r="BV96" s="5"/>
      <c r="BW96" s="5"/>
      <c r="BX96" s="5"/>
      <c r="BY96" s="5" t="s">
        <v>29</v>
      </c>
      <c r="BZ96" s="5">
        <f>SUM(BZ93:BZ95)</f>
        <v>623243859.94455004</v>
      </c>
      <c r="CA96" s="5"/>
      <c r="CB96" s="5"/>
      <c r="CC96" s="5"/>
      <c r="CD96" s="5" t="s">
        <v>29</v>
      </c>
      <c r="CE96" s="5">
        <f>SUM(CE93:CE95)</f>
        <v>3213793118734.9736</v>
      </c>
      <c r="CF96" s="33"/>
      <c r="CG96" s="160" t="s">
        <v>9</v>
      </c>
      <c r="CH96" s="117"/>
      <c r="CI96" s="117"/>
      <c r="CJ96" s="117"/>
      <c r="CK96" s="118"/>
      <c r="CL96" s="5">
        <f>CK94</f>
        <v>3873414373.1837497</v>
      </c>
      <c r="CM96" s="33"/>
      <c r="CN96" s="33"/>
      <c r="CO96" s="33"/>
      <c r="CP96" s="33"/>
      <c r="CQ96" s="37" t="s">
        <v>32</v>
      </c>
      <c r="CR96" s="119" t="s">
        <v>33</v>
      </c>
      <c r="CS96" s="120"/>
      <c r="CT96" s="121"/>
      <c r="CU96" s="39">
        <f>CU94*(2/3)*(1/3)*([1]GZ!B57*1000/10)*(1/3)*[1]GZ!B58</f>
        <v>1146266305758802.3</v>
      </c>
      <c r="CV96" s="24"/>
      <c r="CW96" s="33"/>
      <c r="CX96" s="33"/>
    </row>
    <row r="97" spans="1:102" hidden="1" x14ac:dyDescent="0.35">
      <c r="A97" s="5">
        <v>15</v>
      </c>
      <c r="B97" s="5">
        <f>S101*10^-3</f>
        <v>0.95499361363657065</v>
      </c>
      <c r="E97" s="157" t="s">
        <v>44</v>
      </c>
      <c r="F97" s="158"/>
      <c r="G97" s="159"/>
      <c r="H97" s="43" t="s">
        <v>45</v>
      </c>
      <c r="I97" s="39"/>
      <c r="J97" s="24"/>
      <c r="K97" s="33"/>
      <c r="L97" s="33"/>
      <c r="M97" s="33"/>
      <c r="N97" s="33"/>
      <c r="O97" s="33"/>
      <c r="P97" s="119" t="s">
        <v>46</v>
      </c>
      <c r="Q97" s="120"/>
      <c r="R97" s="121"/>
      <c r="S97" s="38">
        <f>(2/3)*([1]GZ!B59*1000)</f>
        <v>2859.333333333333</v>
      </c>
      <c r="T97" s="33"/>
      <c r="U97" s="84" t="s">
        <v>44</v>
      </c>
      <c r="V97" s="85"/>
      <c r="W97" s="86"/>
      <c r="X97" s="43" t="s">
        <v>45</v>
      </c>
      <c r="Y97" s="39"/>
      <c r="Z97" s="24"/>
      <c r="AA97" s="33"/>
      <c r="AB97" s="33"/>
      <c r="AC97" s="33"/>
      <c r="AD97" s="33"/>
      <c r="AE97" s="33"/>
      <c r="AF97" s="119" t="s">
        <v>46</v>
      </c>
      <c r="AG97" s="120"/>
      <c r="AH97" s="121"/>
      <c r="AI97" s="38">
        <f>(2/3)*([1]GZ!B59*1000)</f>
        <v>2859.333333333333</v>
      </c>
      <c r="AJ97" s="33"/>
      <c r="AK97" s="160" t="s">
        <v>10</v>
      </c>
      <c r="AL97" s="117"/>
      <c r="AM97" s="117"/>
      <c r="AN97" s="117"/>
      <c r="AO97" s="118"/>
      <c r="AP97" s="5">
        <f>AT94*(1/3)*([1]GZ!B57*1000/10)*(1/12)*[1]GZ!B58</f>
        <v>56389298300.342827</v>
      </c>
      <c r="AQ97" s="5">
        <f>AT90*(1/3)*([1]GZ!B57*1000/10)*(1/3)*[1]GZ!B58</f>
        <v>257442942162.33881</v>
      </c>
      <c r="AR97" s="33"/>
      <c r="AS97" s="33"/>
      <c r="AT97" s="33"/>
      <c r="AU97" s="37">
        <v>30</v>
      </c>
      <c r="AV97" s="119" t="s">
        <v>35</v>
      </c>
      <c r="AW97" s="120"/>
      <c r="AX97" s="121"/>
      <c r="AY97" s="38">
        <f>AP99*AN104</f>
        <v>87051312667621.188</v>
      </c>
      <c r="AZ97" s="41"/>
      <c r="BA97" s="160" t="s">
        <v>40</v>
      </c>
      <c r="BB97" s="117"/>
      <c r="BC97" s="117"/>
      <c r="BD97" s="117"/>
      <c r="BE97" s="118"/>
      <c r="BF97" s="5">
        <f>BF96*(1/3)*([1]GZ!B57*1000/10)*(1/3)*([1]GZ!B58)</f>
        <v>172982851317.1214</v>
      </c>
      <c r="BG97" s="33"/>
      <c r="BH97" s="33"/>
      <c r="BI97" s="33"/>
      <c r="BJ97" s="33"/>
      <c r="BK97" s="37">
        <v>30</v>
      </c>
      <c r="BL97" s="119" t="s">
        <v>41</v>
      </c>
      <c r="BM97" s="120"/>
      <c r="BN97" s="121"/>
      <c r="BO97" s="14">
        <f>[1]GZ!B60</f>
        <v>649484000000</v>
      </c>
      <c r="BP97" s="41"/>
      <c r="BQ97" s="33"/>
      <c r="BR97" s="33"/>
      <c r="BS97" s="33"/>
      <c r="BT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33"/>
      <c r="CG97" s="160" t="s">
        <v>10</v>
      </c>
      <c r="CH97" s="117"/>
      <c r="CI97" s="117"/>
      <c r="CJ97" s="117"/>
      <c r="CK97" s="118"/>
      <c r="CL97" s="5">
        <f>CP94</f>
        <v>2418230828.9789</v>
      </c>
      <c r="CM97" s="33"/>
      <c r="CN97" s="33"/>
      <c r="CO97" s="33"/>
      <c r="CP97" s="33"/>
      <c r="CQ97" s="37">
        <v>90</v>
      </c>
      <c r="CR97" s="119" t="s">
        <v>35</v>
      </c>
      <c r="CS97" s="120"/>
      <c r="CT97" s="121"/>
      <c r="CU97" s="40">
        <f>CL99*CJ104</f>
        <v>160823948100153.16</v>
      </c>
      <c r="CV97" s="41"/>
      <c r="CW97" s="33"/>
      <c r="CX97" s="33"/>
    </row>
    <row r="98" spans="1:102" ht="15.75" hidden="1" customHeight="1" x14ac:dyDescent="0.35">
      <c r="A98" s="5">
        <v>30</v>
      </c>
      <c r="B98" s="5">
        <f>AI101*10^-3</f>
        <v>1.802187082719706</v>
      </c>
      <c r="E98" s="87"/>
      <c r="F98" s="88"/>
      <c r="G98" s="89"/>
      <c r="H98" s="38">
        <f>2*(1/3)*([1]GZ!B57*1000/10)*(F88+K88)</f>
        <v>481299740.97000003</v>
      </c>
      <c r="I98" s="40"/>
      <c r="J98" s="41"/>
      <c r="K98" s="33"/>
      <c r="L98" s="33"/>
      <c r="M98" s="33"/>
      <c r="N98" s="33"/>
      <c r="O98" s="33"/>
      <c r="P98" s="84" t="s">
        <v>47</v>
      </c>
      <c r="Q98" s="85"/>
      <c r="R98" s="86"/>
      <c r="S98" s="44" t="s">
        <v>48</v>
      </c>
      <c r="T98" s="33"/>
      <c r="U98" s="87"/>
      <c r="V98" s="88"/>
      <c r="W98" s="89"/>
      <c r="X98" s="38">
        <f>2*(1/3)*([1]GZ!B57*1000/10)*(V89+AA89)</f>
        <v>423873326.685</v>
      </c>
      <c r="Y98" s="40"/>
      <c r="Z98" s="41"/>
      <c r="AA98" s="33"/>
      <c r="AB98" s="33"/>
      <c r="AC98" s="33"/>
      <c r="AD98" s="33"/>
      <c r="AE98" s="33"/>
      <c r="AF98" s="84" t="s">
        <v>47</v>
      </c>
      <c r="AG98" s="85"/>
      <c r="AH98" s="86"/>
      <c r="AI98" s="44" t="s">
        <v>48</v>
      </c>
      <c r="AJ98" s="33"/>
      <c r="AK98" s="116" t="s">
        <v>37</v>
      </c>
      <c r="AL98" s="161"/>
      <c r="AM98" s="161"/>
      <c r="AN98" s="161"/>
      <c r="AO98" s="162"/>
      <c r="AP98" s="5">
        <f>AP96+AQ96-AP97-AQ97</f>
        <v>139097153344.30072</v>
      </c>
      <c r="AQ98" s="33"/>
      <c r="AR98" s="33"/>
      <c r="AS98" s="33"/>
      <c r="AT98" s="33"/>
      <c r="AU98" s="37">
        <v>15</v>
      </c>
      <c r="AV98" s="119" t="s">
        <v>37</v>
      </c>
      <c r="AW98" s="120"/>
      <c r="AX98" s="121"/>
      <c r="AY98" s="38">
        <f>AY96+AZ96-AY97</f>
        <v>2165255912830907.8</v>
      </c>
      <c r="AZ98" s="41"/>
      <c r="BA98" s="160" t="s">
        <v>42</v>
      </c>
      <c r="BB98" s="117"/>
      <c r="BC98" s="117"/>
      <c r="BD98" s="117"/>
      <c r="BE98" s="117"/>
      <c r="BF98" s="118"/>
      <c r="BG98" s="33"/>
      <c r="BH98" s="33"/>
      <c r="BI98" s="33"/>
      <c r="BJ98" s="33"/>
      <c r="BK98" s="37">
        <v>15</v>
      </c>
      <c r="BL98" s="119" t="s">
        <v>43</v>
      </c>
      <c r="BM98" s="120"/>
      <c r="BN98" s="121"/>
      <c r="BO98" s="40">
        <f>BO96/BO97</f>
        <v>2839.2640471012287</v>
      </c>
      <c r="BP98" s="41"/>
      <c r="BQ98" s="160" t="s">
        <v>9</v>
      </c>
      <c r="BR98" s="117"/>
      <c r="BS98" s="117"/>
      <c r="BT98" s="117"/>
      <c r="BU98" s="118"/>
      <c r="BV98" s="5">
        <f>BU96*(1/3)*([1]GZ!B57*1000/10)*(1/12)*[1]GZ!B58</f>
        <v>56476212260.683556</v>
      </c>
      <c r="BW98" s="5">
        <f>BU92*(1/3)*([1]GZ!B57*1000/10)*(1/3)*[1]GZ!B58</f>
        <v>518725825941.55853</v>
      </c>
      <c r="BX98" s="33"/>
      <c r="BY98" s="33"/>
      <c r="BZ98" s="33"/>
      <c r="CA98" s="37" t="s">
        <v>32</v>
      </c>
      <c r="CB98" s="119" t="s">
        <v>33</v>
      </c>
      <c r="CC98" s="120"/>
      <c r="CD98" s="121"/>
      <c r="CE98" s="39">
        <f>CE96*(2/3)*(1/3)*([1]GZ!B57*1000/10)*(1/12)*[1]GZ!B58</f>
        <v>86520786134287.641</v>
      </c>
      <c r="CF98" s="24">
        <f>CE92*(2/3)*(1/3)*([1]GZ!B57*1000/10)*(1/3)*[1]GZ!B58</f>
        <v>1932813387775467.8</v>
      </c>
      <c r="CG98" s="116" t="s">
        <v>37</v>
      </c>
      <c r="CH98" s="161"/>
      <c r="CI98" s="161"/>
      <c r="CJ98" s="161"/>
      <c r="CK98" s="162"/>
      <c r="CL98" s="5">
        <f>CL96-CL97</f>
        <v>1455183544.2048497</v>
      </c>
      <c r="CM98" s="33"/>
      <c r="CN98" s="33"/>
      <c r="CO98" s="33"/>
      <c r="CP98" s="33"/>
      <c r="CQ98" s="37">
        <v>75</v>
      </c>
      <c r="CR98" s="119" t="s">
        <v>37</v>
      </c>
      <c r="CS98" s="120"/>
      <c r="CT98" s="121"/>
      <c r="CU98" s="40">
        <f>CU96-CU97</f>
        <v>985442357658649.13</v>
      </c>
      <c r="CV98" s="41"/>
      <c r="CW98" s="33"/>
      <c r="CX98" s="33"/>
    </row>
    <row r="99" spans="1:102" ht="15.75" hidden="1" customHeight="1" x14ac:dyDescent="0.35">
      <c r="A99" s="5">
        <v>45</v>
      </c>
      <c r="B99" s="5">
        <f>AY105*10^-3</f>
        <v>2.107450613808016</v>
      </c>
      <c r="E99" s="84" t="s">
        <v>89</v>
      </c>
      <c r="F99" s="85"/>
      <c r="G99" s="86"/>
      <c r="H99" s="44" t="s">
        <v>49</v>
      </c>
      <c r="I99" s="40"/>
      <c r="J99" s="41"/>
      <c r="K99" s="33"/>
      <c r="L99" s="33"/>
      <c r="M99" s="33"/>
      <c r="N99" s="33"/>
      <c r="O99" s="33"/>
      <c r="P99" s="87"/>
      <c r="Q99" s="88"/>
      <c r="R99" s="89"/>
      <c r="S99" s="45">
        <f>S97-[1]GZ!B61</f>
        <v>1734.333333333333</v>
      </c>
      <c r="T99" s="33"/>
      <c r="U99" s="84" t="s">
        <v>89</v>
      </c>
      <c r="V99" s="85"/>
      <c r="W99" s="86"/>
      <c r="X99" s="44" t="s">
        <v>49</v>
      </c>
      <c r="Y99" s="40"/>
      <c r="Z99" s="41"/>
      <c r="AA99" s="33"/>
      <c r="AB99" s="33"/>
      <c r="AC99" s="33"/>
      <c r="AD99" s="33"/>
      <c r="AE99" s="33"/>
      <c r="AF99" s="87"/>
      <c r="AG99" s="88"/>
      <c r="AH99" s="89"/>
      <c r="AI99" s="38">
        <f>AI97-[1]GZ!B61</f>
        <v>1734.333333333333</v>
      </c>
      <c r="AJ99" s="33"/>
      <c r="AK99" s="160" t="s">
        <v>40</v>
      </c>
      <c r="AL99" s="117"/>
      <c r="AM99" s="117"/>
      <c r="AN99" s="117"/>
      <c r="AO99" s="118"/>
      <c r="AP99" s="5">
        <f>AP98</f>
        <v>139097153344.30072</v>
      </c>
      <c r="AQ99" s="33"/>
      <c r="AR99" s="33"/>
      <c r="AS99" s="33"/>
      <c r="AT99" s="33"/>
      <c r="AU99" s="37">
        <v>0</v>
      </c>
      <c r="AV99" s="119" t="s">
        <v>41</v>
      </c>
      <c r="AW99" s="120"/>
      <c r="AX99" s="121"/>
      <c r="AY99" s="38">
        <f>[1]GZ!B60</f>
        <v>649484000000</v>
      </c>
      <c r="AZ99" s="41"/>
      <c r="BA99" s="84" t="s">
        <v>44</v>
      </c>
      <c r="BB99" s="85"/>
      <c r="BC99" s="86"/>
      <c r="BD99" s="43" t="s">
        <v>45</v>
      </c>
      <c r="BE99" s="39"/>
      <c r="BF99" s="24"/>
      <c r="BG99" s="33"/>
      <c r="BH99" s="33"/>
      <c r="BI99" s="33"/>
      <c r="BJ99" s="33"/>
      <c r="BK99" s="37">
        <v>0</v>
      </c>
      <c r="BL99" s="119" t="s">
        <v>46</v>
      </c>
      <c r="BM99" s="120"/>
      <c r="BN99" s="121"/>
      <c r="BO99" s="40">
        <f>(2/3)*([1]GZ!B59*1000)</f>
        <v>2859.333333333333</v>
      </c>
      <c r="BP99" s="41"/>
      <c r="BQ99" s="160" t="s">
        <v>10</v>
      </c>
      <c r="BR99" s="117"/>
      <c r="BS99" s="117"/>
      <c r="BT99" s="117"/>
      <c r="BU99" s="118"/>
      <c r="BV99" s="5">
        <f>BZ96*(1/3)*([1]GZ!B57*1000/10)*(1/12)*[1]GZ!B58</f>
        <v>25168179806.637314</v>
      </c>
      <c r="BW99" s="5">
        <f>BZ92*(1/3)*([1]GZ!B57*1000/10)*(1/3)*[1]GZ!B58</f>
        <v>345742974624.43713</v>
      </c>
      <c r="BX99" s="33"/>
      <c r="BY99" s="33"/>
      <c r="BZ99" s="33"/>
      <c r="CA99" s="37">
        <v>60</v>
      </c>
      <c r="CB99" s="119" t="s">
        <v>35</v>
      </c>
      <c r="CC99" s="120"/>
      <c r="CD99" s="121"/>
      <c r="CE99" s="40">
        <f>BV101*BT106</f>
        <v>184089855736577.22</v>
      </c>
      <c r="CF99" s="41"/>
      <c r="CG99" s="160" t="s">
        <v>40</v>
      </c>
      <c r="CH99" s="117"/>
      <c r="CI99" s="117"/>
      <c r="CJ99" s="117"/>
      <c r="CK99" s="118"/>
      <c r="CL99" s="5">
        <f>CL98*(1/3)*([1]GZ!B57*1000/10)*(1/3)*[1]GZ!B58</f>
        <v>235056121342.0755</v>
      </c>
      <c r="CM99" s="33"/>
      <c r="CN99" s="33"/>
      <c r="CO99" s="33"/>
      <c r="CP99" s="33"/>
      <c r="CQ99" s="37">
        <v>60</v>
      </c>
      <c r="CR99" s="119" t="s">
        <v>41</v>
      </c>
      <c r="CS99" s="120"/>
      <c r="CT99" s="121"/>
      <c r="CU99" s="14">
        <f>[1]GZ!B60</f>
        <v>649484000000</v>
      </c>
      <c r="CV99" s="41"/>
      <c r="CW99" s="33"/>
      <c r="CX99" s="33"/>
    </row>
    <row r="100" spans="1:102" ht="15.75" hidden="1" customHeight="1" x14ac:dyDescent="0.35">
      <c r="A100" s="5">
        <v>60</v>
      </c>
      <c r="B100" s="5">
        <f>BO103*10^-3</f>
        <v>1.3372873218044177</v>
      </c>
      <c r="E100" s="87"/>
      <c r="F100" s="88"/>
      <c r="G100" s="89"/>
      <c r="H100" s="38">
        <f>0.5*(G88-L88)/(F88+K88)</f>
        <v>210.54041922307448</v>
      </c>
      <c r="I100" s="40"/>
      <c r="J100" s="41"/>
      <c r="K100" s="33"/>
      <c r="L100" s="33"/>
      <c r="M100" s="33"/>
      <c r="N100" s="33"/>
      <c r="O100" s="33"/>
      <c r="P100" s="84" t="s">
        <v>50</v>
      </c>
      <c r="Q100" s="85"/>
      <c r="R100" s="86"/>
      <c r="S100" s="44" t="s">
        <v>51</v>
      </c>
      <c r="T100" s="33"/>
      <c r="U100" s="87"/>
      <c r="V100" s="88"/>
      <c r="W100" s="89"/>
      <c r="X100" s="38">
        <f>0.5*(W89-AB89)/(V89+AA89)</f>
        <v>758.7261649987804</v>
      </c>
      <c r="Y100" s="40"/>
      <c r="Z100" s="41"/>
      <c r="AA100" s="33"/>
      <c r="AB100" s="33"/>
      <c r="AC100" s="33"/>
      <c r="AD100" s="33"/>
      <c r="AE100" s="33"/>
      <c r="AF100" s="84" t="s">
        <v>50</v>
      </c>
      <c r="AG100" s="85"/>
      <c r="AH100" s="86"/>
      <c r="AI100" s="44" t="s">
        <v>52</v>
      </c>
      <c r="AJ100" s="33"/>
      <c r="AK100" s="160" t="s">
        <v>42</v>
      </c>
      <c r="AL100" s="117"/>
      <c r="AM100" s="117"/>
      <c r="AN100" s="117"/>
      <c r="AO100" s="117"/>
      <c r="AP100" s="118"/>
      <c r="AQ100" s="33"/>
      <c r="AR100" s="33"/>
      <c r="AS100" s="33"/>
      <c r="AT100" s="33"/>
      <c r="AU100" s="46">
        <v>15</v>
      </c>
      <c r="AV100" s="119" t="s">
        <v>43</v>
      </c>
      <c r="AW100" s="120"/>
      <c r="AX100" s="121"/>
      <c r="AY100" s="38">
        <f>AY98/AY99</f>
        <v>3333.8094746458846</v>
      </c>
      <c r="AZ100" s="41"/>
      <c r="BA100" s="87"/>
      <c r="BB100" s="88"/>
      <c r="BC100" s="89"/>
      <c r="BD100" s="38">
        <f>2*(1/3)*([1]GZ!B57*1000/10)*(BB91+BG91)</f>
        <v>266023332.20999998</v>
      </c>
      <c r="BE100" s="40"/>
      <c r="BF100" s="41"/>
      <c r="BG100" s="33"/>
      <c r="BH100" s="33"/>
      <c r="BI100" s="33"/>
      <c r="BJ100" s="33"/>
      <c r="BK100" s="33"/>
      <c r="BL100" s="84" t="s">
        <v>47</v>
      </c>
      <c r="BM100" s="85"/>
      <c r="BN100" s="86"/>
      <c r="BO100" s="47" t="s">
        <v>48</v>
      </c>
      <c r="BP100" s="41"/>
      <c r="BQ100" s="116" t="s">
        <v>37</v>
      </c>
      <c r="BR100" s="161"/>
      <c r="BS100" s="161"/>
      <c r="BT100" s="161"/>
      <c r="BU100" s="162"/>
      <c r="BV100" s="5">
        <f>BV98+BW98-BV99-BW99</f>
        <v>204290883771.1676</v>
      </c>
      <c r="BW100" s="33"/>
      <c r="BX100" s="33"/>
      <c r="BY100" s="33"/>
      <c r="BZ100" s="33"/>
      <c r="CA100" s="37">
        <v>45</v>
      </c>
      <c r="CB100" s="119" t="s">
        <v>37</v>
      </c>
      <c r="CC100" s="120"/>
      <c r="CD100" s="121"/>
      <c r="CE100" s="40">
        <f>CE98+CF98-CE99</f>
        <v>1835244318173178.3</v>
      </c>
      <c r="CF100" s="15"/>
      <c r="CG100" s="160" t="s">
        <v>42</v>
      </c>
      <c r="CH100" s="117"/>
      <c r="CI100" s="117"/>
      <c r="CJ100" s="117"/>
      <c r="CK100" s="117"/>
      <c r="CL100" s="118"/>
      <c r="CM100" s="33"/>
      <c r="CN100" s="33"/>
      <c r="CO100" s="33"/>
      <c r="CP100" s="33"/>
      <c r="CQ100" s="37">
        <v>45</v>
      </c>
      <c r="CR100" s="119" t="s">
        <v>43</v>
      </c>
      <c r="CS100" s="120"/>
      <c r="CT100" s="121"/>
      <c r="CU100" s="40">
        <f>CU98/CU99</f>
        <v>1517.2696443001662</v>
      </c>
      <c r="CV100" s="41"/>
      <c r="CW100" s="33"/>
      <c r="CX100" s="33"/>
    </row>
    <row r="101" spans="1:102" ht="15.75" hidden="1" customHeight="1" x14ac:dyDescent="0.35">
      <c r="A101" s="5">
        <v>75</v>
      </c>
      <c r="B101" s="5">
        <f>CE107*10^-3</f>
        <v>1.1504586070026352</v>
      </c>
      <c r="E101" s="84" t="s">
        <v>53</v>
      </c>
      <c r="F101" s="85"/>
      <c r="G101" s="86"/>
      <c r="H101" s="44" t="s">
        <v>54</v>
      </c>
      <c r="I101" s="40"/>
      <c r="J101" s="41"/>
      <c r="K101" s="33"/>
      <c r="L101" s="33"/>
      <c r="M101" s="33"/>
      <c r="N101" s="33"/>
      <c r="O101" s="33"/>
      <c r="P101" s="87"/>
      <c r="Q101" s="88"/>
      <c r="R101" s="89"/>
      <c r="S101" s="48">
        <f>S96-S99*SIN(1*[1]GZ!B58)</f>
        <v>954.99361363657067</v>
      </c>
      <c r="T101" s="33"/>
      <c r="U101" s="84" t="s">
        <v>53</v>
      </c>
      <c r="V101" s="85"/>
      <c r="W101" s="86"/>
      <c r="X101" s="44" t="s">
        <v>54</v>
      </c>
      <c r="Y101" s="40"/>
      <c r="Z101" s="41"/>
      <c r="AA101" s="33"/>
      <c r="AB101" s="33"/>
      <c r="AC101" s="33"/>
      <c r="AD101" s="33"/>
      <c r="AE101" s="33"/>
      <c r="AF101" s="87"/>
      <c r="AG101" s="88"/>
      <c r="AH101" s="89"/>
      <c r="AI101" s="48">
        <f>AI96-AI99*SIN(2*[1]GZ!B58)</f>
        <v>1802.1870827197058</v>
      </c>
      <c r="AJ101" s="33"/>
      <c r="AK101" s="84" t="s">
        <v>44</v>
      </c>
      <c r="AL101" s="85"/>
      <c r="AM101" s="86"/>
      <c r="AN101" s="43" t="s">
        <v>45</v>
      </c>
      <c r="AO101" s="39"/>
      <c r="AP101" s="24"/>
      <c r="AQ101" s="33"/>
      <c r="AR101" s="33"/>
      <c r="AS101" s="33"/>
      <c r="AT101" s="33"/>
      <c r="AU101" s="46">
        <v>30</v>
      </c>
      <c r="AV101" s="119" t="s">
        <v>46</v>
      </c>
      <c r="AW101" s="120"/>
      <c r="AX101" s="121"/>
      <c r="AY101" s="38">
        <f>(2/3)*([1]GZ!B59*1000)</f>
        <v>2859.333333333333</v>
      </c>
      <c r="AZ101" s="41"/>
      <c r="BA101" s="84" t="s">
        <v>89</v>
      </c>
      <c r="BB101" s="85"/>
      <c r="BC101" s="86"/>
      <c r="BD101" s="44" t="s">
        <v>49</v>
      </c>
      <c r="BE101" s="40"/>
      <c r="BF101" s="41"/>
      <c r="BG101" s="33"/>
      <c r="BH101" s="33"/>
      <c r="BI101" s="33"/>
      <c r="BJ101" s="33"/>
      <c r="BK101" s="33"/>
      <c r="BL101" s="87"/>
      <c r="BM101" s="88"/>
      <c r="BN101" s="89"/>
      <c r="BO101" s="40">
        <f>BO99-[1]GZ!B61</f>
        <v>1734.333333333333</v>
      </c>
      <c r="BP101" s="41"/>
      <c r="BQ101" s="160" t="s">
        <v>40</v>
      </c>
      <c r="BR101" s="117"/>
      <c r="BS101" s="117"/>
      <c r="BT101" s="117"/>
      <c r="BU101" s="118"/>
      <c r="BV101" s="5">
        <f>BV100</f>
        <v>204290883771.1676</v>
      </c>
      <c r="BW101" s="33"/>
      <c r="BX101" s="33"/>
      <c r="BY101" s="33"/>
      <c r="BZ101" s="33"/>
      <c r="CA101" s="37">
        <v>30</v>
      </c>
      <c r="CB101" s="119" t="s">
        <v>41</v>
      </c>
      <c r="CC101" s="120"/>
      <c r="CD101" s="121"/>
      <c r="CE101" s="14">
        <f>[1]GZ!B60</f>
        <v>649484000000</v>
      </c>
      <c r="CF101" s="41"/>
      <c r="CG101" s="84" t="s">
        <v>44</v>
      </c>
      <c r="CH101" s="85"/>
      <c r="CI101" s="86"/>
      <c r="CJ101" s="43" t="s">
        <v>45</v>
      </c>
      <c r="CK101" s="39"/>
      <c r="CL101" s="24"/>
      <c r="CM101" s="33"/>
      <c r="CN101" s="33"/>
      <c r="CO101" s="33"/>
      <c r="CP101" s="33"/>
      <c r="CQ101" s="37">
        <v>30</v>
      </c>
      <c r="CR101" s="119" t="s">
        <v>46</v>
      </c>
      <c r="CS101" s="120"/>
      <c r="CT101" s="121"/>
      <c r="CU101" s="40">
        <f>(2/3)*([1]GZ!B59*1000)</f>
        <v>2859.333333333333</v>
      </c>
      <c r="CV101" s="41"/>
      <c r="CW101" s="33"/>
      <c r="CX101" s="33"/>
    </row>
    <row r="102" spans="1:102" ht="15" hidden="1" thickBot="1" x14ac:dyDescent="0.4">
      <c r="A102" s="5">
        <v>90</v>
      </c>
      <c r="B102" s="5">
        <f>CU105*10^-3</f>
        <v>-0.21706368903316683</v>
      </c>
      <c r="E102" s="87"/>
      <c r="F102" s="88"/>
      <c r="G102" s="89"/>
      <c r="H102" s="48">
        <f>J95/H98</f>
        <v>22.16840454268684</v>
      </c>
      <c r="I102" s="49"/>
      <c r="J102" s="50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87"/>
      <c r="V102" s="88"/>
      <c r="W102" s="89"/>
      <c r="X102" s="48">
        <f>Z95/X98</f>
        <v>149.66058858825954</v>
      </c>
      <c r="Y102" s="49"/>
      <c r="Z102" s="50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87"/>
      <c r="AL102" s="88"/>
      <c r="AM102" s="89"/>
      <c r="AN102" s="38">
        <f>2*(1/3)*([1]GZ!B57*1000/10)*(AL91+AQ91)</f>
        <v>318457442.15999997</v>
      </c>
      <c r="AO102" s="40"/>
      <c r="AP102" s="41"/>
      <c r="AQ102" s="33"/>
      <c r="AR102" s="33"/>
      <c r="AS102" s="33"/>
      <c r="AT102" s="33"/>
      <c r="AU102" s="46">
        <v>45</v>
      </c>
      <c r="AV102" s="84" t="s">
        <v>47</v>
      </c>
      <c r="AW102" s="85"/>
      <c r="AX102" s="86"/>
      <c r="AY102" s="44" t="s">
        <v>55</v>
      </c>
      <c r="AZ102" s="41"/>
      <c r="BA102" s="87"/>
      <c r="BB102" s="88"/>
      <c r="BC102" s="89"/>
      <c r="BD102" s="38">
        <f>0.5*(BC91-BH91)/(BB91+BG91)</f>
        <v>513.09604814675822</v>
      </c>
      <c r="BE102" s="40"/>
      <c r="BF102" s="41"/>
      <c r="BG102" s="33"/>
      <c r="BH102" s="33"/>
      <c r="BI102" s="33"/>
      <c r="BJ102" s="33"/>
      <c r="BK102" s="33"/>
      <c r="BL102" s="84" t="s">
        <v>50</v>
      </c>
      <c r="BM102" s="85"/>
      <c r="BN102" s="86"/>
      <c r="BO102" s="47" t="s">
        <v>56</v>
      </c>
      <c r="BP102" s="41"/>
      <c r="BQ102" s="105" t="s">
        <v>42</v>
      </c>
      <c r="BR102" s="106"/>
      <c r="BS102" s="106"/>
      <c r="BT102" s="106"/>
      <c r="BU102" s="106"/>
      <c r="BV102" s="107"/>
      <c r="BW102" s="33"/>
      <c r="BX102" s="33"/>
      <c r="BY102" s="33"/>
      <c r="BZ102" s="33"/>
      <c r="CA102" s="37">
        <v>15</v>
      </c>
      <c r="CB102" s="119" t="s">
        <v>43</v>
      </c>
      <c r="CC102" s="120"/>
      <c r="CD102" s="121"/>
      <c r="CE102" s="40">
        <f>CE100/CE101</f>
        <v>2825.6959650633089</v>
      </c>
      <c r="CF102" s="41"/>
      <c r="CG102" s="87"/>
      <c r="CH102" s="88"/>
      <c r="CI102" s="89"/>
      <c r="CJ102" s="38">
        <f>2*(1/3)*([1]GZ!B57*1000/10)*(CH93+CM93)</f>
        <v>205934411.75999999</v>
      </c>
      <c r="CK102" s="40"/>
      <c r="CL102" s="41"/>
      <c r="CM102" s="33"/>
      <c r="CN102" s="33"/>
      <c r="CO102" s="33"/>
      <c r="CP102" s="33"/>
      <c r="CQ102" s="37">
        <v>15</v>
      </c>
      <c r="CR102" s="84" t="s">
        <v>47</v>
      </c>
      <c r="CS102" s="85"/>
      <c r="CT102" s="86"/>
      <c r="CU102" s="47" t="s">
        <v>48</v>
      </c>
      <c r="CV102" s="41"/>
      <c r="CW102" s="33"/>
      <c r="CX102" s="33"/>
    </row>
    <row r="103" spans="1:102" ht="15.75" hidden="1" customHeight="1" x14ac:dyDescent="0.35"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84" t="s">
        <v>89</v>
      </c>
      <c r="AL103" s="85"/>
      <c r="AM103" s="86"/>
      <c r="AN103" s="44" t="s">
        <v>49</v>
      </c>
      <c r="AO103" s="40"/>
      <c r="AP103" s="41"/>
      <c r="AQ103" s="33"/>
      <c r="AR103" s="33"/>
      <c r="AS103" s="33"/>
      <c r="AT103" s="33"/>
      <c r="AU103" s="33"/>
      <c r="AV103" s="87"/>
      <c r="AW103" s="88"/>
      <c r="AX103" s="89"/>
      <c r="AY103" s="38">
        <f>AY101-[1]GZ!B61</f>
        <v>1734.333333333333</v>
      </c>
      <c r="AZ103" s="41"/>
      <c r="BA103" s="84" t="s">
        <v>53</v>
      </c>
      <c r="BB103" s="85"/>
      <c r="BC103" s="86"/>
      <c r="BD103" s="44" t="s">
        <v>54</v>
      </c>
      <c r="BE103" s="40"/>
      <c r="BF103" s="41"/>
      <c r="BG103" s="33"/>
      <c r="BH103" s="33"/>
      <c r="BI103" s="33"/>
      <c r="BJ103" s="33"/>
      <c r="BK103" s="33"/>
      <c r="BL103" s="87"/>
      <c r="BM103" s="88"/>
      <c r="BN103" s="89"/>
      <c r="BO103" s="49">
        <f>BO98-BO101*SIN(4*[1]GZ!B58)</f>
        <v>1337.2873218044176</v>
      </c>
      <c r="BP103" s="50"/>
      <c r="BQ103" s="157" t="s">
        <v>44</v>
      </c>
      <c r="BR103" s="158"/>
      <c r="BS103" s="159"/>
      <c r="BT103" s="47" t="s">
        <v>45</v>
      </c>
      <c r="BU103" s="40"/>
      <c r="BV103" s="41"/>
      <c r="BW103" s="33"/>
      <c r="BX103" s="33"/>
      <c r="BY103" s="33"/>
      <c r="BZ103" s="33"/>
      <c r="CA103" s="37">
        <v>0</v>
      </c>
      <c r="CB103" s="119" t="s">
        <v>46</v>
      </c>
      <c r="CC103" s="120"/>
      <c r="CD103" s="121"/>
      <c r="CE103" s="40">
        <f>(2/3)*([1]GZ!B59*1000)</f>
        <v>2859.333333333333</v>
      </c>
      <c r="CF103" s="41"/>
      <c r="CG103" s="84" t="s">
        <v>89</v>
      </c>
      <c r="CH103" s="85"/>
      <c r="CI103" s="86"/>
      <c r="CJ103" s="44" t="s">
        <v>49</v>
      </c>
      <c r="CK103" s="40"/>
      <c r="CL103" s="41"/>
      <c r="CM103" s="33"/>
      <c r="CN103" s="33"/>
      <c r="CO103" s="33"/>
      <c r="CP103" s="33"/>
      <c r="CQ103" s="37">
        <v>0</v>
      </c>
      <c r="CR103" s="87"/>
      <c r="CS103" s="88"/>
      <c r="CT103" s="89"/>
      <c r="CU103" s="40">
        <f>CU101-[1]GZ!B61</f>
        <v>1734.333333333333</v>
      </c>
      <c r="CV103" s="41"/>
      <c r="CW103" s="33"/>
      <c r="CX103" s="33"/>
    </row>
    <row r="104" spans="1:102" hidden="1" x14ac:dyDescent="0.35"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87"/>
      <c r="AL104" s="88"/>
      <c r="AM104" s="89"/>
      <c r="AN104" s="38">
        <f>0.5*(AM91-AR91)/(AL91+AQ91)</f>
        <v>625.83101504706656</v>
      </c>
      <c r="AO104" s="40"/>
      <c r="AP104" s="41"/>
      <c r="AQ104" s="33"/>
      <c r="AR104" s="33"/>
      <c r="AS104" s="33"/>
      <c r="AT104" s="33"/>
      <c r="AU104" s="33"/>
      <c r="AV104" s="84" t="s">
        <v>50</v>
      </c>
      <c r="AW104" s="85"/>
      <c r="AX104" s="86"/>
      <c r="AY104" s="44" t="s">
        <v>57</v>
      </c>
      <c r="AZ104" s="41"/>
      <c r="BA104" s="87"/>
      <c r="BB104" s="88"/>
      <c r="BC104" s="89"/>
      <c r="BD104" s="48">
        <f>BF97/BD100</f>
        <v>650.25443400042809</v>
      </c>
      <c r="BE104" s="49"/>
      <c r="BF104" s="50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87"/>
      <c r="BR104" s="88"/>
      <c r="BS104" s="89"/>
      <c r="BT104" s="40">
        <f>2*(1/3)*([1]GZ!B57*1000/10)*(BR95+BW93)</f>
        <v>290600299.38</v>
      </c>
      <c r="BU104" s="40"/>
      <c r="BV104" s="41"/>
      <c r="BW104" s="33"/>
      <c r="BX104" s="33"/>
      <c r="BY104" s="33"/>
      <c r="BZ104" s="33"/>
      <c r="CA104" s="37">
        <v>45</v>
      </c>
      <c r="CB104" s="84" t="s">
        <v>47</v>
      </c>
      <c r="CC104" s="85"/>
      <c r="CD104" s="86"/>
      <c r="CE104" s="47" t="s">
        <v>48</v>
      </c>
      <c r="CF104" s="41"/>
      <c r="CG104" s="87"/>
      <c r="CH104" s="88"/>
      <c r="CI104" s="89"/>
      <c r="CJ104" s="38">
        <f>0.5*(CI93-CN93)/(CH93+CM93)</f>
        <v>684.19383074098812</v>
      </c>
      <c r="CK104" s="40"/>
      <c r="CL104" s="41"/>
      <c r="CM104" s="33"/>
      <c r="CN104" s="33"/>
      <c r="CO104" s="33"/>
      <c r="CP104" s="33"/>
      <c r="CQ104" s="33"/>
      <c r="CR104" s="84" t="s">
        <v>50</v>
      </c>
      <c r="CS104" s="85"/>
      <c r="CT104" s="86"/>
      <c r="CU104" s="47" t="s">
        <v>58</v>
      </c>
      <c r="CV104" s="41"/>
      <c r="CW104" s="33"/>
      <c r="CX104" s="33"/>
    </row>
    <row r="105" spans="1:102" ht="15.75" hidden="1" customHeight="1" x14ac:dyDescent="0.35"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84" t="s">
        <v>53</v>
      </c>
      <c r="AL105" s="85"/>
      <c r="AM105" s="86"/>
      <c r="AN105" s="44" t="s">
        <v>54</v>
      </c>
      <c r="AO105" s="40"/>
      <c r="AP105" s="41"/>
      <c r="AQ105" s="33"/>
      <c r="AR105" s="33"/>
      <c r="AS105" s="33"/>
      <c r="AT105" s="33"/>
      <c r="AU105" s="33"/>
      <c r="AV105" s="87"/>
      <c r="AW105" s="88"/>
      <c r="AX105" s="89"/>
      <c r="AY105" s="48">
        <f>AY100-AY103*SIN(3*[1]GZ!B58)</f>
        <v>2107.450613808016</v>
      </c>
      <c r="AZ105" s="50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84" t="s">
        <v>89</v>
      </c>
      <c r="BR105" s="85"/>
      <c r="BS105" s="86"/>
      <c r="BT105" s="47" t="s">
        <v>49</v>
      </c>
      <c r="BU105" s="40"/>
      <c r="BV105" s="41"/>
      <c r="BW105" s="33"/>
      <c r="BX105" s="33"/>
      <c r="BY105" s="33"/>
      <c r="BZ105" s="33"/>
      <c r="CA105" s="37">
        <v>60</v>
      </c>
      <c r="CB105" s="87"/>
      <c r="CC105" s="88"/>
      <c r="CD105" s="89"/>
      <c r="CE105" s="40">
        <f>CE103-[1]GZ!B61</f>
        <v>1734.333333333333</v>
      </c>
      <c r="CF105" s="41"/>
      <c r="CG105" s="84" t="s">
        <v>53</v>
      </c>
      <c r="CH105" s="85"/>
      <c r="CI105" s="86"/>
      <c r="CJ105" s="44" t="s">
        <v>54</v>
      </c>
      <c r="CK105" s="40"/>
      <c r="CL105" s="41"/>
      <c r="CM105" s="33"/>
      <c r="CN105" s="33"/>
      <c r="CO105" s="33"/>
      <c r="CP105" s="33"/>
      <c r="CQ105" s="33"/>
      <c r="CR105" s="87"/>
      <c r="CS105" s="88"/>
      <c r="CT105" s="89"/>
      <c r="CU105" s="49">
        <f>CU100-CU103*SIN(6*[1]GZ!B58)</f>
        <v>-217.06368903316684</v>
      </c>
      <c r="CV105" s="50"/>
      <c r="CW105" s="33"/>
      <c r="CX105" s="33"/>
    </row>
    <row r="106" spans="1:102" hidden="1" x14ac:dyDescent="0.35"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87"/>
      <c r="AL106" s="88"/>
      <c r="AM106" s="89"/>
      <c r="AN106" s="48">
        <f>AP99/AN102</f>
        <v>436.78411909876257</v>
      </c>
      <c r="AO106" s="49"/>
      <c r="AP106" s="50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87"/>
      <c r="BR106" s="88"/>
      <c r="BS106" s="89"/>
      <c r="BT106" s="40">
        <f>0.5*(BS95-BX93)/(BR95+BW93)</f>
        <v>901.11635104962306</v>
      </c>
      <c r="BU106" s="40"/>
      <c r="BV106" s="41"/>
      <c r="BW106" s="33"/>
      <c r="BX106" s="33"/>
      <c r="BY106" s="33"/>
      <c r="BZ106" s="33"/>
      <c r="CA106" s="37">
        <v>75</v>
      </c>
      <c r="CB106" s="84" t="s">
        <v>50</v>
      </c>
      <c r="CC106" s="85"/>
      <c r="CD106" s="86"/>
      <c r="CE106" s="47" t="s">
        <v>59</v>
      </c>
      <c r="CF106" s="41"/>
      <c r="CG106" s="87"/>
      <c r="CH106" s="88"/>
      <c r="CI106" s="89"/>
      <c r="CJ106" s="48">
        <f>CL99/CJ102</f>
        <v>1141.412546515123</v>
      </c>
      <c r="CK106" s="49"/>
      <c r="CL106" s="50"/>
      <c r="CM106" s="33"/>
      <c r="CN106" s="33"/>
      <c r="CO106" s="33"/>
      <c r="CP106" s="33"/>
      <c r="CQ106" s="33"/>
      <c r="CR106" s="33"/>
      <c r="CS106" s="33"/>
      <c r="CT106" s="33"/>
      <c r="CU106" s="33"/>
      <c r="CV106" s="33"/>
      <c r="CW106" s="33"/>
      <c r="CX106" s="33"/>
    </row>
    <row r="107" spans="1:102" ht="15.75" hidden="1" customHeight="1" x14ac:dyDescent="0.35"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84" t="s">
        <v>53</v>
      </c>
      <c r="BR107" s="85"/>
      <c r="BS107" s="86"/>
      <c r="BT107" s="47" t="s">
        <v>54</v>
      </c>
      <c r="BU107" s="40"/>
      <c r="BV107" s="41"/>
      <c r="BW107" s="33"/>
      <c r="BX107" s="33"/>
      <c r="BY107" s="33"/>
      <c r="BZ107" s="33"/>
      <c r="CA107" s="33"/>
      <c r="CB107" s="87"/>
      <c r="CC107" s="88"/>
      <c r="CD107" s="89"/>
      <c r="CE107" s="49">
        <f>CE102-CE105*SIN(5*[1]GZ!B58)</f>
        <v>1150.4586070026353</v>
      </c>
      <c r="CF107" s="50"/>
      <c r="CG107" s="33"/>
      <c r="CH107" s="33"/>
      <c r="CI107" s="33"/>
      <c r="CJ107" s="33"/>
      <c r="CK107" s="33"/>
      <c r="CL107" s="33"/>
      <c r="CM107" s="33"/>
      <c r="CN107" s="33"/>
      <c r="CO107" s="33"/>
      <c r="CP107" s="33"/>
      <c r="CQ107" s="33"/>
      <c r="CR107" s="33"/>
      <c r="CS107" s="33"/>
      <c r="CT107" s="33"/>
      <c r="CU107" s="33"/>
      <c r="CV107" s="33"/>
      <c r="CW107" s="33"/>
      <c r="CX107" s="33"/>
    </row>
    <row r="108" spans="1:102" hidden="1" x14ac:dyDescent="0.35"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87"/>
      <c r="BR108" s="88"/>
      <c r="BS108" s="89"/>
      <c r="BT108" s="49">
        <f>BV101/BT104</f>
        <v>702.9961228774547</v>
      </c>
      <c r="BU108" s="49"/>
      <c r="BV108" s="50"/>
      <c r="BW108" s="33"/>
      <c r="BX108" s="33"/>
      <c r="BY108" s="33"/>
      <c r="BZ108" s="33"/>
      <c r="CA108" s="33"/>
      <c r="CB108" s="33"/>
      <c r="CC108" s="33"/>
      <c r="CD108" s="33"/>
      <c r="CE108" s="33"/>
      <c r="CF108" s="33"/>
      <c r="CG108" s="33"/>
      <c r="CH108" s="33"/>
      <c r="CI108" s="33"/>
      <c r="CJ108" s="33"/>
      <c r="CK108" s="33"/>
      <c r="CL108" s="33"/>
      <c r="CM108" s="33"/>
      <c r="CN108" s="33"/>
      <c r="CO108" s="33"/>
      <c r="CP108" s="33"/>
      <c r="CQ108" s="33"/>
      <c r="CR108" s="33"/>
      <c r="CS108" s="33"/>
      <c r="CT108" s="33"/>
      <c r="CU108" s="33"/>
      <c r="CV108" s="33"/>
      <c r="CW108" s="33"/>
      <c r="CX108" s="33"/>
    </row>
    <row r="109" spans="1:102" hidden="1" x14ac:dyDescent="0.35"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25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  <c r="CE109" s="33"/>
      <c r="CF109" s="33"/>
      <c r="CG109" s="33"/>
      <c r="CH109" s="33"/>
      <c r="CI109" s="33"/>
      <c r="CJ109" s="33"/>
      <c r="CK109" s="33"/>
      <c r="CL109" s="33"/>
      <c r="CM109" s="33"/>
      <c r="CN109" s="33"/>
      <c r="CO109" s="33"/>
      <c r="CP109" s="33"/>
      <c r="CQ109" s="33"/>
      <c r="CR109" s="33"/>
      <c r="CS109" s="33"/>
      <c r="CT109" s="33"/>
      <c r="CU109" s="33"/>
      <c r="CV109" s="33"/>
      <c r="CW109" s="33"/>
      <c r="CX109" s="33"/>
    </row>
    <row r="110" spans="1:102" x14ac:dyDescent="0.35">
      <c r="A110" s="154" t="s">
        <v>97</v>
      </c>
      <c r="B110" s="156"/>
      <c r="C110" s="156"/>
      <c r="D110" s="156"/>
      <c r="E110" s="156"/>
      <c r="F110" s="156"/>
      <c r="G110" s="156"/>
      <c r="H110" s="156"/>
      <c r="I110" s="156"/>
      <c r="J110" s="156"/>
      <c r="K110" s="156"/>
      <c r="L110" s="156"/>
      <c r="M110" s="156"/>
      <c r="N110" s="156"/>
      <c r="O110" s="156"/>
      <c r="P110" s="156"/>
      <c r="Q110" s="156"/>
      <c r="R110" s="156"/>
      <c r="S110" s="156"/>
      <c r="T110" s="156"/>
      <c r="U110" s="156"/>
      <c r="V110" s="156"/>
      <c r="W110" s="156"/>
      <c r="X110" s="156"/>
      <c r="Y110" s="156"/>
      <c r="Z110" s="156"/>
      <c r="AA110" s="156"/>
      <c r="AB110" s="156"/>
      <c r="AC110" s="156"/>
      <c r="AD110" s="156"/>
      <c r="AE110" s="156"/>
      <c r="AF110" s="156"/>
      <c r="AG110" s="156"/>
      <c r="AH110" s="156"/>
      <c r="AI110" s="156"/>
      <c r="AJ110" s="156"/>
      <c r="AK110" s="156"/>
      <c r="AL110" s="156"/>
      <c r="AM110" s="156"/>
      <c r="AN110" s="156"/>
      <c r="AO110" s="156"/>
      <c r="AP110" s="156"/>
      <c r="AQ110" s="156"/>
      <c r="AR110" s="156"/>
      <c r="AS110" s="156"/>
      <c r="AT110" s="156"/>
      <c r="AU110" s="156"/>
      <c r="AV110" s="156"/>
      <c r="AW110" s="156"/>
      <c r="AX110" s="156"/>
      <c r="AY110" s="156"/>
      <c r="AZ110" s="156"/>
      <c r="BA110" s="156"/>
      <c r="BB110" s="156"/>
      <c r="BC110" s="156"/>
      <c r="BD110" s="156"/>
      <c r="BE110" s="156"/>
      <c r="BF110" s="156"/>
      <c r="BG110" s="156"/>
      <c r="BH110" s="156"/>
      <c r="BI110" s="156"/>
      <c r="BJ110" s="156"/>
      <c r="BK110" s="156"/>
      <c r="BL110" s="156"/>
      <c r="BM110" s="156"/>
      <c r="BN110" s="156"/>
      <c r="BO110" s="156"/>
      <c r="BP110" s="156"/>
      <c r="BQ110" s="156"/>
      <c r="BR110" s="156"/>
      <c r="BS110" s="156"/>
      <c r="BT110" s="156"/>
      <c r="BU110" s="156"/>
      <c r="BV110" s="156"/>
      <c r="BW110" s="156"/>
      <c r="BX110" s="156"/>
      <c r="BY110" s="156"/>
      <c r="BZ110" s="156"/>
      <c r="CA110" s="156"/>
      <c r="CB110" s="156"/>
      <c r="CC110" s="156"/>
      <c r="CD110" s="156"/>
      <c r="CE110" s="156"/>
      <c r="CF110" s="156"/>
      <c r="CG110" s="156"/>
      <c r="CH110" s="156"/>
      <c r="CI110" s="156"/>
      <c r="CJ110" s="156"/>
      <c r="CK110" s="156"/>
      <c r="CL110" s="156"/>
      <c r="CM110" s="156"/>
      <c r="CN110" s="156"/>
      <c r="CO110" s="156"/>
      <c r="CP110" s="156"/>
      <c r="CQ110" s="156"/>
      <c r="CR110" s="156"/>
      <c r="CS110" s="156"/>
      <c r="CT110" s="156"/>
      <c r="CU110" s="156"/>
      <c r="CV110" s="156"/>
      <c r="CW110" s="33"/>
      <c r="CX110" s="33"/>
    </row>
    <row r="111" spans="1:102" x14ac:dyDescent="0.35">
      <c r="A111" s="156"/>
      <c r="B111" s="156"/>
      <c r="C111" s="156"/>
      <c r="D111" s="156"/>
      <c r="E111" s="156"/>
      <c r="F111" s="156"/>
      <c r="G111" s="156"/>
      <c r="H111" s="156"/>
      <c r="I111" s="156"/>
      <c r="J111" s="156"/>
      <c r="K111" s="156"/>
      <c r="L111" s="156"/>
      <c r="M111" s="156"/>
      <c r="N111" s="156"/>
      <c r="O111" s="156"/>
      <c r="P111" s="156"/>
      <c r="Q111" s="156"/>
      <c r="R111" s="156"/>
      <c r="S111" s="156"/>
      <c r="T111" s="156"/>
      <c r="U111" s="156"/>
      <c r="V111" s="156"/>
      <c r="W111" s="156"/>
      <c r="X111" s="156"/>
      <c r="Y111" s="156"/>
      <c r="Z111" s="156"/>
      <c r="AA111" s="156"/>
      <c r="AB111" s="156"/>
      <c r="AC111" s="156"/>
      <c r="AD111" s="156"/>
      <c r="AE111" s="156"/>
      <c r="AF111" s="156"/>
      <c r="AG111" s="156"/>
      <c r="AH111" s="156"/>
      <c r="AI111" s="156"/>
      <c r="AJ111" s="156"/>
      <c r="AK111" s="156"/>
      <c r="AL111" s="156"/>
      <c r="AM111" s="156"/>
      <c r="AN111" s="156"/>
      <c r="AO111" s="156"/>
      <c r="AP111" s="156"/>
      <c r="AQ111" s="156"/>
      <c r="AR111" s="156"/>
      <c r="AS111" s="156"/>
      <c r="AT111" s="156"/>
      <c r="AU111" s="156"/>
      <c r="AV111" s="156"/>
      <c r="AW111" s="156"/>
      <c r="AX111" s="156"/>
      <c r="AY111" s="156"/>
      <c r="AZ111" s="156"/>
      <c r="BA111" s="156"/>
      <c r="BB111" s="156"/>
      <c r="BC111" s="156"/>
      <c r="BD111" s="156"/>
      <c r="BE111" s="156"/>
      <c r="BF111" s="156"/>
      <c r="BG111" s="156"/>
      <c r="BH111" s="156"/>
      <c r="BI111" s="156"/>
      <c r="BJ111" s="156"/>
      <c r="BK111" s="156"/>
      <c r="BL111" s="156"/>
      <c r="BM111" s="156"/>
      <c r="BN111" s="156"/>
      <c r="BO111" s="156"/>
      <c r="BP111" s="156"/>
      <c r="BQ111" s="156"/>
      <c r="BR111" s="156"/>
      <c r="BS111" s="156"/>
      <c r="BT111" s="156"/>
      <c r="BU111" s="156"/>
      <c r="BV111" s="156"/>
      <c r="BW111" s="156"/>
      <c r="BX111" s="156"/>
      <c r="BY111" s="156"/>
      <c r="BZ111" s="156"/>
      <c r="CA111" s="156"/>
      <c r="CB111" s="156"/>
      <c r="CC111" s="156"/>
      <c r="CD111" s="156"/>
      <c r="CE111" s="156"/>
      <c r="CF111" s="156"/>
      <c r="CG111" s="156"/>
      <c r="CH111" s="156"/>
      <c r="CI111" s="156"/>
      <c r="CJ111" s="156"/>
      <c r="CK111" s="156"/>
      <c r="CL111" s="156"/>
      <c r="CM111" s="156"/>
      <c r="CN111" s="156"/>
      <c r="CO111" s="156"/>
      <c r="CP111" s="156"/>
      <c r="CQ111" s="156"/>
      <c r="CR111" s="156"/>
      <c r="CS111" s="156"/>
      <c r="CT111" s="156"/>
      <c r="CU111" s="156"/>
      <c r="CV111" s="156"/>
      <c r="CW111" s="33"/>
      <c r="CX111" s="33"/>
    </row>
    <row r="112" spans="1:102" x14ac:dyDescent="0.35">
      <c r="A112" s="5" t="s">
        <v>80</v>
      </c>
      <c r="B112" s="23">
        <v>74.400000000000006</v>
      </c>
      <c r="C112" s="24" t="s">
        <v>1</v>
      </c>
      <c r="E112" s="96" t="s">
        <v>2</v>
      </c>
      <c r="F112" s="96"/>
      <c r="G112" s="96"/>
      <c r="H112" s="96"/>
      <c r="I112" s="96"/>
      <c r="J112" s="96"/>
      <c r="K112" s="96"/>
      <c r="L112" s="96"/>
      <c r="M112" s="96"/>
      <c r="N112" s="96"/>
      <c r="P112" s="96" t="s">
        <v>2</v>
      </c>
      <c r="Q112" s="96"/>
      <c r="R112" s="96"/>
      <c r="S112" s="96"/>
      <c r="T112" s="96"/>
      <c r="U112" s="96"/>
      <c r="V112" s="96"/>
      <c r="W112" s="96"/>
      <c r="X112" s="96"/>
      <c r="Y112" s="96"/>
      <c r="Z112" s="25"/>
      <c r="AA112" s="96" t="s">
        <v>2</v>
      </c>
      <c r="AB112" s="96"/>
      <c r="AC112" s="96"/>
      <c r="AD112" s="96"/>
      <c r="AE112" s="96"/>
      <c r="AF112" s="96"/>
      <c r="AG112" s="96"/>
      <c r="AH112" s="96"/>
      <c r="AI112" s="96"/>
      <c r="AJ112" s="96"/>
      <c r="AK112" s="25"/>
      <c r="AL112" s="96" t="s">
        <v>2</v>
      </c>
      <c r="AM112" s="96"/>
      <c r="AN112" s="96"/>
      <c r="AO112" s="96"/>
      <c r="AP112" s="96"/>
      <c r="AQ112" s="96"/>
      <c r="AR112" s="96"/>
      <c r="AS112" s="96"/>
      <c r="AT112" s="96"/>
      <c r="AU112" s="96"/>
      <c r="AV112" s="25"/>
      <c r="AW112" s="96" t="s">
        <v>2</v>
      </c>
      <c r="AX112" s="96"/>
      <c r="AY112" s="96"/>
      <c r="AZ112" s="96"/>
      <c r="BA112" s="96"/>
      <c r="BB112" s="96"/>
      <c r="BC112" s="96"/>
      <c r="BD112" s="96"/>
      <c r="BE112" s="96"/>
      <c r="BF112" s="96"/>
      <c r="BG112" s="25"/>
      <c r="BH112" s="96" t="s">
        <v>2</v>
      </c>
      <c r="BI112" s="96"/>
      <c r="BJ112" s="96"/>
      <c r="BK112" s="96"/>
      <c r="BL112" s="96"/>
      <c r="BM112" s="96"/>
      <c r="BN112" s="96"/>
      <c r="BO112" s="96"/>
      <c r="BP112" s="96"/>
      <c r="BQ112" s="96"/>
      <c r="BR112" s="25"/>
      <c r="BS112" s="96" t="s">
        <v>2</v>
      </c>
      <c r="BT112" s="96"/>
      <c r="BU112" s="96"/>
      <c r="BV112" s="96"/>
      <c r="BW112" s="96"/>
      <c r="BX112" s="96"/>
      <c r="BY112" s="96"/>
      <c r="BZ112" s="96"/>
      <c r="CA112" s="96"/>
      <c r="CB112" s="96"/>
      <c r="CC112" s="25"/>
      <c r="CD112" s="25"/>
      <c r="CE112" s="25"/>
      <c r="CF112" s="25"/>
      <c r="CG112" s="25"/>
      <c r="CH112" s="25"/>
      <c r="CI112" s="25"/>
      <c r="CJ112" s="25"/>
      <c r="CK112" s="25"/>
      <c r="CL112" s="25"/>
      <c r="CM112" s="25"/>
      <c r="CN112" s="25"/>
      <c r="CO112" s="25"/>
      <c r="CP112" s="25"/>
      <c r="CQ112" s="25"/>
      <c r="CR112" s="25"/>
      <c r="CS112" s="25"/>
      <c r="CT112" s="25"/>
      <c r="CU112" s="25"/>
    </row>
    <row r="113" spans="1:99" x14ac:dyDescent="0.35">
      <c r="A113" s="5" t="s">
        <v>81</v>
      </c>
      <c r="B113" s="51">
        <f>RADIANS(15)</f>
        <v>0.26179938779914941</v>
      </c>
      <c r="C113" s="27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P113" s="96"/>
      <c r="Q113" s="96"/>
      <c r="R113" s="96"/>
      <c r="S113" s="96"/>
      <c r="T113" s="96"/>
      <c r="U113" s="96"/>
      <c r="V113" s="96"/>
      <c r="W113" s="96"/>
      <c r="X113" s="96"/>
      <c r="Y113" s="96"/>
      <c r="Z113" s="25"/>
      <c r="AA113" s="96"/>
      <c r="AB113" s="96"/>
      <c r="AC113" s="96"/>
      <c r="AD113" s="96"/>
      <c r="AE113" s="96"/>
      <c r="AF113" s="96"/>
      <c r="AG113" s="96"/>
      <c r="AH113" s="96"/>
      <c r="AI113" s="96"/>
      <c r="AJ113" s="96"/>
      <c r="AK113" s="25"/>
      <c r="AL113" s="96"/>
      <c r="AM113" s="96"/>
      <c r="AN113" s="96"/>
      <c r="AO113" s="96"/>
      <c r="AP113" s="96"/>
      <c r="AQ113" s="96"/>
      <c r="AR113" s="96"/>
      <c r="AS113" s="96"/>
      <c r="AT113" s="96"/>
      <c r="AU113" s="96"/>
      <c r="AV113" s="25"/>
      <c r="AW113" s="96"/>
      <c r="AX113" s="96"/>
      <c r="AY113" s="96"/>
      <c r="AZ113" s="96"/>
      <c r="BA113" s="96"/>
      <c r="BB113" s="96"/>
      <c r="BC113" s="96"/>
      <c r="BD113" s="96"/>
      <c r="BE113" s="96"/>
      <c r="BF113" s="96"/>
      <c r="BG113" s="25"/>
      <c r="BH113" s="96"/>
      <c r="BI113" s="96"/>
      <c r="BJ113" s="96"/>
      <c r="BK113" s="96"/>
      <c r="BL113" s="96"/>
      <c r="BM113" s="96"/>
      <c r="BN113" s="96"/>
      <c r="BO113" s="96"/>
      <c r="BP113" s="96"/>
      <c r="BQ113" s="96"/>
      <c r="BR113" s="25"/>
      <c r="BS113" s="96"/>
      <c r="BT113" s="96"/>
      <c r="BU113" s="96"/>
      <c r="BV113" s="96"/>
      <c r="BW113" s="96"/>
      <c r="BX113" s="96"/>
      <c r="BY113" s="96"/>
      <c r="BZ113" s="96"/>
      <c r="CA113" s="96"/>
      <c r="CB113" s="96"/>
      <c r="CC113" s="25"/>
      <c r="CD113" s="25"/>
      <c r="CE113" s="25"/>
      <c r="CF113" s="25"/>
      <c r="CG113" s="25"/>
      <c r="CH113" s="25"/>
      <c r="CI113" s="25"/>
      <c r="CJ113" s="25"/>
      <c r="CK113" s="25"/>
      <c r="CL113" s="25"/>
      <c r="CM113" s="25"/>
      <c r="CN113" s="25"/>
      <c r="CO113" s="25"/>
      <c r="CP113" s="25"/>
      <c r="CQ113" s="25"/>
      <c r="CR113" s="25"/>
      <c r="CS113" s="25"/>
      <c r="CT113" s="25"/>
      <c r="CU113" s="25"/>
    </row>
    <row r="114" spans="1:99" ht="15.75" customHeight="1" x14ac:dyDescent="0.35">
      <c r="A114" s="5" t="s">
        <v>82</v>
      </c>
      <c r="B114" s="28">
        <v>5.0999999999999996</v>
      </c>
      <c r="C114" s="27" t="s">
        <v>1</v>
      </c>
      <c r="E114" s="150" t="s">
        <v>136</v>
      </c>
      <c r="F114" s="150"/>
      <c r="G114" s="150"/>
      <c r="H114" s="150"/>
      <c r="I114" s="150"/>
      <c r="J114" s="150"/>
      <c r="K114" s="150"/>
      <c r="L114" s="150"/>
      <c r="M114" s="150"/>
      <c r="N114" s="150"/>
      <c r="P114" s="150" t="s">
        <v>137</v>
      </c>
      <c r="Q114" s="150"/>
      <c r="R114" s="150"/>
      <c r="S114" s="150"/>
      <c r="T114" s="150"/>
      <c r="U114" s="150"/>
      <c r="V114" s="150"/>
      <c r="W114" s="150"/>
      <c r="X114" s="150"/>
      <c r="Y114" s="150"/>
      <c r="Z114" s="25"/>
      <c r="AA114" s="150" t="s">
        <v>138</v>
      </c>
      <c r="AB114" s="150"/>
      <c r="AC114" s="150"/>
      <c r="AD114" s="150"/>
      <c r="AE114" s="150"/>
      <c r="AF114" s="150"/>
      <c r="AG114" s="150"/>
      <c r="AH114" s="150"/>
      <c r="AI114" s="150"/>
      <c r="AJ114" s="150"/>
      <c r="AK114" s="25"/>
      <c r="AL114" s="150" t="s">
        <v>139</v>
      </c>
      <c r="AM114" s="150"/>
      <c r="AN114" s="150"/>
      <c r="AO114" s="150"/>
      <c r="AP114" s="150"/>
      <c r="AQ114" s="150"/>
      <c r="AR114" s="150"/>
      <c r="AS114" s="150"/>
      <c r="AT114" s="150"/>
      <c r="AU114" s="150"/>
      <c r="AV114" s="25"/>
      <c r="AW114" s="150" t="s">
        <v>140</v>
      </c>
      <c r="AX114" s="150"/>
      <c r="AY114" s="150"/>
      <c r="AZ114" s="150"/>
      <c r="BA114" s="150"/>
      <c r="BB114" s="150"/>
      <c r="BC114" s="150"/>
      <c r="BD114" s="150"/>
      <c r="BE114" s="150"/>
      <c r="BF114" s="150"/>
      <c r="BG114" s="25"/>
      <c r="BH114" s="150" t="s">
        <v>141</v>
      </c>
      <c r="BI114" s="150"/>
      <c r="BJ114" s="150"/>
      <c r="BK114" s="150"/>
      <c r="BL114" s="150"/>
      <c r="BM114" s="150"/>
      <c r="BN114" s="150"/>
      <c r="BO114" s="150"/>
      <c r="BP114" s="150"/>
      <c r="BQ114" s="150"/>
      <c r="BR114" s="25"/>
      <c r="BS114" s="150" t="s">
        <v>142</v>
      </c>
      <c r="BT114" s="150"/>
      <c r="BU114" s="150"/>
      <c r="BV114" s="150"/>
      <c r="BW114" s="150"/>
      <c r="BX114" s="150"/>
      <c r="BY114" s="150"/>
      <c r="BZ114" s="150"/>
      <c r="CA114" s="150"/>
      <c r="CB114" s="150"/>
      <c r="CC114" s="25"/>
      <c r="CD114" s="25"/>
      <c r="CE114" s="25"/>
      <c r="CF114" s="25"/>
      <c r="CG114" s="25"/>
      <c r="CH114" s="25"/>
      <c r="CI114" s="25"/>
      <c r="CJ114" s="25"/>
      <c r="CK114" s="25"/>
      <c r="CL114" s="25"/>
      <c r="CM114" s="25"/>
      <c r="CN114" s="25"/>
      <c r="CO114" s="25"/>
      <c r="CP114" s="25"/>
      <c r="CQ114" s="25"/>
      <c r="CR114" s="25"/>
      <c r="CS114" s="25"/>
      <c r="CT114" s="25"/>
      <c r="CU114" s="25"/>
    </row>
    <row r="115" spans="1:99" ht="15.75" customHeight="1" x14ac:dyDescent="0.35">
      <c r="A115" s="6" t="s">
        <v>83</v>
      </c>
      <c r="B115" s="2">
        <f>(2136/1.025)*10^9</f>
        <v>2083902439024.3904</v>
      </c>
      <c r="C115" s="27" t="s">
        <v>6</v>
      </c>
      <c r="E115" s="146" t="s">
        <v>7</v>
      </c>
      <c r="F115" s="146" t="s">
        <v>8</v>
      </c>
      <c r="G115" s="96" t="s">
        <v>9</v>
      </c>
      <c r="H115" s="96"/>
      <c r="I115" s="96"/>
      <c r="J115" s="96"/>
      <c r="K115" s="139" t="s">
        <v>10</v>
      </c>
      <c r="L115" s="139"/>
      <c r="M115" s="139"/>
      <c r="N115" s="139"/>
      <c r="P115" s="146" t="s">
        <v>7</v>
      </c>
      <c r="Q115" s="146" t="s">
        <v>8</v>
      </c>
      <c r="R115" s="96" t="s">
        <v>9</v>
      </c>
      <c r="S115" s="96"/>
      <c r="T115" s="96"/>
      <c r="U115" s="96"/>
      <c r="V115" s="139" t="s">
        <v>10</v>
      </c>
      <c r="W115" s="139"/>
      <c r="X115" s="139"/>
      <c r="Y115" s="139"/>
      <c r="Z115" s="25"/>
      <c r="AA115" s="155" t="s">
        <v>7</v>
      </c>
      <c r="AB115" s="146" t="s">
        <v>8</v>
      </c>
      <c r="AC115" s="133" t="s">
        <v>9</v>
      </c>
      <c r="AD115" s="134"/>
      <c r="AE115" s="134"/>
      <c r="AF115" s="135"/>
      <c r="AG115" s="147" t="s">
        <v>10</v>
      </c>
      <c r="AH115" s="148"/>
      <c r="AI115" s="148"/>
      <c r="AJ115" s="149"/>
      <c r="AK115" s="25"/>
      <c r="AL115" s="155" t="s">
        <v>7</v>
      </c>
      <c r="AM115" s="146" t="s">
        <v>8</v>
      </c>
      <c r="AN115" s="96" t="s">
        <v>9</v>
      </c>
      <c r="AO115" s="96"/>
      <c r="AP115" s="96"/>
      <c r="AQ115" s="96"/>
      <c r="AR115" s="139" t="s">
        <v>10</v>
      </c>
      <c r="AS115" s="139"/>
      <c r="AT115" s="139"/>
      <c r="AU115" s="139"/>
      <c r="AV115" s="25"/>
      <c r="AW115" s="146" t="s">
        <v>7</v>
      </c>
      <c r="AX115" s="146" t="s">
        <v>8</v>
      </c>
      <c r="AY115" s="96" t="s">
        <v>9</v>
      </c>
      <c r="AZ115" s="96"/>
      <c r="BA115" s="96"/>
      <c r="BB115" s="96"/>
      <c r="BC115" s="139" t="s">
        <v>10</v>
      </c>
      <c r="BD115" s="139"/>
      <c r="BE115" s="139"/>
      <c r="BF115" s="139"/>
      <c r="BG115" s="25"/>
      <c r="BH115" s="155" t="s">
        <v>7</v>
      </c>
      <c r="BI115" s="146" t="s">
        <v>8</v>
      </c>
      <c r="BJ115" s="96" t="s">
        <v>9</v>
      </c>
      <c r="BK115" s="96"/>
      <c r="BL115" s="96"/>
      <c r="BM115" s="96"/>
      <c r="BN115" s="139" t="s">
        <v>10</v>
      </c>
      <c r="BO115" s="139"/>
      <c r="BP115" s="139"/>
      <c r="BQ115" s="139"/>
      <c r="BR115" s="25"/>
      <c r="BS115" s="146" t="s">
        <v>7</v>
      </c>
      <c r="BT115" s="146" t="s">
        <v>8</v>
      </c>
      <c r="BU115" s="96" t="s">
        <v>9</v>
      </c>
      <c r="BV115" s="96"/>
      <c r="BW115" s="96"/>
      <c r="BX115" s="96"/>
      <c r="BY115" s="139" t="s">
        <v>10</v>
      </c>
      <c r="BZ115" s="139"/>
      <c r="CA115" s="139"/>
      <c r="CB115" s="139"/>
      <c r="CC115" s="25"/>
      <c r="CD115" s="25"/>
      <c r="CE115" s="25"/>
      <c r="CF115" s="25"/>
      <c r="CG115" s="25"/>
      <c r="CH115" s="25"/>
      <c r="CI115" s="25"/>
      <c r="CJ115" s="25"/>
      <c r="CK115" s="25"/>
      <c r="CL115" s="25"/>
      <c r="CM115" s="25"/>
      <c r="CN115" s="25"/>
      <c r="CO115" s="25"/>
      <c r="CP115" s="25"/>
      <c r="CQ115" s="25"/>
      <c r="CR115" s="25"/>
      <c r="CS115" s="25"/>
      <c r="CT115" s="25"/>
      <c r="CU115" s="25"/>
    </row>
    <row r="116" spans="1:99" ht="57" customHeight="1" x14ac:dyDescent="0.35">
      <c r="A116" s="6" t="s">
        <v>84</v>
      </c>
      <c r="B116" s="1">
        <v>1996</v>
      </c>
      <c r="C116" s="27" t="s">
        <v>12</v>
      </c>
      <c r="E116" s="146"/>
      <c r="F116" s="146"/>
      <c r="G116" s="29" t="s">
        <v>13</v>
      </c>
      <c r="H116" s="29" t="s">
        <v>14</v>
      </c>
      <c r="I116" s="29" t="s">
        <v>15</v>
      </c>
      <c r="J116" s="29" t="s">
        <v>16</v>
      </c>
      <c r="K116" s="29" t="s">
        <v>13</v>
      </c>
      <c r="L116" s="29" t="s">
        <v>14</v>
      </c>
      <c r="M116" s="29" t="s">
        <v>15</v>
      </c>
      <c r="N116" s="29" t="s">
        <v>16</v>
      </c>
      <c r="P116" s="146"/>
      <c r="Q116" s="146"/>
      <c r="R116" s="29" t="s">
        <v>13</v>
      </c>
      <c r="S116" s="29" t="s">
        <v>14</v>
      </c>
      <c r="T116" s="29" t="s">
        <v>15</v>
      </c>
      <c r="U116" s="29" t="s">
        <v>16</v>
      </c>
      <c r="V116" s="29" t="s">
        <v>13</v>
      </c>
      <c r="W116" s="29" t="s">
        <v>14</v>
      </c>
      <c r="X116" s="29" t="s">
        <v>15</v>
      </c>
      <c r="Y116" s="29" t="s">
        <v>16</v>
      </c>
      <c r="Z116" s="30"/>
      <c r="AA116" s="155"/>
      <c r="AB116" s="146"/>
      <c r="AC116" s="29" t="s">
        <v>13</v>
      </c>
      <c r="AD116" s="29" t="s">
        <v>14</v>
      </c>
      <c r="AE116" s="29" t="s">
        <v>15</v>
      </c>
      <c r="AF116" s="29" t="s">
        <v>16</v>
      </c>
      <c r="AG116" s="29" t="s">
        <v>13</v>
      </c>
      <c r="AH116" s="29" t="s">
        <v>14</v>
      </c>
      <c r="AI116" s="29" t="s">
        <v>15</v>
      </c>
      <c r="AJ116" s="29" t="s">
        <v>16</v>
      </c>
      <c r="AK116" s="30"/>
      <c r="AL116" s="155"/>
      <c r="AM116" s="146"/>
      <c r="AN116" s="29" t="s">
        <v>13</v>
      </c>
      <c r="AO116" s="29" t="s">
        <v>14</v>
      </c>
      <c r="AP116" s="29" t="s">
        <v>15</v>
      </c>
      <c r="AQ116" s="29" t="s">
        <v>16</v>
      </c>
      <c r="AR116" s="29" t="s">
        <v>13</v>
      </c>
      <c r="AS116" s="29" t="s">
        <v>14</v>
      </c>
      <c r="AT116" s="29" t="s">
        <v>15</v>
      </c>
      <c r="AU116" s="29" t="s">
        <v>16</v>
      </c>
      <c r="AV116" s="30"/>
      <c r="AW116" s="146"/>
      <c r="AX116" s="146"/>
      <c r="AY116" s="29" t="s">
        <v>13</v>
      </c>
      <c r="AZ116" s="29" t="s">
        <v>14</v>
      </c>
      <c r="BA116" s="29" t="s">
        <v>15</v>
      </c>
      <c r="BB116" s="29" t="s">
        <v>16</v>
      </c>
      <c r="BC116" s="29" t="s">
        <v>13</v>
      </c>
      <c r="BD116" s="29" t="s">
        <v>14</v>
      </c>
      <c r="BE116" s="29" t="s">
        <v>15</v>
      </c>
      <c r="BF116" s="29" t="s">
        <v>16</v>
      </c>
      <c r="BG116" s="30"/>
      <c r="BH116" s="155"/>
      <c r="BI116" s="146"/>
      <c r="BJ116" s="29" t="s">
        <v>13</v>
      </c>
      <c r="BK116" s="29" t="s">
        <v>14</v>
      </c>
      <c r="BL116" s="29" t="s">
        <v>15</v>
      </c>
      <c r="BM116" s="29" t="s">
        <v>16</v>
      </c>
      <c r="BN116" s="29" t="s">
        <v>13</v>
      </c>
      <c r="BO116" s="29" t="s">
        <v>14</v>
      </c>
      <c r="BP116" s="29" t="s">
        <v>15</v>
      </c>
      <c r="BQ116" s="29" t="s">
        <v>16</v>
      </c>
      <c r="BR116" s="30"/>
      <c r="BS116" s="146"/>
      <c r="BT116" s="146"/>
      <c r="BU116" s="29" t="s">
        <v>13</v>
      </c>
      <c r="BV116" s="29" t="s">
        <v>14</v>
      </c>
      <c r="BW116" s="29" t="s">
        <v>15</v>
      </c>
      <c r="BX116" s="29" t="s">
        <v>16</v>
      </c>
      <c r="BY116" s="29" t="s">
        <v>13</v>
      </c>
      <c r="BZ116" s="29" t="s">
        <v>14</v>
      </c>
      <c r="CA116" s="29" t="s">
        <v>15</v>
      </c>
      <c r="CB116" s="29" t="s">
        <v>16</v>
      </c>
      <c r="CC116" s="30"/>
      <c r="CD116" s="30"/>
      <c r="CE116" s="30"/>
      <c r="CF116" s="30"/>
      <c r="CG116" s="30"/>
      <c r="CH116" s="30"/>
      <c r="CI116" s="30"/>
      <c r="CJ116" s="30"/>
      <c r="CK116" s="30"/>
      <c r="CL116" s="30"/>
      <c r="CM116" s="30"/>
      <c r="CN116" s="30"/>
      <c r="CO116" s="30"/>
      <c r="CP116" s="30"/>
      <c r="CQ116" s="30"/>
      <c r="CR116" s="30"/>
      <c r="CS116" s="30"/>
      <c r="CT116" s="30"/>
      <c r="CU116" s="30"/>
    </row>
    <row r="117" spans="1:99" ht="16.5" x14ac:dyDescent="0.35">
      <c r="E117" s="146"/>
      <c r="F117" s="146"/>
      <c r="G117" s="31" t="s">
        <v>76</v>
      </c>
      <c r="H117" s="31" t="s">
        <v>77</v>
      </c>
      <c r="I117" s="31" t="s">
        <v>78</v>
      </c>
      <c r="J117" s="31" t="s">
        <v>79</v>
      </c>
      <c r="K117" s="6" t="s">
        <v>71</v>
      </c>
      <c r="L117" s="6" t="s">
        <v>72</v>
      </c>
      <c r="M117" s="6" t="s">
        <v>73</v>
      </c>
      <c r="N117" s="6" t="s">
        <v>74</v>
      </c>
      <c r="P117" s="146"/>
      <c r="Q117" s="146"/>
      <c r="R117" s="31" t="s">
        <v>76</v>
      </c>
      <c r="S117" s="31" t="s">
        <v>77</v>
      </c>
      <c r="T117" s="31" t="s">
        <v>78</v>
      </c>
      <c r="U117" s="31" t="s">
        <v>79</v>
      </c>
      <c r="V117" s="6" t="s">
        <v>71</v>
      </c>
      <c r="W117" s="6" t="s">
        <v>72</v>
      </c>
      <c r="X117" s="6" t="s">
        <v>73</v>
      </c>
      <c r="Y117" s="6" t="s">
        <v>74</v>
      </c>
      <c r="Z117" s="30"/>
      <c r="AA117" s="155"/>
      <c r="AB117" s="146"/>
      <c r="AC117" s="31" t="s">
        <v>76</v>
      </c>
      <c r="AD117" s="31" t="s">
        <v>77</v>
      </c>
      <c r="AE117" s="31" t="s">
        <v>78</v>
      </c>
      <c r="AF117" s="31" t="s">
        <v>79</v>
      </c>
      <c r="AG117" s="6" t="s">
        <v>71</v>
      </c>
      <c r="AH117" s="6" t="s">
        <v>72</v>
      </c>
      <c r="AI117" s="6" t="s">
        <v>73</v>
      </c>
      <c r="AJ117" s="6" t="s">
        <v>74</v>
      </c>
      <c r="AK117" s="30"/>
      <c r="AL117" s="155"/>
      <c r="AM117" s="146"/>
      <c r="AN117" s="31" t="s">
        <v>76</v>
      </c>
      <c r="AO117" s="31" t="s">
        <v>77</v>
      </c>
      <c r="AP117" s="31" t="s">
        <v>78</v>
      </c>
      <c r="AQ117" s="31" t="s">
        <v>79</v>
      </c>
      <c r="AR117" s="6" t="s">
        <v>71</v>
      </c>
      <c r="AS117" s="6" t="s">
        <v>72</v>
      </c>
      <c r="AT117" s="6" t="s">
        <v>73</v>
      </c>
      <c r="AU117" s="6" t="s">
        <v>74</v>
      </c>
      <c r="AV117" s="30"/>
      <c r="AW117" s="146"/>
      <c r="AX117" s="146"/>
      <c r="AY117" s="31" t="s">
        <v>76</v>
      </c>
      <c r="AZ117" s="31" t="s">
        <v>77</v>
      </c>
      <c r="BA117" s="31" t="s">
        <v>78</v>
      </c>
      <c r="BB117" s="31" t="s">
        <v>79</v>
      </c>
      <c r="BC117" s="6" t="s">
        <v>71</v>
      </c>
      <c r="BD117" s="6" t="s">
        <v>72</v>
      </c>
      <c r="BE117" s="6" t="s">
        <v>73</v>
      </c>
      <c r="BF117" s="6" t="s">
        <v>74</v>
      </c>
      <c r="BG117" s="30"/>
      <c r="BH117" s="155"/>
      <c r="BI117" s="146"/>
      <c r="BJ117" s="31" t="s">
        <v>76</v>
      </c>
      <c r="BK117" s="31" t="s">
        <v>77</v>
      </c>
      <c r="BL117" s="31" t="s">
        <v>78</v>
      </c>
      <c r="BM117" s="31" t="s">
        <v>79</v>
      </c>
      <c r="BN117" s="6" t="s">
        <v>71</v>
      </c>
      <c r="BO117" s="6" t="s">
        <v>72</v>
      </c>
      <c r="BP117" s="6" t="s">
        <v>73</v>
      </c>
      <c r="BQ117" s="6" t="s">
        <v>74</v>
      </c>
      <c r="BR117" s="30"/>
      <c r="BS117" s="146"/>
      <c r="BT117" s="146"/>
      <c r="BU117" s="31" t="s">
        <v>76</v>
      </c>
      <c r="BV117" s="31" t="s">
        <v>77</v>
      </c>
      <c r="BW117" s="31" t="s">
        <v>78</v>
      </c>
      <c r="BX117" s="31" t="s">
        <v>79</v>
      </c>
      <c r="BY117" s="6" t="s">
        <v>71</v>
      </c>
      <c r="BZ117" s="6" t="s">
        <v>72</v>
      </c>
      <c r="CA117" s="6" t="s">
        <v>73</v>
      </c>
      <c r="CB117" s="6" t="s">
        <v>74</v>
      </c>
      <c r="CC117" s="30"/>
      <c r="CD117" s="30"/>
      <c r="CE117" s="30"/>
      <c r="CF117" s="30"/>
      <c r="CG117" s="30"/>
      <c r="CH117" s="30"/>
      <c r="CI117" s="30"/>
      <c r="CJ117" s="30"/>
      <c r="CK117" s="30"/>
      <c r="CL117" s="30"/>
      <c r="CM117" s="30"/>
      <c r="CN117" s="30"/>
      <c r="CO117" s="30"/>
      <c r="CP117" s="30"/>
      <c r="CQ117" s="30"/>
      <c r="CR117" s="30"/>
      <c r="CS117" s="30"/>
      <c r="CT117" s="30"/>
      <c r="CU117" s="30"/>
    </row>
    <row r="118" spans="1:99" x14ac:dyDescent="0.35">
      <c r="E118" s="6">
        <v>0</v>
      </c>
      <c r="F118" s="6">
        <v>0.25</v>
      </c>
      <c r="G118" s="8">
        <v>0</v>
      </c>
      <c r="H118" s="6">
        <f>G118*F118</f>
        <v>0</v>
      </c>
      <c r="I118" s="6">
        <f>G118^2*F118</f>
        <v>0</v>
      </c>
      <c r="J118" s="6">
        <f>G118^3*F118</f>
        <v>0</v>
      </c>
      <c r="K118" s="8">
        <v>0</v>
      </c>
      <c r="L118" s="6">
        <f>K118*F118</f>
        <v>0</v>
      </c>
      <c r="M118" s="6">
        <f>K118^2*F118</f>
        <v>0</v>
      </c>
      <c r="N118" s="6">
        <f>K118^3*F118</f>
        <v>0</v>
      </c>
      <c r="O118" s="32"/>
      <c r="P118" s="6">
        <v>0</v>
      </c>
      <c r="Q118" s="6">
        <v>0.25</v>
      </c>
      <c r="R118" s="8">
        <v>0</v>
      </c>
      <c r="S118" s="6">
        <f t="shared" ref="S118:S132" si="114">R118*Q118</f>
        <v>0</v>
      </c>
      <c r="T118" s="6">
        <f t="shared" ref="T118:T132" si="115">R118^2*Q118</f>
        <v>0</v>
      </c>
      <c r="U118" s="6">
        <f t="shared" ref="U118:U132" si="116">R118^3*Q118</f>
        <v>0</v>
      </c>
      <c r="V118" s="8">
        <v>0</v>
      </c>
      <c r="W118" s="6">
        <f t="shared" ref="W118:W132" si="117">V118*Q118</f>
        <v>0</v>
      </c>
      <c r="X118" s="6">
        <f t="shared" ref="X118:X132" si="118">V118^2*Q118</f>
        <v>0</v>
      </c>
      <c r="Y118" s="6">
        <f t="shared" ref="Y118:Y132" si="119">V118^3*Q118</f>
        <v>0</v>
      </c>
      <c r="Z118" s="32"/>
      <c r="AA118" s="6">
        <v>0</v>
      </c>
      <c r="AB118" s="6">
        <v>0.25</v>
      </c>
      <c r="AC118" s="8">
        <v>0</v>
      </c>
      <c r="AD118" s="6">
        <f>AC118*AB118</f>
        <v>0</v>
      </c>
      <c r="AE118" s="6">
        <f>AC118^2*AB118</f>
        <v>0</v>
      </c>
      <c r="AF118" s="6">
        <f>AC118^3*AB118</f>
        <v>0</v>
      </c>
      <c r="AG118" s="8">
        <v>0</v>
      </c>
      <c r="AH118" s="6">
        <f>AG118*AB118</f>
        <v>0</v>
      </c>
      <c r="AI118" s="6">
        <f>AG118^2*AB118</f>
        <v>0</v>
      </c>
      <c r="AJ118" s="6">
        <f>AG118^3*AB118</f>
        <v>0</v>
      </c>
      <c r="AK118" s="32"/>
      <c r="AL118" s="6">
        <v>0</v>
      </c>
      <c r="AM118" s="6">
        <v>0.25</v>
      </c>
      <c r="AN118" s="8">
        <v>0</v>
      </c>
      <c r="AO118" s="6">
        <f>AN118*AM118</f>
        <v>0</v>
      </c>
      <c r="AP118" s="6">
        <f>AN118^2*AM118</f>
        <v>0</v>
      </c>
      <c r="AQ118" s="6">
        <f>AN118^3*AM118</f>
        <v>0</v>
      </c>
      <c r="AR118" s="8">
        <v>0</v>
      </c>
      <c r="AS118" s="6">
        <f>AR118*AM118</f>
        <v>0</v>
      </c>
      <c r="AT118" s="6">
        <f>AR118^2*AM118</f>
        <v>0</v>
      </c>
      <c r="AU118" s="6">
        <f>AR118^3*AM118</f>
        <v>0</v>
      </c>
      <c r="AV118" s="32"/>
      <c r="AW118" s="6">
        <v>0</v>
      </c>
      <c r="AX118" s="6">
        <v>0.25</v>
      </c>
      <c r="AY118" s="8">
        <v>0</v>
      </c>
      <c r="AZ118" s="6">
        <f>AY118*AX118</f>
        <v>0</v>
      </c>
      <c r="BA118" s="6">
        <f>AY118^2*AX118</f>
        <v>0</v>
      </c>
      <c r="BB118" s="6">
        <f>AY118^3*AX118</f>
        <v>0</v>
      </c>
      <c r="BC118" s="8">
        <v>0</v>
      </c>
      <c r="BD118" s="6">
        <f>BC118*AX118</f>
        <v>0</v>
      </c>
      <c r="BE118" s="6">
        <f>BC118^2*AX118</f>
        <v>0</v>
      </c>
      <c r="BF118" s="6">
        <f>BC118^3*AX118</f>
        <v>0</v>
      </c>
      <c r="BG118" s="32"/>
      <c r="BH118" s="6">
        <v>0</v>
      </c>
      <c r="BI118" s="6">
        <v>0.25</v>
      </c>
      <c r="BJ118" s="8">
        <v>0</v>
      </c>
      <c r="BK118" s="6">
        <f>BJ118*BI118</f>
        <v>0</v>
      </c>
      <c r="BL118" s="6">
        <f>BJ118^2*BI118</f>
        <v>0</v>
      </c>
      <c r="BM118" s="6">
        <f>BJ118^3*BI118</f>
        <v>0</v>
      </c>
      <c r="BN118" s="8">
        <v>0</v>
      </c>
      <c r="BO118" s="6">
        <f>BN118*BI118</f>
        <v>0</v>
      </c>
      <c r="BP118" s="6">
        <f>BN118^2*BI118</f>
        <v>0</v>
      </c>
      <c r="BQ118" s="6">
        <f>BN118^3*BI118</f>
        <v>0</v>
      </c>
      <c r="BR118" s="32"/>
      <c r="BS118" s="9">
        <v>0</v>
      </c>
      <c r="BT118" s="6">
        <v>0.25</v>
      </c>
      <c r="BU118" s="8">
        <v>0</v>
      </c>
      <c r="BV118" s="6">
        <f>BU118*BT118</f>
        <v>0</v>
      </c>
      <c r="BW118" s="6">
        <f>BU118^2*BT118</f>
        <v>0</v>
      </c>
      <c r="BX118" s="6">
        <f>BU118^3*BT118</f>
        <v>0</v>
      </c>
      <c r="BY118" s="8">
        <v>0</v>
      </c>
      <c r="BZ118" s="6">
        <f>BY118*BT118</f>
        <v>0</v>
      </c>
      <c r="CA118" s="6">
        <f>BY118^2*BT118</f>
        <v>0</v>
      </c>
      <c r="CB118" s="6">
        <f>BY118^3*BT118</f>
        <v>0</v>
      </c>
      <c r="CC118" s="32"/>
      <c r="CD118" s="32"/>
      <c r="CE118" s="32"/>
      <c r="CF118" s="32"/>
      <c r="CG118" s="32"/>
      <c r="CH118" s="32"/>
      <c r="CI118" s="32"/>
      <c r="CJ118" s="32"/>
      <c r="CK118" s="32"/>
      <c r="CL118" s="32"/>
      <c r="CM118" s="32"/>
      <c r="CN118" s="32"/>
      <c r="CO118" s="32"/>
      <c r="CP118" s="32"/>
      <c r="CQ118" s="32"/>
      <c r="CR118" s="32"/>
      <c r="CS118" s="32"/>
      <c r="CT118" s="32"/>
      <c r="CU118" s="32"/>
    </row>
    <row r="119" spans="1:99" x14ac:dyDescent="0.35">
      <c r="E119" s="6">
        <v>0.5</v>
      </c>
      <c r="F119" s="6">
        <v>1</v>
      </c>
      <c r="G119" s="8">
        <v>4600</v>
      </c>
      <c r="H119" s="6">
        <f t="shared" ref="H119:H132" si="120">G119*F119</f>
        <v>4600</v>
      </c>
      <c r="I119" s="6">
        <f t="shared" ref="I119:I132" si="121">G119^2*F119</f>
        <v>21160000</v>
      </c>
      <c r="J119" s="6">
        <f t="shared" ref="J119:J132" si="122">G119^3*F119</f>
        <v>97336000000</v>
      </c>
      <c r="K119" s="8">
        <v>4600</v>
      </c>
      <c r="L119" s="6">
        <f t="shared" ref="L119:L132" si="123">K119*F119</f>
        <v>4600</v>
      </c>
      <c r="M119" s="6">
        <f t="shared" ref="M119:M132" si="124">K119^2*F119</f>
        <v>21160000</v>
      </c>
      <c r="N119" s="6">
        <f t="shared" ref="N119:N132" si="125">K119^3*F119</f>
        <v>97336000000</v>
      </c>
      <c r="O119" s="32"/>
      <c r="P119" s="6">
        <v>0.5</v>
      </c>
      <c r="Q119" s="6">
        <v>1</v>
      </c>
      <c r="R119" s="8">
        <v>5077</v>
      </c>
      <c r="S119" s="6">
        <f t="shared" si="114"/>
        <v>5077</v>
      </c>
      <c r="T119" s="6">
        <f t="shared" si="115"/>
        <v>25775929</v>
      </c>
      <c r="U119" s="6">
        <f t="shared" si="116"/>
        <v>130864391533</v>
      </c>
      <c r="V119" s="8">
        <v>3985</v>
      </c>
      <c r="W119" s="6">
        <f t="shared" si="117"/>
        <v>3985</v>
      </c>
      <c r="X119" s="6">
        <f t="shared" si="118"/>
        <v>15880225</v>
      </c>
      <c r="Y119" s="6">
        <f t="shared" si="119"/>
        <v>63282696625</v>
      </c>
      <c r="Z119" s="32"/>
      <c r="AA119" s="6">
        <v>0.5</v>
      </c>
      <c r="AB119" s="6">
        <v>1</v>
      </c>
      <c r="AC119" s="8">
        <v>2820</v>
      </c>
      <c r="AD119" s="6">
        <f t="shared" ref="AD119:AD132" si="126">AC119*AB119</f>
        <v>2820</v>
      </c>
      <c r="AE119" s="6">
        <f t="shared" ref="AE119:AE132" si="127">AC119^2*AB119</f>
        <v>7952400</v>
      </c>
      <c r="AF119" s="6">
        <f t="shared" ref="AF119:AF132" si="128">AC119^3*AB119</f>
        <v>22425768000</v>
      </c>
      <c r="AG119" s="8">
        <v>2985</v>
      </c>
      <c r="AH119" s="6">
        <f t="shared" ref="AH119:AH132" si="129">AG119*AB119</f>
        <v>2985</v>
      </c>
      <c r="AI119" s="6">
        <f t="shared" ref="AI119:AI132" si="130">AG119^2*AB119</f>
        <v>8910225</v>
      </c>
      <c r="AJ119" s="6">
        <f t="shared" ref="AJ119:AJ132" si="131">AG119^3*AB119</f>
        <v>26597021625</v>
      </c>
      <c r="AK119" s="32"/>
      <c r="AL119" s="6">
        <v>0.5</v>
      </c>
      <c r="AM119" s="6">
        <v>1</v>
      </c>
      <c r="AN119" s="8">
        <v>1994</v>
      </c>
      <c r="AO119" s="6">
        <f t="shared" ref="AO119:AO132" si="132">AN119*AM119</f>
        <v>1994</v>
      </c>
      <c r="AP119" s="6">
        <f t="shared" ref="AP119:AP132" si="133">AN119^2*AM119</f>
        <v>3976036</v>
      </c>
      <c r="AQ119" s="6">
        <f t="shared" ref="AQ119:AQ132" si="134">AN119^3*AM119</f>
        <v>7928215784</v>
      </c>
      <c r="AR119" s="8">
        <v>2132</v>
      </c>
      <c r="AS119" s="6">
        <f t="shared" ref="AS119:AS132" si="135">AR119*AM119</f>
        <v>2132</v>
      </c>
      <c r="AT119" s="6">
        <f t="shared" ref="AT119:AT132" si="136">AR119^2*AM119</f>
        <v>4545424</v>
      </c>
      <c r="AU119" s="6">
        <f t="shared" ref="AU119:AU132" si="137">AR119^3*AM119</f>
        <v>9690843968</v>
      </c>
      <c r="AV119" s="32"/>
      <c r="AW119" s="6">
        <v>0.5</v>
      </c>
      <c r="AX119" s="6">
        <v>1</v>
      </c>
      <c r="AY119" s="8">
        <v>1628</v>
      </c>
      <c r="AZ119" s="6">
        <f t="shared" ref="AZ119:AZ132" si="138">AY119*AX119</f>
        <v>1628</v>
      </c>
      <c r="BA119" s="6">
        <f t="shared" ref="BA119:BA132" si="139">AY119^2*AX119</f>
        <v>2650384</v>
      </c>
      <c r="BB119" s="6">
        <f t="shared" ref="BB119:BB132" si="140">AY119^3*AX119</f>
        <v>4314825152</v>
      </c>
      <c r="BC119" s="8">
        <v>1749</v>
      </c>
      <c r="BD119" s="6">
        <f t="shared" ref="BD119:BD132" si="141">BC119*AX119</f>
        <v>1749</v>
      </c>
      <c r="BE119" s="6">
        <f t="shared" ref="BE119:BE132" si="142">BC119^2*AX119</f>
        <v>3059001</v>
      </c>
      <c r="BF119" s="6">
        <f t="shared" ref="BF119:BF132" si="143">BC119^3*AX119</f>
        <v>5350192749</v>
      </c>
      <c r="BG119" s="32"/>
      <c r="BH119" s="6">
        <v>0.5</v>
      </c>
      <c r="BI119" s="6">
        <v>1</v>
      </c>
      <c r="BJ119" s="8">
        <v>1459</v>
      </c>
      <c r="BK119" s="6">
        <f t="shared" ref="BK119:BK132" si="144">BJ119*BI119</f>
        <v>1459</v>
      </c>
      <c r="BL119" s="6">
        <f t="shared" ref="BL119:BL132" si="145">BJ119^2*BI119</f>
        <v>2128681</v>
      </c>
      <c r="BM119" s="6">
        <f t="shared" ref="BM119:BM132" si="146">BJ119^3*BI119</f>
        <v>3105745579</v>
      </c>
      <c r="BN119" s="8">
        <v>1578</v>
      </c>
      <c r="BO119" s="6">
        <f t="shared" ref="BO119:BO132" si="147">BN119*BI119</f>
        <v>1578</v>
      </c>
      <c r="BP119" s="6">
        <f t="shared" ref="BP119:BP132" si="148">BN119^2*BI119</f>
        <v>2490084</v>
      </c>
      <c r="BQ119" s="6">
        <f t="shared" ref="BQ119:BQ132" si="149">BN119^3*BI119</f>
        <v>3929352552</v>
      </c>
      <c r="BR119" s="32"/>
      <c r="BS119" s="9">
        <v>0.5</v>
      </c>
      <c r="BT119" s="6">
        <v>1</v>
      </c>
      <c r="BU119" s="8">
        <v>1410</v>
      </c>
      <c r="BV119" s="6">
        <f t="shared" ref="BV119:BV132" si="150">BU119*BT119</f>
        <v>1410</v>
      </c>
      <c r="BW119" s="6">
        <f t="shared" ref="BW119:BW132" si="151">BU119^2*BT119</f>
        <v>1988100</v>
      </c>
      <c r="BX119" s="6">
        <f t="shared" ref="BX119:BX132" si="152">BU119^3*BT119</f>
        <v>2803221000</v>
      </c>
      <c r="BY119" s="8">
        <v>1533</v>
      </c>
      <c r="BZ119" s="6">
        <f t="shared" ref="BZ119:BZ132" si="153">BY119*BT119</f>
        <v>1533</v>
      </c>
      <c r="CA119" s="6">
        <f t="shared" ref="CA119:CA132" si="154">BY119^2*BT119</f>
        <v>2350089</v>
      </c>
      <c r="CB119" s="6">
        <f t="shared" ref="CB119:CB132" si="155">BY119^3*BT119</f>
        <v>3602686437</v>
      </c>
      <c r="CC119" s="32"/>
      <c r="CD119" s="32"/>
      <c r="CE119" s="32"/>
      <c r="CF119" s="32"/>
      <c r="CG119" s="32"/>
      <c r="CH119" s="32"/>
      <c r="CI119" s="32"/>
      <c r="CJ119" s="32"/>
      <c r="CK119" s="32"/>
      <c r="CL119" s="32"/>
      <c r="CM119" s="32"/>
      <c r="CN119" s="32"/>
      <c r="CO119" s="32"/>
      <c r="CP119" s="32"/>
      <c r="CQ119" s="32"/>
      <c r="CR119" s="32"/>
      <c r="CS119" s="32"/>
      <c r="CT119" s="32"/>
      <c r="CU119" s="32"/>
    </row>
    <row r="120" spans="1:99" x14ac:dyDescent="0.35">
      <c r="E120" s="6">
        <v>1</v>
      </c>
      <c r="F120" s="6">
        <v>0.5</v>
      </c>
      <c r="G120" s="8">
        <v>5114</v>
      </c>
      <c r="H120" s="6">
        <f t="shared" si="120"/>
        <v>2557</v>
      </c>
      <c r="I120" s="6">
        <f t="shared" si="121"/>
        <v>13076498</v>
      </c>
      <c r="J120" s="6">
        <f t="shared" si="122"/>
        <v>66873210772</v>
      </c>
      <c r="K120" s="8">
        <v>5114</v>
      </c>
      <c r="L120" s="6">
        <f t="shared" si="123"/>
        <v>2557</v>
      </c>
      <c r="M120" s="6">
        <f t="shared" si="124"/>
        <v>13076498</v>
      </c>
      <c r="N120" s="6">
        <f t="shared" si="125"/>
        <v>66873210772</v>
      </c>
      <c r="O120" s="32"/>
      <c r="P120" s="6">
        <v>1</v>
      </c>
      <c r="Q120" s="6">
        <v>0.5</v>
      </c>
      <c r="R120" s="8">
        <v>5447</v>
      </c>
      <c r="S120" s="6">
        <f t="shared" si="114"/>
        <v>2723.5</v>
      </c>
      <c r="T120" s="6">
        <f t="shared" si="115"/>
        <v>14834904.5</v>
      </c>
      <c r="U120" s="6">
        <f t="shared" si="116"/>
        <v>80805724811.5</v>
      </c>
      <c r="V120" s="8">
        <v>4952</v>
      </c>
      <c r="W120" s="6">
        <f t="shared" si="117"/>
        <v>2476</v>
      </c>
      <c r="X120" s="6">
        <f t="shared" si="118"/>
        <v>12261152</v>
      </c>
      <c r="Y120" s="6">
        <f t="shared" si="119"/>
        <v>60717224704</v>
      </c>
      <c r="Z120" s="32"/>
      <c r="AA120" s="6">
        <v>1</v>
      </c>
      <c r="AB120" s="6">
        <v>0.5</v>
      </c>
      <c r="AC120" s="8">
        <v>2820</v>
      </c>
      <c r="AD120" s="6">
        <f t="shared" si="126"/>
        <v>1410</v>
      </c>
      <c r="AE120" s="6">
        <f t="shared" si="127"/>
        <v>3976200</v>
      </c>
      <c r="AF120" s="6">
        <f t="shared" si="128"/>
        <v>11212884000</v>
      </c>
      <c r="AG120" s="8">
        <v>4519</v>
      </c>
      <c r="AH120" s="6">
        <f t="shared" si="129"/>
        <v>2259.5</v>
      </c>
      <c r="AI120" s="6">
        <f t="shared" si="130"/>
        <v>10210680.5</v>
      </c>
      <c r="AJ120" s="6">
        <f t="shared" si="131"/>
        <v>46142065179.5</v>
      </c>
      <c r="AK120" s="32"/>
      <c r="AL120" s="6">
        <v>1</v>
      </c>
      <c r="AM120" s="6">
        <v>0.5</v>
      </c>
      <c r="AN120" s="8">
        <v>1994</v>
      </c>
      <c r="AO120" s="6">
        <f t="shared" si="132"/>
        <v>997</v>
      </c>
      <c r="AP120" s="6">
        <f t="shared" si="133"/>
        <v>1988018</v>
      </c>
      <c r="AQ120" s="6">
        <f t="shared" si="134"/>
        <v>3964107892</v>
      </c>
      <c r="AR120" s="8">
        <v>3788</v>
      </c>
      <c r="AS120" s="6">
        <f t="shared" si="135"/>
        <v>1894</v>
      </c>
      <c r="AT120" s="6">
        <f t="shared" si="136"/>
        <v>7174472</v>
      </c>
      <c r="AU120" s="6">
        <f t="shared" si="137"/>
        <v>27176899936</v>
      </c>
      <c r="AV120" s="32"/>
      <c r="AW120" s="6">
        <v>1</v>
      </c>
      <c r="AX120" s="6">
        <v>0.5</v>
      </c>
      <c r="AY120" s="8">
        <v>1628</v>
      </c>
      <c r="AZ120" s="6">
        <f t="shared" si="138"/>
        <v>814</v>
      </c>
      <c r="BA120" s="6">
        <f t="shared" si="139"/>
        <v>1325192</v>
      </c>
      <c r="BB120" s="6">
        <f t="shared" si="140"/>
        <v>2157412576</v>
      </c>
      <c r="BC120" s="8">
        <v>3182</v>
      </c>
      <c r="BD120" s="6">
        <f t="shared" si="141"/>
        <v>1591</v>
      </c>
      <c r="BE120" s="6">
        <f t="shared" si="142"/>
        <v>5062562</v>
      </c>
      <c r="BF120" s="6">
        <f t="shared" si="143"/>
        <v>16109072284</v>
      </c>
      <c r="BG120" s="32"/>
      <c r="BH120" s="6">
        <v>1</v>
      </c>
      <c r="BI120" s="6">
        <v>0.5</v>
      </c>
      <c r="BJ120" s="8">
        <v>1459</v>
      </c>
      <c r="BK120" s="6">
        <f t="shared" si="144"/>
        <v>729.5</v>
      </c>
      <c r="BL120" s="6">
        <f t="shared" si="145"/>
        <v>1064340.5</v>
      </c>
      <c r="BM120" s="6">
        <f t="shared" si="146"/>
        <v>1552872789.5</v>
      </c>
      <c r="BN120" s="8">
        <v>2871</v>
      </c>
      <c r="BO120" s="6">
        <f t="shared" si="147"/>
        <v>1435.5</v>
      </c>
      <c r="BP120" s="6">
        <f t="shared" si="148"/>
        <v>4121320.5</v>
      </c>
      <c r="BQ120" s="6">
        <f t="shared" si="149"/>
        <v>11832311155.5</v>
      </c>
      <c r="BR120" s="32"/>
      <c r="BS120" s="9">
        <v>1</v>
      </c>
      <c r="BT120" s="6">
        <v>0.5</v>
      </c>
      <c r="BU120" s="8">
        <v>1410</v>
      </c>
      <c r="BV120" s="6">
        <f t="shared" si="150"/>
        <v>705</v>
      </c>
      <c r="BW120" s="6">
        <f t="shared" si="151"/>
        <v>994050</v>
      </c>
      <c r="BX120" s="6">
        <f t="shared" si="152"/>
        <v>1401610500</v>
      </c>
      <c r="BY120" s="8">
        <v>2791</v>
      </c>
      <c r="BZ120" s="6">
        <f t="shared" si="153"/>
        <v>1395.5</v>
      </c>
      <c r="CA120" s="6">
        <f t="shared" si="154"/>
        <v>3894840.5</v>
      </c>
      <c r="CB120" s="6">
        <f t="shared" si="155"/>
        <v>10870499835.5</v>
      </c>
      <c r="CC120" s="32"/>
      <c r="CD120" s="32"/>
      <c r="CE120" s="32"/>
      <c r="CF120" s="32"/>
      <c r="CG120" s="32"/>
      <c r="CH120" s="32"/>
      <c r="CI120" s="32"/>
      <c r="CJ120" s="32"/>
      <c r="CK120" s="32"/>
      <c r="CL120" s="32"/>
      <c r="CM120" s="32"/>
      <c r="CN120" s="32"/>
      <c r="CO120" s="32"/>
      <c r="CP120" s="32"/>
      <c r="CQ120" s="32"/>
      <c r="CR120" s="32"/>
      <c r="CS120" s="32"/>
      <c r="CT120" s="32"/>
      <c r="CU120" s="32"/>
    </row>
    <row r="121" spans="1:99" x14ac:dyDescent="0.35">
      <c r="E121" s="6">
        <v>1.5</v>
      </c>
      <c r="F121" s="6">
        <v>1</v>
      </c>
      <c r="G121" s="8">
        <v>5248</v>
      </c>
      <c r="H121" s="6">
        <f t="shared" si="120"/>
        <v>5248</v>
      </c>
      <c r="I121" s="6">
        <f t="shared" si="121"/>
        <v>27541504</v>
      </c>
      <c r="J121" s="6">
        <f t="shared" si="122"/>
        <v>144537812992</v>
      </c>
      <c r="K121" s="8">
        <v>5248</v>
      </c>
      <c r="L121" s="6">
        <f t="shared" si="123"/>
        <v>5248</v>
      </c>
      <c r="M121" s="6">
        <f t="shared" si="124"/>
        <v>27541504</v>
      </c>
      <c r="N121" s="6">
        <f t="shared" si="125"/>
        <v>144537812992</v>
      </c>
      <c r="O121" s="32"/>
      <c r="P121" s="6">
        <v>1.5</v>
      </c>
      <c r="Q121" s="6">
        <v>1</v>
      </c>
      <c r="R121" s="8">
        <v>5447</v>
      </c>
      <c r="S121" s="6">
        <f t="shared" si="114"/>
        <v>5447</v>
      </c>
      <c r="T121" s="6">
        <f t="shared" si="115"/>
        <v>29669809</v>
      </c>
      <c r="U121" s="6">
        <f t="shared" si="116"/>
        <v>161611449623</v>
      </c>
      <c r="V121" s="17">
        <v>5268</v>
      </c>
      <c r="W121" s="6">
        <f t="shared" si="117"/>
        <v>5268</v>
      </c>
      <c r="X121" s="6">
        <f t="shared" si="118"/>
        <v>27751824</v>
      </c>
      <c r="Y121" s="6">
        <f t="shared" si="119"/>
        <v>146196608832</v>
      </c>
      <c r="Z121" s="32"/>
      <c r="AA121" s="6">
        <v>1.5</v>
      </c>
      <c r="AB121" s="6">
        <v>1</v>
      </c>
      <c r="AC121" s="8">
        <v>2820</v>
      </c>
      <c r="AD121" s="6">
        <f t="shared" si="126"/>
        <v>2820</v>
      </c>
      <c r="AE121" s="6">
        <f t="shared" si="127"/>
        <v>7952400</v>
      </c>
      <c r="AF121" s="6">
        <f t="shared" si="128"/>
        <v>22425768000</v>
      </c>
      <c r="AG121" s="17">
        <v>5217</v>
      </c>
      <c r="AH121" s="6">
        <f t="shared" si="129"/>
        <v>5217</v>
      </c>
      <c r="AI121" s="6">
        <f t="shared" si="130"/>
        <v>27217089</v>
      </c>
      <c r="AJ121" s="6">
        <f t="shared" si="131"/>
        <v>141991553313</v>
      </c>
      <c r="AK121" s="32"/>
      <c r="AL121" s="6">
        <v>1.5</v>
      </c>
      <c r="AM121" s="6">
        <v>1</v>
      </c>
      <c r="AN121" s="8">
        <v>1994</v>
      </c>
      <c r="AO121" s="6">
        <f t="shared" si="132"/>
        <v>1994</v>
      </c>
      <c r="AP121" s="6">
        <f t="shared" si="133"/>
        <v>3976036</v>
      </c>
      <c r="AQ121" s="6">
        <f t="shared" si="134"/>
        <v>7928215784</v>
      </c>
      <c r="AR121" s="17">
        <v>4570</v>
      </c>
      <c r="AS121" s="6">
        <f t="shared" si="135"/>
        <v>4570</v>
      </c>
      <c r="AT121" s="6">
        <f t="shared" si="136"/>
        <v>20884900</v>
      </c>
      <c r="AU121" s="6">
        <f t="shared" si="137"/>
        <v>95443993000</v>
      </c>
      <c r="AV121" s="32"/>
      <c r="AW121" s="6">
        <v>1.5</v>
      </c>
      <c r="AX121" s="6">
        <v>1</v>
      </c>
      <c r="AY121" s="8">
        <v>1628</v>
      </c>
      <c r="AZ121" s="6">
        <f t="shared" si="138"/>
        <v>1628</v>
      </c>
      <c r="BA121" s="6">
        <f t="shared" si="139"/>
        <v>2650384</v>
      </c>
      <c r="BB121" s="6">
        <f t="shared" si="140"/>
        <v>4314825152</v>
      </c>
      <c r="BC121" s="17">
        <v>3878</v>
      </c>
      <c r="BD121" s="6">
        <f t="shared" si="141"/>
        <v>3878</v>
      </c>
      <c r="BE121" s="6">
        <f t="shared" si="142"/>
        <v>15038884</v>
      </c>
      <c r="BF121" s="6">
        <f t="shared" si="143"/>
        <v>58320792152</v>
      </c>
      <c r="BG121" s="32"/>
      <c r="BH121" s="6">
        <v>1.5</v>
      </c>
      <c r="BI121" s="6">
        <v>1</v>
      </c>
      <c r="BJ121" s="8">
        <v>1459</v>
      </c>
      <c r="BK121" s="6">
        <f t="shared" si="144"/>
        <v>1459</v>
      </c>
      <c r="BL121" s="6">
        <f t="shared" si="145"/>
        <v>2128681</v>
      </c>
      <c r="BM121" s="6">
        <f t="shared" si="146"/>
        <v>3105745579</v>
      </c>
      <c r="BN121" s="17">
        <v>3514</v>
      </c>
      <c r="BO121" s="6">
        <f t="shared" si="147"/>
        <v>3514</v>
      </c>
      <c r="BP121" s="6">
        <f t="shared" si="148"/>
        <v>12348196</v>
      </c>
      <c r="BQ121" s="6">
        <f t="shared" si="149"/>
        <v>43391560744</v>
      </c>
      <c r="BR121" s="32"/>
      <c r="BS121" s="9">
        <v>1.5</v>
      </c>
      <c r="BT121" s="6">
        <v>1</v>
      </c>
      <c r="BU121" s="8">
        <v>1410</v>
      </c>
      <c r="BV121" s="6">
        <f t="shared" si="150"/>
        <v>1410</v>
      </c>
      <c r="BW121" s="6">
        <f t="shared" si="151"/>
        <v>1988100</v>
      </c>
      <c r="BX121" s="6">
        <f t="shared" si="152"/>
        <v>2803221000</v>
      </c>
      <c r="BY121" s="17">
        <v>3421</v>
      </c>
      <c r="BZ121" s="6">
        <f t="shared" si="153"/>
        <v>3421</v>
      </c>
      <c r="CA121" s="6">
        <f t="shared" si="154"/>
        <v>11703241</v>
      </c>
      <c r="CB121" s="6">
        <f t="shared" si="155"/>
        <v>40036787461</v>
      </c>
      <c r="CC121" s="32"/>
      <c r="CD121" s="32"/>
      <c r="CE121" s="32"/>
      <c r="CF121" s="32"/>
      <c r="CG121" s="32"/>
      <c r="CH121" s="32"/>
      <c r="CI121" s="32"/>
      <c r="CJ121" s="32"/>
      <c r="CK121" s="32"/>
      <c r="CL121" s="32"/>
      <c r="CM121" s="32"/>
      <c r="CN121" s="32"/>
      <c r="CO121" s="32"/>
      <c r="CP121" s="32"/>
      <c r="CQ121" s="32"/>
      <c r="CR121" s="32"/>
      <c r="CS121" s="32"/>
      <c r="CT121" s="32"/>
      <c r="CU121" s="32"/>
    </row>
    <row r="122" spans="1:99" x14ac:dyDescent="0.35">
      <c r="E122" s="6">
        <v>2</v>
      </c>
      <c r="F122" s="6">
        <v>0.75</v>
      </c>
      <c r="G122" s="8">
        <v>5368</v>
      </c>
      <c r="H122" s="6">
        <f t="shared" si="120"/>
        <v>4026</v>
      </c>
      <c r="I122" s="6">
        <f t="shared" si="121"/>
        <v>21611568</v>
      </c>
      <c r="J122" s="6">
        <f t="shared" si="122"/>
        <v>116010897024</v>
      </c>
      <c r="K122" s="8">
        <v>5368</v>
      </c>
      <c r="L122" s="6">
        <f t="shared" si="123"/>
        <v>4026</v>
      </c>
      <c r="M122" s="6">
        <f t="shared" si="124"/>
        <v>21611568</v>
      </c>
      <c r="N122" s="6">
        <f t="shared" si="125"/>
        <v>116010897024</v>
      </c>
      <c r="O122" s="32"/>
      <c r="P122" s="6">
        <v>2</v>
      </c>
      <c r="Q122" s="6">
        <v>0.75</v>
      </c>
      <c r="R122" s="8">
        <v>5447</v>
      </c>
      <c r="S122" s="6">
        <f t="shared" si="114"/>
        <v>4085.25</v>
      </c>
      <c r="T122" s="6">
        <f t="shared" si="115"/>
        <v>22252356.75</v>
      </c>
      <c r="U122" s="6">
        <f t="shared" si="116"/>
        <v>121208587217.25</v>
      </c>
      <c r="V122" s="8">
        <v>5483</v>
      </c>
      <c r="W122" s="6">
        <f t="shared" si="117"/>
        <v>4112.25</v>
      </c>
      <c r="X122" s="6">
        <f t="shared" si="118"/>
        <v>22547466.75</v>
      </c>
      <c r="Y122" s="6">
        <f t="shared" si="119"/>
        <v>123627760190.25</v>
      </c>
      <c r="Z122" s="32"/>
      <c r="AA122" s="6">
        <v>2</v>
      </c>
      <c r="AB122" s="6">
        <v>0.75</v>
      </c>
      <c r="AC122" s="8">
        <v>2820</v>
      </c>
      <c r="AD122" s="6">
        <f t="shared" si="126"/>
        <v>2115</v>
      </c>
      <c r="AE122" s="6">
        <f t="shared" si="127"/>
        <v>5964300</v>
      </c>
      <c r="AF122" s="6">
        <f t="shared" si="128"/>
        <v>16819326000</v>
      </c>
      <c r="AG122" s="8">
        <v>5626</v>
      </c>
      <c r="AH122" s="6">
        <f t="shared" si="129"/>
        <v>4219.5</v>
      </c>
      <c r="AI122" s="6">
        <f t="shared" si="130"/>
        <v>23738907</v>
      </c>
      <c r="AJ122" s="6">
        <f t="shared" si="131"/>
        <v>133555090782</v>
      </c>
      <c r="AK122" s="32"/>
      <c r="AL122" s="6">
        <v>2</v>
      </c>
      <c r="AM122" s="6">
        <v>0.75</v>
      </c>
      <c r="AN122" s="8">
        <v>1994</v>
      </c>
      <c r="AO122" s="6">
        <f t="shared" si="132"/>
        <v>1495.5</v>
      </c>
      <c r="AP122" s="6">
        <f t="shared" si="133"/>
        <v>2982027</v>
      </c>
      <c r="AQ122" s="6">
        <f t="shared" si="134"/>
        <v>5946161838</v>
      </c>
      <c r="AR122" s="8">
        <v>4887</v>
      </c>
      <c r="AS122" s="6">
        <f t="shared" si="135"/>
        <v>3665.25</v>
      </c>
      <c r="AT122" s="6">
        <f t="shared" si="136"/>
        <v>17912076.75</v>
      </c>
      <c r="AU122" s="6">
        <f t="shared" si="137"/>
        <v>87536319077.25</v>
      </c>
      <c r="AV122" s="32"/>
      <c r="AW122" s="6">
        <v>2</v>
      </c>
      <c r="AX122" s="6">
        <v>0.75</v>
      </c>
      <c r="AY122" s="8">
        <v>1628</v>
      </c>
      <c r="AZ122" s="6">
        <f t="shared" si="138"/>
        <v>1221</v>
      </c>
      <c r="BA122" s="6">
        <f t="shared" si="139"/>
        <v>1987788</v>
      </c>
      <c r="BB122" s="6">
        <f t="shared" si="140"/>
        <v>3236118864</v>
      </c>
      <c r="BC122" s="8">
        <v>4062</v>
      </c>
      <c r="BD122" s="6">
        <f t="shared" si="141"/>
        <v>3046.5</v>
      </c>
      <c r="BE122" s="6">
        <f t="shared" si="142"/>
        <v>12374883</v>
      </c>
      <c r="BF122" s="6">
        <f t="shared" si="143"/>
        <v>50266774746</v>
      </c>
      <c r="BG122" s="32"/>
      <c r="BH122" s="6">
        <v>2</v>
      </c>
      <c r="BI122" s="6">
        <v>0.75</v>
      </c>
      <c r="BJ122" s="8">
        <v>1459</v>
      </c>
      <c r="BK122" s="6">
        <f t="shared" si="144"/>
        <v>1094.25</v>
      </c>
      <c r="BL122" s="6">
        <f t="shared" si="145"/>
        <v>1596510.75</v>
      </c>
      <c r="BM122" s="6">
        <f t="shared" si="146"/>
        <v>2329309184.25</v>
      </c>
      <c r="BN122" s="8">
        <v>3660</v>
      </c>
      <c r="BO122" s="6">
        <f t="shared" si="147"/>
        <v>2745</v>
      </c>
      <c r="BP122" s="6">
        <f t="shared" si="148"/>
        <v>10046700</v>
      </c>
      <c r="BQ122" s="6">
        <f t="shared" si="149"/>
        <v>36770922000</v>
      </c>
      <c r="BR122" s="32"/>
      <c r="BS122" s="9">
        <v>2</v>
      </c>
      <c r="BT122" s="6">
        <v>0.75</v>
      </c>
      <c r="BU122" s="8">
        <v>1410</v>
      </c>
      <c r="BV122" s="6">
        <f t="shared" si="150"/>
        <v>1057.5</v>
      </c>
      <c r="BW122" s="6">
        <f t="shared" si="151"/>
        <v>1491075</v>
      </c>
      <c r="BX122" s="6">
        <f t="shared" si="152"/>
        <v>2102415750</v>
      </c>
      <c r="BY122" s="8">
        <v>3544</v>
      </c>
      <c r="BZ122" s="6">
        <f t="shared" si="153"/>
        <v>2658</v>
      </c>
      <c r="CA122" s="6">
        <f t="shared" si="154"/>
        <v>9419952</v>
      </c>
      <c r="CB122" s="6">
        <f t="shared" si="155"/>
        <v>33384309888</v>
      </c>
      <c r="CC122" s="32"/>
      <c r="CD122" s="32"/>
      <c r="CE122" s="32"/>
      <c r="CF122" s="32"/>
      <c r="CG122" s="32"/>
      <c r="CH122" s="32"/>
      <c r="CI122" s="32"/>
      <c r="CJ122" s="32"/>
      <c r="CK122" s="32"/>
      <c r="CL122" s="32"/>
      <c r="CM122" s="32"/>
      <c r="CN122" s="32"/>
      <c r="CO122" s="32"/>
      <c r="CP122" s="32"/>
      <c r="CQ122" s="32"/>
      <c r="CR122" s="32"/>
      <c r="CS122" s="32"/>
      <c r="CT122" s="32"/>
      <c r="CU122" s="32"/>
    </row>
    <row r="123" spans="1:99" x14ac:dyDescent="0.35">
      <c r="E123" s="6">
        <v>3</v>
      </c>
      <c r="F123" s="6">
        <v>2</v>
      </c>
      <c r="G123" s="8">
        <v>5507</v>
      </c>
      <c r="H123" s="6">
        <f t="shared" si="120"/>
        <v>11014</v>
      </c>
      <c r="I123" s="6">
        <f t="shared" si="121"/>
        <v>60654098</v>
      </c>
      <c r="J123" s="6">
        <f t="shared" si="122"/>
        <v>334022117686</v>
      </c>
      <c r="K123" s="8">
        <v>5507</v>
      </c>
      <c r="L123" s="6">
        <f t="shared" si="123"/>
        <v>11014</v>
      </c>
      <c r="M123" s="6">
        <f t="shared" si="124"/>
        <v>60654098</v>
      </c>
      <c r="N123" s="6">
        <f t="shared" si="125"/>
        <v>334022117686</v>
      </c>
      <c r="O123" s="32"/>
      <c r="P123" s="6">
        <v>3</v>
      </c>
      <c r="Q123" s="6">
        <v>2</v>
      </c>
      <c r="R123" s="8">
        <v>5447</v>
      </c>
      <c r="S123" s="6">
        <f t="shared" si="114"/>
        <v>10894</v>
      </c>
      <c r="T123" s="6">
        <f t="shared" si="115"/>
        <v>59339618</v>
      </c>
      <c r="U123" s="6">
        <f t="shared" si="116"/>
        <v>323222899246</v>
      </c>
      <c r="V123" s="8">
        <v>5694</v>
      </c>
      <c r="W123" s="6">
        <f t="shared" si="117"/>
        <v>11388</v>
      </c>
      <c r="X123" s="6">
        <f t="shared" si="118"/>
        <v>64843272</v>
      </c>
      <c r="Y123" s="6">
        <f t="shared" si="119"/>
        <v>369217590768</v>
      </c>
      <c r="Z123" s="32"/>
      <c r="AA123" s="6">
        <v>3</v>
      </c>
      <c r="AB123" s="6">
        <v>2</v>
      </c>
      <c r="AC123" s="8">
        <v>2820</v>
      </c>
      <c r="AD123" s="6">
        <f t="shared" si="126"/>
        <v>5640</v>
      </c>
      <c r="AE123" s="6">
        <f t="shared" si="127"/>
        <v>15904800</v>
      </c>
      <c r="AF123" s="6">
        <f t="shared" si="128"/>
        <v>44851536000</v>
      </c>
      <c r="AG123" s="8">
        <v>6013</v>
      </c>
      <c r="AH123" s="6">
        <f t="shared" si="129"/>
        <v>12026</v>
      </c>
      <c r="AI123" s="6">
        <f t="shared" si="130"/>
        <v>72312338</v>
      </c>
      <c r="AJ123" s="6">
        <f t="shared" si="131"/>
        <v>434814088394</v>
      </c>
      <c r="AK123" s="32"/>
      <c r="AL123" s="6">
        <v>3</v>
      </c>
      <c r="AM123" s="6">
        <v>2</v>
      </c>
      <c r="AN123" s="8">
        <v>1994</v>
      </c>
      <c r="AO123" s="6">
        <f t="shared" si="132"/>
        <v>3988</v>
      </c>
      <c r="AP123" s="6">
        <f t="shared" si="133"/>
        <v>7952072</v>
      </c>
      <c r="AQ123" s="6">
        <f t="shared" si="134"/>
        <v>15856431568</v>
      </c>
      <c r="AR123" s="8">
        <v>5065</v>
      </c>
      <c r="AS123" s="6">
        <f t="shared" si="135"/>
        <v>10130</v>
      </c>
      <c r="AT123" s="6">
        <f t="shared" si="136"/>
        <v>51308450</v>
      </c>
      <c r="AU123" s="6">
        <f t="shared" si="137"/>
        <v>259877299250</v>
      </c>
      <c r="AV123" s="32"/>
      <c r="AW123" s="6">
        <v>3</v>
      </c>
      <c r="AX123" s="6">
        <v>2</v>
      </c>
      <c r="AY123" s="8">
        <v>1628</v>
      </c>
      <c r="AZ123" s="6">
        <f t="shared" si="138"/>
        <v>3256</v>
      </c>
      <c r="BA123" s="6">
        <f t="shared" si="139"/>
        <v>5300768</v>
      </c>
      <c r="BB123" s="6">
        <f t="shared" si="140"/>
        <v>8629650304</v>
      </c>
      <c r="BC123" s="8">
        <v>4142</v>
      </c>
      <c r="BD123" s="6">
        <f t="shared" si="141"/>
        <v>8284</v>
      </c>
      <c r="BE123" s="6">
        <f t="shared" si="142"/>
        <v>34312328</v>
      </c>
      <c r="BF123" s="6">
        <f t="shared" si="143"/>
        <v>142121662576</v>
      </c>
      <c r="BG123" s="32"/>
      <c r="BH123" s="6">
        <v>3</v>
      </c>
      <c r="BI123" s="6">
        <v>2</v>
      </c>
      <c r="BJ123" s="8">
        <v>1459</v>
      </c>
      <c r="BK123" s="6">
        <f t="shared" si="144"/>
        <v>2918</v>
      </c>
      <c r="BL123" s="6">
        <f t="shared" si="145"/>
        <v>4257362</v>
      </c>
      <c r="BM123" s="6">
        <f t="shared" si="146"/>
        <v>6211491158</v>
      </c>
      <c r="BN123" s="8">
        <v>3715</v>
      </c>
      <c r="BO123" s="6">
        <f t="shared" si="147"/>
        <v>7430</v>
      </c>
      <c r="BP123" s="6">
        <f t="shared" si="148"/>
        <v>27602450</v>
      </c>
      <c r="BQ123" s="6">
        <f t="shared" si="149"/>
        <v>102543101750</v>
      </c>
      <c r="BR123" s="32"/>
      <c r="BS123" s="9">
        <v>3</v>
      </c>
      <c r="BT123" s="6">
        <v>2</v>
      </c>
      <c r="BU123" s="8">
        <v>1410</v>
      </c>
      <c r="BV123" s="6">
        <f t="shared" si="150"/>
        <v>2820</v>
      </c>
      <c r="BW123" s="6">
        <f t="shared" si="151"/>
        <v>3976200</v>
      </c>
      <c r="BX123" s="6">
        <f t="shared" si="152"/>
        <v>5606442000</v>
      </c>
      <c r="BY123" s="8">
        <v>3590</v>
      </c>
      <c r="BZ123" s="6">
        <f t="shared" si="153"/>
        <v>7180</v>
      </c>
      <c r="CA123" s="6">
        <f t="shared" si="154"/>
        <v>25776200</v>
      </c>
      <c r="CB123" s="6">
        <f t="shared" si="155"/>
        <v>92536558000</v>
      </c>
      <c r="CC123" s="32"/>
      <c r="CD123" s="32"/>
      <c r="CE123" s="32"/>
      <c r="CF123" s="32"/>
      <c r="CG123" s="32"/>
      <c r="CH123" s="32"/>
      <c r="CI123" s="32"/>
      <c r="CJ123" s="32"/>
      <c r="CK123" s="32"/>
      <c r="CL123" s="32"/>
      <c r="CM123" s="32"/>
      <c r="CN123" s="32"/>
      <c r="CO123" s="32"/>
      <c r="CP123" s="32"/>
      <c r="CQ123" s="32"/>
      <c r="CR123" s="32"/>
      <c r="CS123" s="32"/>
      <c r="CT123" s="32"/>
      <c r="CU123" s="32"/>
    </row>
    <row r="124" spans="1:99" x14ac:dyDescent="0.35">
      <c r="E124" s="6">
        <v>4</v>
      </c>
      <c r="F124" s="6">
        <v>1</v>
      </c>
      <c r="G124" s="8">
        <v>5507</v>
      </c>
      <c r="H124" s="6">
        <f t="shared" si="120"/>
        <v>5507</v>
      </c>
      <c r="I124" s="6">
        <f t="shared" si="121"/>
        <v>30327049</v>
      </c>
      <c r="J124" s="6">
        <f t="shared" si="122"/>
        <v>167011058843</v>
      </c>
      <c r="K124" s="8">
        <v>5507</v>
      </c>
      <c r="L124" s="6">
        <f t="shared" si="123"/>
        <v>5507</v>
      </c>
      <c r="M124" s="6">
        <f t="shared" si="124"/>
        <v>30327049</v>
      </c>
      <c r="N124" s="6">
        <f t="shared" si="125"/>
        <v>167011058843</v>
      </c>
      <c r="O124" s="32"/>
      <c r="P124" s="6">
        <v>4</v>
      </c>
      <c r="Q124" s="6">
        <v>1</v>
      </c>
      <c r="R124" s="8">
        <v>5447</v>
      </c>
      <c r="S124" s="6">
        <f t="shared" si="114"/>
        <v>5447</v>
      </c>
      <c r="T124" s="6">
        <f t="shared" si="115"/>
        <v>29669809</v>
      </c>
      <c r="U124" s="6">
        <f t="shared" si="116"/>
        <v>161611449623</v>
      </c>
      <c r="V124" s="8">
        <v>5694</v>
      </c>
      <c r="W124" s="6">
        <f t="shared" si="117"/>
        <v>5694</v>
      </c>
      <c r="X124" s="6">
        <f t="shared" si="118"/>
        <v>32421636</v>
      </c>
      <c r="Y124" s="6">
        <f t="shared" si="119"/>
        <v>184608795384</v>
      </c>
      <c r="Z124" s="32"/>
      <c r="AA124" s="6">
        <v>4</v>
      </c>
      <c r="AB124" s="6">
        <v>1</v>
      </c>
      <c r="AC124" s="8">
        <v>2820</v>
      </c>
      <c r="AD124" s="6">
        <f t="shared" si="126"/>
        <v>2820</v>
      </c>
      <c r="AE124" s="6">
        <f t="shared" si="127"/>
        <v>7952400</v>
      </c>
      <c r="AF124" s="6">
        <f t="shared" si="128"/>
        <v>22425768000</v>
      </c>
      <c r="AG124" s="8">
        <v>6013</v>
      </c>
      <c r="AH124" s="6">
        <f t="shared" si="129"/>
        <v>6013</v>
      </c>
      <c r="AI124" s="6">
        <f t="shared" si="130"/>
        <v>36156169</v>
      </c>
      <c r="AJ124" s="6">
        <f t="shared" si="131"/>
        <v>217407044197</v>
      </c>
      <c r="AK124" s="32"/>
      <c r="AL124" s="6">
        <v>4</v>
      </c>
      <c r="AM124" s="6">
        <v>1</v>
      </c>
      <c r="AN124" s="8">
        <v>1994</v>
      </c>
      <c r="AO124" s="6">
        <f t="shared" si="132"/>
        <v>1994</v>
      </c>
      <c r="AP124" s="6">
        <f t="shared" si="133"/>
        <v>3976036</v>
      </c>
      <c r="AQ124" s="6">
        <f t="shared" si="134"/>
        <v>7928215784</v>
      </c>
      <c r="AR124" s="8">
        <v>5065</v>
      </c>
      <c r="AS124" s="6">
        <f t="shared" si="135"/>
        <v>5065</v>
      </c>
      <c r="AT124" s="6">
        <f t="shared" si="136"/>
        <v>25654225</v>
      </c>
      <c r="AU124" s="6">
        <f t="shared" si="137"/>
        <v>129938649625</v>
      </c>
      <c r="AV124" s="32"/>
      <c r="AW124" s="6">
        <v>4</v>
      </c>
      <c r="AX124" s="6">
        <v>1</v>
      </c>
      <c r="AY124" s="8">
        <v>1628</v>
      </c>
      <c r="AZ124" s="6">
        <f t="shared" si="138"/>
        <v>1628</v>
      </c>
      <c r="BA124" s="6">
        <f t="shared" si="139"/>
        <v>2650384</v>
      </c>
      <c r="BB124" s="6">
        <f t="shared" si="140"/>
        <v>4314825152</v>
      </c>
      <c r="BC124" s="8">
        <v>4142</v>
      </c>
      <c r="BD124" s="6">
        <f t="shared" si="141"/>
        <v>4142</v>
      </c>
      <c r="BE124" s="6">
        <f t="shared" si="142"/>
        <v>17156164</v>
      </c>
      <c r="BF124" s="6">
        <f t="shared" si="143"/>
        <v>71060831288</v>
      </c>
      <c r="BG124" s="32"/>
      <c r="BH124" s="6">
        <v>4</v>
      </c>
      <c r="BI124" s="6">
        <v>1</v>
      </c>
      <c r="BJ124" s="8">
        <v>1459</v>
      </c>
      <c r="BK124" s="6">
        <f t="shared" si="144"/>
        <v>1459</v>
      </c>
      <c r="BL124" s="6">
        <f t="shared" si="145"/>
        <v>2128681</v>
      </c>
      <c r="BM124" s="6">
        <f t="shared" si="146"/>
        <v>3105745579</v>
      </c>
      <c r="BN124" s="8">
        <v>3715</v>
      </c>
      <c r="BO124" s="6">
        <f t="shared" si="147"/>
        <v>3715</v>
      </c>
      <c r="BP124" s="6">
        <f t="shared" si="148"/>
        <v>13801225</v>
      </c>
      <c r="BQ124" s="6">
        <f t="shared" si="149"/>
        <v>51271550875</v>
      </c>
      <c r="BR124" s="32"/>
      <c r="BS124" s="9">
        <v>4</v>
      </c>
      <c r="BT124" s="6">
        <v>1</v>
      </c>
      <c r="BU124" s="8">
        <v>1410</v>
      </c>
      <c r="BV124" s="6">
        <f t="shared" si="150"/>
        <v>1410</v>
      </c>
      <c r="BW124" s="6">
        <f t="shared" si="151"/>
        <v>1988100</v>
      </c>
      <c r="BX124" s="6">
        <f t="shared" si="152"/>
        <v>2803221000</v>
      </c>
      <c r="BY124" s="8">
        <v>3590</v>
      </c>
      <c r="BZ124" s="6">
        <f t="shared" si="153"/>
        <v>3590</v>
      </c>
      <c r="CA124" s="6">
        <f t="shared" si="154"/>
        <v>12888100</v>
      </c>
      <c r="CB124" s="6">
        <f t="shared" si="155"/>
        <v>46268279000</v>
      </c>
      <c r="CC124" s="32"/>
      <c r="CD124" s="32"/>
      <c r="CE124" s="32"/>
      <c r="CF124" s="32"/>
      <c r="CG124" s="32"/>
      <c r="CH124" s="32"/>
      <c r="CI124" s="32"/>
      <c r="CJ124" s="32"/>
      <c r="CK124" s="32"/>
      <c r="CL124" s="32"/>
      <c r="CM124" s="32"/>
      <c r="CN124" s="32"/>
      <c r="CO124" s="32"/>
      <c r="CP124" s="32"/>
      <c r="CQ124" s="32"/>
      <c r="CR124" s="32"/>
      <c r="CS124" s="32"/>
      <c r="CT124" s="32"/>
      <c r="CU124" s="32"/>
    </row>
    <row r="125" spans="1:99" x14ac:dyDescent="0.35">
      <c r="E125" s="6">
        <v>5</v>
      </c>
      <c r="F125" s="6">
        <v>2</v>
      </c>
      <c r="G125" s="8">
        <v>5507</v>
      </c>
      <c r="H125" s="6">
        <f t="shared" si="120"/>
        <v>11014</v>
      </c>
      <c r="I125" s="6">
        <f t="shared" si="121"/>
        <v>60654098</v>
      </c>
      <c r="J125" s="6">
        <f t="shared" si="122"/>
        <v>334022117686</v>
      </c>
      <c r="K125" s="8">
        <v>5507</v>
      </c>
      <c r="L125" s="6">
        <f t="shared" si="123"/>
        <v>11014</v>
      </c>
      <c r="M125" s="6">
        <f t="shared" si="124"/>
        <v>60654098</v>
      </c>
      <c r="N125" s="6">
        <f t="shared" si="125"/>
        <v>334022117686</v>
      </c>
      <c r="O125" s="32"/>
      <c r="P125" s="6">
        <v>5</v>
      </c>
      <c r="Q125" s="6">
        <v>2</v>
      </c>
      <c r="R125" s="8">
        <v>5447</v>
      </c>
      <c r="S125" s="6">
        <f t="shared" si="114"/>
        <v>10894</v>
      </c>
      <c r="T125" s="6">
        <f t="shared" si="115"/>
        <v>59339618</v>
      </c>
      <c r="U125" s="6">
        <f t="shared" si="116"/>
        <v>323222899246</v>
      </c>
      <c r="V125" s="8">
        <v>5694</v>
      </c>
      <c r="W125" s="6">
        <f t="shared" si="117"/>
        <v>11388</v>
      </c>
      <c r="X125" s="6">
        <f t="shared" si="118"/>
        <v>64843272</v>
      </c>
      <c r="Y125" s="6">
        <f t="shared" si="119"/>
        <v>369217590768</v>
      </c>
      <c r="Z125" s="32"/>
      <c r="AA125" s="6">
        <v>5</v>
      </c>
      <c r="AB125" s="6">
        <v>2</v>
      </c>
      <c r="AC125" s="8">
        <v>2820</v>
      </c>
      <c r="AD125" s="6">
        <f t="shared" si="126"/>
        <v>5640</v>
      </c>
      <c r="AE125" s="6">
        <f t="shared" si="127"/>
        <v>15904800</v>
      </c>
      <c r="AF125" s="6">
        <f t="shared" si="128"/>
        <v>44851536000</v>
      </c>
      <c r="AG125" s="8">
        <v>6013</v>
      </c>
      <c r="AH125" s="6">
        <f t="shared" si="129"/>
        <v>12026</v>
      </c>
      <c r="AI125" s="6">
        <f t="shared" si="130"/>
        <v>72312338</v>
      </c>
      <c r="AJ125" s="6">
        <f t="shared" si="131"/>
        <v>434814088394</v>
      </c>
      <c r="AK125" s="32"/>
      <c r="AL125" s="6">
        <v>5</v>
      </c>
      <c r="AM125" s="6">
        <v>2</v>
      </c>
      <c r="AN125" s="8">
        <v>1994</v>
      </c>
      <c r="AO125" s="6">
        <f t="shared" si="132"/>
        <v>3988</v>
      </c>
      <c r="AP125" s="6">
        <f t="shared" si="133"/>
        <v>7952072</v>
      </c>
      <c r="AQ125" s="6">
        <f t="shared" si="134"/>
        <v>15856431568</v>
      </c>
      <c r="AR125" s="8">
        <v>5065</v>
      </c>
      <c r="AS125" s="6">
        <f t="shared" si="135"/>
        <v>10130</v>
      </c>
      <c r="AT125" s="6">
        <f t="shared" si="136"/>
        <v>51308450</v>
      </c>
      <c r="AU125" s="6">
        <f t="shared" si="137"/>
        <v>259877299250</v>
      </c>
      <c r="AV125" s="32"/>
      <c r="AW125" s="6">
        <v>5</v>
      </c>
      <c r="AX125" s="6">
        <v>2</v>
      </c>
      <c r="AY125" s="8">
        <v>1628</v>
      </c>
      <c r="AZ125" s="6">
        <f t="shared" si="138"/>
        <v>3256</v>
      </c>
      <c r="BA125" s="6">
        <f t="shared" si="139"/>
        <v>5300768</v>
      </c>
      <c r="BB125" s="6">
        <f t="shared" si="140"/>
        <v>8629650304</v>
      </c>
      <c r="BC125" s="8">
        <v>4142</v>
      </c>
      <c r="BD125" s="6">
        <f t="shared" si="141"/>
        <v>8284</v>
      </c>
      <c r="BE125" s="6">
        <f t="shared" si="142"/>
        <v>34312328</v>
      </c>
      <c r="BF125" s="6">
        <f t="shared" si="143"/>
        <v>142121662576</v>
      </c>
      <c r="BG125" s="32"/>
      <c r="BH125" s="6">
        <v>5</v>
      </c>
      <c r="BI125" s="6">
        <v>2</v>
      </c>
      <c r="BJ125" s="8">
        <v>1459</v>
      </c>
      <c r="BK125" s="6">
        <f t="shared" si="144"/>
        <v>2918</v>
      </c>
      <c r="BL125" s="6">
        <f t="shared" si="145"/>
        <v>4257362</v>
      </c>
      <c r="BM125" s="6">
        <f t="shared" si="146"/>
        <v>6211491158</v>
      </c>
      <c r="BN125" s="8">
        <v>3715</v>
      </c>
      <c r="BO125" s="6">
        <f t="shared" si="147"/>
        <v>7430</v>
      </c>
      <c r="BP125" s="6">
        <f t="shared" si="148"/>
        <v>27602450</v>
      </c>
      <c r="BQ125" s="6">
        <f t="shared" si="149"/>
        <v>102543101750</v>
      </c>
      <c r="BR125" s="32"/>
      <c r="BS125" s="9">
        <v>5</v>
      </c>
      <c r="BT125" s="6">
        <v>2</v>
      </c>
      <c r="BU125" s="8">
        <v>1410</v>
      </c>
      <c r="BV125" s="6">
        <f t="shared" si="150"/>
        <v>2820</v>
      </c>
      <c r="BW125" s="6">
        <f t="shared" si="151"/>
        <v>3976200</v>
      </c>
      <c r="BX125" s="6">
        <f t="shared" si="152"/>
        <v>5606442000</v>
      </c>
      <c r="BY125" s="8">
        <v>3590</v>
      </c>
      <c r="BZ125" s="6">
        <f t="shared" si="153"/>
        <v>7180</v>
      </c>
      <c r="CA125" s="6">
        <f t="shared" si="154"/>
        <v>25776200</v>
      </c>
      <c r="CB125" s="6">
        <f t="shared" si="155"/>
        <v>92536558000</v>
      </c>
      <c r="CC125" s="32"/>
      <c r="CD125" s="32"/>
      <c r="CE125" s="32"/>
      <c r="CF125" s="32"/>
      <c r="CG125" s="32"/>
      <c r="CH125" s="32"/>
      <c r="CI125" s="32"/>
      <c r="CJ125" s="32"/>
      <c r="CK125" s="32"/>
      <c r="CL125" s="32"/>
      <c r="CM125" s="32"/>
      <c r="CN125" s="32"/>
      <c r="CO125" s="32"/>
      <c r="CP125" s="32"/>
      <c r="CQ125" s="32"/>
      <c r="CR125" s="32"/>
      <c r="CS125" s="32"/>
      <c r="CT125" s="32"/>
      <c r="CU125" s="32"/>
    </row>
    <row r="126" spans="1:99" x14ac:dyDescent="0.35">
      <c r="E126" s="6">
        <v>6</v>
      </c>
      <c r="F126" s="6">
        <v>1</v>
      </c>
      <c r="G126" s="8">
        <v>5507</v>
      </c>
      <c r="H126" s="55">
        <f t="shared" si="120"/>
        <v>5507</v>
      </c>
      <c r="I126" s="6">
        <f t="shared" si="121"/>
        <v>30327049</v>
      </c>
      <c r="J126" s="6">
        <f t="shared" si="122"/>
        <v>167011058843</v>
      </c>
      <c r="K126" s="8">
        <v>5507</v>
      </c>
      <c r="L126" s="6">
        <f t="shared" si="123"/>
        <v>5507</v>
      </c>
      <c r="M126" s="6">
        <f t="shared" si="124"/>
        <v>30327049</v>
      </c>
      <c r="N126" s="6">
        <f t="shared" si="125"/>
        <v>167011058843</v>
      </c>
      <c r="O126" s="32"/>
      <c r="P126" s="6">
        <v>6</v>
      </c>
      <c r="Q126" s="6">
        <v>1</v>
      </c>
      <c r="R126" s="8">
        <v>5447</v>
      </c>
      <c r="S126" s="6">
        <f t="shared" si="114"/>
        <v>5447</v>
      </c>
      <c r="T126" s="6">
        <f t="shared" si="115"/>
        <v>29669809</v>
      </c>
      <c r="U126" s="6">
        <f t="shared" si="116"/>
        <v>161611449623</v>
      </c>
      <c r="V126" s="8">
        <v>5694</v>
      </c>
      <c r="W126" s="6">
        <f t="shared" si="117"/>
        <v>5694</v>
      </c>
      <c r="X126" s="6">
        <f t="shared" si="118"/>
        <v>32421636</v>
      </c>
      <c r="Y126" s="6">
        <f t="shared" si="119"/>
        <v>184608795384</v>
      </c>
      <c r="Z126" s="32"/>
      <c r="AA126" s="6">
        <v>6</v>
      </c>
      <c r="AB126" s="6">
        <v>1</v>
      </c>
      <c r="AC126" s="8">
        <v>2820</v>
      </c>
      <c r="AD126" s="6">
        <f t="shared" si="126"/>
        <v>2820</v>
      </c>
      <c r="AE126" s="6">
        <f t="shared" si="127"/>
        <v>7952400</v>
      </c>
      <c r="AF126" s="6">
        <f t="shared" si="128"/>
        <v>22425768000</v>
      </c>
      <c r="AG126" s="8">
        <v>6013</v>
      </c>
      <c r="AH126" s="6">
        <f t="shared" si="129"/>
        <v>6013</v>
      </c>
      <c r="AI126" s="6">
        <f t="shared" si="130"/>
        <v>36156169</v>
      </c>
      <c r="AJ126" s="6">
        <f t="shared" si="131"/>
        <v>217407044197</v>
      </c>
      <c r="AK126" s="32"/>
      <c r="AL126" s="6">
        <v>6</v>
      </c>
      <c r="AM126" s="6">
        <v>1</v>
      </c>
      <c r="AN126" s="8">
        <v>1994</v>
      </c>
      <c r="AO126" s="6">
        <f t="shared" si="132"/>
        <v>1994</v>
      </c>
      <c r="AP126" s="6">
        <f t="shared" si="133"/>
        <v>3976036</v>
      </c>
      <c r="AQ126" s="6">
        <f t="shared" si="134"/>
        <v>7928215784</v>
      </c>
      <c r="AR126" s="8">
        <v>5065</v>
      </c>
      <c r="AS126" s="6">
        <f t="shared" si="135"/>
        <v>5065</v>
      </c>
      <c r="AT126" s="6">
        <f t="shared" si="136"/>
        <v>25654225</v>
      </c>
      <c r="AU126" s="6">
        <f t="shared" si="137"/>
        <v>129938649625</v>
      </c>
      <c r="AV126" s="32"/>
      <c r="AW126" s="6">
        <v>6</v>
      </c>
      <c r="AX126" s="6">
        <v>1</v>
      </c>
      <c r="AY126" s="8">
        <v>1628</v>
      </c>
      <c r="AZ126" s="6">
        <f t="shared" si="138"/>
        <v>1628</v>
      </c>
      <c r="BA126" s="6">
        <f t="shared" si="139"/>
        <v>2650384</v>
      </c>
      <c r="BB126" s="6">
        <f t="shared" si="140"/>
        <v>4314825152</v>
      </c>
      <c r="BC126" s="8">
        <v>4142</v>
      </c>
      <c r="BD126" s="6">
        <f t="shared" si="141"/>
        <v>4142</v>
      </c>
      <c r="BE126" s="6">
        <f t="shared" si="142"/>
        <v>17156164</v>
      </c>
      <c r="BF126" s="6">
        <f t="shared" si="143"/>
        <v>71060831288</v>
      </c>
      <c r="BG126" s="32"/>
      <c r="BH126" s="6">
        <v>6</v>
      </c>
      <c r="BI126" s="6">
        <v>1</v>
      </c>
      <c r="BJ126" s="8">
        <v>1459</v>
      </c>
      <c r="BK126" s="6">
        <f t="shared" si="144"/>
        <v>1459</v>
      </c>
      <c r="BL126" s="6">
        <f t="shared" si="145"/>
        <v>2128681</v>
      </c>
      <c r="BM126" s="6">
        <f t="shared" si="146"/>
        <v>3105745579</v>
      </c>
      <c r="BN126" s="8">
        <v>3715</v>
      </c>
      <c r="BO126" s="6">
        <f t="shared" si="147"/>
        <v>3715</v>
      </c>
      <c r="BP126" s="6">
        <f t="shared" si="148"/>
        <v>13801225</v>
      </c>
      <c r="BQ126" s="6">
        <f t="shared" si="149"/>
        <v>51271550875</v>
      </c>
      <c r="BR126" s="32"/>
      <c r="BS126" s="9">
        <v>6</v>
      </c>
      <c r="BT126" s="6">
        <v>1</v>
      </c>
      <c r="BU126" s="8">
        <v>1410</v>
      </c>
      <c r="BV126" s="6">
        <f t="shared" si="150"/>
        <v>1410</v>
      </c>
      <c r="BW126" s="6">
        <f t="shared" si="151"/>
        <v>1988100</v>
      </c>
      <c r="BX126" s="6">
        <f t="shared" si="152"/>
        <v>2803221000</v>
      </c>
      <c r="BY126" s="8">
        <v>3590</v>
      </c>
      <c r="BZ126" s="6">
        <f t="shared" si="153"/>
        <v>3590</v>
      </c>
      <c r="CA126" s="6">
        <f t="shared" si="154"/>
        <v>12888100</v>
      </c>
      <c r="CB126" s="6">
        <f t="shared" si="155"/>
        <v>46268279000</v>
      </c>
      <c r="CC126" s="32"/>
      <c r="CD126" s="32"/>
      <c r="CE126" s="32"/>
      <c r="CF126" s="32"/>
      <c r="CG126" s="32"/>
      <c r="CH126" s="32"/>
      <c r="CI126" s="32"/>
      <c r="CJ126" s="32"/>
      <c r="CK126" s="32"/>
      <c r="CL126" s="32"/>
      <c r="CM126" s="32"/>
      <c r="CN126" s="32"/>
      <c r="CO126" s="32"/>
      <c r="CP126" s="32"/>
      <c r="CQ126" s="32"/>
      <c r="CR126" s="32"/>
      <c r="CS126" s="32"/>
      <c r="CT126" s="32"/>
      <c r="CU126" s="32"/>
    </row>
    <row r="127" spans="1:99" x14ac:dyDescent="0.35">
      <c r="E127" s="6">
        <v>7</v>
      </c>
      <c r="F127" s="6">
        <v>2</v>
      </c>
      <c r="G127" s="8">
        <v>5507</v>
      </c>
      <c r="H127" s="6">
        <f t="shared" si="120"/>
        <v>11014</v>
      </c>
      <c r="I127" s="6">
        <f t="shared" si="121"/>
        <v>60654098</v>
      </c>
      <c r="J127" s="6">
        <f t="shared" si="122"/>
        <v>334022117686</v>
      </c>
      <c r="K127" s="8">
        <v>5507</v>
      </c>
      <c r="L127" s="6">
        <f t="shared" si="123"/>
        <v>11014</v>
      </c>
      <c r="M127" s="6">
        <f t="shared" si="124"/>
        <v>60654098</v>
      </c>
      <c r="N127" s="6">
        <f t="shared" si="125"/>
        <v>334022117686</v>
      </c>
      <c r="O127" s="32"/>
      <c r="P127" s="6">
        <v>7</v>
      </c>
      <c r="Q127" s="6">
        <v>2</v>
      </c>
      <c r="R127" s="8">
        <v>5447</v>
      </c>
      <c r="S127" s="6">
        <f t="shared" si="114"/>
        <v>10894</v>
      </c>
      <c r="T127" s="6">
        <f t="shared" si="115"/>
        <v>59339618</v>
      </c>
      <c r="U127" s="6">
        <f t="shared" si="116"/>
        <v>323222899246</v>
      </c>
      <c r="V127" s="8">
        <v>5694</v>
      </c>
      <c r="W127" s="6">
        <f t="shared" si="117"/>
        <v>11388</v>
      </c>
      <c r="X127" s="6">
        <f t="shared" si="118"/>
        <v>64843272</v>
      </c>
      <c r="Y127" s="6">
        <f t="shared" si="119"/>
        <v>369217590768</v>
      </c>
      <c r="Z127" s="32"/>
      <c r="AA127" s="6">
        <v>7</v>
      </c>
      <c r="AB127" s="6">
        <v>2</v>
      </c>
      <c r="AC127" s="8">
        <v>2820</v>
      </c>
      <c r="AD127" s="6">
        <f t="shared" si="126"/>
        <v>5640</v>
      </c>
      <c r="AE127" s="6">
        <f t="shared" si="127"/>
        <v>15904800</v>
      </c>
      <c r="AF127" s="6">
        <f t="shared" si="128"/>
        <v>44851536000</v>
      </c>
      <c r="AG127" s="8">
        <v>6013</v>
      </c>
      <c r="AH127" s="6">
        <f t="shared" si="129"/>
        <v>12026</v>
      </c>
      <c r="AI127" s="6">
        <f t="shared" si="130"/>
        <v>72312338</v>
      </c>
      <c r="AJ127" s="6">
        <f t="shared" si="131"/>
        <v>434814088394</v>
      </c>
      <c r="AK127" s="32"/>
      <c r="AL127" s="6">
        <v>7</v>
      </c>
      <c r="AM127" s="6">
        <v>2</v>
      </c>
      <c r="AN127" s="8">
        <v>1994</v>
      </c>
      <c r="AO127" s="6">
        <f t="shared" si="132"/>
        <v>3988</v>
      </c>
      <c r="AP127" s="6">
        <f t="shared" si="133"/>
        <v>7952072</v>
      </c>
      <c r="AQ127" s="6">
        <f t="shared" si="134"/>
        <v>15856431568</v>
      </c>
      <c r="AR127" s="8">
        <v>5065</v>
      </c>
      <c r="AS127" s="6">
        <f t="shared" si="135"/>
        <v>10130</v>
      </c>
      <c r="AT127" s="6">
        <f t="shared" si="136"/>
        <v>51308450</v>
      </c>
      <c r="AU127" s="6">
        <f t="shared" si="137"/>
        <v>259877299250</v>
      </c>
      <c r="AV127" s="32"/>
      <c r="AW127" s="6">
        <v>7</v>
      </c>
      <c r="AX127" s="6">
        <v>2</v>
      </c>
      <c r="AY127" s="8">
        <v>1628</v>
      </c>
      <c r="AZ127" s="6">
        <f t="shared" si="138"/>
        <v>3256</v>
      </c>
      <c r="BA127" s="6">
        <f t="shared" si="139"/>
        <v>5300768</v>
      </c>
      <c r="BB127" s="6">
        <f t="shared" si="140"/>
        <v>8629650304</v>
      </c>
      <c r="BC127" s="8">
        <v>4142</v>
      </c>
      <c r="BD127" s="6">
        <f t="shared" si="141"/>
        <v>8284</v>
      </c>
      <c r="BE127" s="6">
        <f t="shared" si="142"/>
        <v>34312328</v>
      </c>
      <c r="BF127" s="6">
        <f t="shared" si="143"/>
        <v>142121662576</v>
      </c>
      <c r="BG127" s="32"/>
      <c r="BH127" s="6">
        <v>7</v>
      </c>
      <c r="BI127" s="6">
        <v>2</v>
      </c>
      <c r="BJ127" s="8">
        <v>1459</v>
      </c>
      <c r="BK127" s="6">
        <f t="shared" si="144"/>
        <v>2918</v>
      </c>
      <c r="BL127" s="6">
        <f t="shared" si="145"/>
        <v>4257362</v>
      </c>
      <c r="BM127" s="6">
        <f t="shared" si="146"/>
        <v>6211491158</v>
      </c>
      <c r="BN127" s="8">
        <v>3715</v>
      </c>
      <c r="BO127" s="6">
        <f t="shared" si="147"/>
        <v>7430</v>
      </c>
      <c r="BP127" s="6">
        <f t="shared" si="148"/>
        <v>27602450</v>
      </c>
      <c r="BQ127" s="6">
        <f t="shared" si="149"/>
        <v>102543101750</v>
      </c>
      <c r="BR127" s="32"/>
      <c r="BS127" s="9">
        <v>7</v>
      </c>
      <c r="BT127" s="6">
        <v>2</v>
      </c>
      <c r="BU127" s="8">
        <v>1410</v>
      </c>
      <c r="BV127" s="6">
        <f t="shared" si="150"/>
        <v>2820</v>
      </c>
      <c r="BW127" s="6">
        <f t="shared" si="151"/>
        <v>3976200</v>
      </c>
      <c r="BX127" s="6">
        <f t="shared" si="152"/>
        <v>5606442000</v>
      </c>
      <c r="BY127" s="8">
        <v>3590</v>
      </c>
      <c r="BZ127" s="6">
        <f t="shared" si="153"/>
        <v>7180</v>
      </c>
      <c r="CA127" s="6">
        <f t="shared" si="154"/>
        <v>25776200</v>
      </c>
      <c r="CB127" s="6">
        <f t="shared" si="155"/>
        <v>92536558000</v>
      </c>
      <c r="CC127" s="32"/>
      <c r="CD127" s="32"/>
      <c r="CE127" s="32"/>
      <c r="CF127" s="32"/>
      <c r="CG127" s="32"/>
      <c r="CH127" s="32"/>
      <c r="CI127" s="32"/>
      <c r="CJ127" s="32"/>
      <c r="CK127" s="32"/>
      <c r="CL127" s="32"/>
      <c r="CM127" s="32"/>
      <c r="CN127" s="32"/>
      <c r="CO127" s="32"/>
      <c r="CP127" s="32"/>
      <c r="CQ127" s="32"/>
      <c r="CR127" s="32"/>
      <c r="CS127" s="32"/>
      <c r="CT127" s="32"/>
      <c r="CU127" s="32"/>
    </row>
    <row r="128" spans="1:99" x14ac:dyDescent="0.35">
      <c r="E128" s="6">
        <v>8</v>
      </c>
      <c r="F128" s="6">
        <v>0.75</v>
      </c>
      <c r="G128" s="8">
        <v>5204</v>
      </c>
      <c r="H128" s="6">
        <f t="shared" si="120"/>
        <v>3903</v>
      </c>
      <c r="I128" s="6">
        <f t="shared" si="121"/>
        <v>20311212</v>
      </c>
      <c r="J128" s="6">
        <f t="shared" si="122"/>
        <v>105699547248</v>
      </c>
      <c r="K128" s="8">
        <v>5204</v>
      </c>
      <c r="L128" s="6">
        <f t="shared" si="123"/>
        <v>3903</v>
      </c>
      <c r="M128" s="6">
        <f t="shared" si="124"/>
        <v>20311212</v>
      </c>
      <c r="N128" s="6">
        <f t="shared" si="125"/>
        <v>105699547248</v>
      </c>
      <c r="O128" s="32"/>
      <c r="P128" s="6">
        <v>8</v>
      </c>
      <c r="Q128" s="6">
        <v>0.75</v>
      </c>
      <c r="R128" s="8">
        <v>5415</v>
      </c>
      <c r="S128" s="6">
        <f t="shared" si="114"/>
        <v>4061.25</v>
      </c>
      <c r="T128" s="6">
        <f t="shared" si="115"/>
        <v>21991668.75</v>
      </c>
      <c r="U128" s="6">
        <f t="shared" si="116"/>
        <v>119084886281.25</v>
      </c>
      <c r="V128" s="8">
        <v>5361</v>
      </c>
      <c r="W128" s="6">
        <f t="shared" si="117"/>
        <v>4020.75</v>
      </c>
      <c r="X128" s="6">
        <f t="shared" si="118"/>
        <v>21555240.75</v>
      </c>
      <c r="Y128" s="6">
        <f t="shared" si="119"/>
        <v>115557645660.75</v>
      </c>
      <c r="Z128" s="32"/>
      <c r="AA128" s="6">
        <v>8</v>
      </c>
      <c r="AB128" s="6">
        <v>0.75</v>
      </c>
      <c r="AC128" s="8">
        <v>2820</v>
      </c>
      <c r="AD128" s="6">
        <f t="shared" si="126"/>
        <v>2115</v>
      </c>
      <c r="AE128" s="6">
        <f t="shared" si="127"/>
        <v>5964300</v>
      </c>
      <c r="AF128" s="6">
        <f t="shared" si="128"/>
        <v>16819326000</v>
      </c>
      <c r="AG128" s="8">
        <v>5612</v>
      </c>
      <c r="AH128" s="6">
        <f t="shared" si="129"/>
        <v>4209</v>
      </c>
      <c r="AI128" s="6">
        <f t="shared" si="130"/>
        <v>23620908</v>
      </c>
      <c r="AJ128" s="6">
        <f t="shared" si="131"/>
        <v>132560535696</v>
      </c>
      <c r="AK128" s="32"/>
      <c r="AL128" s="6">
        <v>8</v>
      </c>
      <c r="AM128" s="6">
        <v>0.75</v>
      </c>
      <c r="AN128" s="8">
        <v>1994</v>
      </c>
      <c r="AO128" s="6">
        <f t="shared" si="132"/>
        <v>1495.5</v>
      </c>
      <c r="AP128" s="6">
        <f t="shared" si="133"/>
        <v>2982027</v>
      </c>
      <c r="AQ128" s="6">
        <f t="shared" si="134"/>
        <v>5946161838</v>
      </c>
      <c r="AR128" s="8">
        <v>4920</v>
      </c>
      <c r="AS128" s="6">
        <f t="shared" si="135"/>
        <v>3690</v>
      </c>
      <c r="AT128" s="6">
        <f t="shared" si="136"/>
        <v>18154800</v>
      </c>
      <c r="AU128" s="6">
        <f t="shared" si="137"/>
        <v>89321616000</v>
      </c>
      <c r="AV128" s="32"/>
      <c r="AW128" s="6">
        <v>8</v>
      </c>
      <c r="AX128" s="6">
        <v>0.75</v>
      </c>
      <c r="AY128" s="8">
        <v>1628</v>
      </c>
      <c r="AZ128" s="6">
        <f t="shared" si="138"/>
        <v>1221</v>
      </c>
      <c r="BA128" s="6">
        <f t="shared" si="139"/>
        <v>1987788</v>
      </c>
      <c r="BB128" s="6">
        <f t="shared" si="140"/>
        <v>3236118864</v>
      </c>
      <c r="BC128" s="8">
        <v>4093</v>
      </c>
      <c r="BD128" s="6">
        <f t="shared" si="141"/>
        <v>3069.75</v>
      </c>
      <c r="BE128" s="6">
        <f t="shared" si="142"/>
        <v>12564486.75</v>
      </c>
      <c r="BF128" s="6">
        <f t="shared" si="143"/>
        <v>51426444267.75</v>
      </c>
      <c r="BG128" s="32"/>
      <c r="BH128" s="6">
        <v>8</v>
      </c>
      <c r="BI128" s="6">
        <v>0.75</v>
      </c>
      <c r="BJ128" s="8">
        <v>1459</v>
      </c>
      <c r="BK128" s="6">
        <f t="shared" si="144"/>
        <v>1094.25</v>
      </c>
      <c r="BL128" s="6">
        <f t="shared" si="145"/>
        <v>1596510.75</v>
      </c>
      <c r="BM128" s="6">
        <f t="shared" si="146"/>
        <v>2329309184.25</v>
      </c>
      <c r="BN128" s="8">
        <v>3696</v>
      </c>
      <c r="BO128" s="6">
        <f t="shared" si="147"/>
        <v>2772</v>
      </c>
      <c r="BP128" s="6">
        <f t="shared" si="148"/>
        <v>10245312</v>
      </c>
      <c r="BQ128" s="6">
        <f t="shared" si="149"/>
        <v>37866673152</v>
      </c>
      <c r="BR128" s="32"/>
      <c r="BS128" s="9">
        <v>8</v>
      </c>
      <c r="BT128" s="6">
        <v>0.75</v>
      </c>
      <c r="BU128" s="8">
        <v>1410</v>
      </c>
      <c r="BV128" s="6">
        <f t="shared" si="150"/>
        <v>1057.5</v>
      </c>
      <c r="BW128" s="6">
        <f t="shared" si="151"/>
        <v>1491075</v>
      </c>
      <c r="BX128" s="6">
        <f t="shared" si="152"/>
        <v>2102415750</v>
      </c>
      <c r="BY128" s="8">
        <v>3590</v>
      </c>
      <c r="BZ128" s="6">
        <f t="shared" si="153"/>
        <v>2692.5</v>
      </c>
      <c r="CA128" s="6">
        <f t="shared" si="154"/>
        <v>9666075</v>
      </c>
      <c r="CB128" s="6">
        <f t="shared" si="155"/>
        <v>34701209250</v>
      </c>
      <c r="CC128" s="32"/>
      <c r="CD128" s="32"/>
      <c r="CE128" s="32"/>
      <c r="CF128" s="32"/>
      <c r="CG128" s="32"/>
      <c r="CH128" s="32"/>
      <c r="CI128" s="32"/>
      <c r="CJ128" s="32"/>
      <c r="CK128" s="32"/>
      <c r="CL128" s="32"/>
      <c r="CM128" s="32"/>
      <c r="CN128" s="32"/>
      <c r="CO128" s="32"/>
      <c r="CP128" s="32"/>
      <c r="CQ128" s="32"/>
      <c r="CR128" s="32"/>
      <c r="CS128" s="32"/>
      <c r="CT128" s="32"/>
      <c r="CU128" s="32"/>
    </row>
    <row r="129" spans="5:122" x14ac:dyDescent="0.35">
      <c r="E129" s="6">
        <v>8.5</v>
      </c>
      <c r="F129" s="6">
        <v>1</v>
      </c>
      <c r="G129" s="8">
        <v>4711</v>
      </c>
      <c r="H129" s="6">
        <f t="shared" si="120"/>
        <v>4711</v>
      </c>
      <c r="I129" s="6">
        <f t="shared" si="121"/>
        <v>22193521</v>
      </c>
      <c r="J129" s="6">
        <f t="shared" si="122"/>
        <v>104553677431</v>
      </c>
      <c r="K129" s="8">
        <v>4711</v>
      </c>
      <c r="L129" s="6">
        <f t="shared" si="123"/>
        <v>4711</v>
      </c>
      <c r="M129" s="6">
        <f t="shared" si="124"/>
        <v>22193521</v>
      </c>
      <c r="N129" s="6">
        <f t="shared" si="125"/>
        <v>104553677431</v>
      </c>
      <c r="O129" s="32"/>
      <c r="P129" s="6">
        <v>8.5</v>
      </c>
      <c r="Q129" s="6">
        <v>1</v>
      </c>
      <c r="R129" s="8">
        <v>4953</v>
      </c>
      <c r="S129" s="6">
        <f t="shared" si="114"/>
        <v>4953</v>
      </c>
      <c r="T129" s="6">
        <f t="shared" si="115"/>
        <v>24532209</v>
      </c>
      <c r="U129" s="6">
        <f t="shared" si="116"/>
        <v>121508031177</v>
      </c>
      <c r="V129" s="8">
        <v>4757</v>
      </c>
      <c r="W129" s="6">
        <f t="shared" si="117"/>
        <v>4757</v>
      </c>
      <c r="X129" s="6">
        <f t="shared" si="118"/>
        <v>22629049</v>
      </c>
      <c r="Y129" s="6">
        <f t="shared" si="119"/>
        <v>107646386093</v>
      </c>
      <c r="Z129" s="32"/>
      <c r="AA129" s="6">
        <v>8.5</v>
      </c>
      <c r="AB129" s="6">
        <v>1</v>
      </c>
      <c r="AC129" s="8">
        <v>2820</v>
      </c>
      <c r="AD129" s="6">
        <f t="shared" si="126"/>
        <v>2820</v>
      </c>
      <c r="AE129" s="6">
        <f t="shared" si="127"/>
        <v>7952400</v>
      </c>
      <c r="AF129" s="6">
        <f t="shared" si="128"/>
        <v>22425768000</v>
      </c>
      <c r="AG129" s="8">
        <v>4963</v>
      </c>
      <c r="AH129" s="6">
        <f t="shared" si="129"/>
        <v>4963</v>
      </c>
      <c r="AI129" s="6">
        <f t="shared" si="130"/>
        <v>24631369</v>
      </c>
      <c r="AJ129" s="6">
        <f t="shared" si="131"/>
        <v>122245484347</v>
      </c>
      <c r="AK129" s="32"/>
      <c r="AL129" s="6">
        <v>8.5</v>
      </c>
      <c r="AM129" s="6">
        <v>1</v>
      </c>
      <c r="AN129" s="8">
        <v>1994</v>
      </c>
      <c r="AO129" s="6">
        <f t="shared" si="132"/>
        <v>1994</v>
      </c>
      <c r="AP129" s="6">
        <f t="shared" si="133"/>
        <v>3976036</v>
      </c>
      <c r="AQ129" s="6">
        <f t="shared" si="134"/>
        <v>7928215784</v>
      </c>
      <c r="AR129" s="8">
        <v>4643</v>
      </c>
      <c r="AS129" s="6">
        <f t="shared" si="135"/>
        <v>4643</v>
      </c>
      <c r="AT129" s="6">
        <f t="shared" si="136"/>
        <v>21557449</v>
      </c>
      <c r="AU129" s="6">
        <f t="shared" si="137"/>
        <v>100091235707</v>
      </c>
      <c r="AV129" s="32"/>
      <c r="AW129" s="6">
        <v>8.5</v>
      </c>
      <c r="AX129" s="6">
        <v>1</v>
      </c>
      <c r="AY129" s="8">
        <v>1628</v>
      </c>
      <c r="AZ129" s="6">
        <f t="shared" si="138"/>
        <v>1628</v>
      </c>
      <c r="BA129" s="6">
        <f t="shared" si="139"/>
        <v>2650384</v>
      </c>
      <c r="BB129" s="6">
        <f t="shared" si="140"/>
        <v>4314825152</v>
      </c>
      <c r="BC129" s="8">
        <v>4019</v>
      </c>
      <c r="BD129" s="6">
        <f t="shared" si="141"/>
        <v>4019</v>
      </c>
      <c r="BE129" s="6">
        <f t="shared" si="142"/>
        <v>16152361</v>
      </c>
      <c r="BF129" s="6">
        <f t="shared" si="143"/>
        <v>64916338859</v>
      </c>
      <c r="BG129" s="32"/>
      <c r="BH129" s="6">
        <v>8.5</v>
      </c>
      <c r="BI129" s="6">
        <v>1</v>
      </c>
      <c r="BJ129" s="8">
        <v>1459</v>
      </c>
      <c r="BK129" s="6">
        <f t="shared" si="144"/>
        <v>1459</v>
      </c>
      <c r="BL129" s="6">
        <f t="shared" si="145"/>
        <v>2128681</v>
      </c>
      <c r="BM129" s="6">
        <f t="shared" si="146"/>
        <v>3105745579</v>
      </c>
      <c r="BN129" s="8">
        <v>3653</v>
      </c>
      <c r="BO129" s="6">
        <f t="shared" si="147"/>
        <v>3653</v>
      </c>
      <c r="BP129" s="6">
        <f t="shared" si="148"/>
        <v>13344409</v>
      </c>
      <c r="BQ129" s="6">
        <f t="shared" si="149"/>
        <v>48747126077</v>
      </c>
      <c r="BR129" s="32"/>
      <c r="BS129" s="9">
        <v>8.5</v>
      </c>
      <c r="BT129" s="6">
        <v>1</v>
      </c>
      <c r="BU129" s="8">
        <v>1410</v>
      </c>
      <c r="BV129" s="6">
        <f t="shared" si="150"/>
        <v>1410</v>
      </c>
      <c r="BW129" s="6">
        <f t="shared" si="151"/>
        <v>1988100</v>
      </c>
      <c r="BX129" s="6">
        <f t="shared" si="152"/>
        <v>2803221000</v>
      </c>
      <c r="BY129" s="8">
        <v>3590</v>
      </c>
      <c r="BZ129" s="6">
        <f t="shared" si="153"/>
        <v>3590</v>
      </c>
      <c r="CA129" s="6">
        <f t="shared" si="154"/>
        <v>12888100</v>
      </c>
      <c r="CB129" s="6">
        <f t="shared" si="155"/>
        <v>46268279000</v>
      </c>
      <c r="CC129" s="32"/>
      <c r="CD129" s="32"/>
      <c r="CE129" s="32"/>
      <c r="CF129" s="32"/>
      <c r="CG129" s="32"/>
      <c r="CH129" s="32"/>
      <c r="CI129" s="32"/>
      <c r="CJ129" s="32"/>
      <c r="CK129" s="32"/>
      <c r="CL129" s="32"/>
      <c r="CM129" s="32"/>
      <c r="CN129" s="32"/>
      <c r="CO129" s="32"/>
      <c r="CP129" s="32"/>
      <c r="CQ129" s="32"/>
      <c r="CR129" s="32"/>
      <c r="CS129" s="32"/>
      <c r="CT129" s="32"/>
      <c r="CU129" s="32"/>
    </row>
    <row r="130" spans="5:122" x14ac:dyDescent="0.35">
      <c r="E130" s="6">
        <v>9</v>
      </c>
      <c r="F130" s="6">
        <v>0.5</v>
      </c>
      <c r="G130" s="10">
        <v>3903</v>
      </c>
      <c r="H130" s="6">
        <f t="shared" si="120"/>
        <v>1951.5</v>
      </c>
      <c r="I130" s="6">
        <f t="shared" si="121"/>
        <v>7616704.5</v>
      </c>
      <c r="J130" s="6">
        <f t="shared" si="122"/>
        <v>29727997663.5</v>
      </c>
      <c r="K130" s="10">
        <v>3903</v>
      </c>
      <c r="L130" s="6">
        <f t="shared" si="123"/>
        <v>1951.5</v>
      </c>
      <c r="M130" s="6">
        <f t="shared" si="124"/>
        <v>7616704.5</v>
      </c>
      <c r="N130" s="6">
        <f t="shared" si="125"/>
        <v>29727997663.5</v>
      </c>
      <c r="O130" s="32"/>
      <c r="P130" s="6">
        <v>9</v>
      </c>
      <c r="Q130" s="6">
        <v>0.5</v>
      </c>
      <c r="R130" s="8">
        <v>4221</v>
      </c>
      <c r="S130" s="6">
        <f t="shared" si="114"/>
        <v>2110.5</v>
      </c>
      <c r="T130" s="6">
        <f t="shared" si="115"/>
        <v>8908420.5</v>
      </c>
      <c r="U130" s="6">
        <f t="shared" si="116"/>
        <v>37602442930.5</v>
      </c>
      <c r="V130" s="8">
        <v>3837</v>
      </c>
      <c r="W130" s="6">
        <f t="shared" si="117"/>
        <v>1918.5</v>
      </c>
      <c r="X130" s="6">
        <f t="shared" si="118"/>
        <v>7361284.5</v>
      </c>
      <c r="Y130" s="6">
        <f t="shared" si="119"/>
        <v>28245248626.5</v>
      </c>
      <c r="Z130" s="32"/>
      <c r="AA130" s="6">
        <v>9</v>
      </c>
      <c r="AB130" s="6">
        <v>0.5</v>
      </c>
      <c r="AC130" s="8">
        <v>2820</v>
      </c>
      <c r="AD130" s="6">
        <f t="shared" si="126"/>
        <v>1410</v>
      </c>
      <c r="AE130" s="6">
        <f t="shared" si="127"/>
        <v>3976200</v>
      </c>
      <c r="AF130" s="6">
        <f t="shared" si="128"/>
        <v>11212884000</v>
      </c>
      <c r="AG130" s="8">
        <v>3968</v>
      </c>
      <c r="AH130" s="6">
        <f t="shared" si="129"/>
        <v>1984</v>
      </c>
      <c r="AI130" s="6">
        <f t="shared" si="130"/>
        <v>7872512</v>
      </c>
      <c r="AJ130" s="6">
        <f t="shared" si="131"/>
        <v>31238127616</v>
      </c>
      <c r="AK130" s="32"/>
      <c r="AL130" s="6">
        <v>9</v>
      </c>
      <c r="AM130" s="6">
        <v>0.5</v>
      </c>
      <c r="AN130" s="8">
        <v>1994</v>
      </c>
      <c r="AO130" s="6">
        <f t="shared" si="132"/>
        <v>997</v>
      </c>
      <c r="AP130" s="6">
        <f t="shared" si="133"/>
        <v>1988018</v>
      </c>
      <c r="AQ130" s="6">
        <f t="shared" si="134"/>
        <v>3964107892</v>
      </c>
      <c r="AR130" s="8">
        <v>3999</v>
      </c>
      <c r="AS130" s="6">
        <f t="shared" si="135"/>
        <v>1999.5</v>
      </c>
      <c r="AT130" s="6">
        <f t="shared" si="136"/>
        <v>7996000.5</v>
      </c>
      <c r="AU130" s="6">
        <f t="shared" si="137"/>
        <v>31976005999.5</v>
      </c>
      <c r="AV130" s="32"/>
      <c r="AW130" s="6">
        <v>9</v>
      </c>
      <c r="AX130" s="6">
        <v>0.5</v>
      </c>
      <c r="AY130" s="8">
        <v>1628</v>
      </c>
      <c r="AZ130" s="6">
        <f t="shared" si="138"/>
        <v>814</v>
      </c>
      <c r="BA130" s="6">
        <f t="shared" si="139"/>
        <v>1325192</v>
      </c>
      <c r="BB130" s="6">
        <f t="shared" si="140"/>
        <v>2157412576</v>
      </c>
      <c r="BC130" s="8">
        <v>3759</v>
      </c>
      <c r="BD130" s="6">
        <f t="shared" si="141"/>
        <v>1879.5</v>
      </c>
      <c r="BE130" s="6">
        <f t="shared" si="142"/>
        <v>7065040.5</v>
      </c>
      <c r="BF130" s="6">
        <f t="shared" si="143"/>
        <v>26557487239.5</v>
      </c>
      <c r="BG130" s="32"/>
      <c r="BH130" s="6">
        <v>9</v>
      </c>
      <c r="BI130" s="6">
        <v>0.5</v>
      </c>
      <c r="BJ130" s="8">
        <v>1459</v>
      </c>
      <c r="BK130" s="6">
        <f t="shared" si="144"/>
        <v>729.5</v>
      </c>
      <c r="BL130" s="6">
        <f t="shared" si="145"/>
        <v>1064340.5</v>
      </c>
      <c r="BM130" s="6">
        <f t="shared" si="146"/>
        <v>1552872789.5</v>
      </c>
      <c r="BN130" s="8">
        <v>3572</v>
      </c>
      <c r="BO130" s="6">
        <f t="shared" si="147"/>
        <v>1786</v>
      </c>
      <c r="BP130" s="6">
        <f t="shared" si="148"/>
        <v>6379592</v>
      </c>
      <c r="BQ130" s="6">
        <f t="shared" si="149"/>
        <v>22787902624</v>
      </c>
      <c r="BR130" s="32"/>
      <c r="BS130" s="9">
        <v>9</v>
      </c>
      <c r="BT130" s="6">
        <v>0.5</v>
      </c>
      <c r="BU130" s="8">
        <v>1410</v>
      </c>
      <c r="BV130" s="6">
        <f t="shared" si="150"/>
        <v>705</v>
      </c>
      <c r="BW130" s="6">
        <f t="shared" si="151"/>
        <v>994050</v>
      </c>
      <c r="BX130" s="6">
        <f t="shared" si="152"/>
        <v>1401610500</v>
      </c>
      <c r="BY130" s="8">
        <v>3554</v>
      </c>
      <c r="BZ130" s="6">
        <f t="shared" si="153"/>
        <v>1777</v>
      </c>
      <c r="CA130" s="6">
        <f t="shared" si="154"/>
        <v>6315458</v>
      </c>
      <c r="CB130" s="6">
        <f t="shared" si="155"/>
        <v>22445137732</v>
      </c>
      <c r="CC130" s="32"/>
      <c r="CD130" s="32"/>
      <c r="CE130" s="32"/>
      <c r="CF130" s="32"/>
      <c r="CG130" s="32"/>
      <c r="CH130" s="32"/>
      <c r="CI130" s="32"/>
      <c r="CJ130" s="32"/>
      <c r="CK130" s="32"/>
      <c r="CL130" s="32"/>
      <c r="CM130" s="32"/>
      <c r="CN130" s="32"/>
      <c r="CO130" s="32"/>
      <c r="CP130" s="32"/>
      <c r="CQ130" s="32"/>
      <c r="CR130" s="32"/>
      <c r="CS130" s="32"/>
      <c r="CT130" s="32"/>
      <c r="CU130" s="32"/>
    </row>
    <row r="131" spans="5:122" x14ac:dyDescent="0.35">
      <c r="E131" s="6">
        <v>9.5</v>
      </c>
      <c r="F131" s="6">
        <v>1</v>
      </c>
      <c r="G131" s="8">
        <v>2368</v>
      </c>
      <c r="H131" s="6">
        <f t="shared" si="120"/>
        <v>2368</v>
      </c>
      <c r="I131" s="6">
        <f t="shared" si="121"/>
        <v>5607424</v>
      </c>
      <c r="J131" s="6">
        <f t="shared" si="122"/>
        <v>13278380032</v>
      </c>
      <c r="K131" s="8">
        <v>2368</v>
      </c>
      <c r="L131" s="6">
        <f t="shared" si="123"/>
        <v>2368</v>
      </c>
      <c r="M131" s="6">
        <f t="shared" si="124"/>
        <v>5607424</v>
      </c>
      <c r="N131" s="6">
        <f t="shared" si="125"/>
        <v>13278380032</v>
      </c>
      <c r="O131" s="32"/>
      <c r="P131" s="6">
        <v>9.5</v>
      </c>
      <c r="Q131" s="6">
        <v>1</v>
      </c>
      <c r="R131" s="8">
        <v>2596</v>
      </c>
      <c r="S131" s="6">
        <f t="shared" si="114"/>
        <v>2596</v>
      </c>
      <c r="T131" s="6">
        <f t="shared" si="115"/>
        <v>6739216</v>
      </c>
      <c r="U131" s="6">
        <f t="shared" si="116"/>
        <v>17495004736</v>
      </c>
      <c r="V131" s="8">
        <v>2308</v>
      </c>
      <c r="W131" s="6">
        <f t="shared" si="117"/>
        <v>2308</v>
      </c>
      <c r="X131" s="6">
        <f t="shared" si="118"/>
        <v>5326864</v>
      </c>
      <c r="Y131" s="6">
        <f t="shared" si="119"/>
        <v>12294402112</v>
      </c>
      <c r="Z131" s="32"/>
      <c r="AA131" s="6">
        <v>9.5</v>
      </c>
      <c r="AB131" s="6">
        <v>1</v>
      </c>
      <c r="AC131" s="8">
        <v>2820</v>
      </c>
      <c r="AD131" s="6">
        <f t="shared" si="126"/>
        <v>2820</v>
      </c>
      <c r="AE131" s="6">
        <f t="shared" si="127"/>
        <v>7952400</v>
      </c>
      <c r="AF131" s="6">
        <f t="shared" si="128"/>
        <v>22425768000</v>
      </c>
      <c r="AG131" s="8">
        <v>2415</v>
      </c>
      <c r="AH131" s="6">
        <f t="shared" si="129"/>
        <v>2415</v>
      </c>
      <c r="AI131" s="6">
        <f t="shared" si="130"/>
        <v>5832225</v>
      </c>
      <c r="AJ131" s="6">
        <f t="shared" si="131"/>
        <v>14084823375</v>
      </c>
      <c r="AK131" s="32"/>
      <c r="AL131" s="6">
        <v>9.5</v>
      </c>
      <c r="AM131" s="6">
        <v>1</v>
      </c>
      <c r="AN131" s="8">
        <v>1994</v>
      </c>
      <c r="AO131" s="6">
        <f t="shared" si="132"/>
        <v>1994</v>
      </c>
      <c r="AP131" s="6">
        <f t="shared" si="133"/>
        <v>3976036</v>
      </c>
      <c r="AQ131" s="6">
        <f t="shared" si="134"/>
        <v>7928215784</v>
      </c>
      <c r="AR131" s="8">
        <v>2696</v>
      </c>
      <c r="AS131" s="6">
        <f t="shared" si="135"/>
        <v>2696</v>
      </c>
      <c r="AT131" s="6">
        <f t="shared" si="136"/>
        <v>7268416</v>
      </c>
      <c r="AU131" s="6">
        <f t="shared" si="137"/>
        <v>19595649536</v>
      </c>
      <c r="AV131" s="32"/>
      <c r="AW131" s="6">
        <v>9.5</v>
      </c>
      <c r="AX131" s="6">
        <v>1</v>
      </c>
      <c r="AY131" s="8">
        <v>1628</v>
      </c>
      <c r="AZ131" s="6">
        <f t="shared" si="138"/>
        <v>1628</v>
      </c>
      <c r="BA131" s="6">
        <f t="shared" si="139"/>
        <v>2650384</v>
      </c>
      <c r="BB131" s="6">
        <f t="shared" si="140"/>
        <v>4314825152</v>
      </c>
      <c r="BC131" s="8">
        <v>3091</v>
      </c>
      <c r="BD131" s="6">
        <f t="shared" si="141"/>
        <v>3091</v>
      </c>
      <c r="BE131" s="6">
        <f t="shared" si="142"/>
        <v>9554281</v>
      </c>
      <c r="BF131" s="6">
        <f t="shared" si="143"/>
        <v>29532282571</v>
      </c>
      <c r="BG131" s="32"/>
      <c r="BH131" s="6">
        <v>9.5</v>
      </c>
      <c r="BI131" s="6">
        <v>1</v>
      </c>
      <c r="BJ131" s="8">
        <v>1459</v>
      </c>
      <c r="BK131" s="6">
        <f t="shared" si="144"/>
        <v>1459</v>
      </c>
      <c r="BL131" s="6">
        <f t="shared" si="145"/>
        <v>2128681</v>
      </c>
      <c r="BM131" s="6">
        <f t="shared" si="146"/>
        <v>3105745579</v>
      </c>
      <c r="BN131" s="8">
        <v>3397</v>
      </c>
      <c r="BO131" s="6">
        <f t="shared" si="147"/>
        <v>3397</v>
      </c>
      <c r="BP131" s="6">
        <f t="shared" si="148"/>
        <v>11539609</v>
      </c>
      <c r="BQ131" s="6">
        <f t="shared" si="149"/>
        <v>39200051773</v>
      </c>
      <c r="BR131" s="32"/>
      <c r="BS131" s="9">
        <v>9.5</v>
      </c>
      <c r="BT131" s="6">
        <v>1</v>
      </c>
      <c r="BU131" s="8">
        <v>1410</v>
      </c>
      <c r="BV131" s="6">
        <f t="shared" si="150"/>
        <v>1410</v>
      </c>
      <c r="BW131" s="6">
        <f t="shared" si="151"/>
        <v>1988100</v>
      </c>
      <c r="BX131" s="6">
        <f t="shared" si="152"/>
        <v>2803221000</v>
      </c>
      <c r="BY131" s="8">
        <v>3540</v>
      </c>
      <c r="BZ131" s="6">
        <f t="shared" si="153"/>
        <v>3540</v>
      </c>
      <c r="CA131" s="6">
        <f t="shared" si="154"/>
        <v>12531600</v>
      </c>
      <c r="CB131" s="6">
        <f t="shared" si="155"/>
        <v>44361864000</v>
      </c>
      <c r="CC131" s="32"/>
      <c r="CD131" s="32"/>
      <c r="CE131" s="32"/>
      <c r="CF131" s="32"/>
      <c r="CG131" s="32"/>
      <c r="CH131" s="32"/>
      <c r="CI131" s="32"/>
      <c r="CJ131" s="32"/>
      <c r="CK131" s="32"/>
      <c r="CL131" s="32"/>
      <c r="CM131" s="32"/>
      <c r="CN131" s="32"/>
      <c r="CO131" s="32"/>
      <c r="CP131" s="32"/>
      <c r="CQ131" s="32"/>
      <c r="CR131" s="32"/>
      <c r="CS131" s="32"/>
      <c r="CT131" s="32"/>
      <c r="CU131" s="32"/>
    </row>
    <row r="132" spans="5:122" x14ac:dyDescent="0.35">
      <c r="E132" s="6">
        <v>10</v>
      </c>
      <c r="F132" s="6">
        <v>0.25</v>
      </c>
      <c r="G132" s="8">
        <v>0</v>
      </c>
      <c r="H132" s="6">
        <f t="shared" si="120"/>
        <v>0</v>
      </c>
      <c r="I132" s="6">
        <f t="shared" si="121"/>
        <v>0</v>
      </c>
      <c r="J132" s="6">
        <f t="shared" si="122"/>
        <v>0</v>
      </c>
      <c r="K132" s="8">
        <v>0</v>
      </c>
      <c r="L132" s="6">
        <f t="shared" si="123"/>
        <v>0</v>
      </c>
      <c r="M132" s="6">
        <f t="shared" si="124"/>
        <v>0</v>
      </c>
      <c r="N132" s="6">
        <f t="shared" si="125"/>
        <v>0</v>
      </c>
      <c r="O132" s="32"/>
      <c r="P132" s="6">
        <v>10</v>
      </c>
      <c r="Q132" s="6">
        <v>0.25</v>
      </c>
      <c r="R132" s="8">
        <v>0</v>
      </c>
      <c r="S132" s="6">
        <f t="shared" si="114"/>
        <v>0</v>
      </c>
      <c r="T132" s="6">
        <f t="shared" si="115"/>
        <v>0</v>
      </c>
      <c r="U132" s="6">
        <f t="shared" si="116"/>
        <v>0</v>
      </c>
      <c r="V132" s="8">
        <v>0</v>
      </c>
      <c r="W132" s="6">
        <f t="shared" si="117"/>
        <v>0</v>
      </c>
      <c r="X132" s="6">
        <f t="shared" si="118"/>
        <v>0</v>
      </c>
      <c r="Y132" s="6">
        <f t="shared" si="119"/>
        <v>0</v>
      </c>
      <c r="Z132" s="32"/>
      <c r="AA132" s="6">
        <v>10</v>
      </c>
      <c r="AB132" s="6">
        <v>0.25</v>
      </c>
      <c r="AC132" s="8">
        <v>0</v>
      </c>
      <c r="AD132" s="6">
        <f t="shared" si="126"/>
        <v>0</v>
      </c>
      <c r="AE132" s="6">
        <f t="shared" si="127"/>
        <v>0</v>
      </c>
      <c r="AF132" s="6">
        <f t="shared" si="128"/>
        <v>0</v>
      </c>
      <c r="AG132" s="8">
        <v>0</v>
      </c>
      <c r="AH132" s="6">
        <f t="shared" si="129"/>
        <v>0</v>
      </c>
      <c r="AI132" s="6">
        <f t="shared" si="130"/>
        <v>0</v>
      </c>
      <c r="AJ132" s="6">
        <f t="shared" si="131"/>
        <v>0</v>
      </c>
      <c r="AK132" s="32"/>
      <c r="AL132" s="6">
        <v>10</v>
      </c>
      <c r="AM132" s="6">
        <v>0.25</v>
      </c>
      <c r="AN132" s="8">
        <v>0</v>
      </c>
      <c r="AO132" s="6">
        <f t="shared" si="132"/>
        <v>0</v>
      </c>
      <c r="AP132" s="6">
        <f t="shared" si="133"/>
        <v>0</v>
      </c>
      <c r="AQ132" s="6">
        <f t="shared" si="134"/>
        <v>0</v>
      </c>
      <c r="AR132" s="8">
        <v>0</v>
      </c>
      <c r="AS132" s="6">
        <f t="shared" si="135"/>
        <v>0</v>
      </c>
      <c r="AT132" s="6">
        <f t="shared" si="136"/>
        <v>0</v>
      </c>
      <c r="AU132" s="6">
        <f t="shared" si="137"/>
        <v>0</v>
      </c>
      <c r="AV132" s="32"/>
      <c r="AW132" s="6">
        <v>10</v>
      </c>
      <c r="AX132" s="6">
        <v>0.25</v>
      </c>
      <c r="AY132" s="8">
        <v>0</v>
      </c>
      <c r="AZ132" s="6">
        <f t="shared" si="138"/>
        <v>0</v>
      </c>
      <c r="BA132" s="6">
        <f t="shared" si="139"/>
        <v>0</v>
      </c>
      <c r="BB132" s="6">
        <f t="shared" si="140"/>
        <v>0</v>
      </c>
      <c r="BC132" s="8">
        <v>0</v>
      </c>
      <c r="BD132" s="6">
        <f t="shared" si="141"/>
        <v>0</v>
      </c>
      <c r="BE132" s="6">
        <f t="shared" si="142"/>
        <v>0</v>
      </c>
      <c r="BF132" s="6">
        <f t="shared" si="143"/>
        <v>0</v>
      </c>
      <c r="BG132" s="32"/>
      <c r="BH132" s="6">
        <v>10</v>
      </c>
      <c r="BI132" s="6">
        <v>0.25</v>
      </c>
      <c r="BJ132" s="8">
        <v>0</v>
      </c>
      <c r="BK132" s="6">
        <f t="shared" si="144"/>
        <v>0</v>
      </c>
      <c r="BL132" s="6">
        <f t="shared" si="145"/>
        <v>0</v>
      </c>
      <c r="BM132" s="6">
        <f t="shared" si="146"/>
        <v>0</v>
      </c>
      <c r="BN132" s="8">
        <v>0</v>
      </c>
      <c r="BO132" s="6">
        <f t="shared" si="147"/>
        <v>0</v>
      </c>
      <c r="BP132" s="6">
        <f t="shared" si="148"/>
        <v>0</v>
      </c>
      <c r="BQ132" s="6">
        <f t="shared" si="149"/>
        <v>0</v>
      </c>
      <c r="BR132" s="32"/>
      <c r="BS132" s="9">
        <v>10</v>
      </c>
      <c r="BT132" s="6">
        <v>0.25</v>
      </c>
      <c r="BU132" s="8">
        <v>1410</v>
      </c>
      <c r="BV132" s="6">
        <f t="shared" si="150"/>
        <v>352.5</v>
      </c>
      <c r="BW132" s="6">
        <f t="shared" si="151"/>
        <v>497025</v>
      </c>
      <c r="BX132" s="6">
        <f t="shared" si="152"/>
        <v>700805250</v>
      </c>
      <c r="BY132" s="8">
        <v>3468</v>
      </c>
      <c r="BZ132" s="6">
        <f t="shared" si="153"/>
        <v>867</v>
      </c>
      <c r="CA132" s="6">
        <f t="shared" si="154"/>
        <v>3006756</v>
      </c>
      <c r="CB132" s="6">
        <f t="shared" si="155"/>
        <v>10427429808</v>
      </c>
      <c r="CC132" s="32"/>
      <c r="CD132" s="32"/>
      <c r="CE132" s="32"/>
      <c r="CF132" s="32"/>
      <c r="CG132" s="32"/>
      <c r="CH132" s="32"/>
      <c r="CI132" s="32"/>
      <c r="CJ132" s="32"/>
      <c r="CK132" s="32"/>
      <c r="CL132" s="32"/>
      <c r="CM132" s="32"/>
      <c r="CN132" s="32"/>
      <c r="CO132" s="32"/>
      <c r="CP132" s="32"/>
      <c r="CQ132" s="32"/>
      <c r="CR132" s="32"/>
      <c r="CS132" s="32"/>
      <c r="CT132" s="32"/>
      <c r="CU132" s="32"/>
    </row>
    <row r="133" spans="5:122" x14ac:dyDescent="0.35">
      <c r="E133" s="140" t="s">
        <v>17</v>
      </c>
      <c r="F133" s="141"/>
      <c r="G133" s="142"/>
      <c r="H133" s="18">
        <f>SUM(H118:H132)</f>
        <v>73420.5</v>
      </c>
      <c r="I133" s="18">
        <f>SUM(I118:I132)</f>
        <v>381734823.5</v>
      </c>
      <c r="J133" s="18">
        <f>SUM(J118:J132)</f>
        <v>2014105993906.5</v>
      </c>
      <c r="K133" s="6"/>
      <c r="L133" s="6">
        <f>SUM(L118:L132)</f>
        <v>73420.5</v>
      </c>
      <c r="M133" s="6">
        <f>SUM(M118:M132)</f>
        <v>381734823.5</v>
      </c>
      <c r="N133" s="6">
        <f>SUM(N118:N132)</f>
        <v>2014105993906.5</v>
      </c>
      <c r="O133" s="32"/>
      <c r="P133" s="132" t="s">
        <v>17</v>
      </c>
      <c r="Q133" s="132"/>
      <c r="R133" s="132"/>
      <c r="S133" s="6">
        <f>SUM(S118:S132)</f>
        <v>74629.5</v>
      </c>
      <c r="T133" s="6">
        <f>SUM(T118:T132)</f>
        <v>392062985.5</v>
      </c>
      <c r="U133" s="6">
        <f>SUM(U118:U132)</f>
        <v>2083072115293.5</v>
      </c>
      <c r="V133" s="6"/>
      <c r="W133" s="6">
        <f>SUM(W118:W132)</f>
        <v>74397.5</v>
      </c>
      <c r="X133" s="6">
        <f>SUM(X118:X132)</f>
        <v>394686194</v>
      </c>
      <c r="Y133" s="6">
        <f>SUM(Y118:Y132)</f>
        <v>2134438335915.5</v>
      </c>
      <c r="Z133" s="32"/>
      <c r="AA133" s="132" t="s">
        <v>17</v>
      </c>
      <c r="AB133" s="132"/>
      <c r="AC133" s="132"/>
      <c r="AD133" s="6">
        <f>SUM(AD118:AD132)</f>
        <v>40890</v>
      </c>
      <c r="AE133" s="6">
        <f>SUM(AE118:AE132)</f>
        <v>115309800</v>
      </c>
      <c r="AF133" s="6">
        <f>SUM(AF118:AF132)</f>
        <v>325173636000</v>
      </c>
      <c r="AG133" s="6"/>
      <c r="AH133" s="6">
        <f>SUM(AH118:AH132)</f>
        <v>76356</v>
      </c>
      <c r="AI133" s="6">
        <f>SUM(AI118:AI132)</f>
        <v>421283267.5</v>
      </c>
      <c r="AJ133" s="6">
        <f>SUM(AJ118:AJ132)</f>
        <v>2387671055509.5</v>
      </c>
      <c r="AK133" s="32"/>
      <c r="AL133" s="136" t="s">
        <v>17</v>
      </c>
      <c r="AM133" s="137"/>
      <c r="AN133" s="138"/>
      <c r="AO133" s="6">
        <f>SUM(AO118:AO132)</f>
        <v>28913</v>
      </c>
      <c r="AP133" s="6">
        <f>SUM(AP118:AP132)</f>
        <v>57652522</v>
      </c>
      <c r="AQ133" s="6">
        <f>SUM(AQ118:AQ132)</f>
        <v>114959128868</v>
      </c>
      <c r="AR133" s="6"/>
      <c r="AS133" s="6">
        <f>SUM(AS118:AS132)</f>
        <v>65809.75</v>
      </c>
      <c r="AT133" s="6">
        <f>SUM(AT118:AT132)</f>
        <v>310727338.25</v>
      </c>
      <c r="AU133" s="6">
        <f>SUM(AU118:AU132)</f>
        <v>1500341760223.75</v>
      </c>
      <c r="AV133" s="32"/>
      <c r="AW133" s="132" t="s">
        <v>17</v>
      </c>
      <c r="AX133" s="132"/>
      <c r="AY133" s="132"/>
      <c r="AZ133" s="6">
        <f>SUM(AZ118:AZ132)</f>
        <v>23606</v>
      </c>
      <c r="BA133" s="6">
        <f>SUM(BA118:BA132)</f>
        <v>38430568</v>
      </c>
      <c r="BB133" s="6">
        <f>SUM(BB118:BB132)</f>
        <v>62564964704</v>
      </c>
      <c r="BC133" s="6"/>
      <c r="BD133" s="6">
        <f>SUM(BD118:BD132)</f>
        <v>55459.75</v>
      </c>
      <c r="BE133" s="6">
        <f>SUM(BE118:BE132)</f>
        <v>218120811.25</v>
      </c>
      <c r="BF133" s="6">
        <f>SUM(BF118:BF132)</f>
        <v>870966035172.25</v>
      </c>
      <c r="BG133" s="32"/>
      <c r="BH133" s="132" t="s">
        <v>17</v>
      </c>
      <c r="BI133" s="132"/>
      <c r="BJ133" s="132"/>
      <c r="BK133" s="6">
        <f>SUM(BK118:BK132)</f>
        <v>21155.5</v>
      </c>
      <c r="BL133" s="6">
        <f>SUM(BL118:BL132)</f>
        <v>30865874.5</v>
      </c>
      <c r="BM133" s="6">
        <f>SUM(BM118:BM132)</f>
        <v>45033310895.5</v>
      </c>
      <c r="BN133" s="6"/>
      <c r="BO133" s="6">
        <f>SUM(BO118:BO132)</f>
        <v>50600.5</v>
      </c>
      <c r="BP133" s="6">
        <f>SUM(BP118:BP132)</f>
        <v>180925022.5</v>
      </c>
      <c r="BQ133" s="6">
        <f>SUM(BQ118:BQ132)</f>
        <v>654698307077.5</v>
      </c>
      <c r="BR133" s="32"/>
      <c r="BS133" s="143" t="s">
        <v>17</v>
      </c>
      <c r="BT133" s="144"/>
      <c r="BU133" s="145"/>
      <c r="BV133" s="6">
        <f>SUM(BV118:BV132)</f>
        <v>20797.5</v>
      </c>
      <c r="BW133" s="6">
        <f>SUM(BW118:BW132)</f>
        <v>29324475</v>
      </c>
      <c r="BX133" s="6">
        <f>SUM(BX118:BX132)</f>
        <v>41347509750</v>
      </c>
      <c r="BY133" s="6"/>
      <c r="BZ133" s="6">
        <f>SUM(BZ118:BZ132)</f>
        <v>50194</v>
      </c>
      <c r="CA133" s="6">
        <f>SUM(CA118:CA132)</f>
        <v>174880911.5</v>
      </c>
      <c r="CB133" s="6">
        <f>SUM(CB118:CB132)</f>
        <v>616244435411.5</v>
      </c>
      <c r="CC133" s="32"/>
      <c r="CD133" s="32"/>
      <c r="CE133" s="32"/>
      <c r="CF133" s="32"/>
      <c r="CG133" s="32"/>
      <c r="CH133" s="32"/>
      <c r="CI133" s="32"/>
      <c r="CJ133" s="32"/>
      <c r="CK133" s="32"/>
      <c r="CL133" s="32"/>
      <c r="CM133" s="32"/>
      <c r="CN133" s="32"/>
      <c r="CO133" s="32"/>
      <c r="CP133" s="32"/>
      <c r="CQ133" s="32"/>
      <c r="CR133" s="32"/>
      <c r="CS133" s="32"/>
      <c r="CT133" s="32"/>
      <c r="CU133" s="32"/>
    </row>
    <row r="134" spans="5:122" ht="16.5" x14ac:dyDescent="0.35">
      <c r="E134" s="136" t="s">
        <v>75</v>
      </c>
      <c r="F134" s="137"/>
      <c r="G134" s="137"/>
      <c r="H134" s="137"/>
      <c r="I134" s="137"/>
      <c r="J134" s="137"/>
      <c r="K134" s="137"/>
      <c r="L134" s="137"/>
      <c r="M134" s="138"/>
      <c r="N134" s="6">
        <f>N133+J133</f>
        <v>4028211987813</v>
      </c>
      <c r="O134" s="32"/>
      <c r="P134" s="132" t="s">
        <v>75</v>
      </c>
      <c r="Q134" s="132"/>
      <c r="R134" s="132"/>
      <c r="S134" s="132"/>
      <c r="T134" s="132"/>
      <c r="U134" s="132"/>
      <c r="V134" s="132"/>
      <c r="W134" s="132"/>
      <c r="X134" s="132"/>
      <c r="Y134" s="6">
        <f>SUM(Y133+U133)</f>
        <v>4217510451209</v>
      </c>
      <c r="Z134" s="32"/>
      <c r="AA134" s="132" t="s">
        <v>75</v>
      </c>
      <c r="AB134" s="132"/>
      <c r="AC134" s="132"/>
      <c r="AD134" s="132"/>
      <c r="AE134" s="132"/>
      <c r="AF134" s="132"/>
      <c r="AG134" s="132"/>
      <c r="AH134" s="132"/>
      <c r="AI134" s="132"/>
      <c r="AJ134" s="6">
        <f>AJ133+AF133</f>
        <v>2712844691509.5</v>
      </c>
      <c r="AK134" s="32"/>
      <c r="AL134" s="132" t="s">
        <v>75</v>
      </c>
      <c r="AM134" s="132"/>
      <c r="AN134" s="132"/>
      <c r="AO134" s="132"/>
      <c r="AP134" s="132"/>
      <c r="AQ134" s="132"/>
      <c r="AR134" s="132"/>
      <c r="AS134" s="132"/>
      <c r="AT134" s="132"/>
      <c r="AU134" s="6">
        <f>AU133+AQ133</f>
        <v>1615300889091.75</v>
      </c>
      <c r="AV134" s="32"/>
      <c r="AW134" s="132" t="s">
        <v>75</v>
      </c>
      <c r="AX134" s="132"/>
      <c r="AY134" s="132"/>
      <c r="AZ134" s="132"/>
      <c r="BA134" s="132"/>
      <c r="BB134" s="132"/>
      <c r="BC134" s="132"/>
      <c r="BD134" s="132"/>
      <c r="BE134" s="132"/>
      <c r="BF134" s="6">
        <f>SUM(BF133+BB133)</f>
        <v>933530999876.25</v>
      </c>
      <c r="BG134" s="32"/>
      <c r="BH134" s="132" t="s">
        <v>75</v>
      </c>
      <c r="BI134" s="132"/>
      <c r="BJ134" s="132"/>
      <c r="BK134" s="132"/>
      <c r="BL134" s="132"/>
      <c r="BM134" s="132"/>
      <c r="BN134" s="132"/>
      <c r="BO134" s="132"/>
      <c r="BP134" s="132"/>
      <c r="BQ134" s="6">
        <f>BQ133+BM133</f>
        <v>699731617973</v>
      </c>
      <c r="BR134" s="32"/>
      <c r="BS134" s="132" t="s">
        <v>75</v>
      </c>
      <c r="BT134" s="132"/>
      <c r="BU134" s="132"/>
      <c r="BV134" s="132"/>
      <c r="BW134" s="132"/>
      <c r="BX134" s="132"/>
      <c r="BY134" s="132"/>
      <c r="BZ134" s="132"/>
      <c r="CA134" s="132"/>
      <c r="CB134" s="6">
        <f>CB133+BX133</f>
        <v>657591945161.5</v>
      </c>
      <c r="CC134" s="32"/>
      <c r="CD134" s="32"/>
      <c r="CE134" s="32"/>
      <c r="CF134" s="32"/>
      <c r="CG134" s="32"/>
      <c r="CH134" s="32"/>
      <c r="CI134" s="32"/>
      <c r="CJ134" s="32"/>
      <c r="CK134" s="32"/>
      <c r="CL134" s="32"/>
      <c r="CM134" s="32"/>
      <c r="CN134" s="32"/>
      <c r="CO134" s="32"/>
      <c r="CP134" s="32"/>
      <c r="CQ134" s="32"/>
      <c r="CR134" s="32"/>
      <c r="CS134" s="32"/>
      <c r="CT134" s="32"/>
      <c r="CU134" s="32"/>
    </row>
    <row r="135" spans="5:122" s="10" customFormat="1" x14ac:dyDescent="0.35"/>
    <row r="136" spans="5:122" x14ac:dyDescent="0.35">
      <c r="E136" s="133" t="s">
        <v>18</v>
      </c>
      <c r="F136" s="134"/>
      <c r="G136" s="134"/>
      <c r="H136" s="134"/>
      <c r="I136" s="134"/>
      <c r="J136" s="134"/>
      <c r="K136" s="134"/>
      <c r="L136" s="134"/>
      <c r="M136" s="134"/>
      <c r="N136" s="134"/>
      <c r="O136" s="134"/>
      <c r="P136" s="134"/>
      <c r="Q136" s="134"/>
      <c r="R136" s="134"/>
      <c r="S136" s="135"/>
      <c r="T136" s="25"/>
      <c r="U136" s="133" t="s">
        <v>18</v>
      </c>
      <c r="V136" s="134"/>
      <c r="W136" s="134"/>
      <c r="X136" s="134"/>
      <c r="Y136" s="134"/>
      <c r="Z136" s="134"/>
      <c r="AA136" s="134"/>
      <c r="AB136" s="134"/>
      <c r="AC136" s="134"/>
      <c r="AD136" s="134"/>
      <c r="AE136" s="134"/>
      <c r="AF136" s="134"/>
      <c r="AG136" s="134"/>
      <c r="AH136" s="134"/>
      <c r="AI136" s="135"/>
      <c r="AJ136" s="25"/>
      <c r="AK136" s="96" t="s">
        <v>18</v>
      </c>
      <c r="AL136" s="96"/>
      <c r="AM136" s="96"/>
      <c r="AN136" s="96"/>
      <c r="AO136" s="96"/>
      <c r="AP136" s="96"/>
      <c r="AQ136" s="96"/>
      <c r="AR136" s="96"/>
      <c r="AS136" s="96"/>
      <c r="AT136" s="96"/>
      <c r="AU136" s="96"/>
      <c r="AV136" s="96"/>
      <c r="AW136" s="96"/>
      <c r="AX136" s="96"/>
      <c r="AY136" s="96"/>
      <c r="AZ136" s="25"/>
      <c r="BA136" s="96" t="s">
        <v>18</v>
      </c>
      <c r="BB136" s="96"/>
      <c r="BC136" s="96"/>
      <c r="BD136" s="96"/>
      <c r="BE136" s="96"/>
      <c r="BF136" s="96"/>
      <c r="BG136" s="96"/>
      <c r="BH136" s="96"/>
      <c r="BI136" s="96"/>
      <c r="BJ136" s="96"/>
      <c r="BK136" s="96"/>
      <c r="BL136" s="96"/>
      <c r="BM136" s="96"/>
      <c r="BN136" s="96"/>
      <c r="BO136" s="96"/>
      <c r="BP136" s="33"/>
      <c r="BQ136" s="96" t="s">
        <v>18</v>
      </c>
      <c r="BR136" s="96"/>
      <c r="BS136" s="96"/>
      <c r="BT136" s="96"/>
      <c r="BU136" s="96"/>
      <c r="BV136" s="96"/>
      <c r="BW136" s="96"/>
      <c r="BX136" s="96"/>
      <c r="BY136" s="96"/>
      <c r="BZ136" s="96"/>
      <c r="CA136" s="96"/>
      <c r="CB136" s="96"/>
      <c r="CC136" s="96"/>
      <c r="CD136" s="96"/>
      <c r="CE136" s="96"/>
      <c r="CF136" s="33"/>
      <c r="CG136" s="130" t="s">
        <v>18</v>
      </c>
      <c r="CH136" s="130"/>
      <c r="CI136" s="130"/>
      <c r="CJ136" s="130"/>
      <c r="CK136" s="130"/>
      <c r="CL136" s="130"/>
      <c r="CM136" s="130"/>
      <c r="CN136" s="130"/>
      <c r="CO136" s="130"/>
      <c r="CP136" s="130"/>
      <c r="CQ136" s="130"/>
      <c r="CR136" s="130"/>
      <c r="CS136" s="130"/>
      <c r="CT136" s="130"/>
      <c r="CU136" s="130"/>
      <c r="CV136" s="33"/>
      <c r="CW136" s="33"/>
      <c r="CX136" s="33"/>
      <c r="CY136" s="33"/>
      <c r="CZ136" s="33"/>
      <c r="DA136" s="33"/>
      <c r="DB136" s="33"/>
      <c r="DC136" s="33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33"/>
      <c r="DO136" s="33"/>
      <c r="DP136" s="33"/>
      <c r="DQ136" s="33"/>
      <c r="DR136" s="33"/>
    </row>
    <row r="137" spans="5:122" x14ac:dyDescent="0.35">
      <c r="E137" s="131" t="s">
        <v>150</v>
      </c>
      <c r="F137" s="131"/>
      <c r="G137" s="131"/>
      <c r="H137" s="131"/>
      <c r="I137" s="131"/>
      <c r="J137" s="131"/>
      <c r="K137" s="131"/>
      <c r="L137" s="131"/>
      <c r="M137" s="131"/>
      <c r="N137" s="131"/>
      <c r="O137" s="131"/>
      <c r="P137" s="131"/>
      <c r="Q137" s="131"/>
      <c r="R137" s="131"/>
      <c r="S137" s="131"/>
      <c r="T137" s="25"/>
      <c r="U137" s="131" t="s">
        <v>151</v>
      </c>
      <c r="V137" s="131"/>
      <c r="W137" s="131"/>
      <c r="X137" s="131"/>
      <c r="Y137" s="131"/>
      <c r="Z137" s="131"/>
      <c r="AA137" s="131"/>
      <c r="AB137" s="131"/>
      <c r="AC137" s="131"/>
      <c r="AD137" s="131"/>
      <c r="AE137" s="131"/>
      <c r="AF137" s="131"/>
      <c r="AG137" s="131"/>
      <c r="AH137" s="131"/>
      <c r="AI137" s="131"/>
      <c r="AJ137" s="25"/>
      <c r="AK137" s="131" t="s">
        <v>152</v>
      </c>
      <c r="AL137" s="131"/>
      <c r="AM137" s="131"/>
      <c r="AN137" s="131"/>
      <c r="AO137" s="131"/>
      <c r="AP137" s="131"/>
      <c r="AQ137" s="131"/>
      <c r="AR137" s="131"/>
      <c r="AS137" s="131"/>
      <c r="AT137" s="131"/>
      <c r="AU137" s="131"/>
      <c r="AV137" s="131"/>
      <c r="AW137" s="131"/>
      <c r="AX137" s="131"/>
      <c r="AY137" s="131"/>
      <c r="AZ137" s="25"/>
      <c r="BA137" s="131" t="s">
        <v>153</v>
      </c>
      <c r="BB137" s="131"/>
      <c r="BC137" s="131"/>
      <c r="BD137" s="131"/>
      <c r="BE137" s="131"/>
      <c r="BF137" s="131"/>
      <c r="BG137" s="131"/>
      <c r="BH137" s="131"/>
      <c r="BI137" s="131"/>
      <c r="BJ137" s="131"/>
      <c r="BK137" s="131"/>
      <c r="BL137" s="131"/>
      <c r="BM137" s="131"/>
      <c r="BN137" s="131"/>
      <c r="BO137" s="131"/>
      <c r="BP137" s="33"/>
      <c r="BQ137" s="131" t="s">
        <v>154</v>
      </c>
      <c r="BR137" s="131"/>
      <c r="BS137" s="131"/>
      <c r="BT137" s="131"/>
      <c r="BU137" s="131"/>
      <c r="BV137" s="131"/>
      <c r="BW137" s="131"/>
      <c r="BX137" s="131"/>
      <c r="BY137" s="131"/>
      <c r="BZ137" s="131"/>
      <c r="CA137" s="131"/>
      <c r="CB137" s="131"/>
      <c r="CC137" s="131"/>
      <c r="CD137" s="131"/>
      <c r="CE137" s="131"/>
      <c r="CF137" s="33"/>
      <c r="CG137" s="131" t="s">
        <v>155</v>
      </c>
      <c r="CH137" s="131"/>
      <c r="CI137" s="131"/>
      <c r="CJ137" s="131"/>
      <c r="CK137" s="131"/>
      <c r="CL137" s="131"/>
      <c r="CM137" s="131"/>
      <c r="CN137" s="131"/>
      <c r="CO137" s="131"/>
      <c r="CP137" s="131"/>
      <c r="CQ137" s="131"/>
      <c r="CR137" s="131"/>
      <c r="CS137" s="131"/>
      <c r="CT137" s="131"/>
      <c r="CU137" s="131"/>
      <c r="CV137" s="33"/>
      <c r="CW137" s="33"/>
      <c r="CX137" s="33"/>
      <c r="CY137" s="33"/>
      <c r="CZ137" s="33"/>
      <c r="DA137" s="33"/>
      <c r="DB137" s="33"/>
      <c r="DC137" s="33"/>
      <c r="DD137" s="33"/>
      <c r="DE137" s="33"/>
      <c r="DF137" s="33"/>
      <c r="DG137" s="33"/>
      <c r="DH137" s="33"/>
      <c r="DI137" s="33"/>
      <c r="DJ137" s="33"/>
      <c r="DK137" s="33"/>
      <c r="DL137" s="33"/>
      <c r="DM137" s="33"/>
      <c r="DN137" s="33"/>
      <c r="DO137" s="33"/>
      <c r="DP137" s="33"/>
      <c r="DQ137" s="33"/>
      <c r="DR137" s="33"/>
    </row>
    <row r="138" spans="5:122" x14ac:dyDescent="0.35">
      <c r="E138" s="131"/>
      <c r="F138" s="131"/>
      <c r="G138" s="131"/>
      <c r="H138" s="131"/>
      <c r="I138" s="131"/>
      <c r="J138" s="131"/>
      <c r="K138" s="131"/>
      <c r="L138" s="131"/>
      <c r="M138" s="131"/>
      <c r="N138" s="131"/>
      <c r="O138" s="131"/>
      <c r="P138" s="131"/>
      <c r="Q138" s="131"/>
      <c r="R138" s="131"/>
      <c r="S138" s="131"/>
      <c r="T138" s="25"/>
      <c r="U138" s="131"/>
      <c r="V138" s="131"/>
      <c r="W138" s="131"/>
      <c r="X138" s="131"/>
      <c r="Y138" s="131"/>
      <c r="Z138" s="131"/>
      <c r="AA138" s="131"/>
      <c r="AB138" s="131"/>
      <c r="AC138" s="131"/>
      <c r="AD138" s="131"/>
      <c r="AE138" s="131"/>
      <c r="AF138" s="131"/>
      <c r="AG138" s="131"/>
      <c r="AH138" s="131"/>
      <c r="AI138" s="131"/>
      <c r="AJ138" s="25"/>
      <c r="AK138" s="131"/>
      <c r="AL138" s="131"/>
      <c r="AM138" s="131"/>
      <c r="AN138" s="131"/>
      <c r="AO138" s="131"/>
      <c r="AP138" s="131"/>
      <c r="AQ138" s="131"/>
      <c r="AR138" s="131"/>
      <c r="AS138" s="131"/>
      <c r="AT138" s="131"/>
      <c r="AU138" s="131"/>
      <c r="AV138" s="131"/>
      <c r="AW138" s="131"/>
      <c r="AX138" s="131"/>
      <c r="AY138" s="131"/>
      <c r="AZ138" s="25"/>
      <c r="BA138" s="131"/>
      <c r="BB138" s="131"/>
      <c r="BC138" s="131"/>
      <c r="BD138" s="131"/>
      <c r="BE138" s="131"/>
      <c r="BF138" s="131"/>
      <c r="BG138" s="131"/>
      <c r="BH138" s="131"/>
      <c r="BI138" s="131"/>
      <c r="BJ138" s="131"/>
      <c r="BK138" s="131"/>
      <c r="BL138" s="131"/>
      <c r="BM138" s="131"/>
      <c r="BN138" s="131"/>
      <c r="BO138" s="131"/>
      <c r="BP138" s="33"/>
      <c r="BQ138" s="131"/>
      <c r="BR138" s="131"/>
      <c r="BS138" s="131"/>
      <c r="BT138" s="131"/>
      <c r="BU138" s="131"/>
      <c r="BV138" s="131"/>
      <c r="BW138" s="131"/>
      <c r="BX138" s="131"/>
      <c r="BY138" s="131"/>
      <c r="BZ138" s="131"/>
      <c r="CA138" s="131"/>
      <c r="CB138" s="131"/>
      <c r="CC138" s="131"/>
      <c r="CD138" s="131"/>
      <c r="CE138" s="131"/>
      <c r="CF138" s="33"/>
      <c r="CG138" s="131"/>
      <c r="CH138" s="131"/>
      <c r="CI138" s="131"/>
      <c r="CJ138" s="131"/>
      <c r="CK138" s="131"/>
      <c r="CL138" s="131"/>
      <c r="CM138" s="131"/>
      <c r="CN138" s="131"/>
      <c r="CO138" s="131"/>
      <c r="CP138" s="131"/>
      <c r="CQ138" s="131"/>
      <c r="CR138" s="131"/>
      <c r="CS138" s="131"/>
      <c r="CT138" s="131"/>
      <c r="CU138" s="131"/>
      <c r="CV138" s="33"/>
      <c r="CW138" s="33"/>
      <c r="CX138" s="33"/>
      <c r="CY138" s="33"/>
      <c r="CZ138" s="33"/>
      <c r="DA138" s="33"/>
      <c r="DB138" s="33"/>
      <c r="DC138" s="33"/>
      <c r="DD138" s="33"/>
      <c r="DE138" s="33"/>
      <c r="DF138" s="33"/>
      <c r="DG138" s="33"/>
      <c r="DH138" s="33"/>
      <c r="DI138" s="33"/>
      <c r="DJ138" s="33"/>
      <c r="DK138" s="33"/>
      <c r="DL138" s="33"/>
      <c r="DM138" s="33"/>
      <c r="DN138" s="33"/>
      <c r="DO138" s="33"/>
      <c r="DP138" s="33"/>
      <c r="DQ138" s="33"/>
      <c r="DR138" s="33"/>
    </row>
    <row r="139" spans="5:122" x14ac:dyDescent="0.35">
      <c r="E139" s="126" t="s">
        <v>9</v>
      </c>
      <c r="F139" s="126"/>
      <c r="G139" s="126"/>
      <c r="H139" s="126"/>
      <c r="I139" s="126"/>
      <c r="J139" s="126" t="s">
        <v>10</v>
      </c>
      <c r="K139" s="126"/>
      <c r="L139" s="126"/>
      <c r="M139" s="126"/>
      <c r="N139" s="127"/>
      <c r="O139" s="128" t="s">
        <v>19</v>
      </c>
      <c r="P139" s="123" t="s">
        <v>20</v>
      </c>
      <c r="Q139" s="123" t="s">
        <v>21</v>
      </c>
      <c r="R139" s="123" t="s">
        <v>90</v>
      </c>
      <c r="S139" s="124" t="s">
        <v>22</v>
      </c>
      <c r="T139" s="25"/>
      <c r="U139" s="126" t="s">
        <v>9</v>
      </c>
      <c r="V139" s="126"/>
      <c r="W139" s="126"/>
      <c r="X139" s="126"/>
      <c r="Y139" s="126"/>
      <c r="Z139" s="126" t="s">
        <v>10</v>
      </c>
      <c r="AA139" s="126"/>
      <c r="AB139" s="126"/>
      <c r="AC139" s="126"/>
      <c r="AD139" s="127"/>
      <c r="AE139" s="128" t="s">
        <v>19</v>
      </c>
      <c r="AF139" s="123" t="s">
        <v>20</v>
      </c>
      <c r="AG139" s="123" t="s">
        <v>21</v>
      </c>
      <c r="AH139" s="123" t="s">
        <v>90</v>
      </c>
      <c r="AI139" s="124" t="s">
        <v>22</v>
      </c>
      <c r="AJ139" s="25"/>
      <c r="AK139" s="96" t="s">
        <v>9</v>
      </c>
      <c r="AL139" s="96"/>
      <c r="AM139" s="96"/>
      <c r="AN139" s="96"/>
      <c r="AO139" s="96"/>
      <c r="AP139" s="96" t="s">
        <v>10</v>
      </c>
      <c r="AQ139" s="96"/>
      <c r="AR139" s="96"/>
      <c r="AS139" s="96"/>
      <c r="AT139" s="96"/>
      <c r="AU139" s="122" t="s">
        <v>19</v>
      </c>
      <c r="AV139" s="122" t="s">
        <v>20</v>
      </c>
      <c r="AW139" s="122" t="s">
        <v>21</v>
      </c>
      <c r="AX139" s="122" t="s">
        <v>90</v>
      </c>
      <c r="AY139" s="122" t="s">
        <v>22</v>
      </c>
      <c r="AZ139" s="25"/>
      <c r="BA139" s="96" t="s">
        <v>9</v>
      </c>
      <c r="BB139" s="96"/>
      <c r="BC139" s="96"/>
      <c r="BD139" s="96"/>
      <c r="BE139" s="96"/>
      <c r="BF139" s="96" t="s">
        <v>10</v>
      </c>
      <c r="BG139" s="96"/>
      <c r="BH139" s="96"/>
      <c r="BI139" s="96"/>
      <c r="BJ139" s="96"/>
      <c r="BK139" s="122" t="s">
        <v>19</v>
      </c>
      <c r="BL139" s="122" t="s">
        <v>20</v>
      </c>
      <c r="BM139" s="122" t="s">
        <v>21</v>
      </c>
      <c r="BN139" s="122" t="s">
        <v>90</v>
      </c>
      <c r="BO139" s="122" t="s">
        <v>22</v>
      </c>
      <c r="BP139" s="33"/>
      <c r="BQ139" s="96" t="s">
        <v>9</v>
      </c>
      <c r="BR139" s="96"/>
      <c r="BS139" s="96"/>
      <c r="BT139" s="96"/>
      <c r="BU139" s="96"/>
      <c r="BV139" s="96" t="s">
        <v>10</v>
      </c>
      <c r="BW139" s="96"/>
      <c r="BX139" s="96"/>
      <c r="BY139" s="96"/>
      <c r="BZ139" s="96"/>
      <c r="CA139" s="122" t="s">
        <v>19</v>
      </c>
      <c r="CB139" s="122" t="s">
        <v>20</v>
      </c>
      <c r="CC139" s="122" t="s">
        <v>21</v>
      </c>
      <c r="CD139" s="122" t="s">
        <v>90</v>
      </c>
      <c r="CE139" s="122" t="s">
        <v>22</v>
      </c>
      <c r="CF139" s="33"/>
      <c r="CG139" s="96" t="s">
        <v>9</v>
      </c>
      <c r="CH139" s="96"/>
      <c r="CI139" s="96"/>
      <c r="CJ139" s="96"/>
      <c r="CK139" s="96"/>
      <c r="CL139" s="96" t="s">
        <v>10</v>
      </c>
      <c r="CM139" s="96"/>
      <c r="CN139" s="96"/>
      <c r="CO139" s="96"/>
      <c r="CP139" s="96"/>
      <c r="CQ139" s="122" t="s">
        <v>19</v>
      </c>
      <c r="CR139" s="122" t="s">
        <v>20</v>
      </c>
      <c r="CS139" s="122" t="s">
        <v>21</v>
      </c>
      <c r="CT139" s="122" t="s">
        <v>90</v>
      </c>
      <c r="CU139" s="122" t="s">
        <v>22</v>
      </c>
      <c r="CV139" s="33"/>
      <c r="CW139" s="33"/>
      <c r="CX139" s="33"/>
      <c r="CY139" s="33"/>
      <c r="CZ139" s="33"/>
      <c r="DA139" s="33"/>
      <c r="DB139" s="33"/>
      <c r="DC139" s="33"/>
      <c r="DD139" s="33"/>
      <c r="DE139" s="33"/>
      <c r="DF139" s="33"/>
      <c r="DG139" s="33"/>
      <c r="DH139" s="33"/>
      <c r="DI139" s="33"/>
      <c r="DJ139" s="33"/>
      <c r="DK139" s="33"/>
      <c r="DL139" s="33"/>
      <c r="DM139" s="33"/>
      <c r="DN139" s="33"/>
      <c r="DO139" s="33"/>
      <c r="DP139" s="33"/>
      <c r="DQ139" s="33"/>
      <c r="DR139" s="33"/>
    </row>
    <row r="140" spans="5:122" ht="109.5" x14ac:dyDescent="0.35">
      <c r="E140" s="34" t="s">
        <v>88</v>
      </c>
      <c r="F140" s="34" t="s">
        <v>23</v>
      </c>
      <c r="G140" s="34" t="s">
        <v>24</v>
      </c>
      <c r="H140" s="34" t="s">
        <v>20</v>
      </c>
      <c r="I140" s="34" t="s">
        <v>25</v>
      </c>
      <c r="J140" s="34" t="s">
        <v>88</v>
      </c>
      <c r="K140" s="34" t="s">
        <v>23</v>
      </c>
      <c r="L140" s="34" t="s">
        <v>24</v>
      </c>
      <c r="M140" s="34" t="s">
        <v>20</v>
      </c>
      <c r="N140" s="35" t="s">
        <v>25</v>
      </c>
      <c r="O140" s="129"/>
      <c r="P140" s="122"/>
      <c r="Q140" s="122"/>
      <c r="R140" s="122"/>
      <c r="S140" s="125"/>
      <c r="T140" s="25"/>
      <c r="U140" s="34" t="s">
        <v>88</v>
      </c>
      <c r="V140" s="34" t="s">
        <v>23</v>
      </c>
      <c r="W140" s="34" t="s">
        <v>24</v>
      </c>
      <c r="X140" s="34" t="s">
        <v>20</v>
      </c>
      <c r="Y140" s="34" t="s">
        <v>25</v>
      </c>
      <c r="Z140" s="34" t="s">
        <v>88</v>
      </c>
      <c r="AA140" s="34" t="s">
        <v>23</v>
      </c>
      <c r="AB140" s="34" t="s">
        <v>24</v>
      </c>
      <c r="AC140" s="34" t="s">
        <v>20</v>
      </c>
      <c r="AD140" s="35" t="s">
        <v>25</v>
      </c>
      <c r="AE140" s="129"/>
      <c r="AF140" s="122"/>
      <c r="AG140" s="122"/>
      <c r="AH140" s="122"/>
      <c r="AI140" s="125"/>
      <c r="AJ140" s="25"/>
      <c r="AK140" s="36" t="s">
        <v>88</v>
      </c>
      <c r="AL140" s="36" t="s">
        <v>23</v>
      </c>
      <c r="AM140" s="36" t="s">
        <v>24</v>
      </c>
      <c r="AN140" s="36" t="s">
        <v>20</v>
      </c>
      <c r="AO140" s="36" t="s">
        <v>25</v>
      </c>
      <c r="AP140" s="36" t="s">
        <v>88</v>
      </c>
      <c r="AQ140" s="36" t="s">
        <v>23</v>
      </c>
      <c r="AR140" s="36" t="s">
        <v>24</v>
      </c>
      <c r="AS140" s="36" t="s">
        <v>20</v>
      </c>
      <c r="AT140" s="36" t="s">
        <v>25</v>
      </c>
      <c r="AU140" s="122"/>
      <c r="AV140" s="122"/>
      <c r="AW140" s="122"/>
      <c r="AX140" s="122"/>
      <c r="AY140" s="122"/>
      <c r="AZ140" s="25"/>
      <c r="BA140" s="36" t="s">
        <v>88</v>
      </c>
      <c r="BB140" s="36" t="s">
        <v>23</v>
      </c>
      <c r="BC140" s="36" t="s">
        <v>24</v>
      </c>
      <c r="BD140" s="36" t="s">
        <v>20</v>
      </c>
      <c r="BE140" s="36" t="s">
        <v>25</v>
      </c>
      <c r="BF140" s="36" t="s">
        <v>88</v>
      </c>
      <c r="BG140" s="36" t="s">
        <v>23</v>
      </c>
      <c r="BH140" s="36" t="s">
        <v>24</v>
      </c>
      <c r="BI140" s="36" t="s">
        <v>20</v>
      </c>
      <c r="BJ140" s="36" t="s">
        <v>25</v>
      </c>
      <c r="BK140" s="122"/>
      <c r="BL140" s="122"/>
      <c r="BM140" s="122"/>
      <c r="BN140" s="122"/>
      <c r="BO140" s="122"/>
      <c r="BP140" s="33"/>
      <c r="BQ140" s="36" t="s">
        <v>88</v>
      </c>
      <c r="BR140" s="36" t="s">
        <v>23</v>
      </c>
      <c r="BS140" s="36" t="s">
        <v>24</v>
      </c>
      <c r="BT140" s="36" t="s">
        <v>20</v>
      </c>
      <c r="BU140" s="36" t="s">
        <v>25</v>
      </c>
      <c r="BV140" s="36" t="s">
        <v>88</v>
      </c>
      <c r="BW140" s="36" t="s">
        <v>23</v>
      </c>
      <c r="BX140" s="36" t="s">
        <v>24</v>
      </c>
      <c r="BY140" s="36" t="s">
        <v>20</v>
      </c>
      <c r="BZ140" s="36" t="s">
        <v>25</v>
      </c>
      <c r="CA140" s="122"/>
      <c r="CB140" s="122"/>
      <c r="CC140" s="122"/>
      <c r="CD140" s="122"/>
      <c r="CE140" s="122"/>
      <c r="CF140" s="33"/>
      <c r="CG140" s="36" t="s">
        <v>88</v>
      </c>
      <c r="CH140" s="36" t="s">
        <v>23</v>
      </c>
      <c r="CI140" s="36" t="s">
        <v>24</v>
      </c>
      <c r="CJ140" s="36" t="s">
        <v>20</v>
      </c>
      <c r="CK140" s="36" t="s">
        <v>25</v>
      </c>
      <c r="CL140" s="36" t="s">
        <v>88</v>
      </c>
      <c r="CM140" s="36" t="s">
        <v>23</v>
      </c>
      <c r="CN140" s="36" t="s">
        <v>24</v>
      </c>
      <c r="CO140" s="36" t="s">
        <v>20</v>
      </c>
      <c r="CP140" s="36" t="s">
        <v>25</v>
      </c>
      <c r="CQ140" s="122"/>
      <c r="CR140" s="122"/>
      <c r="CS140" s="122"/>
      <c r="CT140" s="122"/>
      <c r="CU140" s="122"/>
      <c r="CV140" s="33"/>
      <c r="CW140" s="33"/>
      <c r="CX140" s="33"/>
      <c r="CY140" s="33"/>
      <c r="CZ140" s="33"/>
      <c r="DA140" s="33"/>
      <c r="DB140" s="33"/>
      <c r="DC140" s="33"/>
      <c r="DD140" s="33"/>
      <c r="DE140" s="33"/>
      <c r="DF140" s="33"/>
      <c r="DG140" s="33"/>
      <c r="DH140" s="33"/>
      <c r="DI140" s="33"/>
      <c r="DJ140" s="33"/>
      <c r="DK140" s="33"/>
      <c r="DL140" s="33"/>
      <c r="DM140" s="33"/>
      <c r="DN140" s="33"/>
      <c r="DO140" s="33"/>
      <c r="DP140" s="33"/>
      <c r="DQ140" s="33"/>
      <c r="DR140" s="33"/>
    </row>
    <row r="141" spans="5:122" x14ac:dyDescent="0.35">
      <c r="E141" s="5" t="s">
        <v>26</v>
      </c>
      <c r="F141" s="5">
        <f>H133</f>
        <v>73420.5</v>
      </c>
      <c r="G141" s="5">
        <f>I133</f>
        <v>381734823.5</v>
      </c>
      <c r="H141" s="5">
        <v>5</v>
      </c>
      <c r="I141" s="5">
        <f>H141*G141</f>
        <v>1908674117.5</v>
      </c>
      <c r="J141" s="5" t="s">
        <v>26</v>
      </c>
      <c r="K141" s="5">
        <f>L133</f>
        <v>73420.5</v>
      </c>
      <c r="L141" s="5">
        <f>M133</f>
        <v>381734823.5</v>
      </c>
      <c r="M141" s="5">
        <v>5</v>
      </c>
      <c r="N141" s="5">
        <f>M141*L141</f>
        <v>1908674117.5</v>
      </c>
      <c r="O141" s="5">
        <f>N134</f>
        <v>4028211987813</v>
      </c>
      <c r="P141" s="5">
        <v>5</v>
      </c>
      <c r="Q141" s="5">
        <f>P141*O141</f>
        <v>20141059939065</v>
      </c>
      <c r="R141" s="5">
        <f>COS(RADIANS(O147))</f>
        <v>0.86602540378443871</v>
      </c>
      <c r="S141" s="5">
        <f>R141*Q141</f>
        <v>17442669566375.35</v>
      </c>
      <c r="T141" s="33"/>
      <c r="U141" s="5" t="s">
        <v>26</v>
      </c>
      <c r="V141" s="5">
        <f t="shared" ref="V141:W143" si="156">F141</f>
        <v>73420.5</v>
      </c>
      <c r="W141" s="5">
        <f t="shared" si="156"/>
        <v>381734823.5</v>
      </c>
      <c r="X141" s="5">
        <v>1</v>
      </c>
      <c r="Y141" s="5">
        <f>X141*W141</f>
        <v>381734823.5</v>
      </c>
      <c r="Z141" s="5" t="s">
        <v>26</v>
      </c>
      <c r="AA141" s="5">
        <f t="shared" ref="AA141:AB143" si="157">K141</f>
        <v>73420.5</v>
      </c>
      <c r="AB141" s="5">
        <f t="shared" si="157"/>
        <v>381734823.5</v>
      </c>
      <c r="AC141" s="5">
        <v>1</v>
      </c>
      <c r="AD141" s="5">
        <f>AC141*AB141</f>
        <v>381734823.5</v>
      </c>
      <c r="AE141" s="5">
        <f>O141</f>
        <v>4028211987813</v>
      </c>
      <c r="AF141" s="5">
        <v>1</v>
      </c>
      <c r="AG141" s="5">
        <f>AF141*AE141</f>
        <v>4028211987813</v>
      </c>
      <c r="AH141" s="5">
        <f>COS(RADIANS(AE147))</f>
        <v>0.86602540378443871</v>
      </c>
      <c r="AI141" s="5">
        <f>AH141*AG141</f>
        <v>3488533913275.0698</v>
      </c>
      <c r="AJ141" s="33"/>
      <c r="AK141" s="5" t="s">
        <v>26</v>
      </c>
      <c r="AL141" s="5">
        <f t="shared" ref="AL141:AM143" si="158">V141</f>
        <v>73420.5</v>
      </c>
      <c r="AM141" s="5">
        <f t="shared" si="158"/>
        <v>381734823.5</v>
      </c>
      <c r="AN141" s="5">
        <v>1</v>
      </c>
      <c r="AO141" s="5">
        <f>AN141*AM141</f>
        <v>381734823.5</v>
      </c>
      <c r="AP141" s="5" t="s">
        <v>26</v>
      </c>
      <c r="AQ141" s="5">
        <f t="shared" ref="AQ141:AR143" si="159">AA141</f>
        <v>73420.5</v>
      </c>
      <c r="AR141" s="5">
        <f t="shared" si="159"/>
        <v>381734823.5</v>
      </c>
      <c r="AS141" s="5">
        <v>1</v>
      </c>
      <c r="AT141" s="5">
        <f>AS141*AR141</f>
        <v>381734823.5</v>
      </c>
      <c r="AU141" s="5">
        <f>AE141</f>
        <v>4028211987813</v>
      </c>
      <c r="AV141" s="5">
        <v>1</v>
      </c>
      <c r="AW141" s="5">
        <f>AV141*AU141</f>
        <v>4028211987813</v>
      </c>
      <c r="AX141" s="5">
        <f>COS(RADIANS(AU151))</f>
        <v>0.86602540378443871</v>
      </c>
      <c r="AY141" s="5">
        <f>AX141*AW141</f>
        <v>3488533913275.0698</v>
      </c>
      <c r="AZ141" s="33"/>
      <c r="BA141" s="5" t="s">
        <v>26</v>
      </c>
      <c r="BB141" s="5">
        <f t="shared" ref="BB141:BC143" si="160">AL141</f>
        <v>73420.5</v>
      </c>
      <c r="BC141" s="5">
        <f t="shared" si="160"/>
        <v>381734823.5</v>
      </c>
      <c r="BD141" s="5">
        <v>1</v>
      </c>
      <c r="BE141" s="5">
        <f>BD141*BC141</f>
        <v>381734823.5</v>
      </c>
      <c r="BF141" s="5" t="s">
        <v>26</v>
      </c>
      <c r="BG141" s="5">
        <f t="shared" ref="BG141:BH143" si="161">AQ141</f>
        <v>73420.5</v>
      </c>
      <c r="BH141" s="5">
        <f t="shared" si="161"/>
        <v>381734823.5</v>
      </c>
      <c r="BI141" s="5">
        <v>1</v>
      </c>
      <c r="BJ141" s="5">
        <f>BI141*BH141</f>
        <v>381734823.5</v>
      </c>
      <c r="BK141" s="5">
        <f>AU141</f>
        <v>4028211987813</v>
      </c>
      <c r="BL141" s="5">
        <v>1</v>
      </c>
      <c r="BM141" s="5">
        <f>BL141*BK141</f>
        <v>4028211987813</v>
      </c>
      <c r="BN141" s="5">
        <f>COS(RADIANS(BK149))</f>
        <v>0.50000000000000011</v>
      </c>
      <c r="BO141" s="5">
        <f>BN141*BM141</f>
        <v>2014105993906.5005</v>
      </c>
      <c r="BP141" s="33"/>
      <c r="BQ141" s="5" t="s">
        <v>26</v>
      </c>
      <c r="BR141" s="5">
        <f t="shared" ref="BR141:BS145" si="162">BB141</f>
        <v>73420.5</v>
      </c>
      <c r="BS141" s="5">
        <f t="shared" si="162"/>
        <v>381734823.5</v>
      </c>
      <c r="BT141" s="5">
        <v>1</v>
      </c>
      <c r="BU141" s="5">
        <f>BT141*BS141</f>
        <v>381734823.5</v>
      </c>
      <c r="BV141" s="5" t="s">
        <v>26</v>
      </c>
      <c r="BW141" s="5">
        <f t="shared" ref="BW141:BX145" si="163">BG141</f>
        <v>73420.5</v>
      </c>
      <c r="BX141" s="5">
        <f t="shared" si="163"/>
        <v>381734823.5</v>
      </c>
      <c r="BY141" s="5">
        <v>1</v>
      </c>
      <c r="BZ141" s="5">
        <f>BY141*BX141</f>
        <v>381734823.5</v>
      </c>
      <c r="CA141" s="5">
        <f>BK141</f>
        <v>4028211987813</v>
      </c>
      <c r="CB141" s="5">
        <v>1</v>
      </c>
      <c r="CC141" s="5">
        <f>CB141*CA141</f>
        <v>4028211987813</v>
      </c>
      <c r="CD141" s="5">
        <f xml:space="preserve"> COS(RADIANS(CA153))</f>
        <v>0.50000000000000011</v>
      </c>
      <c r="CE141" s="5">
        <f>CD141*CC141</f>
        <v>2014105993906.5005</v>
      </c>
      <c r="CF141" s="33"/>
      <c r="CG141" s="5" t="s">
        <v>26</v>
      </c>
      <c r="CH141" s="5">
        <f t="shared" ref="CH141:CI145" si="164">BR141</f>
        <v>73420.5</v>
      </c>
      <c r="CI141" s="5">
        <f t="shared" si="164"/>
        <v>381734823.5</v>
      </c>
      <c r="CJ141" s="5">
        <v>1</v>
      </c>
      <c r="CK141" s="5">
        <f t="shared" ref="CK141:CK147" si="165">CJ141*CI141</f>
        <v>381734823.5</v>
      </c>
      <c r="CL141" s="5" t="s">
        <v>26</v>
      </c>
      <c r="CM141" s="5">
        <f t="shared" ref="CM141:CN145" si="166">BW141</f>
        <v>73420.5</v>
      </c>
      <c r="CN141" s="5">
        <f t="shared" si="166"/>
        <v>381734823.5</v>
      </c>
      <c r="CO141" s="5">
        <v>1</v>
      </c>
      <c r="CP141" s="5">
        <f t="shared" ref="CP141:CP147" si="167">CO141*CN141</f>
        <v>381734823.5</v>
      </c>
      <c r="CQ141" s="5">
        <f>CA141</f>
        <v>4028211987813</v>
      </c>
      <c r="CR141" s="5">
        <v>1</v>
      </c>
      <c r="CS141" s="5">
        <f t="shared" ref="CS141:CS147" si="168">CR141*CQ141</f>
        <v>4028211987813</v>
      </c>
      <c r="CT141" s="5">
        <f t="shared" ref="CT141:CT147" si="169">COS(RADIANS(CQ151))</f>
        <v>6.1257422745431001E-17</v>
      </c>
      <c r="CU141" s="5">
        <f t="shared" ref="CU141:CU147" si="170">CT141*CS141</f>
        <v>2.4675788464567389E-4</v>
      </c>
      <c r="CV141" s="33"/>
      <c r="CW141" s="33"/>
      <c r="CX141" s="33"/>
      <c r="CY141" s="33"/>
      <c r="CZ141" s="33"/>
      <c r="DA141" s="33"/>
      <c r="DB141" s="33"/>
      <c r="DC141" s="33"/>
      <c r="DD141" s="33"/>
      <c r="DE141" s="33"/>
      <c r="DF141" s="33"/>
      <c r="DG141" s="33"/>
      <c r="DH141" s="33"/>
      <c r="DI141" s="33"/>
      <c r="DJ141" s="33"/>
      <c r="DK141" s="33"/>
      <c r="DL141" s="33"/>
      <c r="DM141" s="33"/>
      <c r="DN141" s="33"/>
      <c r="DO141" s="33"/>
      <c r="DP141" s="33"/>
      <c r="DQ141" s="33"/>
      <c r="DR141" s="33"/>
    </row>
    <row r="142" spans="5:122" x14ac:dyDescent="0.35">
      <c r="E142" s="5" t="s">
        <v>27</v>
      </c>
      <c r="F142" s="11">
        <f>S133</f>
        <v>74629.5</v>
      </c>
      <c r="G142" s="11">
        <f>T133</f>
        <v>392062985.5</v>
      </c>
      <c r="H142" s="5">
        <v>8</v>
      </c>
      <c r="I142" s="5">
        <f>H142*G142</f>
        <v>3136503884</v>
      </c>
      <c r="J142" s="5" t="s">
        <v>27</v>
      </c>
      <c r="K142" s="11">
        <f>W133</f>
        <v>74397.5</v>
      </c>
      <c r="L142" s="11">
        <f>X133</f>
        <v>394686194</v>
      </c>
      <c r="M142" s="5">
        <v>8</v>
      </c>
      <c r="N142" s="5">
        <f>M142*L142</f>
        <v>3157489552</v>
      </c>
      <c r="O142" s="11">
        <f>Y134</f>
        <v>4217510451209</v>
      </c>
      <c r="P142" s="5">
        <v>8</v>
      </c>
      <c r="Q142" s="5">
        <f>P142*O142</f>
        <v>33740083609672</v>
      </c>
      <c r="R142" s="5">
        <f>COS(RADIANS(O148))</f>
        <v>0.96592582628906831</v>
      </c>
      <c r="S142" s="5">
        <f>R142*Q142</f>
        <v>32590418139734.676</v>
      </c>
      <c r="T142" s="33"/>
      <c r="U142" s="5" t="s">
        <v>27</v>
      </c>
      <c r="V142" s="11">
        <f t="shared" si="156"/>
        <v>74629.5</v>
      </c>
      <c r="W142" s="11">
        <f t="shared" si="156"/>
        <v>392062985.5</v>
      </c>
      <c r="X142" s="5">
        <v>4</v>
      </c>
      <c r="Y142" s="5">
        <f>X142*W142</f>
        <v>1568251942</v>
      </c>
      <c r="Z142" s="5" t="s">
        <v>27</v>
      </c>
      <c r="AA142" s="11">
        <f t="shared" si="157"/>
        <v>74397.5</v>
      </c>
      <c r="AB142" s="11">
        <f t="shared" si="157"/>
        <v>394686194</v>
      </c>
      <c r="AC142" s="5">
        <v>4</v>
      </c>
      <c r="AD142" s="5">
        <f>AC142*AB142</f>
        <v>1578744776</v>
      </c>
      <c r="AE142" s="11">
        <f>O142</f>
        <v>4217510451209</v>
      </c>
      <c r="AF142" s="5">
        <v>4</v>
      </c>
      <c r="AG142" s="5">
        <f>AF142*AE142</f>
        <v>16870041804836</v>
      </c>
      <c r="AH142" s="5">
        <f>COS(RADIANS(AE148))</f>
        <v>0.96592582628906831</v>
      </c>
      <c r="AI142" s="5">
        <f>AH142*AG142</f>
        <v>16295209069867.338</v>
      </c>
      <c r="AJ142" s="33"/>
      <c r="AK142" s="5" t="s">
        <v>27</v>
      </c>
      <c r="AL142" s="11">
        <f t="shared" si="158"/>
        <v>74629.5</v>
      </c>
      <c r="AM142" s="11">
        <f t="shared" si="158"/>
        <v>392062985.5</v>
      </c>
      <c r="AN142" s="5">
        <v>4</v>
      </c>
      <c r="AO142" s="5">
        <f>AN142*AM142</f>
        <v>1568251942</v>
      </c>
      <c r="AP142" s="5" t="s">
        <v>27</v>
      </c>
      <c r="AQ142" s="11">
        <f t="shared" si="159"/>
        <v>74397.5</v>
      </c>
      <c r="AR142" s="11">
        <f t="shared" si="159"/>
        <v>394686194</v>
      </c>
      <c r="AS142" s="5">
        <v>4</v>
      </c>
      <c r="AT142" s="5">
        <f>AS142*AR142</f>
        <v>1578744776</v>
      </c>
      <c r="AU142" s="11">
        <f>AE142</f>
        <v>4217510451209</v>
      </c>
      <c r="AV142" s="5">
        <v>4</v>
      </c>
      <c r="AW142" s="5">
        <f>AV142*AU142</f>
        <v>16870041804836</v>
      </c>
      <c r="AX142" s="5">
        <f>COS(RADIANS(AU152))</f>
        <v>0.96592582628906831</v>
      </c>
      <c r="AY142" s="5">
        <f>AX142*AW142</f>
        <v>16295209069867.338</v>
      </c>
      <c r="AZ142" s="33"/>
      <c r="BA142" s="5" t="s">
        <v>27</v>
      </c>
      <c r="BB142" s="11">
        <f t="shared" si="160"/>
        <v>74629.5</v>
      </c>
      <c r="BC142" s="11">
        <f t="shared" si="160"/>
        <v>392062985.5</v>
      </c>
      <c r="BD142" s="5">
        <v>4</v>
      </c>
      <c r="BE142" s="5">
        <f>BD142*BC142</f>
        <v>1568251942</v>
      </c>
      <c r="BF142" s="5" t="s">
        <v>27</v>
      </c>
      <c r="BG142" s="11">
        <f t="shared" si="161"/>
        <v>74397.5</v>
      </c>
      <c r="BH142" s="11">
        <f t="shared" si="161"/>
        <v>394686194</v>
      </c>
      <c r="BI142" s="5">
        <v>4</v>
      </c>
      <c r="BJ142" s="5">
        <f>BI142*BH142</f>
        <v>1578744776</v>
      </c>
      <c r="BK142" s="11">
        <f>AU142</f>
        <v>4217510451209</v>
      </c>
      <c r="BL142" s="5">
        <v>4</v>
      </c>
      <c r="BM142" s="5">
        <f>BL142*BK142</f>
        <v>16870041804836</v>
      </c>
      <c r="BN142" s="5">
        <f>COS(RADIANS(BK150))</f>
        <v>0.70710678118654757</v>
      </c>
      <c r="BO142" s="5">
        <f>BN142*BM142</f>
        <v>11928920959100.08</v>
      </c>
      <c r="BP142" s="33"/>
      <c r="BQ142" s="5" t="s">
        <v>27</v>
      </c>
      <c r="BR142" s="11">
        <f t="shared" si="162"/>
        <v>74629.5</v>
      </c>
      <c r="BS142" s="11">
        <f t="shared" si="162"/>
        <v>392062985.5</v>
      </c>
      <c r="BT142" s="5">
        <v>4</v>
      </c>
      <c r="BU142" s="5">
        <f>BT142*BS142</f>
        <v>1568251942</v>
      </c>
      <c r="BV142" s="5" t="s">
        <v>27</v>
      </c>
      <c r="BW142" s="11">
        <f t="shared" si="163"/>
        <v>74397.5</v>
      </c>
      <c r="BX142" s="11">
        <f t="shared" si="163"/>
        <v>394686194</v>
      </c>
      <c r="BY142" s="5">
        <v>4</v>
      </c>
      <c r="BZ142" s="5">
        <f>BY142*BX142</f>
        <v>1578744776</v>
      </c>
      <c r="CA142" s="11">
        <f>BK142</f>
        <v>4217510451209</v>
      </c>
      <c r="CB142" s="5">
        <v>4</v>
      </c>
      <c r="CC142" s="5">
        <f>CB142*CA142</f>
        <v>16870041804836</v>
      </c>
      <c r="CD142" s="5">
        <f xml:space="preserve"> COS(RADIANS(CA154))</f>
        <v>0.70710678118654757</v>
      </c>
      <c r="CE142" s="5">
        <f>CD142*CC142</f>
        <v>11928920959100.08</v>
      </c>
      <c r="CF142" s="33"/>
      <c r="CG142" s="5" t="s">
        <v>27</v>
      </c>
      <c r="CH142" s="11">
        <f t="shared" si="164"/>
        <v>74629.5</v>
      </c>
      <c r="CI142" s="11">
        <f t="shared" si="164"/>
        <v>392062985.5</v>
      </c>
      <c r="CJ142" s="5">
        <v>4</v>
      </c>
      <c r="CK142" s="5">
        <f t="shared" si="165"/>
        <v>1568251942</v>
      </c>
      <c r="CL142" s="5" t="s">
        <v>27</v>
      </c>
      <c r="CM142" s="11">
        <f t="shared" si="166"/>
        <v>74397.5</v>
      </c>
      <c r="CN142" s="11">
        <f t="shared" si="166"/>
        <v>394686194</v>
      </c>
      <c r="CO142" s="5">
        <v>4</v>
      </c>
      <c r="CP142" s="5">
        <f t="shared" si="167"/>
        <v>1578744776</v>
      </c>
      <c r="CQ142" s="11">
        <f>CA142</f>
        <v>4217510451209</v>
      </c>
      <c r="CR142" s="5">
        <v>4</v>
      </c>
      <c r="CS142" s="5">
        <f t="shared" si="168"/>
        <v>16870041804836</v>
      </c>
      <c r="CT142" s="5">
        <f t="shared" si="169"/>
        <v>0.25881904510252074</v>
      </c>
      <c r="CU142" s="5">
        <f t="shared" si="170"/>
        <v>4366288110767.2593</v>
      </c>
      <c r="CV142" s="33"/>
      <c r="CW142" s="33"/>
      <c r="CX142" s="33"/>
      <c r="CY142" s="33"/>
      <c r="CZ142" s="33"/>
      <c r="DA142" s="33"/>
      <c r="DB142" s="33"/>
      <c r="DC142" s="33"/>
      <c r="DD142" s="33"/>
      <c r="DE142" s="33"/>
      <c r="DF142" s="33"/>
      <c r="DG142" s="33"/>
      <c r="DH142" s="33"/>
      <c r="DI142" s="33"/>
      <c r="DJ142" s="33"/>
      <c r="DK142" s="33"/>
      <c r="DL142" s="33"/>
      <c r="DM142" s="33"/>
      <c r="DN142" s="33"/>
      <c r="DO142" s="33"/>
      <c r="DP142" s="33"/>
      <c r="DQ142" s="33"/>
      <c r="DR142" s="33"/>
    </row>
    <row r="143" spans="5:122" x14ac:dyDescent="0.35">
      <c r="E143" s="5" t="s">
        <v>28</v>
      </c>
      <c r="F143" s="5">
        <f>AD133</f>
        <v>40890</v>
      </c>
      <c r="G143" s="5">
        <f>AE133</f>
        <v>115309800</v>
      </c>
      <c r="H143" s="5">
        <v>-1</v>
      </c>
      <c r="I143" s="5">
        <f>H143*G143</f>
        <v>-115309800</v>
      </c>
      <c r="J143" s="5" t="s">
        <v>28</v>
      </c>
      <c r="K143" s="5">
        <f>AH133</f>
        <v>76356</v>
      </c>
      <c r="L143" s="5">
        <f>AI133</f>
        <v>421283267.5</v>
      </c>
      <c r="M143" s="5">
        <v>-1</v>
      </c>
      <c r="N143" s="5">
        <f>M143*L143</f>
        <v>-421283267.5</v>
      </c>
      <c r="O143" s="5">
        <f>AJ134</f>
        <v>2712844691509.5</v>
      </c>
      <c r="P143" s="5">
        <v>-1</v>
      </c>
      <c r="Q143" s="5">
        <f>P143*O143</f>
        <v>-2712844691509.5</v>
      </c>
      <c r="R143" s="5">
        <f>COS(RADIANS(O149))</f>
        <v>1</v>
      </c>
      <c r="S143" s="5">
        <f>R143*Q143</f>
        <v>-2712844691509.5</v>
      </c>
      <c r="T143" s="33"/>
      <c r="U143" s="5" t="s">
        <v>28</v>
      </c>
      <c r="V143" s="5">
        <f t="shared" si="156"/>
        <v>40890</v>
      </c>
      <c r="W143" s="5">
        <f t="shared" si="156"/>
        <v>115309800</v>
      </c>
      <c r="X143" s="5">
        <v>1</v>
      </c>
      <c r="Y143" s="5">
        <f>X143*W143</f>
        <v>115309800</v>
      </c>
      <c r="Z143" s="5" t="s">
        <v>28</v>
      </c>
      <c r="AA143" s="5">
        <f t="shared" si="157"/>
        <v>76356</v>
      </c>
      <c r="AB143" s="5">
        <f t="shared" si="157"/>
        <v>421283267.5</v>
      </c>
      <c r="AC143" s="5">
        <v>1</v>
      </c>
      <c r="AD143" s="5">
        <f>AC143*AB143</f>
        <v>421283267.5</v>
      </c>
      <c r="AE143" s="5">
        <f>O143</f>
        <v>2712844691509.5</v>
      </c>
      <c r="AF143" s="5">
        <v>1</v>
      </c>
      <c r="AG143" s="5">
        <f>AF143*AE143</f>
        <v>2712844691509.5</v>
      </c>
      <c r="AH143" s="5">
        <f>COS(RADIANS(AE149))</f>
        <v>1</v>
      </c>
      <c r="AI143" s="5">
        <f>AH143*AG143</f>
        <v>2712844691509.5</v>
      </c>
      <c r="AJ143" s="33"/>
      <c r="AK143" s="5" t="s">
        <v>28</v>
      </c>
      <c r="AL143" s="5">
        <f t="shared" si="158"/>
        <v>40890</v>
      </c>
      <c r="AM143" s="5">
        <f t="shared" si="158"/>
        <v>115309800</v>
      </c>
      <c r="AN143" s="5">
        <v>1</v>
      </c>
      <c r="AO143" s="5">
        <f>AN143*AM143</f>
        <v>115309800</v>
      </c>
      <c r="AP143" s="5" t="s">
        <v>28</v>
      </c>
      <c r="AQ143" s="5">
        <f t="shared" si="159"/>
        <v>76356</v>
      </c>
      <c r="AR143" s="5">
        <f t="shared" si="159"/>
        <v>421283267.5</v>
      </c>
      <c r="AS143" s="5">
        <v>1</v>
      </c>
      <c r="AT143" s="5">
        <f>AS143*AR143</f>
        <v>421283267.5</v>
      </c>
      <c r="AU143" s="5">
        <f>AE143</f>
        <v>2712844691509.5</v>
      </c>
      <c r="AV143" s="5">
        <v>1</v>
      </c>
      <c r="AW143" s="5">
        <f>AV143*AU143</f>
        <v>2712844691509.5</v>
      </c>
      <c r="AX143" s="5">
        <f>COS(RADIANS(AU153))</f>
        <v>1</v>
      </c>
      <c r="AY143" s="5">
        <f>AX143*AW143</f>
        <v>2712844691509.5</v>
      </c>
      <c r="AZ143" s="33"/>
      <c r="BA143" s="5" t="s">
        <v>28</v>
      </c>
      <c r="BB143" s="5">
        <f t="shared" si="160"/>
        <v>40890</v>
      </c>
      <c r="BC143" s="5">
        <f t="shared" si="160"/>
        <v>115309800</v>
      </c>
      <c r="BD143" s="5">
        <v>2</v>
      </c>
      <c r="BE143" s="5">
        <f>BD143*BC143</f>
        <v>230619600</v>
      </c>
      <c r="BF143" s="5" t="s">
        <v>28</v>
      </c>
      <c r="BG143" s="5">
        <f t="shared" si="161"/>
        <v>76356</v>
      </c>
      <c r="BH143" s="5">
        <f t="shared" si="161"/>
        <v>421283267.5</v>
      </c>
      <c r="BI143" s="5">
        <v>2</v>
      </c>
      <c r="BJ143" s="5">
        <f>BI143*BH143</f>
        <v>842566535</v>
      </c>
      <c r="BK143" s="5">
        <f>AU143</f>
        <v>2712844691509.5</v>
      </c>
      <c r="BL143" s="5">
        <v>2</v>
      </c>
      <c r="BM143" s="5">
        <f>BL143*BK143</f>
        <v>5425689383019</v>
      </c>
      <c r="BN143" s="5">
        <f>COS(RADIANS(BK151))</f>
        <v>0.86602540378443871</v>
      </c>
      <c r="BO143" s="5">
        <f>BN143*BM143</f>
        <v>4698784838737.9717</v>
      </c>
      <c r="BP143" s="33"/>
      <c r="BQ143" s="5" t="s">
        <v>28</v>
      </c>
      <c r="BR143" s="5">
        <f t="shared" si="162"/>
        <v>40890</v>
      </c>
      <c r="BS143" s="5">
        <f t="shared" si="162"/>
        <v>115309800</v>
      </c>
      <c r="BT143" s="5">
        <v>2</v>
      </c>
      <c r="BU143" s="5">
        <f>BT143*BS143</f>
        <v>230619600</v>
      </c>
      <c r="BV143" s="5" t="s">
        <v>28</v>
      </c>
      <c r="BW143" s="5">
        <f t="shared" si="163"/>
        <v>76356</v>
      </c>
      <c r="BX143" s="5">
        <f t="shared" si="163"/>
        <v>421283267.5</v>
      </c>
      <c r="BY143" s="5">
        <v>2</v>
      </c>
      <c r="BZ143" s="5">
        <f>BY143*BX143</f>
        <v>842566535</v>
      </c>
      <c r="CA143" s="5">
        <f>BK143</f>
        <v>2712844691509.5</v>
      </c>
      <c r="CB143" s="5">
        <v>2</v>
      </c>
      <c r="CC143" s="5">
        <f>CB143*CA143</f>
        <v>5425689383019</v>
      </c>
      <c r="CD143" s="5">
        <f xml:space="preserve"> COS(RADIANS(CA155))</f>
        <v>0.86602540378443871</v>
      </c>
      <c r="CE143" s="5">
        <f>CD143*CC143</f>
        <v>4698784838737.9717</v>
      </c>
      <c r="CF143" s="33"/>
      <c r="CG143" s="5" t="s">
        <v>28</v>
      </c>
      <c r="CH143" s="5">
        <f t="shared" si="164"/>
        <v>40890</v>
      </c>
      <c r="CI143" s="5">
        <f t="shared" si="164"/>
        <v>115309800</v>
      </c>
      <c r="CJ143" s="5">
        <v>2</v>
      </c>
      <c r="CK143" s="5">
        <f t="shared" si="165"/>
        <v>230619600</v>
      </c>
      <c r="CL143" s="5" t="s">
        <v>28</v>
      </c>
      <c r="CM143" s="5">
        <f t="shared" si="166"/>
        <v>76356</v>
      </c>
      <c r="CN143" s="5">
        <f t="shared" si="166"/>
        <v>421283267.5</v>
      </c>
      <c r="CO143" s="5">
        <v>2</v>
      </c>
      <c r="CP143" s="5">
        <f t="shared" si="167"/>
        <v>842566535</v>
      </c>
      <c r="CQ143" s="5">
        <f>CA143</f>
        <v>2712844691509.5</v>
      </c>
      <c r="CR143" s="5">
        <v>2</v>
      </c>
      <c r="CS143" s="5">
        <f t="shared" si="168"/>
        <v>5425689383019</v>
      </c>
      <c r="CT143" s="5">
        <f t="shared" si="169"/>
        <v>0.50000000000000011</v>
      </c>
      <c r="CU143" s="5">
        <f t="shared" si="170"/>
        <v>2712844691509.5005</v>
      </c>
      <c r="CV143" s="33"/>
      <c r="CW143" s="33"/>
      <c r="CX143" s="33"/>
      <c r="CY143" s="33"/>
      <c r="CZ143" s="33"/>
      <c r="DA143" s="33"/>
      <c r="DB143" s="33"/>
      <c r="DC143" s="33"/>
      <c r="DD143" s="33"/>
      <c r="DE143" s="33"/>
      <c r="DF143" s="33"/>
      <c r="DG143" s="33"/>
      <c r="DH143" s="33"/>
      <c r="DI143" s="33"/>
      <c r="DJ143" s="33"/>
      <c r="DK143" s="33"/>
      <c r="DL143" s="33"/>
      <c r="DM143" s="33"/>
      <c r="DN143" s="33"/>
      <c r="DO143" s="33"/>
      <c r="DP143" s="33"/>
      <c r="DQ143" s="33"/>
      <c r="DR143" s="33"/>
    </row>
    <row r="144" spans="5:122" x14ac:dyDescent="0.35">
      <c r="E144" s="5"/>
      <c r="F144" s="5"/>
      <c r="G144" s="5"/>
      <c r="H144" s="5" t="s">
        <v>29</v>
      </c>
      <c r="I144" s="5">
        <f>SUM(I141:I143)</f>
        <v>4929868201.5</v>
      </c>
      <c r="J144" s="5"/>
      <c r="K144" s="5"/>
      <c r="L144" s="5"/>
      <c r="M144" s="5" t="s">
        <v>29</v>
      </c>
      <c r="N144" s="5">
        <f>SUM(N141:N143)</f>
        <v>4644880402</v>
      </c>
      <c r="O144" s="5"/>
      <c r="P144" s="5"/>
      <c r="Q144" s="5"/>
      <c r="R144" s="5" t="s">
        <v>29</v>
      </c>
      <c r="S144" s="5">
        <f>SUM(S141:S143)</f>
        <v>47320243014600.523</v>
      </c>
      <c r="T144" s="33"/>
      <c r="U144" s="5"/>
      <c r="V144" s="5"/>
      <c r="W144" s="5"/>
      <c r="X144" s="5" t="s">
        <v>29</v>
      </c>
      <c r="Y144" s="5">
        <f>SUM(Y141:Y143)</f>
        <v>2065296565.5</v>
      </c>
      <c r="Z144" s="5"/>
      <c r="AA144" s="5"/>
      <c r="AB144" s="5"/>
      <c r="AC144" s="5" t="s">
        <v>29</v>
      </c>
      <c r="AD144" s="5">
        <f>SUM(AD141:AD143)</f>
        <v>2381762867</v>
      </c>
      <c r="AE144" s="5"/>
      <c r="AF144" s="5"/>
      <c r="AG144" s="5"/>
      <c r="AH144" s="5" t="s">
        <v>29</v>
      </c>
      <c r="AI144" s="5">
        <f>SUM(AI141:AI143)</f>
        <v>22496587674651.906</v>
      </c>
      <c r="AJ144" s="33"/>
      <c r="AK144" s="5"/>
      <c r="AL144" s="5"/>
      <c r="AM144" s="5"/>
      <c r="AN144" s="5" t="s">
        <v>29</v>
      </c>
      <c r="AO144" s="5">
        <f>SUM(AO141:AO143)</f>
        <v>2065296565.5</v>
      </c>
      <c r="AP144" s="5"/>
      <c r="AQ144" s="5"/>
      <c r="AR144" s="5"/>
      <c r="AS144" s="5" t="s">
        <v>29</v>
      </c>
      <c r="AT144" s="5">
        <f>SUM(AT141:AT143)</f>
        <v>2381762867</v>
      </c>
      <c r="AU144" s="5"/>
      <c r="AV144" s="5"/>
      <c r="AW144" s="5"/>
      <c r="AX144" s="5" t="s">
        <v>29</v>
      </c>
      <c r="AY144" s="5">
        <f>SUM(AY141:AY143)</f>
        <v>22496587674651.906</v>
      </c>
      <c r="AZ144" s="33"/>
      <c r="BA144" s="5" t="s">
        <v>30</v>
      </c>
      <c r="BB144" s="5">
        <f>AL145</f>
        <v>28913</v>
      </c>
      <c r="BC144" s="5">
        <f>AM145</f>
        <v>57652522</v>
      </c>
      <c r="BD144" s="6">
        <v>4</v>
      </c>
      <c r="BE144" s="5">
        <f>BD144*BC144</f>
        <v>230610088</v>
      </c>
      <c r="BF144" s="5" t="s">
        <v>30</v>
      </c>
      <c r="BG144" s="5">
        <f>AQ145</f>
        <v>65809.75</v>
      </c>
      <c r="BH144" s="5">
        <f>AR145</f>
        <v>310727338.25</v>
      </c>
      <c r="BI144" s="6">
        <v>4</v>
      </c>
      <c r="BJ144" s="5">
        <f>BI144*BH144</f>
        <v>1242909353</v>
      </c>
      <c r="BK144" s="5">
        <f>AU145</f>
        <v>1615300889091.75</v>
      </c>
      <c r="BL144" s="5">
        <v>4</v>
      </c>
      <c r="BM144" s="5">
        <f>BL144*BK144</f>
        <v>6461203556367</v>
      </c>
      <c r="BN144" s="5">
        <f>COS(RADIANS(BK152))</f>
        <v>0.96592582628906831</v>
      </c>
      <c r="BO144" s="5">
        <f>BN144*BM144</f>
        <v>6241043384005.6611</v>
      </c>
      <c r="BP144" s="33"/>
      <c r="BQ144" s="5" t="s">
        <v>30</v>
      </c>
      <c r="BR144" s="5">
        <f t="shared" si="162"/>
        <v>28913</v>
      </c>
      <c r="BS144" s="5">
        <f t="shared" si="162"/>
        <v>57652522</v>
      </c>
      <c r="BT144" s="6">
        <v>4</v>
      </c>
      <c r="BU144" s="5">
        <f>BT144*BS144</f>
        <v>230610088</v>
      </c>
      <c r="BV144" s="5" t="s">
        <v>30</v>
      </c>
      <c r="BW144" s="5">
        <f t="shared" si="163"/>
        <v>65809.75</v>
      </c>
      <c r="BX144" s="5">
        <f t="shared" si="163"/>
        <v>310727338.25</v>
      </c>
      <c r="BY144" s="6">
        <v>4</v>
      </c>
      <c r="BZ144" s="5">
        <f>BY144*BX144</f>
        <v>1242909353</v>
      </c>
      <c r="CA144" s="5">
        <f>BK144</f>
        <v>1615300889091.75</v>
      </c>
      <c r="CB144" s="5">
        <v>4</v>
      </c>
      <c r="CC144" s="5">
        <f>CB144*CA144</f>
        <v>6461203556367</v>
      </c>
      <c r="CD144" s="5">
        <f xml:space="preserve"> COS(RADIANS(CA156))</f>
        <v>0.96592582628906831</v>
      </c>
      <c r="CE144" s="5">
        <f>CD144*CC144</f>
        <v>6241043384005.6611</v>
      </c>
      <c r="CF144" s="33"/>
      <c r="CG144" s="5" t="s">
        <v>30</v>
      </c>
      <c r="CH144" s="5">
        <f t="shared" si="164"/>
        <v>28913</v>
      </c>
      <c r="CI144" s="5">
        <f t="shared" si="164"/>
        <v>57652522</v>
      </c>
      <c r="CJ144" s="6">
        <v>4</v>
      </c>
      <c r="CK144" s="5">
        <f t="shared" si="165"/>
        <v>230610088</v>
      </c>
      <c r="CL144" s="5" t="s">
        <v>30</v>
      </c>
      <c r="CM144" s="5">
        <f t="shared" si="166"/>
        <v>65809.75</v>
      </c>
      <c r="CN144" s="5">
        <f t="shared" si="166"/>
        <v>310727338.25</v>
      </c>
      <c r="CO144" s="6">
        <v>4</v>
      </c>
      <c r="CP144" s="5">
        <f t="shared" si="167"/>
        <v>1242909353</v>
      </c>
      <c r="CQ144" s="5">
        <f>CA144</f>
        <v>1615300889091.75</v>
      </c>
      <c r="CR144" s="6">
        <v>4</v>
      </c>
      <c r="CS144" s="5">
        <f t="shared" si="168"/>
        <v>6461203556367</v>
      </c>
      <c r="CT144" s="5">
        <f t="shared" si="169"/>
        <v>0.70710678118654757</v>
      </c>
      <c r="CU144" s="5">
        <f t="shared" si="170"/>
        <v>4568760849333.7432</v>
      </c>
      <c r="CV144" s="33"/>
      <c r="CW144" s="33"/>
      <c r="CX144" s="33"/>
      <c r="CY144" s="33"/>
      <c r="CZ144" s="33"/>
      <c r="DA144" s="33"/>
      <c r="DB144" s="33"/>
      <c r="DC144" s="33"/>
      <c r="DD144" s="33"/>
      <c r="DE144" s="33"/>
      <c r="DF144" s="33"/>
      <c r="DG144" s="33"/>
      <c r="DH144" s="33"/>
      <c r="DI144" s="33"/>
      <c r="DJ144" s="33"/>
      <c r="DK144" s="33"/>
      <c r="DL144" s="33"/>
      <c r="DM144" s="33"/>
      <c r="DN144" s="33"/>
      <c r="DO144" s="33"/>
      <c r="DP144" s="33"/>
      <c r="DQ144" s="33"/>
      <c r="DR144" s="33"/>
    </row>
    <row r="145" spans="1:122" x14ac:dyDescent="0.35"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5" t="s">
        <v>30</v>
      </c>
      <c r="AL145" s="5">
        <f>AO133</f>
        <v>28913</v>
      </c>
      <c r="AM145" s="5">
        <f>AP133</f>
        <v>57652522</v>
      </c>
      <c r="AN145" s="5">
        <v>5</v>
      </c>
      <c r="AO145" s="5">
        <f>AN145*AM145</f>
        <v>288262610</v>
      </c>
      <c r="AP145" s="5" t="s">
        <v>30</v>
      </c>
      <c r="AQ145" s="5">
        <f>AS133</f>
        <v>65809.75</v>
      </c>
      <c r="AR145" s="5">
        <f>AT133</f>
        <v>310727338.25</v>
      </c>
      <c r="AS145" s="5">
        <v>5</v>
      </c>
      <c r="AT145" s="5">
        <f>AS145*AR145</f>
        <v>1553636691.25</v>
      </c>
      <c r="AU145" s="5">
        <f>AU134</f>
        <v>1615300889091.75</v>
      </c>
      <c r="AV145" s="5">
        <v>5</v>
      </c>
      <c r="AW145" s="5">
        <f>AV145*AU145</f>
        <v>8076504445458.75</v>
      </c>
      <c r="AX145" s="5">
        <f>COS(RADIANS(AU154))</f>
        <v>0.96592582628906831</v>
      </c>
      <c r="AY145" s="5">
        <f>AX145*AW145</f>
        <v>7801304230007.0762</v>
      </c>
      <c r="AZ145" s="33"/>
      <c r="BA145" s="6" t="s">
        <v>31</v>
      </c>
      <c r="BB145" s="5">
        <f>AZ133</f>
        <v>23606</v>
      </c>
      <c r="BC145" s="5">
        <f>BA133</f>
        <v>38430568</v>
      </c>
      <c r="BD145" s="5">
        <v>1</v>
      </c>
      <c r="BE145" s="5">
        <f>BD145*BC145</f>
        <v>38430568</v>
      </c>
      <c r="BF145" s="6" t="s">
        <v>31</v>
      </c>
      <c r="BG145" s="5">
        <f>BD133</f>
        <v>55459.75</v>
      </c>
      <c r="BH145" s="5">
        <f>BE133</f>
        <v>218120811.25</v>
      </c>
      <c r="BI145" s="5">
        <v>1</v>
      </c>
      <c r="BJ145" s="5">
        <f>BI145*BH145</f>
        <v>218120811.25</v>
      </c>
      <c r="BK145" s="5">
        <f>BF134</f>
        <v>933530999876.25</v>
      </c>
      <c r="BL145" s="5">
        <v>1</v>
      </c>
      <c r="BM145" s="5">
        <f>BL145*BK145</f>
        <v>933530999876.25</v>
      </c>
      <c r="BN145" s="5">
        <f>COS(RADIANS(BK153))</f>
        <v>1</v>
      </c>
      <c r="BO145" s="5">
        <f>BN145*BM145</f>
        <v>933530999876.25</v>
      </c>
      <c r="BP145" s="33"/>
      <c r="BQ145" s="6" t="s">
        <v>31</v>
      </c>
      <c r="BR145" s="5">
        <f t="shared" si="162"/>
        <v>23606</v>
      </c>
      <c r="BS145" s="5">
        <f t="shared" si="162"/>
        <v>38430568</v>
      </c>
      <c r="BT145" s="5">
        <v>1</v>
      </c>
      <c r="BU145" s="5">
        <f>BT145*BS145</f>
        <v>38430568</v>
      </c>
      <c r="BV145" s="6" t="s">
        <v>31</v>
      </c>
      <c r="BW145" s="5">
        <f t="shared" si="163"/>
        <v>55459.75</v>
      </c>
      <c r="BX145" s="5">
        <f t="shared" si="163"/>
        <v>218120811.25</v>
      </c>
      <c r="BY145" s="5">
        <v>1</v>
      </c>
      <c r="BZ145" s="5">
        <f>BY145*BX145</f>
        <v>218120811.25</v>
      </c>
      <c r="CA145" s="5">
        <f>BK145</f>
        <v>933530999876.25</v>
      </c>
      <c r="CB145" s="5">
        <v>1</v>
      </c>
      <c r="CC145" s="5">
        <f>CB145*CA145</f>
        <v>933530999876.25</v>
      </c>
      <c r="CD145" s="5">
        <f xml:space="preserve"> COS(RADIANS(CA157))</f>
        <v>1</v>
      </c>
      <c r="CE145" s="5">
        <f>CD145*CC145</f>
        <v>933530999876.25</v>
      </c>
      <c r="CF145" s="33"/>
      <c r="CG145" s="6" t="s">
        <v>31</v>
      </c>
      <c r="CH145" s="5">
        <f t="shared" si="164"/>
        <v>23606</v>
      </c>
      <c r="CI145" s="5">
        <f t="shared" si="164"/>
        <v>38430568</v>
      </c>
      <c r="CJ145" s="5">
        <v>2</v>
      </c>
      <c r="CK145" s="5">
        <f t="shared" si="165"/>
        <v>76861136</v>
      </c>
      <c r="CL145" s="6" t="s">
        <v>31</v>
      </c>
      <c r="CM145" s="5">
        <f t="shared" si="166"/>
        <v>55459.75</v>
      </c>
      <c r="CN145" s="5">
        <f t="shared" si="166"/>
        <v>218120811.25</v>
      </c>
      <c r="CO145" s="5">
        <v>2</v>
      </c>
      <c r="CP145" s="5">
        <f t="shared" si="167"/>
        <v>436241622.5</v>
      </c>
      <c r="CQ145" s="5">
        <f>CA145</f>
        <v>933530999876.25</v>
      </c>
      <c r="CR145" s="5">
        <v>2</v>
      </c>
      <c r="CS145" s="5">
        <f t="shared" si="168"/>
        <v>1867061999752.5</v>
      </c>
      <c r="CT145" s="5">
        <f t="shared" si="169"/>
        <v>0.86602540378443871</v>
      </c>
      <c r="CU145" s="5">
        <f t="shared" si="170"/>
        <v>1616923122226.2405</v>
      </c>
      <c r="CV145" s="33"/>
      <c r="CW145" s="33"/>
      <c r="CX145" s="33"/>
      <c r="CY145" s="33"/>
      <c r="CZ145" s="33"/>
      <c r="DA145" s="33"/>
      <c r="DB145" s="33"/>
      <c r="DC145" s="33"/>
      <c r="DD145" s="33"/>
      <c r="DE145" s="33"/>
      <c r="DF145" s="33"/>
      <c r="DG145" s="33"/>
      <c r="DH145" s="33"/>
      <c r="DI145" s="33"/>
      <c r="DJ145" s="33"/>
      <c r="DK145" s="33"/>
      <c r="DL145" s="33"/>
      <c r="DM145" s="33"/>
      <c r="DN145" s="33"/>
      <c r="DO145" s="33"/>
      <c r="DP145" s="33"/>
      <c r="DQ145" s="33"/>
      <c r="DR145" s="33"/>
    </row>
    <row r="146" spans="1:122" x14ac:dyDescent="0.35">
      <c r="E146" s="109" t="s">
        <v>9</v>
      </c>
      <c r="F146" s="109"/>
      <c r="G146" s="109"/>
      <c r="H146" s="109"/>
      <c r="I146" s="109"/>
      <c r="J146" s="5">
        <f>I144</f>
        <v>4929868201.5</v>
      </c>
      <c r="K146" s="33"/>
      <c r="L146" s="33"/>
      <c r="M146" s="33"/>
      <c r="N146" s="33"/>
      <c r="O146" s="37" t="s">
        <v>32</v>
      </c>
      <c r="P146" s="101" t="s">
        <v>33</v>
      </c>
      <c r="Q146" s="101"/>
      <c r="R146" s="101"/>
      <c r="S146" s="23">
        <f>S144*(2/3)*(1/3)*([1]GZ!B112*1000/10)*(1/12)*[1]GZ!B113</f>
        <v>1517121474812712.3</v>
      </c>
      <c r="T146" s="33"/>
      <c r="U146" s="109" t="s">
        <v>9</v>
      </c>
      <c r="V146" s="109"/>
      <c r="W146" s="109"/>
      <c r="X146" s="109"/>
      <c r="Y146" s="109"/>
      <c r="Z146" s="5">
        <f>Y144</f>
        <v>2065296565.5</v>
      </c>
      <c r="AA146" s="33"/>
      <c r="AB146" s="33"/>
      <c r="AC146" s="33"/>
      <c r="AD146" s="33"/>
      <c r="AE146" s="37" t="s">
        <v>32</v>
      </c>
      <c r="AF146" s="119" t="s">
        <v>33</v>
      </c>
      <c r="AG146" s="120"/>
      <c r="AH146" s="121"/>
      <c r="AI146" s="23">
        <f>AI144*(2/3)*(1/3)*([1]GZ!B112*1000/10)*(1/3)*[1]GZ!B113</f>
        <v>2885027979310305.5</v>
      </c>
      <c r="AJ146" s="33"/>
      <c r="AK146" s="5" t="s">
        <v>28</v>
      </c>
      <c r="AL146" s="5">
        <f>AL143</f>
        <v>40890</v>
      </c>
      <c r="AM146" s="5">
        <f>AM143</f>
        <v>115309800</v>
      </c>
      <c r="AN146" s="5">
        <v>8</v>
      </c>
      <c r="AO146" s="5">
        <f>AN146*AM146</f>
        <v>922478400</v>
      </c>
      <c r="AP146" s="5" t="s">
        <v>28</v>
      </c>
      <c r="AQ146" s="5">
        <f>AQ143</f>
        <v>76356</v>
      </c>
      <c r="AR146" s="5">
        <f>AR143</f>
        <v>421283267.5</v>
      </c>
      <c r="AS146" s="5">
        <v>8</v>
      </c>
      <c r="AT146" s="5">
        <f>AS146*AR146</f>
        <v>3370266140</v>
      </c>
      <c r="AU146" s="5">
        <f>AU143</f>
        <v>2712844691509.5</v>
      </c>
      <c r="AV146" s="5">
        <v>8</v>
      </c>
      <c r="AW146" s="5">
        <f>AV146*AU146</f>
        <v>21702757532076</v>
      </c>
      <c r="AX146" s="5">
        <f>COS(RADIANS(AU155))</f>
        <v>0.86602540378443871</v>
      </c>
      <c r="AY146" s="5">
        <f>AX146*AW146</f>
        <v>18795139354951.887</v>
      </c>
      <c r="AZ146" s="33"/>
      <c r="BA146" s="5"/>
      <c r="BB146" s="5"/>
      <c r="BC146" s="5"/>
      <c r="BD146" s="5" t="s">
        <v>29</v>
      </c>
      <c r="BE146" s="5">
        <f>SUM(BE141:BE145)</f>
        <v>2449647021.5</v>
      </c>
      <c r="BF146" s="5"/>
      <c r="BG146" s="5"/>
      <c r="BH146" s="5"/>
      <c r="BI146" s="5" t="s">
        <v>29</v>
      </c>
      <c r="BJ146" s="5">
        <f>SUM(BJ141:BJ145)</f>
        <v>4264076298.75</v>
      </c>
      <c r="BK146" s="5"/>
      <c r="BL146" s="5"/>
      <c r="BM146" s="5"/>
      <c r="BN146" s="5" t="s">
        <v>29</v>
      </c>
      <c r="BO146" s="5">
        <f>SUM(BO141:BO145)</f>
        <v>25816386175626.461</v>
      </c>
      <c r="BP146" s="33"/>
      <c r="BQ146" s="5"/>
      <c r="BR146" s="5"/>
      <c r="BS146" s="5"/>
      <c r="BT146" s="5" t="s">
        <v>29</v>
      </c>
      <c r="BU146" s="5">
        <f>SUM(BU141:BU145)</f>
        <v>2449647021.5</v>
      </c>
      <c r="BV146" s="5"/>
      <c r="BW146" s="5"/>
      <c r="BX146" s="5"/>
      <c r="BY146" s="5" t="s">
        <v>29</v>
      </c>
      <c r="BZ146" s="5">
        <f>SUM(BZ141:BZ145)</f>
        <v>4264076298.75</v>
      </c>
      <c r="CA146" s="5"/>
      <c r="CB146" s="5"/>
      <c r="CC146" s="5"/>
      <c r="CD146" s="5" t="s">
        <v>29</v>
      </c>
      <c r="CE146" s="5">
        <f>SUM(CE141:CE145)</f>
        <v>25816386175626.461</v>
      </c>
      <c r="CF146" s="33"/>
      <c r="CG146" s="5" t="s">
        <v>34</v>
      </c>
      <c r="CH146" s="5">
        <f>BR147</f>
        <v>21155.5</v>
      </c>
      <c r="CI146" s="5">
        <f>BS147</f>
        <v>30865874.5</v>
      </c>
      <c r="CJ146" s="5">
        <v>4</v>
      </c>
      <c r="CK146" s="5">
        <f t="shared" si="165"/>
        <v>123463498</v>
      </c>
      <c r="CL146" s="5" t="s">
        <v>34</v>
      </c>
      <c r="CM146" s="5">
        <f>BW147</f>
        <v>50600.5</v>
      </c>
      <c r="CN146" s="5">
        <f>BX147</f>
        <v>180925022.5</v>
      </c>
      <c r="CO146" s="5">
        <v>4</v>
      </c>
      <c r="CP146" s="5">
        <f t="shared" si="167"/>
        <v>723700090</v>
      </c>
      <c r="CQ146" s="5">
        <f>CA147</f>
        <v>699731617973</v>
      </c>
      <c r="CR146" s="5">
        <v>4</v>
      </c>
      <c r="CS146" s="5">
        <f t="shared" si="168"/>
        <v>2798926471892</v>
      </c>
      <c r="CT146" s="5">
        <f t="shared" si="169"/>
        <v>0.96592582628906831</v>
      </c>
      <c r="CU146" s="5">
        <f t="shared" si="170"/>
        <v>2703555365084.627</v>
      </c>
      <c r="CV146" s="33"/>
      <c r="CW146" s="33"/>
      <c r="CX146" s="33"/>
      <c r="CY146" s="33"/>
      <c r="CZ146" s="33"/>
      <c r="DA146" s="33"/>
      <c r="DB146" s="33"/>
      <c r="DC146" s="33"/>
      <c r="DD146" s="33"/>
      <c r="DE146" s="33"/>
      <c r="DF146" s="33"/>
      <c r="DG146" s="33"/>
      <c r="DH146" s="33"/>
      <c r="DI146" s="33"/>
      <c r="DJ146" s="33"/>
      <c r="DK146" s="33"/>
      <c r="DL146" s="33"/>
      <c r="DM146" s="33"/>
      <c r="DN146" s="33"/>
      <c r="DO146" s="33"/>
      <c r="DP146" s="33"/>
      <c r="DQ146" s="33"/>
      <c r="DR146" s="33"/>
    </row>
    <row r="147" spans="1:122" x14ac:dyDescent="0.35">
      <c r="E147" s="115" t="s">
        <v>10</v>
      </c>
      <c r="F147" s="115"/>
      <c r="G147" s="115"/>
      <c r="H147" s="115"/>
      <c r="I147" s="115"/>
      <c r="J147" s="5">
        <f>N144</f>
        <v>4644880402</v>
      </c>
      <c r="K147" s="33"/>
      <c r="L147" s="33"/>
      <c r="M147" s="33"/>
      <c r="N147" s="33"/>
      <c r="O147" s="37">
        <v>30</v>
      </c>
      <c r="P147" s="101" t="s">
        <v>35</v>
      </c>
      <c r="Q147" s="101"/>
      <c r="R147" s="101"/>
      <c r="S147" s="38">
        <f>J149*H154</f>
        <v>-120622624304.1917</v>
      </c>
      <c r="T147" s="33"/>
      <c r="U147" s="109" t="s">
        <v>10</v>
      </c>
      <c r="V147" s="109"/>
      <c r="W147" s="109"/>
      <c r="X147" s="109"/>
      <c r="Y147" s="109"/>
      <c r="Z147" s="5">
        <f>AD144</f>
        <v>2381762867</v>
      </c>
      <c r="AA147" s="33"/>
      <c r="AB147" s="33"/>
      <c r="AC147" s="33"/>
      <c r="AD147" s="33"/>
      <c r="AE147" s="37">
        <v>30</v>
      </c>
      <c r="AF147" s="101" t="s">
        <v>35</v>
      </c>
      <c r="AG147" s="101"/>
      <c r="AH147" s="101"/>
      <c r="AI147" s="38">
        <f>Z149*X154</f>
        <v>79434259059069</v>
      </c>
      <c r="AJ147" s="33"/>
      <c r="AK147" s="5" t="s">
        <v>27</v>
      </c>
      <c r="AL147" s="11">
        <f>AL142</f>
        <v>74629.5</v>
      </c>
      <c r="AM147" s="11">
        <f>AM142</f>
        <v>392062985.5</v>
      </c>
      <c r="AN147" s="5">
        <v>-1</v>
      </c>
      <c r="AO147" s="5">
        <f>AN147*AM147</f>
        <v>-392062985.5</v>
      </c>
      <c r="AP147" s="5" t="s">
        <v>27</v>
      </c>
      <c r="AQ147" s="11">
        <f>AQ142</f>
        <v>74397.5</v>
      </c>
      <c r="AR147" s="11">
        <f>AR142</f>
        <v>394686194</v>
      </c>
      <c r="AS147" s="5">
        <v>-1</v>
      </c>
      <c r="AT147" s="5">
        <f>AS147*AR147</f>
        <v>-394686194</v>
      </c>
      <c r="AU147" s="11">
        <f>AU142</f>
        <v>4217510451209</v>
      </c>
      <c r="AV147" s="5">
        <v>-1</v>
      </c>
      <c r="AW147" s="5">
        <f>AV147*AU147</f>
        <v>-4217510451209</v>
      </c>
      <c r="AX147" s="5">
        <f>COS(RADIANS(AU156))</f>
        <v>0.70710678118654757</v>
      </c>
      <c r="AY147" s="5">
        <f>AX147*AW147</f>
        <v>-2982230239775.02</v>
      </c>
      <c r="AZ147" s="33"/>
      <c r="BA147" s="33"/>
      <c r="BB147" s="33"/>
      <c r="BC147" s="33"/>
      <c r="BD147" s="33"/>
      <c r="BE147" s="33"/>
      <c r="BF147" s="33"/>
      <c r="BG147" s="33"/>
      <c r="BH147" s="33"/>
      <c r="BI147" s="33"/>
      <c r="BJ147" s="33"/>
      <c r="BK147" s="33"/>
      <c r="BL147" s="33"/>
      <c r="BM147" s="33"/>
      <c r="BN147" s="33"/>
      <c r="BO147" s="33"/>
      <c r="BP147" s="33"/>
      <c r="BQ147" s="5" t="s">
        <v>34</v>
      </c>
      <c r="BR147" s="5">
        <f>BK133</f>
        <v>21155.5</v>
      </c>
      <c r="BS147" s="5">
        <f>BL133</f>
        <v>30865874.5</v>
      </c>
      <c r="BT147" s="5">
        <v>5</v>
      </c>
      <c r="BU147" s="5">
        <f>BT147*BS147</f>
        <v>154329372.5</v>
      </c>
      <c r="BV147" s="5" t="s">
        <v>34</v>
      </c>
      <c r="BW147" s="5">
        <f>BO133</f>
        <v>50600.5</v>
      </c>
      <c r="BX147" s="5">
        <f>BP133</f>
        <v>180925022.5</v>
      </c>
      <c r="BY147" s="5">
        <v>5</v>
      </c>
      <c r="BZ147" s="5">
        <f>BY147*BX147</f>
        <v>904625112.5</v>
      </c>
      <c r="CA147" s="5">
        <f>BQ134</f>
        <v>699731617973</v>
      </c>
      <c r="CB147" s="5">
        <v>5</v>
      </c>
      <c r="CC147" s="5">
        <f>CB147*CA147</f>
        <v>3498658089865</v>
      </c>
      <c r="CD147" s="5">
        <f xml:space="preserve"> COS(RADIANS(CA158))</f>
        <v>0.70710678118654757</v>
      </c>
      <c r="CE147" s="5">
        <f>CD147*CC147</f>
        <v>2473924860396.7148</v>
      </c>
      <c r="CF147" s="33"/>
      <c r="CG147" s="6" t="s">
        <v>36</v>
      </c>
      <c r="CH147" s="5">
        <f>BV133</f>
        <v>20797.5</v>
      </c>
      <c r="CI147" s="5">
        <f>BW133</f>
        <v>29324475</v>
      </c>
      <c r="CJ147" s="5">
        <v>1</v>
      </c>
      <c r="CK147" s="5">
        <f t="shared" si="165"/>
        <v>29324475</v>
      </c>
      <c r="CL147" s="6" t="s">
        <v>36</v>
      </c>
      <c r="CM147" s="5">
        <f>BZ133</f>
        <v>50194</v>
      </c>
      <c r="CN147" s="5">
        <f>CA133</f>
        <v>174880911.5</v>
      </c>
      <c r="CO147" s="5">
        <v>1</v>
      </c>
      <c r="CP147" s="5">
        <f t="shared" si="167"/>
        <v>174880911.5</v>
      </c>
      <c r="CQ147" s="33">
        <f>CB134</f>
        <v>657591945161.5</v>
      </c>
      <c r="CR147" s="5">
        <v>1</v>
      </c>
      <c r="CS147" s="5">
        <f t="shared" si="168"/>
        <v>657591945161.5</v>
      </c>
      <c r="CT147" s="5">
        <f t="shared" si="169"/>
        <v>1</v>
      </c>
      <c r="CU147" s="5">
        <f t="shared" si="170"/>
        <v>657591945161.5</v>
      </c>
      <c r="CV147" s="33"/>
      <c r="CW147" s="33"/>
      <c r="CX147" s="33"/>
      <c r="CY147" s="33"/>
      <c r="CZ147" s="33"/>
      <c r="DA147" s="33"/>
      <c r="DB147" s="33"/>
      <c r="DC147" s="33"/>
      <c r="DD147" s="33"/>
      <c r="DE147" s="33"/>
      <c r="DF147" s="33"/>
      <c r="DG147" s="33"/>
      <c r="DH147" s="33"/>
      <c r="DI147" s="33"/>
      <c r="DJ147" s="33"/>
      <c r="DK147" s="33"/>
      <c r="DL147" s="33"/>
      <c r="DM147" s="33"/>
      <c r="DN147" s="33"/>
      <c r="DO147" s="33"/>
      <c r="DP147" s="33"/>
      <c r="DQ147" s="33"/>
      <c r="DR147" s="33"/>
    </row>
    <row r="148" spans="1:122" x14ac:dyDescent="0.35">
      <c r="E148" s="116" t="s">
        <v>37</v>
      </c>
      <c r="F148" s="117"/>
      <c r="G148" s="117"/>
      <c r="H148" s="117"/>
      <c r="I148" s="118"/>
      <c r="J148" s="5">
        <f>J146-J147</f>
        <v>284987799.5</v>
      </c>
      <c r="K148" s="33"/>
      <c r="L148" s="33"/>
      <c r="M148" s="33"/>
      <c r="N148" s="33"/>
      <c r="O148" s="37">
        <v>15</v>
      </c>
      <c r="P148" s="108" t="s">
        <v>37</v>
      </c>
      <c r="Q148" s="108"/>
      <c r="R148" s="108"/>
      <c r="S148" s="38">
        <f>S146-S147</f>
        <v>1517242097437016.5</v>
      </c>
      <c r="T148" s="33"/>
      <c r="U148" s="110" t="s">
        <v>37</v>
      </c>
      <c r="V148" s="109"/>
      <c r="W148" s="109"/>
      <c r="X148" s="109"/>
      <c r="Y148" s="109"/>
      <c r="Z148" s="5">
        <f>Z146-Z147</f>
        <v>-316466301.5</v>
      </c>
      <c r="AA148" s="33"/>
      <c r="AB148" s="33"/>
      <c r="AC148" s="33"/>
      <c r="AD148" s="33"/>
      <c r="AE148" s="37">
        <v>15</v>
      </c>
      <c r="AF148" s="108" t="s">
        <v>37</v>
      </c>
      <c r="AG148" s="108"/>
      <c r="AH148" s="108"/>
      <c r="AI148" s="38">
        <f>AI146-AI147</f>
        <v>2805593720251236.5</v>
      </c>
      <c r="AJ148" s="33"/>
      <c r="AK148" s="5"/>
      <c r="AL148" s="5"/>
      <c r="AM148" s="5"/>
      <c r="AN148" s="5" t="s">
        <v>29</v>
      </c>
      <c r="AO148" s="5">
        <f>SUM(AO145:AO147)</f>
        <v>818678024.5</v>
      </c>
      <c r="AP148" s="5"/>
      <c r="AQ148" s="5"/>
      <c r="AR148" s="5"/>
      <c r="AS148" s="5" t="s">
        <v>29</v>
      </c>
      <c r="AT148" s="5">
        <f>SUM(AT145:AT147)</f>
        <v>4529216637.25</v>
      </c>
      <c r="AU148" s="5"/>
      <c r="AV148" s="5"/>
      <c r="AW148" s="5"/>
      <c r="AX148" s="5" t="s">
        <v>29</v>
      </c>
      <c r="AY148" s="5">
        <f>SUM(AY145:AY147)</f>
        <v>23614213345183.941</v>
      </c>
      <c r="AZ148" s="33"/>
      <c r="BA148" s="109" t="s">
        <v>9</v>
      </c>
      <c r="BB148" s="109"/>
      <c r="BC148" s="109"/>
      <c r="BD148" s="109"/>
      <c r="BE148" s="109"/>
      <c r="BF148" s="5">
        <f>BE146</f>
        <v>2449647021.5</v>
      </c>
      <c r="BG148" s="33"/>
      <c r="BH148" s="33"/>
      <c r="BI148" s="33"/>
      <c r="BJ148" s="33"/>
      <c r="BK148" s="37" t="s">
        <v>32</v>
      </c>
      <c r="BL148" s="101" t="s">
        <v>33</v>
      </c>
      <c r="BM148" s="101"/>
      <c r="BN148" s="101"/>
      <c r="BO148" s="39">
        <f>BO146*(2/3)*(1/3)*([1]GZ!B112*1000/10)*(1/3)*[1]GZ!B113</f>
        <v>3310768616045881</v>
      </c>
      <c r="BP148" s="24"/>
      <c r="BQ148" s="6" t="s">
        <v>31</v>
      </c>
      <c r="BR148" s="5">
        <f>BR145</f>
        <v>23606</v>
      </c>
      <c r="BS148" s="5">
        <f>BS145</f>
        <v>38430568</v>
      </c>
      <c r="BT148" s="5">
        <v>8</v>
      </c>
      <c r="BU148" s="5">
        <f>BT148*BS148</f>
        <v>307444544</v>
      </c>
      <c r="BV148" s="6" t="s">
        <v>31</v>
      </c>
      <c r="BW148" s="5">
        <f>BW145</f>
        <v>55459.75</v>
      </c>
      <c r="BX148" s="5">
        <f>BX145</f>
        <v>218120811.25</v>
      </c>
      <c r="BY148" s="5">
        <v>8</v>
      </c>
      <c r="BZ148" s="5">
        <f>BY148*BX148</f>
        <v>1744966490</v>
      </c>
      <c r="CA148" s="5">
        <f>CA145</f>
        <v>933530999876.25</v>
      </c>
      <c r="CB148" s="5">
        <v>8</v>
      </c>
      <c r="CC148" s="5">
        <f>CB148*CA148</f>
        <v>7468247999010</v>
      </c>
      <c r="CD148" s="5">
        <f xml:space="preserve"> COS(RADIANS(CA159))</f>
        <v>0.50000000000000011</v>
      </c>
      <c r="CE148" s="5">
        <f>CD148*CC148</f>
        <v>3734123999505.001</v>
      </c>
      <c r="CF148" s="33"/>
      <c r="CG148" s="5"/>
      <c r="CH148" s="5"/>
      <c r="CI148" s="5"/>
      <c r="CJ148" s="5" t="s">
        <v>29</v>
      </c>
      <c r="CK148" s="5">
        <f>SUM(CK141:CK147)</f>
        <v>2640865562.5</v>
      </c>
      <c r="CL148" s="5"/>
      <c r="CM148" s="5"/>
      <c r="CN148" s="5"/>
      <c r="CO148" s="5" t="s">
        <v>29</v>
      </c>
      <c r="CP148" s="5">
        <f>SUM(CP141:CP147)</f>
        <v>5380778111.5</v>
      </c>
      <c r="CQ148" s="5"/>
      <c r="CR148" s="5"/>
      <c r="CS148" s="5"/>
      <c r="CT148" s="5" t="s">
        <v>29</v>
      </c>
      <c r="CU148" s="5">
        <f>SUM(CU141:CU147)</f>
        <v>16625964084082.871</v>
      </c>
      <c r="CV148" s="33"/>
      <c r="CW148" s="33"/>
      <c r="CX148" s="33"/>
      <c r="CY148" s="33"/>
      <c r="CZ148" s="33"/>
      <c r="DA148" s="33"/>
      <c r="DB148" s="33"/>
      <c r="DC148" s="33"/>
      <c r="DD148" s="33"/>
      <c r="DE148" s="33"/>
      <c r="DF148" s="33"/>
      <c r="DG148" s="33"/>
      <c r="DH148" s="33"/>
      <c r="DI148" s="33"/>
      <c r="DJ148" s="33"/>
      <c r="DK148" s="33"/>
      <c r="DL148" s="33"/>
      <c r="DM148" s="33"/>
      <c r="DN148" s="33"/>
      <c r="DO148" s="33"/>
      <c r="DP148" s="33"/>
      <c r="DQ148" s="33"/>
      <c r="DR148" s="33"/>
    </row>
    <row r="149" spans="1:122" x14ac:dyDescent="0.35">
      <c r="A149" s="5" t="s">
        <v>95</v>
      </c>
      <c r="B149" s="5" t="s">
        <v>96</v>
      </c>
      <c r="E149" s="115" t="s">
        <v>40</v>
      </c>
      <c r="F149" s="115"/>
      <c r="G149" s="115"/>
      <c r="H149" s="115"/>
      <c r="I149" s="115"/>
      <c r="J149" s="5">
        <f>J148*(1/3)*([1]GZ!B112*1000/10)*(1/12)*[1]GZ!B113</f>
        <v>13705374797.45188</v>
      </c>
      <c r="K149" s="33"/>
      <c r="L149" s="33"/>
      <c r="M149" s="33"/>
      <c r="N149" s="33"/>
      <c r="O149" s="37">
        <v>0</v>
      </c>
      <c r="P149" s="101" t="s">
        <v>41</v>
      </c>
      <c r="Q149" s="101"/>
      <c r="R149" s="101"/>
      <c r="S149" s="12">
        <f>[1]GZ!B115</f>
        <v>2083902439024.3904</v>
      </c>
      <c r="T149" s="33"/>
      <c r="U149" s="109" t="s">
        <v>40</v>
      </c>
      <c r="V149" s="109"/>
      <c r="W149" s="109"/>
      <c r="X149" s="109"/>
      <c r="Y149" s="109"/>
      <c r="Z149" s="5">
        <f>Z148*(1/3)*([1]GZ!B112*1000/10)*(1/3)*[1]GZ!B113</f>
        <v>-60876841470.835075</v>
      </c>
      <c r="AA149" s="33"/>
      <c r="AB149" s="33"/>
      <c r="AC149" s="33"/>
      <c r="AD149" s="33"/>
      <c r="AE149" s="37">
        <v>0</v>
      </c>
      <c r="AF149" s="101" t="s">
        <v>41</v>
      </c>
      <c r="AG149" s="101"/>
      <c r="AH149" s="101"/>
      <c r="AI149" s="13">
        <f>[1]GZ!B115</f>
        <v>2083902439024.3904</v>
      </c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  <c r="AZ149" s="33"/>
      <c r="BA149" s="109" t="s">
        <v>10</v>
      </c>
      <c r="BB149" s="109"/>
      <c r="BC149" s="109"/>
      <c r="BD149" s="109"/>
      <c r="BE149" s="109"/>
      <c r="BF149" s="5">
        <f>BJ146</f>
        <v>4264076298.75</v>
      </c>
      <c r="BG149" s="33"/>
      <c r="BH149" s="33"/>
      <c r="BI149" s="33"/>
      <c r="BJ149" s="33"/>
      <c r="BK149" s="37">
        <v>60</v>
      </c>
      <c r="BL149" s="101" t="s">
        <v>35</v>
      </c>
      <c r="BM149" s="101"/>
      <c r="BN149" s="101"/>
      <c r="BO149" s="40">
        <f>BF151*BD156</f>
        <v>396616512026100.94</v>
      </c>
      <c r="BP149" s="41"/>
      <c r="BQ149" s="5" t="s">
        <v>30</v>
      </c>
      <c r="BR149" s="5">
        <f>BR144</f>
        <v>28913</v>
      </c>
      <c r="BS149" s="5">
        <f>BS144</f>
        <v>57652522</v>
      </c>
      <c r="BT149" s="5">
        <v>-1</v>
      </c>
      <c r="BU149" s="5">
        <f>BT149*BS149</f>
        <v>-57652522</v>
      </c>
      <c r="BV149" s="5" t="s">
        <v>30</v>
      </c>
      <c r="BW149" s="5">
        <f>BW144</f>
        <v>65809.75</v>
      </c>
      <c r="BX149" s="5">
        <f>BX144</f>
        <v>310727338.25</v>
      </c>
      <c r="BY149" s="5">
        <v>-1</v>
      </c>
      <c r="BZ149" s="5">
        <f>BY149*BX149</f>
        <v>-310727338.25</v>
      </c>
      <c r="CA149" s="5">
        <f>CA144</f>
        <v>1615300889091.75</v>
      </c>
      <c r="CB149" s="5">
        <v>-1</v>
      </c>
      <c r="CC149" s="5">
        <f>CB149*CA149</f>
        <v>-1615300889091.75</v>
      </c>
      <c r="CD149" s="5">
        <f xml:space="preserve"> COS(RADIANS(CA160))</f>
        <v>0.25881904510252074</v>
      </c>
      <c r="CE149" s="5">
        <f>CD149*CC149</f>
        <v>-418070633667.97949</v>
      </c>
      <c r="CF149" s="33"/>
      <c r="CG149" s="33"/>
      <c r="CH149" s="33"/>
      <c r="CI149" s="33"/>
      <c r="CJ149" s="33"/>
      <c r="CK149" s="33"/>
      <c r="CL149" s="33"/>
      <c r="CM149" s="33"/>
      <c r="CN149" s="33"/>
      <c r="CO149" s="33"/>
      <c r="CP149" s="33"/>
      <c r="CQ149" s="33"/>
      <c r="CR149" s="33"/>
      <c r="CS149" s="33"/>
      <c r="CT149" s="33"/>
      <c r="CU149" s="33"/>
      <c r="CV149" s="33"/>
      <c r="CW149" s="33"/>
      <c r="CX149" s="33"/>
      <c r="CY149" s="33"/>
      <c r="CZ149" s="33"/>
      <c r="DA149" s="33"/>
      <c r="DB149" s="33"/>
      <c r="DC149" s="33"/>
      <c r="DD149" s="33"/>
      <c r="DE149" s="33"/>
      <c r="DF149" s="33"/>
      <c r="DG149" s="33"/>
      <c r="DH149" s="33"/>
      <c r="DI149" s="33"/>
      <c r="DJ149" s="33"/>
      <c r="DK149" s="33"/>
      <c r="DL149" s="33"/>
      <c r="DM149" s="33"/>
      <c r="DN149" s="33"/>
      <c r="DO149" s="33"/>
      <c r="DP149" s="33"/>
      <c r="DQ149" s="33"/>
      <c r="DR149" s="33"/>
    </row>
    <row r="150" spans="1:122" x14ac:dyDescent="0.35">
      <c r="A150" s="5">
        <v>0</v>
      </c>
      <c r="B150" s="5">
        <v>0</v>
      </c>
      <c r="E150" s="109" t="s">
        <v>42</v>
      </c>
      <c r="F150" s="109"/>
      <c r="G150" s="109"/>
      <c r="H150" s="109"/>
      <c r="I150" s="109"/>
      <c r="J150" s="109"/>
      <c r="K150" s="33"/>
      <c r="L150" s="33"/>
      <c r="M150" s="33"/>
      <c r="N150" s="33"/>
      <c r="O150" s="33"/>
      <c r="P150" s="101" t="s">
        <v>43</v>
      </c>
      <c r="Q150" s="101"/>
      <c r="R150" s="101"/>
      <c r="S150" s="38">
        <f>S148/S149</f>
        <v>728.07731735624611</v>
      </c>
      <c r="T150" s="33"/>
      <c r="U150" s="109" t="s">
        <v>42</v>
      </c>
      <c r="V150" s="109"/>
      <c r="W150" s="109"/>
      <c r="X150" s="109"/>
      <c r="Y150" s="109"/>
      <c r="Z150" s="109"/>
      <c r="AA150" s="33"/>
      <c r="AB150" s="33"/>
      <c r="AC150" s="33"/>
      <c r="AD150" s="33"/>
      <c r="AE150" s="33"/>
      <c r="AF150" s="101" t="s">
        <v>43</v>
      </c>
      <c r="AG150" s="101"/>
      <c r="AH150" s="101"/>
      <c r="AI150" s="38">
        <f>AI148/AI149</f>
        <v>1346.3172112628827</v>
      </c>
      <c r="AJ150" s="33"/>
      <c r="AK150" s="109" t="s">
        <v>9</v>
      </c>
      <c r="AL150" s="109"/>
      <c r="AM150" s="109"/>
      <c r="AN150" s="109"/>
      <c r="AO150" s="109"/>
      <c r="AP150" s="5">
        <f>AO148*(1/3)*([1]GZ!B112*1000/10)*(1/12)*[1]GZ!B113</f>
        <v>39371121093.238213</v>
      </c>
      <c r="AQ150" s="5">
        <f>AO144*(1/3)*([1]GZ!B112*1000/10)*(1/3)*[1]GZ!B113</f>
        <v>397289477622.9552</v>
      </c>
      <c r="AR150" s="33"/>
      <c r="AS150" s="33"/>
      <c r="AT150" s="33"/>
      <c r="AU150" s="37" t="s">
        <v>32</v>
      </c>
      <c r="AV150" s="101" t="s">
        <v>33</v>
      </c>
      <c r="AW150" s="101"/>
      <c r="AX150" s="101"/>
      <c r="AY150" s="23">
        <f>AY148*(2/3)*(1/3)*([1]GZ!B112*1000/10)*(1/12)*[1]GZ!B113</f>
        <v>757088888274170.5</v>
      </c>
      <c r="AZ150" s="42">
        <f>AY144*(2/3)*(1/3)*([1]GZ!B112*1000/10)*(1/3)*[1]GZ!B113</f>
        <v>2885027979310305.5</v>
      </c>
      <c r="BA150" s="110" t="s">
        <v>37</v>
      </c>
      <c r="BB150" s="109"/>
      <c r="BC150" s="109"/>
      <c r="BD150" s="109"/>
      <c r="BE150" s="109"/>
      <c r="BF150" s="5">
        <f>BF148-BF149</f>
        <v>-1814429277.25</v>
      </c>
      <c r="BG150" s="33"/>
      <c r="BH150" s="33"/>
      <c r="BI150" s="33"/>
      <c r="BJ150" s="33"/>
      <c r="BK150" s="37">
        <v>45</v>
      </c>
      <c r="BL150" s="108" t="s">
        <v>37</v>
      </c>
      <c r="BM150" s="108"/>
      <c r="BN150" s="108"/>
      <c r="BO150" s="40">
        <f>BO148-BO149</f>
        <v>2914152104019780</v>
      </c>
      <c r="BP150" s="41"/>
      <c r="BQ150" s="5"/>
      <c r="BR150" s="5"/>
      <c r="BS150" s="5"/>
      <c r="BT150" s="5" t="s">
        <v>29</v>
      </c>
      <c r="BU150" s="5">
        <f>SUM(BU147:BU149)</f>
        <v>404121394.5</v>
      </c>
      <c r="BV150" s="5"/>
      <c r="BW150" s="5"/>
      <c r="BX150" s="5"/>
      <c r="BY150" s="5" t="s">
        <v>29</v>
      </c>
      <c r="BZ150" s="5">
        <f>SUM(BZ147:BZ149)</f>
        <v>2338864264.25</v>
      </c>
      <c r="CA150" s="5"/>
      <c r="CB150" s="5"/>
      <c r="CC150" s="5"/>
      <c r="CD150" s="5" t="s">
        <v>29</v>
      </c>
      <c r="CE150" s="5">
        <f>SUM(CE147:CE149)</f>
        <v>5789978226233.7363</v>
      </c>
      <c r="CF150" s="33"/>
      <c r="CG150" s="109" t="s">
        <v>9</v>
      </c>
      <c r="CH150" s="109"/>
      <c r="CI150" s="109"/>
      <c r="CJ150" s="109"/>
      <c r="CK150" s="109"/>
      <c r="CL150" s="5">
        <f>CK148</f>
        <v>2640865562.5</v>
      </c>
      <c r="CM150" s="33"/>
      <c r="CN150" s="33"/>
      <c r="CO150" s="33"/>
      <c r="CP150" s="33"/>
      <c r="CQ150" s="37" t="s">
        <v>32</v>
      </c>
      <c r="CR150" s="101" t="s">
        <v>33</v>
      </c>
      <c r="CS150" s="101"/>
      <c r="CT150" s="101"/>
      <c r="CU150" s="39">
        <f>CU148*(2/3)*(1/3)*([1]GZ!B112*1000/10)*(1/3)*[1]GZ!B113</f>
        <v>2132162097615966.8</v>
      </c>
      <c r="CV150" s="24"/>
      <c r="CW150" s="33"/>
      <c r="CX150" s="33"/>
      <c r="CY150" s="33"/>
      <c r="CZ150" s="33"/>
      <c r="DA150" s="33"/>
      <c r="DB150" s="33"/>
      <c r="DC150" s="33"/>
      <c r="DD150" s="33"/>
      <c r="DE150" s="33"/>
      <c r="DF150" s="33"/>
      <c r="DG150" s="33"/>
      <c r="DH150" s="33"/>
      <c r="DI150" s="33"/>
      <c r="DJ150" s="33"/>
      <c r="DK150" s="33"/>
      <c r="DL150" s="33"/>
      <c r="DM150" s="33"/>
      <c r="DN150" s="33"/>
      <c r="DO150" s="33"/>
      <c r="DP150" s="33"/>
      <c r="DQ150" s="33"/>
      <c r="DR150" s="33"/>
    </row>
    <row r="151" spans="1:122" x14ac:dyDescent="0.35">
      <c r="A151" s="5">
        <v>15</v>
      </c>
      <c r="B151" s="5">
        <f>S155*10^-3</f>
        <v>0.33469156636944969</v>
      </c>
      <c r="E151" s="111" t="s">
        <v>44</v>
      </c>
      <c r="F151" s="101"/>
      <c r="G151" s="101"/>
      <c r="H151" s="43" t="s">
        <v>45</v>
      </c>
      <c r="I151" s="39"/>
      <c r="J151" s="24"/>
      <c r="K151" s="33"/>
      <c r="L151" s="33"/>
      <c r="M151" s="33"/>
      <c r="N151" s="33"/>
      <c r="O151" s="33"/>
      <c r="P151" s="101" t="s">
        <v>46</v>
      </c>
      <c r="Q151" s="101"/>
      <c r="R151" s="101"/>
      <c r="S151" s="38">
        <v>2550</v>
      </c>
      <c r="T151" s="33"/>
      <c r="U151" s="84" t="s">
        <v>44</v>
      </c>
      <c r="V151" s="90"/>
      <c r="W151" s="91"/>
      <c r="X151" s="43" t="s">
        <v>45</v>
      </c>
      <c r="Y151" s="39"/>
      <c r="Z151" s="24"/>
      <c r="AA151" s="33"/>
      <c r="AB151" s="33"/>
      <c r="AC151" s="33"/>
      <c r="AD151" s="33"/>
      <c r="AE151" s="33"/>
      <c r="AF151" s="101" t="s">
        <v>46</v>
      </c>
      <c r="AG151" s="101"/>
      <c r="AH151" s="101"/>
      <c r="AI151" s="38">
        <f>S151</f>
        <v>2550</v>
      </c>
      <c r="AJ151" s="33"/>
      <c r="AK151" s="109" t="s">
        <v>10</v>
      </c>
      <c r="AL151" s="109"/>
      <c r="AM151" s="109"/>
      <c r="AN151" s="109"/>
      <c r="AO151" s="109"/>
      <c r="AP151" s="5">
        <f>AT148*(1/3)*([1]GZ!B112*1000/10)*(1/12)*[1]GZ!B113</f>
        <v>217814978961.46216</v>
      </c>
      <c r="AQ151" s="5">
        <f>AT144*(1/3)*([1]GZ!B112*1000/10)*(1/3)*[1]GZ!B113</f>
        <v>458166319093.79028</v>
      </c>
      <c r="AR151" s="33"/>
      <c r="AS151" s="33"/>
      <c r="AT151" s="33"/>
      <c r="AU151" s="37">
        <v>30</v>
      </c>
      <c r="AV151" s="101" t="s">
        <v>35</v>
      </c>
      <c r="AW151" s="101"/>
      <c r="AX151" s="101"/>
      <c r="AY151" s="38">
        <f>AP153*AN158</f>
        <v>319701666231469.5</v>
      </c>
      <c r="AZ151" s="41"/>
      <c r="BA151" s="109" t="s">
        <v>40</v>
      </c>
      <c r="BB151" s="109"/>
      <c r="BC151" s="109"/>
      <c r="BD151" s="109"/>
      <c r="BE151" s="109"/>
      <c r="BF151" s="5">
        <f>BF150*(1/3)*([1]GZ!B112*1000/10)*(1/3)*([1]GZ!B113)</f>
        <v>-349031549165.40179</v>
      </c>
      <c r="BG151" s="33"/>
      <c r="BH151" s="33"/>
      <c r="BI151" s="33"/>
      <c r="BJ151" s="33"/>
      <c r="BK151" s="37">
        <v>30</v>
      </c>
      <c r="BL151" s="101" t="s">
        <v>41</v>
      </c>
      <c r="BM151" s="101"/>
      <c r="BN151" s="101"/>
      <c r="BO151" s="14">
        <f>[1]GZ!B115</f>
        <v>2083902439024.3904</v>
      </c>
      <c r="BP151" s="41"/>
      <c r="BQ151" s="33"/>
      <c r="BR151" s="33"/>
      <c r="BS151" s="33"/>
      <c r="BT151" s="33"/>
      <c r="BU151" s="33"/>
      <c r="BV151" s="33"/>
      <c r="BW151" s="33"/>
      <c r="BX151" s="33"/>
      <c r="BY151" s="33"/>
      <c r="BZ151" s="33"/>
      <c r="CA151" s="33"/>
      <c r="CB151" s="33"/>
      <c r="CC151" s="33"/>
      <c r="CD151" s="33"/>
      <c r="CE151" s="33"/>
      <c r="CF151" s="33"/>
      <c r="CG151" s="109" t="s">
        <v>10</v>
      </c>
      <c r="CH151" s="109"/>
      <c r="CI151" s="109"/>
      <c r="CJ151" s="109"/>
      <c r="CK151" s="109"/>
      <c r="CL151" s="5">
        <f>CP148</f>
        <v>5380778111.5</v>
      </c>
      <c r="CM151" s="33"/>
      <c r="CN151" s="33"/>
      <c r="CO151" s="33"/>
      <c r="CP151" s="33"/>
      <c r="CQ151" s="37">
        <v>90</v>
      </c>
      <c r="CR151" s="101" t="s">
        <v>35</v>
      </c>
      <c r="CS151" s="101"/>
      <c r="CT151" s="101"/>
      <c r="CU151" s="40">
        <f>CL153*CJ158</f>
        <v>540326674201382.94</v>
      </c>
      <c r="CV151" s="41"/>
      <c r="CW151" s="33"/>
      <c r="CX151" s="33"/>
      <c r="CY151" s="33"/>
      <c r="CZ151" s="33"/>
      <c r="DA151" s="33"/>
      <c r="DB151" s="33"/>
      <c r="DC151" s="33"/>
      <c r="DD151" s="33"/>
      <c r="DE151" s="33"/>
      <c r="DF151" s="33"/>
      <c r="DG151" s="33"/>
      <c r="DH151" s="33"/>
      <c r="DI151" s="33"/>
      <c r="DJ151" s="33"/>
      <c r="DK151" s="33"/>
      <c r="DL151" s="33"/>
      <c r="DM151" s="33"/>
      <c r="DN151" s="33"/>
      <c r="DO151" s="33"/>
      <c r="DP151" s="33"/>
      <c r="DQ151" s="33"/>
      <c r="DR151" s="33"/>
    </row>
    <row r="152" spans="1:122" x14ac:dyDescent="0.35">
      <c r="A152" s="5">
        <v>30</v>
      </c>
      <c r="B152" s="5">
        <f>AI155*10^-3</f>
        <v>0.56931721126288271</v>
      </c>
      <c r="E152" s="101"/>
      <c r="F152" s="101"/>
      <c r="G152" s="101"/>
      <c r="H152" s="38">
        <f>2*(1/3)*([1]GZ!B112*1000/10)*(F142+K142)</f>
        <v>657010367.33333325</v>
      </c>
      <c r="I152" s="40"/>
      <c r="J152" s="41"/>
      <c r="K152" s="33"/>
      <c r="L152" s="33"/>
      <c r="M152" s="33"/>
      <c r="N152" s="33"/>
      <c r="O152" s="33"/>
      <c r="P152" s="84" t="s">
        <v>47</v>
      </c>
      <c r="Q152" s="85"/>
      <c r="R152" s="86"/>
      <c r="S152" s="44" t="s">
        <v>48</v>
      </c>
      <c r="T152" s="33"/>
      <c r="U152" s="98"/>
      <c r="V152" s="99"/>
      <c r="W152" s="100"/>
      <c r="X152" s="38">
        <f>2*(1/3)*([1]GZ!B112*1000/10)*(V143+AA143)</f>
        <v>516898531.99999994</v>
      </c>
      <c r="Y152" s="40"/>
      <c r="Z152" s="41"/>
      <c r="AA152" s="33"/>
      <c r="AB152" s="33"/>
      <c r="AC152" s="33"/>
      <c r="AD152" s="33"/>
      <c r="AE152" s="33"/>
      <c r="AF152" s="84" t="s">
        <v>47</v>
      </c>
      <c r="AG152" s="85"/>
      <c r="AH152" s="86"/>
      <c r="AI152" s="44" t="s">
        <v>48</v>
      </c>
      <c r="AJ152" s="33"/>
      <c r="AK152" s="110" t="s">
        <v>37</v>
      </c>
      <c r="AL152" s="109"/>
      <c r="AM152" s="109"/>
      <c r="AN152" s="109"/>
      <c r="AO152" s="109"/>
      <c r="AP152" s="5">
        <f>AP150+AQ150-AP151-AQ151</f>
        <v>-239320699339.05902</v>
      </c>
      <c r="AQ152" s="33"/>
      <c r="AR152" s="33"/>
      <c r="AS152" s="33"/>
      <c r="AT152" s="33"/>
      <c r="AU152" s="37">
        <v>15</v>
      </c>
      <c r="AV152" s="108" t="s">
        <v>37</v>
      </c>
      <c r="AW152" s="108"/>
      <c r="AX152" s="108"/>
      <c r="AY152" s="38">
        <f>AY150+AZ150-AY151</f>
        <v>3322415201353006.5</v>
      </c>
      <c r="AZ152" s="41"/>
      <c r="BA152" s="109" t="s">
        <v>42</v>
      </c>
      <c r="BB152" s="109"/>
      <c r="BC152" s="109"/>
      <c r="BD152" s="109"/>
      <c r="BE152" s="109"/>
      <c r="BF152" s="109"/>
      <c r="BG152" s="33"/>
      <c r="BH152" s="33"/>
      <c r="BI152" s="33"/>
      <c r="BJ152" s="33"/>
      <c r="BK152" s="37">
        <v>15</v>
      </c>
      <c r="BL152" s="101" t="s">
        <v>43</v>
      </c>
      <c r="BM152" s="101"/>
      <c r="BN152" s="101"/>
      <c r="BO152" s="40">
        <f>BO150/BO151</f>
        <v>1398.4110049720384</v>
      </c>
      <c r="BP152" s="41"/>
      <c r="BQ152" s="109" t="s">
        <v>9</v>
      </c>
      <c r="BR152" s="109"/>
      <c r="BS152" s="109"/>
      <c r="BT152" s="109"/>
      <c r="BU152" s="109"/>
      <c r="BV152" s="5">
        <f>BU150*(1/3)*([1]GZ!B112*1000/10)*(1/12)*[1]GZ!B113</f>
        <v>19434639605.655849</v>
      </c>
      <c r="BW152" s="5">
        <f>BU146*(1/3)*([1]GZ!B112*1000/10)*(1/3)*[1]GZ!B113</f>
        <v>471224811869.45215</v>
      </c>
      <c r="BX152" s="33"/>
      <c r="BY152" s="33"/>
      <c r="BZ152" s="33"/>
      <c r="CA152" s="37" t="s">
        <v>32</v>
      </c>
      <c r="CB152" s="101" t="s">
        <v>33</v>
      </c>
      <c r="CC152" s="101"/>
      <c r="CD152" s="101"/>
      <c r="CE152" s="39">
        <f>CE150*(2/3)*(1/3)*([1]GZ!B112*1000/10)*(1/12)*[1]GZ!B113</f>
        <v>185630921274155.56</v>
      </c>
      <c r="CF152" s="24">
        <f>CE146*(2/3)*(1/3)*([1]GZ!B112*1000/10)*(1/3)*[1]GZ!B113</f>
        <v>3310768616045881</v>
      </c>
      <c r="CG152" s="110" t="s">
        <v>37</v>
      </c>
      <c r="CH152" s="109"/>
      <c r="CI152" s="109"/>
      <c r="CJ152" s="109"/>
      <c r="CK152" s="109"/>
      <c r="CL152" s="5">
        <f>CL150-CL151</f>
        <v>-2739912549</v>
      </c>
      <c r="CM152" s="33"/>
      <c r="CN152" s="33"/>
      <c r="CO152" s="33"/>
      <c r="CP152" s="33"/>
      <c r="CQ152" s="37">
        <v>75</v>
      </c>
      <c r="CR152" s="108" t="s">
        <v>37</v>
      </c>
      <c r="CS152" s="108"/>
      <c r="CT152" s="108"/>
      <c r="CU152" s="40">
        <f>CU150-CU151</f>
        <v>1591835423414583.8</v>
      </c>
      <c r="CV152" s="41"/>
      <c r="CW152" s="33"/>
      <c r="CX152" s="33"/>
      <c r="CY152" s="33"/>
      <c r="CZ152" s="33"/>
      <c r="DA152" s="33"/>
      <c r="DB152" s="33"/>
      <c r="DC152" s="33"/>
      <c r="DD152" s="33"/>
      <c r="DE152" s="33"/>
      <c r="DF152" s="33"/>
      <c r="DG152" s="33"/>
      <c r="DH152" s="33"/>
      <c r="DI152" s="33"/>
      <c r="DJ152" s="33"/>
      <c r="DK152" s="33"/>
      <c r="DL152" s="33"/>
      <c r="DM152" s="33"/>
      <c r="DN152" s="33"/>
      <c r="DO152" s="33"/>
      <c r="DP152" s="33"/>
      <c r="DQ152" s="33"/>
      <c r="DR152" s="33"/>
    </row>
    <row r="153" spans="1:122" x14ac:dyDescent="0.35">
      <c r="A153" s="5">
        <v>45</v>
      </c>
      <c r="B153" s="5">
        <f>AY159*10^-3</f>
        <v>0.70258661728015792</v>
      </c>
      <c r="E153" s="84" t="s">
        <v>89</v>
      </c>
      <c r="F153" s="90"/>
      <c r="G153" s="91"/>
      <c r="H153" s="44" t="s">
        <v>49</v>
      </c>
      <c r="I153" s="40"/>
      <c r="J153" s="41"/>
      <c r="K153" s="33"/>
      <c r="L153" s="33"/>
      <c r="M153" s="33"/>
      <c r="N153" s="33"/>
      <c r="O153" s="33"/>
      <c r="P153" s="102"/>
      <c r="Q153" s="103"/>
      <c r="R153" s="104"/>
      <c r="S153" s="45">
        <f>S151-[1]GZ!B116</f>
        <v>554</v>
      </c>
      <c r="T153" s="33"/>
      <c r="U153" s="84" t="s">
        <v>89</v>
      </c>
      <c r="V153" s="90"/>
      <c r="W153" s="91"/>
      <c r="X153" s="44" t="s">
        <v>49</v>
      </c>
      <c r="Y153" s="40"/>
      <c r="Z153" s="41"/>
      <c r="AA153" s="33"/>
      <c r="AB153" s="33"/>
      <c r="AC153" s="33"/>
      <c r="AD153" s="33"/>
      <c r="AE153" s="33"/>
      <c r="AF153" s="102"/>
      <c r="AG153" s="103"/>
      <c r="AH153" s="104"/>
      <c r="AI153" s="38">
        <f>AI151-[1]GZ!B116</f>
        <v>554</v>
      </c>
      <c r="AJ153" s="33"/>
      <c r="AK153" s="109" t="s">
        <v>40</v>
      </c>
      <c r="AL153" s="109"/>
      <c r="AM153" s="109"/>
      <c r="AN153" s="109"/>
      <c r="AO153" s="109"/>
      <c r="AP153" s="5">
        <f>AP152</f>
        <v>-239320699339.05902</v>
      </c>
      <c r="AQ153" s="33"/>
      <c r="AR153" s="33"/>
      <c r="AS153" s="33"/>
      <c r="AT153" s="33"/>
      <c r="AU153" s="37">
        <v>0</v>
      </c>
      <c r="AV153" s="101" t="s">
        <v>41</v>
      </c>
      <c r="AW153" s="101"/>
      <c r="AX153" s="101"/>
      <c r="AY153" s="38">
        <f>[1]GZ!B115</f>
        <v>2083902439024.3904</v>
      </c>
      <c r="AZ153" s="41"/>
      <c r="BA153" s="102" t="s">
        <v>44</v>
      </c>
      <c r="BB153" s="93"/>
      <c r="BC153" s="94"/>
      <c r="BD153" s="43" t="s">
        <v>45</v>
      </c>
      <c r="BE153" s="39"/>
      <c r="BF153" s="24"/>
      <c r="BG153" s="33"/>
      <c r="BH153" s="33"/>
      <c r="BI153" s="33"/>
      <c r="BJ153" s="33"/>
      <c r="BK153" s="37">
        <v>0</v>
      </c>
      <c r="BL153" s="101" t="s">
        <v>46</v>
      </c>
      <c r="BM153" s="101"/>
      <c r="BN153" s="101"/>
      <c r="BO153" s="40">
        <f>AI151</f>
        <v>2550</v>
      </c>
      <c r="BP153" s="41"/>
      <c r="BQ153" s="109" t="s">
        <v>10</v>
      </c>
      <c r="BR153" s="109"/>
      <c r="BS153" s="109"/>
      <c r="BT153" s="109"/>
      <c r="BU153" s="109"/>
      <c r="BV153" s="5">
        <f>BZ150*(1/3)*([1]GZ!B112*1000/10)*(1/12)*[1]GZ!B113</f>
        <v>112478539074.83777</v>
      </c>
      <c r="BW153" s="5">
        <f>BZ146*(1/3)*([1]GZ!B112*1000/10)*(1/3)*[1]GZ!B113</f>
        <v>820256361034.854</v>
      </c>
      <c r="BX153" s="33"/>
      <c r="BY153" s="33"/>
      <c r="BZ153" s="33"/>
      <c r="CA153" s="37">
        <v>60</v>
      </c>
      <c r="CB153" s="101" t="s">
        <v>35</v>
      </c>
      <c r="CC153" s="101"/>
      <c r="CD153" s="101"/>
      <c r="CE153" s="40">
        <f>BV155*BT160</f>
        <v>342682349304485.75</v>
      </c>
      <c r="CF153" s="41"/>
      <c r="CG153" s="109" t="s">
        <v>40</v>
      </c>
      <c r="CH153" s="109"/>
      <c r="CI153" s="109"/>
      <c r="CJ153" s="109"/>
      <c r="CK153" s="109"/>
      <c r="CL153" s="5">
        <f>CL152*(1/3)*([1]GZ!B112*1000/10)*(1/3)*[1]GZ!B113</f>
        <v>-527061557893.62817</v>
      </c>
      <c r="CM153" s="33"/>
      <c r="CN153" s="33"/>
      <c r="CO153" s="33"/>
      <c r="CP153" s="33"/>
      <c r="CQ153" s="37">
        <v>60</v>
      </c>
      <c r="CR153" s="101" t="s">
        <v>41</v>
      </c>
      <c r="CS153" s="101"/>
      <c r="CT153" s="101"/>
      <c r="CU153" s="14">
        <f>[1]GZ!B115</f>
        <v>2083902439024.3904</v>
      </c>
      <c r="CV153" s="41"/>
      <c r="CW153" s="33"/>
      <c r="CX153" s="33"/>
      <c r="CY153" s="33"/>
      <c r="CZ153" s="33"/>
      <c r="DA153" s="33"/>
      <c r="DB153" s="33"/>
      <c r="DC153" s="33"/>
      <c r="DD153" s="33"/>
      <c r="DE153" s="33"/>
      <c r="DF153" s="33"/>
      <c r="DG153" s="33"/>
      <c r="DH153" s="33"/>
      <c r="DI153" s="33"/>
      <c r="DJ153" s="33"/>
      <c r="DK153" s="33"/>
      <c r="DL153" s="33"/>
      <c r="DM153" s="33"/>
      <c r="DN153" s="33"/>
      <c r="DO153" s="33"/>
      <c r="DP153" s="33"/>
      <c r="DQ153" s="33"/>
      <c r="DR153" s="33"/>
    </row>
    <row r="154" spans="1:122" x14ac:dyDescent="0.35">
      <c r="A154" s="5">
        <v>60</v>
      </c>
      <c r="B154" s="5">
        <f>BO157*10^-3</f>
        <v>0.66863293127545942</v>
      </c>
      <c r="E154" s="92"/>
      <c r="F154" s="93"/>
      <c r="G154" s="94"/>
      <c r="H154" s="38">
        <f>0.5*(G142-L142)/(F142+K142)</f>
        <v>-8.801118253739256</v>
      </c>
      <c r="I154" s="40"/>
      <c r="J154" s="41"/>
      <c r="K154" s="33"/>
      <c r="L154" s="33"/>
      <c r="M154" s="33"/>
      <c r="N154" s="33"/>
      <c r="O154" s="33"/>
      <c r="P154" s="84" t="s">
        <v>50</v>
      </c>
      <c r="Q154" s="85"/>
      <c r="R154" s="86"/>
      <c r="S154" s="44" t="s">
        <v>51</v>
      </c>
      <c r="T154" s="33"/>
      <c r="U154" s="92"/>
      <c r="V154" s="93"/>
      <c r="W154" s="94"/>
      <c r="X154" s="38">
        <f>0.5*(W143-AB143)/(V143+AA143)</f>
        <v>-1304.835420824591</v>
      </c>
      <c r="Y154" s="40"/>
      <c r="Z154" s="41"/>
      <c r="AA154" s="33"/>
      <c r="AB154" s="33"/>
      <c r="AC154" s="33"/>
      <c r="AD154" s="33"/>
      <c r="AE154" s="33"/>
      <c r="AF154" s="84" t="s">
        <v>50</v>
      </c>
      <c r="AG154" s="85"/>
      <c r="AH154" s="86"/>
      <c r="AI154" s="44" t="s">
        <v>52</v>
      </c>
      <c r="AJ154" s="33"/>
      <c r="AK154" s="109" t="s">
        <v>42</v>
      </c>
      <c r="AL154" s="109"/>
      <c r="AM154" s="109"/>
      <c r="AN154" s="109"/>
      <c r="AO154" s="109"/>
      <c r="AP154" s="109"/>
      <c r="AQ154" s="33"/>
      <c r="AR154" s="33"/>
      <c r="AS154" s="33"/>
      <c r="AT154" s="33"/>
      <c r="AU154" s="46">
        <v>15</v>
      </c>
      <c r="AV154" s="101" t="s">
        <v>43</v>
      </c>
      <c r="AW154" s="101"/>
      <c r="AX154" s="101"/>
      <c r="AY154" s="38">
        <f>AY152/AY153</f>
        <v>1594.3237740575053</v>
      </c>
      <c r="AZ154" s="41"/>
      <c r="BA154" s="98"/>
      <c r="BB154" s="99"/>
      <c r="BC154" s="100"/>
      <c r="BD154" s="38">
        <f>2*(1/3)*([1]GZ!B112*1000/10)*(BB145+BG145)</f>
        <v>348574536.49999994</v>
      </c>
      <c r="BE154" s="40"/>
      <c r="BF154" s="41"/>
      <c r="BG154" s="33"/>
      <c r="BH154" s="33"/>
      <c r="BI154" s="33"/>
      <c r="BJ154" s="33"/>
      <c r="BK154" s="33"/>
      <c r="BL154" s="84" t="s">
        <v>47</v>
      </c>
      <c r="BM154" s="85"/>
      <c r="BN154" s="86"/>
      <c r="BO154" s="47" t="s">
        <v>48</v>
      </c>
      <c r="BP154" s="41"/>
      <c r="BQ154" s="110" t="s">
        <v>37</v>
      </c>
      <c r="BR154" s="109"/>
      <c r="BS154" s="109"/>
      <c r="BT154" s="109"/>
      <c r="BU154" s="109"/>
      <c r="BV154" s="5">
        <f>BV152+BW152-BV153-BW153</f>
        <v>-442075448634.5838</v>
      </c>
      <c r="BW154" s="33"/>
      <c r="BX154" s="33"/>
      <c r="BY154" s="33"/>
      <c r="BZ154" s="33"/>
      <c r="CA154" s="37">
        <v>45</v>
      </c>
      <c r="CB154" s="108" t="s">
        <v>37</v>
      </c>
      <c r="CC154" s="108"/>
      <c r="CD154" s="108"/>
      <c r="CE154" s="40">
        <f>CE152+CF152-CE153</f>
        <v>3153717188015551</v>
      </c>
      <c r="CF154" s="15"/>
      <c r="CG154" s="109" t="s">
        <v>42</v>
      </c>
      <c r="CH154" s="109"/>
      <c r="CI154" s="109"/>
      <c r="CJ154" s="109"/>
      <c r="CK154" s="109"/>
      <c r="CL154" s="109"/>
      <c r="CM154" s="33"/>
      <c r="CN154" s="33"/>
      <c r="CO154" s="33"/>
      <c r="CP154" s="33"/>
      <c r="CQ154" s="37">
        <v>45</v>
      </c>
      <c r="CR154" s="101" t="s">
        <v>43</v>
      </c>
      <c r="CS154" s="101"/>
      <c r="CT154" s="101"/>
      <c r="CU154" s="40">
        <f>CU152/CU153</f>
        <v>763.87233567413307</v>
      </c>
      <c r="CV154" s="41"/>
      <c r="CW154" s="33"/>
      <c r="CX154" s="33"/>
      <c r="CY154" s="33"/>
      <c r="CZ154" s="33"/>
      <c r="DA154" s="33"/>
      <c r="DB154" s="33"/>
      <c r="DC154" s="33"/>
      <c r="DD154" s="33"/>
      <c r="DE154" s="33"/>
      <c r="DF154" s="33"/>
      <c r="DG154" s="33"/>
      <c r="DH154" s="33"/>
      <c r="DI154" s="33"/>
      <c r="DJ154" s="33"/>
      <c r="DK154" s="33"/>
      <c r="DL154" s="33"/>
      <c r="DM154" s="33"/>
      <c r="DN154" s="33"/>
      <c r="DO154" s="33"/>
      <c r="DP154" s="33"/>
      <c r="DQ154" s="33"/>
      <c r="DR154" s="33"/>
    </row>
    <row r="155" spans="1:122" x14ac:dyDescent="0.35">
      <c r="A155" s="5">
        <v>75</v>
      </c>
      <c r="B155" s="5">
        <f>CE161*10^-3</f>
        <v>0.32824793386316881</v>
      </c>
      <c r="E155" s="84" t="s">
        <v>53</v>
      </c>
      <c r="F155" s="85"/>
      <c r="G155" s="86"/>
      <c r="H155" s="44" t="s">
        <v>54</v>
      </c>
      <c r="I155" s="40"/>
      <c r="J155" s="41"/>
      <c r="K155" s="33"/>
      <c r="L155" s="33"/>
      <c r="M155" s="33"/>
      <c r="N155" s="33"/>
      <c r="O155" s="33"/>
      <c r="P155" s="87"/>
      <c r="Q155" s="88"/>
      <c r="R155" s="89"/>
      <c r="S155" s="48">
        <f>S150-S153*SIN(1*[1]GZ!B113)-250</f>
        <v>334.69156636944967</v>
      </c>
      <c r="T155" s="33"/>
      <c r="U155" s="84" t="s">
        <v>53</v>
      </c>
      <c r="V155" s="85"/>
      <c r="W155" s="86"/>
      <c r="X155" s="44" t="s">
        <v>54</v>
      </c>
      <c r="Y155" s="40"/>
      <c r="Z155" s="41"/>
      <c r="AA155" s="33"/>
      <c r="AB155" s="33"/>
      <c r="AC155" s="33"/>
      <c r="AD155" s="33"/>
      <c r="AE155" s="33"/>
      <c r="AF155" s="87"/>
      <c r="AG155" s="88"/>
      <c r="AH155" s="89"/>
      <c r="AI155" s="48">
        <f>AI150-AI153*SIN(2*[1]GZ!B113)-500</f>
        <v>569.31721126288267</v>
      </c>
      <c r="AJ155" s="33"/>
      <c r="AK155" s="102" t="s">
        <v>44</v>
      </c>
      <c r="AL155" s="93"/>
      <c r="AM155" s="94"/>
      <c r="AN155" s="43" t="s">
        <v>45</v>
      </c>
      <c r="AO155" s="39"/>
      <c r="AP155" s="24"/>
      <c r="AQ155" s="33"/>
      <c r="AR155" s="33"/>
      <c r="AS155" s="33"/>
      <c r="AT155" s="33"/>
      <c r="AU155" s="46">
        <v>30</v>
      </c>
      <c r="AV155" s="101" t="s">
        <v>46</v>
      </c>
      <c r="AW155" s="101"/>
      <c r="AX155" s="101"/>
      <c r="AY155" s="38">
        <f>AI151</f>
        <v>2550</v>
      </c>
      <c r="AZ155" s="41"/>
      <c r="BA155" s="84" t="s">
        <v>89</v>
      </c>
      <c r="BB155" s="90"/>
      <c r="BC155" s="91"/>
      <c r="BD155" s="44" t="s">
        <v>49</v>
      </c>
      <c r="BE155" s="40"/>
      <c r="BF155" s="41"/>
      <c r="BG155" s="33"/>
      <c r="BH155" s="33"/>
      <c r="BI155" s="33"/>
      <c r="BJ155" s="33"/>
      <c r="BK155" s="33"/>
      <c r="BL155" s="102"/>
      <c r="BM155" s="103"/>
      <c r="BN155" s="104"/>
      <c r="BO155" s="40">
        <f>BO153-[1]GZ!B116</f>
        <v>554</v>
      </c>
      <c r="BP155" s="41"/>
      <c r="BQ155" s="109" t="s">
        <v>40</v>
      </c>
      <c r="BR155" s="109"/>
      <c r="BS155" s="109"/>
      <c r="BT155" s="109"/>
      <c r="BU155" s="109"/>
      <c r="BV155" s="5">
        <f>BV154</f>
        <v>-442075448634.5838</v>
      </c>
      <c r="BW155" s="33"/>
      <c r="BX155" s="33"/>
      <c r="BY155" s="33"/>
      <c r="BZ155" s="33"/>
      <c r="CA155" s="37">
        <v>30</v>
      </c>
      <c r="CB155" s="101" t="s">
        <v>41</v>
      </c>
      <c r="CC155" s="101"/>
      <c r="CD155" s="101"/>
      <c r="CE155" s="14">
        <f>[1]GZ!B115</f>
        <v>2083902439024.3904</v>
      </c>
      <c r="CF155" s="41"/>
      <c r="CG155" s="102" t="s">
        <v>44</v>
      </c>
      <c r="CH155" s="93"/>
      <c r="CI155" s="94"/>
      <c r="CJ155" s="43" t="s">
        <v>45</v>
      </c>
      <c r="CK155" s="39"/>
      <c r="CL155" s="24"/>
      <c r="CM155" s="33"/>
      <c r="CN155" s="33"/>
      <c r="CO155" s="33"/>
      <c r="CP155" s="33"/>
      <c r="CQ155" s="37">
        <v>30</v>
      </c>
      <c r="CR155" s="101" t="s">
        <v>46</v>
      </c>
      <c r="CS155" s="101"/>
      <c r="CT155" s="101"/>
      <c r="CU155" s="40">
        <f>BO153</f>
        <v>2550</v>
      </c>
      <c r="CV155" s="41"/>
      <c r="CW155" s="33"/>
      <c r="CX155" s="33"/>
      <c r="CY155" s="33"/>
      <c r="CZ155" s="33"/>
      <c r="DA155" s="33"/>
      <c r="DB155" s="33"/>
      <c r="DC155" s="33"/>
      <c r="DD155" s="33"/>
      <c r="DE155" s="33"/>
      <c r="DF155" s="33"/>
      <c r="DG155" s="33"/>
      <c r="DH155" s="33"/>
      <c r="DI155" s="33"/>
      <c r="DJ155" s="33"/>
      <c r="DK155" s="33"/>
      <c r="DL155" s="33"/>
      <c r="DM155" s="33"/>
      <c r="DN155" s="33"/>
      <c r="DO155" s="33"/>
      <c r="DP155" s="33"/>
      <c r="DQ155" s="33"/>
      <c r="DR155" s="33"/>
    </row>
    <row r="156" spans="1:122" ht="15" thickBot="1" x14ac:dyDescent="0.4">
      <c r="A156" s="5">
        <v>90</v>
      </c>
      <c r="B156" s="5">
        <f>CU159*10^-3</f>
        <v>-4.0127664325866931E-2</v>
      </c>
      <c r="E156" s="87"/>
      <c r="F156" s="88"/>
      <c r="G156" s="89"/>
      <c r="H156" s="48">
        <f>J149/H152</f>
        <v>20.860210856457424</v>
      </c>
      <c r="I156" s="49"/>
      <c r="J156" s="50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87"/>
      <c r="V156" s="88"/>
      <c r="W156" s="89"/>
      <c r="X156" s="48">
        <f>Z149/X152</f>
        <v>-117.77329147229051</v>
      </c>
      <c r="Y156" s="49"/>
      <c r="Z156" s="50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98"/>
      <c r="AL156" s="99"/>
      <c r="AM156" s="100"/>
      <c r="AN156" s="38">
        <f>2*(1/3)*([1]GZ!B112*1000/10)*(AL145+AQ145)</f>
        <v>417601030.49999994</v>
      </c>
      <c r="AO156" s="40"/>
      <c r="AP156" s="41"/>
      <c r="AQ156" s="33"/>
      <c r="AR156" s="33"/>
      <c r="AS156" s="33"/>
      <c r="AT156" s="33"/>
      <c r="AU156" s="46">
        <v>45</v>
      </c>
      <c r="AV156" s="84" t="s">
        <v>47</v>
      </c>
      <c r="AW156" s="85"/>
      <c r="AX156" s="86"/>
      <c r="AY156" s="44" t="s">
        <v>55</v>
      </c>
      <c r="AZ156" s="41"/>
      <c r="BA156" s="92"/>
      <c r="BB156" s="97"/>
      <c r="BC156" s="94"/>
      <c r="BD156" s="38">
        <f>0.5*(BC145-BH145)/(BB145+BG145)</f>
        <v>-1136.3342740061278</v>
      </c>
      <c r="BE156" s="40"/>
      <c r="BF156" s="41"/>
      <c r="BG156" s="33"/>
      <c r="BH156" s="33"/>
      <c r="BI156" s="33"/>
      <c r="BJ156" s="33"/>
      <c r="BK156" s="33"/>
      <c r="BL156" s="84" t="s">
        <v>50</v>
      </c>
      <c r="BM156" s="85"/>
      <c r="BN156" s="86"/>
      <c r="BO156" s="47" t="s">
        <v>56</v>
      </c>
      <c r="BP156" s="41"/>
      <c r="BQ156" s="105" t="s">
        <v>42</v>
      </c>
      <c r="BR156" s="106"/>
      <c r="BS156" s="106"/>
      <c r="BT156" s="106"/>
      <c r="BU156" s="106"/>
      <c r="BV156" s="107"/>
      <c r="BW156" s="33"/>
      <c r="BX156" s="33"/>
      <c r="BY156" s="33"/>
      <c r="BZ156" s="33"/>
      <c r="CA156" s="37">
        <v>15</v>
      </c>
      <c r="CB156" s="101" t="s">
        <v>43</v>
      </c>
      <c r="CC156" s="101"/>
      <c r="CD156" s="101"/>
      <c r="CE156" s="40">
        <f>CE154/CE155</f>
        <v>1513.3708416273125</v>
      </c>
      <c r="CF156" s="41"/>
      <c r="CG156" s="98"/>
      <c r="CH156" s="99"/>
      <c r="CI156" s="100"/>
      <c r="CJ156" s="38">
        <f>2*(1/3)*([1]GZ!B112*1000/10)*(CH147+CM147)</f>
        <v>312977859.66666663</v>
      </c>
      <c r="CK156" s="40"/>
      <c r="CL156" s="41"/>
      <c r="CM156" s="33"/>
      <c r="CN156" s="33"/>
      <c r="CO156" s="33"/>
      <c r="CP156" s="33"/>
      <c r="CQ156" s="37">
        <v>15</v>
      </c>
      <c r="CR156" s="84" t="s">
        <v>47</v>
      </c>
      <c r="CS156" s="85"/>
      <c r="CT156" s="86"/>
      <c r="CU156" s="47" t="s">
        <v>48</v>
      </c>
      <c r="CV156" s="41"/>
      <c r="CW156" s="33"/>
      <c r="CX156" s="33"/>
      <c r="CY156" s="33"/>
      <c r="CZ156" s="33"/>
      <c r="DA156" s="33"/>
      <c r="DB156" s="33"/>
      <c r="DC156" s="33"/>
      <c r="DD156" s="33"/>
      <c r="DE156" s="33"/>
      <c r="DF156" s="33"/>
      <c r="DG156" s="33"/>
      <c r="DH156" s="33"/>
      <c r="DI156" s="33"/>
      <c r="DJ156" s="33"/>
      <c r="DK156" s="33"/>
      <c r="DL156" s="33"/>
      <c r="DM156" s="33"/>
      <c r="DN156" s="33"/>
      <c r="DO156" s="33"/>
      <c r="DP156" s="33"/>
      <c r="DQ156" s="33"/>
      <c r="DR156" s="33"/>
    </row>
    <row r="157" spans="1:122" x14ac:dyDescent="0.35"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84" t="s">
        <v>89</v>
      </c>
      <c r="AL157" s="90"/>
      <c r="AM157" s="91"/>
      <c r="AN157" s="44" t="s">
        <v>49</v>
      </c>
      <c r="AO157" s="40"/>
      <c r="AP157" s="41"/>
      <c r="AQ157" s="33"/>
      <c r="AR157" s="33"/>
      <c r="AS157" s="33"/>
      <c r="AT157" s="33"/>
      <c r="AU157" s="33"/>
      <c r="AV157" s="102"/>
      <c r="AW157" s="103"/>
      <c r="AX157" s="104"/>
      <c r="AY157" s="38">
        <f>AY155-[1]GZ!B116</f>
        <v>554</v>
      </c>
      <c r="AZ157" s="41"/>
      <c r="BA157" s="84" t="s">
        <v>53</v>
      </c>
      <c r="BB157" s="85"/>
      <c r="BC157" s="86"/>
      <c r="BD157" s="44" t="s">
        <v>54</v>
      </c>
      <c r="BE157" s="40"/>
      <c r="BF157" s="41"/>
      <c r="BG157" s="33"/>
      <c r="BH157" s="33"/>
      <c r="BI157" s="33"/>
      <c r="BJ157" s="33"/>
      <c r="BK157" s="33"/>
      <c r="BL157" s="87"/>
      <c r="BM157" s="88"/>
      <c r="BN157" s="89"/>
      <c r="BO157" s="49">
        <f>BO152-BO155*SIN(4*[1]GZ!B113)-250</f>
        <v>668.63293127545944</v>
      </c>
      <c r="BP157" s="50"/>
      <c r="BQ157" s="84" t="s">
        <v>44</v>
      </c>
      <c r="BR157" s="90"/>
      <c r="BS157" s="91"/>
      <c r="BT157" s="47" t="s">
        <v>45</v>
      </c>
      <c r="BU157" s="40"/>
      <c r="BV157" s="41"/>
      <c r="BW157" s="33"/>
      <c r="BX157" s="33"/>
      <c r="BY157" s="33"/>
      <c r="BZ157" s="33"/>
      <c r="CA157" s="37">
        <v>0</v>
      </c>
      <c r="CB157" s="101" t="s">
        <v>46</v>
      </c>
      <c r="CC157" s="101"/>
      <c r="CD157" s="101"/>
      <c r="CE157" s="40">
        <f>BO153</f>
        <v>2550</v>
      </c>
      <c r="CF157" s="41"/>
      <c r="CG157" s="84" t="s">
        <v>89</v>
      </c>
      <c r="CH157" s="90"/>
      <c r="CI157" s="91"/>
      <c r="CJ157" s="44" t="s">
        <v>49</v>
      </c>
      <c r="CK157" s="40"/>
      <c r="CL157" s="41"/>
      <c r="CM157" s="33"/>
      <c r="CN157" s="33"/>
      <c r="CO157" s="33"/>
      <c r="CP157" s="33"/>
      <c r="CQ157" s="37">
        <v>0</v>
      </c>
      <c r="CR157" s="102"/>
      <c r="CS157" s="103"/>
      <c r="CT157" s="104"/>
      <c r="CU157" s="40">
        <f>CU155-[1]GZ!B116</f>
        <v>554</v>
      </c>
      <c r="CV157" s="41"/>
      <c r="CW157" s="33"/>
      <c r="CX157" s="33"/>
      <c r="CY157" s="33"/>
      <c r="CZ157" s="33"/>
      <c r="DA157" s="33"/>
      <c r="DB157" s="33"/>
      <c r="DC157" s="33"/>
      <c r="DD157" s="33"/>
      <c r="DE157" s="33"/>
      <c r="DF157" s="33"/>
      <c r="DG157" s="33"/>
      <c r="DH157" s="33"/>
      <c r="DI157" s="33"/>
      <c r="DJ157" s="33"/>
      <c r="DK157" s="33"/>
      <c r="DL157" s="33"/>
      <c r="DM157" s="33"/>
      <c r="DN157" s="33"/>
      <c r="DO157" s="33"/>
      <c r="DP157" s="33"/>
      <c r="DQ157" s="33"/>
      <c r="DR157" s="33"/>
    </row>
    <row r="158" spans="1:122" x14ac:dyDescent="0.35"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92"/>
      <c r="AL158" s="97"/>
      <c r="AM158" s="94"/>
      <c r="AN158" s="38">
        <f>0.5*(AM145-AR145)/(AL145+AQ145)</f>
        <v>-1335.8713521830816</v>
      </c>
      <c r="AO158" s="40"/>
      <c r="AP158" s="41"/>
      <c r="AQ158" s="33"/>
      <c r="AR158" s="33"/>
      <c r="AS158" s="33"/>
      <c r="AT158" s="33"/>
      <c r="AU158" s="33"/>
      <c r="AV158" s="84" t="s">
        <v>50</v>
      </c>
      <c r="AW158" s="85"/>
      <c r="AX158" s="86"/>
      <c r="AY158" s="44" t="s">
        <v>57</v>
      </c>
      <c r="AZ158" s="41"/>
      <c r="BA158" s="87"/>
      <c r="BB158" s="88"/>
      <c r="BC158" s="89"/>
      <c r="BD158" s="48">
        <f>BF151/BD154</f>
        <v>-1001.3110902190122</v>
      </c>
      <c r="BE158" s="49"/>
      <c r="BF158" s="50"/>
      <c r="BG158" s="33"/>
      <c r="BH158" s="33"/>
      <c r="BI158" s="33"/>
      <c r="BJ158" s="33"/>
      <c r="BK158" s="33"/>
      <c r="BL158" s="33"/>
      <c r="BM158" s="33"/>
      <c r="BN158" s="33"/>
      <c r="BO158" s="33"/>
      <c r="BP158" s="33"/>
      <c r="BQ158" s="98"/>
      <c r="BR158" s="99"/>
      <c r="BS158" s="100"/>
      <c r="BT158" s="40">
        <f>2*(1/3)*([1]GZ!B112*1000/10)*(BR149+BW147)</f>
        <v>350548516.99999994</v>
      </c>
      <c r="BU158" s="40"/>
      <c r="BV158" s="41"/>
      <c r="BW158" s="33"/>
      <c r="BX158" s="33"/>
      <c r="BY158" s="33"/>
      <c r="BZ158" s="33"/>
      <c r="CA158" s="37">
        <v>45</v>
      </c>
      <c r="CB158" s="84" t="s">
        <v>47</v>
      </c>
      <c r="CC158" s="85"/>
      <c r="CD158" s="86"/>
      <c r="CE158" s="47" t="s">
        <v>48</v>
      </c>
      <c r="CF158" s="41"/>
      <c r="CG158" s="92"/>
      <c r="CH158" s="97"/>
      <c r="CI158" s="94"/>
      <c r="CJ158" s="38">
        <f>0.5*(CI147-CN147)/(CH147+CM147)</f>
        <v>-1025.168058852116</v>
      </c>
      <c r="CK158" s="40"/>
      <c r="CL158" s="41"/>
      <c r="CM158" s="33"/>
      <c r="CN158" s="33"/>
      <c r="CO158" s="33"/>
      <c r="CP158" s="33"/>
      <c r="CQ158" s="33"/>
      <c r="CR158" s="84" t="s">
        <v>50</v>
      </c>
      <c r="CS158" s="85"/>
      <c r="CT158" s="86"/>
      <c r="CU158" s="47" t="s">
        <v>58</v>
      </c>
      <c r="CV158" s="41"/>
      <c r="CW158" s="33"/>
      <c r="CX158" s="33"/>
      <c r="CY158" s="33"/>
      <c r="CZ158" s="33"/>
      <c r="DA158" s="33"/>
      <c r="DB158" s="33"/>
      <c r="DC158" s="33"/>
      <c r="DD158" s="33"/>
      <c r="DE158" s="33"/>
      <c r="DF158" s="33"/>
      <c r="DG158" s="33"/>
      <c r="DH158" s="33"/>
      <c r="DI158" s="33"/>
      <c r="DJ158" s="33"/>
      <c r="DK158" s="33"/>
      <c r="DL158" s="33"/>
      <c r="DM158" s="33"/>
      <c r="DN158" s="33"/>
      <c r="DO158" s="33"/>
      <c r="DP158" s="33"/>
      <c r="DQ158" s="33"/>
      <c r="DR158" s="33"/>
    </row>
    <row r="159" spans="1:122" x14ac:dyDescent="0.35"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84" t="s">
        <v>53</v>
      </c>
      <c r="AL159" s="85"/>
      <c r="AM159" s="86"/>
      <c r="AN159" s="44" t="s">
        <v>54</v>
      </c>
      <c r="AO159" s="40"/>
      <c r="AP159" s="41"/>
      <c r="AQ159" s="33"/>
      <c r="AR159" s="33"/>
      <c r="AS159" s="33"/>
      <c r="AT159" s="33"/>
      <c r="AU159" s="33"/>
      <c r="AV159" s="87"/>
      <c r="AW159" s="88"/>
      <c r="AX159" s="89"/>
      <c r="AY159" s="48">
        <f>AY154-AY157*SIN(3*[1]GZ!B113)-500</f>
        <v>702.58661728015795</v>
      </c>
      <c r="AZ159" s="50"/>
      <c r="BA159" s="33"/>
      <c r="BB159" s="33"/>
      <c r="BC159" s="33"/>
      <c r="BD159" s="33"/>
      <c r="BE159" s="33"/>
      <c r="BF159" s="33"/>
      <c r="BG159" s="33"/>
      <c r="BH159" s="33"/>
      <c r="BI159" s="33"/>
      <c r="BJ159" s="33"/>
      <c r="BK159" s="33"/>
      <c r="BL159" s="33"/>
      <c r="BM159" s="33"/>
      <c r="BN159" s="33"/>
      <c r="BO159" s="33"/>
      <c r="BP159" s="33"/>
      <c r="BQ159" s="84" t="s">
        <v>89</v>
      </c>
      <c r="BR159" s="90"/>
      <c r="BS159" s="91"/>
      <c r="BT159" s="47" t="s">
        <v>49</v>
      </c>
      <c r="BU159" s="40"/>
      <c r="BV159" s="41"/>
      <c r="BW159" s="33"/>
      <c r="BX159" s="33"/>
      <c r="BY159" s="33"/>
      <c r="BZ159" s="33"/>
      <c r="CA159" s="37">
        <v>60</v>
      </c>
      <c r="CB159" s="102"/>
      <c r="CC159" s="103"/>
      <c r="CD159" s="104"/>
      <c r="CE159" s="40">
        <f>CE157-[1]GZ!B116</f>
        <v>554</v>
      </c>
      <c r="CF159" s="41"/>
      <c r="CG159" s="84" t="s">
        <v>53</v>
      </c>
      <c r="CH159" s="85"/>
      <c r="CI159" s="86"/>
      <c r="CJ159" s="44" t="s">
        <v>54</v>
      </c>
      <c r="CK159" s="40"/>
      <c r="CL159" s="41"/>
      <c r="CM159" s="33"/>
      <c r="CN159" s="33"/>
      <c r="CO159" s="33"/>
      <c r="CP159" s="33"/>
      <c r="CQ159" s="33"/>
      <c r="CR159" s="87"/>
      <c r="CS159" s="88"/>
      <c r="CT159" s="89"/>
      <c r="CU159" s="49">
        <f>CU154-CU157*SIN(6*[1]GZ!B113)-250</f>
        <v>-40.127664325866931</v>
      </c>
      <c r="CV159" s="50"/>
      <c r="CW159" s="33"/>
      <c r="CX159" s="33"/>
      <c r="CY159" s="33"/>
      <c r="CZ159" s="33"/>
      <c r="DA159" s="33"/>
      <c r="DB159" s="33"/>
      <c r="DC159" s="33"/>
      <c r="DD159" s="33"/>
      <c r="DE159" s="33"/>
      <c r="DF159" s="33"/>
      <c r="DG159" s="33"/>
      <c r="DH159" s="33"/>
      <c r="DI159" s="33"/>
      <c r="DJ159" s="33"/>
      <c r="DK159" s="33"/>
      <c r="DL159" s="33"/>
      <c r="DM159" s="33"/>
      <c r="DN159" s="33"/>
      <c r="DO159" s="33"/>
      <c r="DP159" s="33"/>
      <c r="DQ159" s="33"/>
      <c r="DR159" s="33"/>
    </row>
    <row r="160" spans="1:122" x14ac:dyDescent="0.35"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87"/>
      <c r="AL160" s="88"/>
      <c r="AM160" s="89"/>
      <c r="AN160" s="48">
        <f>AP153/AN156</f>
        <v>-573.08455166529825</v>
      </c>
      <c r="AO160" s="49"/>
      <c r="AP160" s="50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33"/>
      <c r="BL160" s="33"/>
      <c r="BM160" s="33"/>
      <c r="BN160" s="33"/>
      <c r="BO160" s="33"/>
      <c r="BP160" s="33"/>
      <c r="BQ160" s="92"/>
      <c r="BR160" s="93"/>
      <c r="BS160" s="94"/>
      <c r="BT160" s="40">
        <f>0.5*(BS149-BX147)/(BR149+BW147)</f>
        <v>-775.16711313173232</v>
      </c>
      <c r="BU160" s="40"/>
      <c r="BV160" s="41"/>
      <c r="BW160" s="33"/>
      <c r="BX160" s="33"/>
      <c r="BY160" s="33"/>
      <c r="BZ160" s="33"/>
      <c r="CA160" s="37">
        <v>75</v>
      </c>
      <c r="CB160" s="84" t="s">
        <v>50</v>
      </c>
      <c r="CC160" s="85"/>
      <c r="CD160" s="86"/>
      <c r="CE160" s="47" t="s">
        <v>59</v>
      </c>
      <c r="CF160" s="41"/>
      <c r="CG160" s="87"/>
      <c r="CH160" s="88"/>
      <c r="CI160" s="89"/>
      <c r="CJ160" s="48">
        <f>CL153/CJ156</f>
        <v>-1684.0218616581021</v>
      </c>
      <c r="CK160" s="49"/>
      <c r="CL160" s="50"/>
      <c r="CM160" s="33"/>
      <c r="CN160" s="33"/>
      <c r="CO160" s="33"/>
      <c r="CP160" s="33"/>
      <c r="CQ160" s="33"/>
      <c r="CR160" s="33"/>
      <c r="CS160" s="33"/>
      <c r="CT160" s="33"/>
      <c r="CU160" s="33"/>
      <c r="CV160" s="33"/>
      <c r="CW160" s="33"/>
      <c r="CX160" s="33"/>
      <c r="CY160" s="33"/>
      <c r="CZ160" s="33"/>
      <c r="DA160" s="33"/>
      <c r="DB160" s="33"/>
      <c r="DC160" s="33"/>
      <c r="DD160" s="33"/>
      <c r="DE160" s="33"/>
      <c r="DF160" s="33"/>
      <c r="DG160" s="33"/>
      <c r="DH160" s="33"/>
      <c r="DI160" s="33"/>
      <c r="DJ160" s="33"/>
      <c r="DK160" s="33"/>
      <c r="DL160" s="33"/>
      <c r="DM160" s="33"/>
      <c r="DN160" s="33"/>
      <c r="DO160" s="33"/>
      <c r="DP160" s="33"/>
      <c r="DQ160" s="33"/>
      <c r="DR160" s="33"/>
    </row>
    <row r="161" spans="1:122" x14ac:dyDescent="0.35"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33"/>
      <c r="BM161" s="33"/>
      <c r="BN161" s="33"/>
      <c r="BO161" s="33"/>
      <c r="BP161" s="33"/>
      <c r="BQ161" s="84" t="s">
        <v>53</v>
      </c>
      <c r="BR161" s="85"/>
      <c r="BS161" s="86"/>
      <c r="BT161" s="47" t="s">
        <v>54</v>
      </c>
      <c r="BU161" s="40"/>
      <c r="BV161" s="41"/>
      <c r="BW161" s="33"/>
      <c r="BX161" s="33"/>
      <c r="BY161" s="33"/>
      <c r="BZ161" s="33"/>
      <c r="CA161" s="33"/>
      <c r="CB161" s="87"/>
      <c r="CC161" s="88"/>
      <c r="CD161" s="89"/>
      <c r="CE161" s="49">
        <f>CE156-CE159*SIN(5*[1]GZ!B113)-650</f>
        <v>328.24793386316878</v>
      </c>
      <c r="CF161" s="50"/>
      <c r="CG161" s="33"/>
      <c r="CH161" s="33"/>
      <c r="CI161" s="33"/>
      <c r="CJ161" s="33"/>
      <c r="CK161" s="33"/>
      <c r="CL161" s="33"/>
      <c r="CM161" s="33"/>
      <c r="CN161" s="33"/>
      <c r="CO161" s="33"/>
      <c r="CP161" s="33"/>
      <c r="CQ161" s="33"/>
      <c r="CR161" s="33"/>
      <c r="CS161" s="33"/>
      <c r="CT161" s="33"/>
      <c r="CU161" s="33"/>
      <c r="CV161" s="33"/>
      <c r="CW161" s="33"/>
      <c r="CX161" s="33"/>
      <c r="CY161" s="33"/>
      <c r="CZ161" s="33"/>
      <c r="DA161" s="33"/>
      <c r="DB161" s="33"/>
      <c r="DC161" s="33"/>
      <c r="DD161" s="33"/>
      <c r="DE161" s="33"/>
      <c r="DF161" s="33"/>
      <c r="DG161" s="33"/>
      <c r="DH161" s="33"/>
      <c r="DI161" s="33"/>
      <c r="DJ161" s="33"/>
      <c r="DK161" s="33"/>
      <c r="DL161" s="33"/>
      <c r="DM161" s="33"/>
      <c r="DN161" s="33"/>
      <c r="DO161" s="33"/>
      <c r="DP161" s="33"/>
      <c r="DQ161" s="33"/>
      <c r="DR161" s="33"/>
    </row>
    <row r="162" spans="1:122" x14ac:dyDescent="0.35"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/>
      <c r="BN162" s="33"/>
      <c r="BO162" s="33"/>
      <c r="BP162" s="33"/>
      <c r="BQ162" s="87"/>
      <c r="BR162" s="88"/>
      <c r="BS162" s="89"/>
      <c r="BT162" s="49">
        <f>BV155/BT158</f>
        <v>-1261.0963310239417</v>
      </c>
      <c r="BU162" s="49"/>
      <c r="BV162" s="50"/>
      <c r="BW162" s="33"/>
      <c r="BX162" s="33"/>
      <c r="BY162" s="33"/>
      <c r="BZ162" s="33"/>
      <c r="CA162" s="33"/>
      <c r="CB162" s="33"/>
      <c r="CC162" s="33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33"/>
      <c r="CO162" s="33"/>
      <c r="CP162" s="33"/>
      <c r="CQ162" s="33"/>
      <c r="CR162" s="33"/>
      <c r="CS162" s="33"/>
      <c r="CT162" s="33"/>
      <c r="CU162" s="33"/>
      <c r="CV162" s="33"/>
      <c r="CW162" s="33"/>
      <c r="CX162" s="33"/>
      <c r="CY162" s="33"/>
      <c r="CZ162" s="33"/>
      <c r="DA162" s="33"/>
      <c r="DB162" s="33"/>
      <c r="DC162" s="33"/>
      <c r="DD162" s="33"/>
      <c r="DE162" s="33"/>
      <c r="DF162" s="33"/>
      <c r="DG162" s="33"/>
      <c r="DH162" s="33"/>
      <c r="DI162" s="33"/>
      <c r="DJ162" s="33"/>
      <c r="DK162" s="33"/>
      <c r="DL162" s="33"/>
      <c r="DM162" s="33"/>
      <c r="DN162" s="33"/>
      <c r="DO162" s="33"/>
      <c r="DP162" s="33"/>
      <c r="DQ162" s="33"/>
      <c r="DR162" s="33"/>
    </row>
    <row r="163" spans="1:122" x14ac:dyDescent="0.35">
      <c r="A163" s="154" t="s">
        <v>164</v>
      </c>
      <c r="B163" s="154"/>
      <c r="C163" s="154"/>
      <c r="D163" s="154"/>
      <c r="E163" s="154"/>
      <c r="F163" s="154"/>
      <c r="G163" s="154"/>
      <c r="H163" s="154"/>
      <c r="I163" s="154"/>
      <c r="J163" s="154"/>
      <c r="K163" s="154"/>
      <c r="L163" s="154"/>
      <c r="M163" s="154"/>
      <c r="N163" s="154"/>
      <c r="O163" s="154"/>
      <c r="P163" s="154"/>
      <c r="Q163" s="154"/>
      <c r="R163" s="154"/>
      <c r="S163" s="154"/>
      <c r="T163" s="154"/>
      <c r="U163" s="154"/>
      <c r="V163" s="154"/>
      <c r="W163" s="154"/>
      <c r="X163" s="154"/>
      <c r="Y163" s="154"/>
      <c r="Z163" s="154"/>
      <c r="AA163" s="154"/>
      <c r="AB163" s="154"/>
      <c r="AC163" s="154"/>
      <c r="AD163" s="154"/>
      <c r="AE163" s="154"/>
      <c r="AF163" s="154"/>
      <c r="AG163" s="154"/>
      <c r="AH163" s="154"/>
      <c r="AI163" s="154"/>
      <c r="AJ163" s="154"/>
      <c r="AK163" s="154"/>
      <c r="AL163" s="154"/>
      <c r="AM163" s="154"/>
      <c r="AN163" s="154"/>
      <c r="AO163" s="154"/>
      <c r="AP163" s="154"/>
      <c r="AQ163" s="154"/>
      <c r="AR163" s="154"/>
      <c r="AS163" s="154"/>
      <c r="AT163" s="154"/>
      <c r="AU163" s="154"/>
      <c r="AV163" s="154"/>
      <c r="AW163" s="154"/>
      <c r="AX163" s="154"/>
      <c r="AY163" s="154"/>
      <c r="AZ163" s="154"/>
      <c r="BA163" s="154"/>
      <c r="BB163" s="154"/>
      <c r="BC163" s="154"/>
      <c r="BD163" s="154"/>
      <c r="BE163" s="154"/>
      <c r="BF163" s="154"/>
      <c r="BG163" s="154"/>
      <c r="BH163" s="154"/>
      <c r="BI163" s="154"/>
      <c r="BJ163" s="154"/>
      <c r="BK163" s="154"/>
      <c r="BL163" s="154"/>
      <c r="BM163" s="154"/>
      <c r="BN163" s="154"/>
      <c r="BO163" s="154"/>
      <c r="BP163" s="154"/>
      <c r="BQ163" s="154"/>
      <c r="BR163" s="154"/>
      <c r="BS163" s="154"/>
      <c r="BT163" s="154"/>
      <c r="BU163" s="154"/>
      <c r="BV163" s="154"/>
      <c r="BW163" s="154"/>
      <c r="BX163" s="154"/>
      <c r="BY163" s="154"/>
      <c r="BZ163" s="154"/>
      <c r="CA163" s="154"/>
      <c r="CB163" s="154"/>
      <c r="CC163" s="154"/>
      <c r="CD163" s="154"/>
      <c r="CE163" s="154"/>
      <c r="CF163" s="154"/>
      <c r="CG163" s="154"/>
      <c r="CH163" s="154"/>
      <c r="CI163" s="154"/>
      <c r="CJ163" s="154"/>
      <c r="CK163" s="154"/>
      <c r="CL163" s="154"/>
      <c r="CM163" s="154"/>
      <c r="CN163" s="154"/>
      <c r="CO163" s="154"/>
      <c r="CP163" s="154"/>
      <c r="CQ163" s="154"/>
      <c r="CR163" s="154"/>
      <c r="CS163" s="154"/>
      <c r="CT163" s="154"/>
      <c r="CU163" s="154"/>
      <c r="CV163" s="154"/>
      <c r="CW163" s="33"/>
      <c r="CX163" s="33"/>
      <c r="CY163" s="33"/>
      <c r="CZ163" s="33"/>
      <c r="DA163" s="33"/>
      <c r="DB163" s="33"/>
      <c r="DC163" s="33"/>
      <c r="DD163" s="33"/>
      <c r="DE163" s="33"/>
      <c r="DF163" s="33"/>
      <c r="DG163" s="33"/>
      <c r="DH163" s="33"/>
      <c r="DI163" s="33"/>
      <c r="DJ163" s="33"/>
      <c r="DK163" s="33"/>
      <c r="DL163" s="33"/>
      <c r="DM163" s="33"/>
      <c r="DN163" s="33"/>
      <c r="DO163" s="33"/>
      <c r="DP163" s="33"/>
      <c r="DQ163" s="33"/>
      <c r="DR163" s="33"/>
    </row>
    <row r="164" spans="1:122" x14ac:dyDescent="0.35">
      <c r="A164" s="154"/>
      <c r="B164" s="154"/>
      <c r="C164" s="154"/>
      <c r="D164" s="154"/>
      <c r="E164" s="154"/>
      <c r="F164" s="154"/>
      <c r="G164" s="154"/>
      <c r="H164" s="154"/>
      <c r="I164" s="154"/>
      <c r="J164" s="154"/>
      <c r="K164" s="154"/>
      <c r="L164" s="154"/>
      <c r="M164" s="154"/>
      <c r="N164" s="154"/>
      <c r="O164" s="154"/>
      <c r="P164" s="154"/>
      <c r="Q164" s="154"/>
      <c r="R164" s="154"/>
      <c r="S164" s="154"/>
      <c r="T164" s="154"/>
      <c r="U164" s="154"/>
      <c r="V164" s="154"/>
      <c r="W164" s="154"/>
      <c r="X164" s="154"/>
      <c r="Y164" s="154"/>
      <c r="Z164" s="154"/>
      <c r="AA164" s="154"/>
      <c r="AB164" s="154"/>
      <c r="AC164" s="154"/>
      <c r="AD164" s="154"/>
      <c r="AE164" s="154"/>
      <c r="AF164" s="154"/>
      <c r="AG164" s="154"/>
      <c r="AH164" s="154"/>
      <c r="AI164" s="154"/>
      <c r="AJ164" s="154"/>
      <c r="AK164" s="154"/>
      <c r="AL164" s="154"/>
      <c r="AM164" s="154"/>
      <c r="AN164" s="154"/>
      <c r="AO164" s="154"/>
      <c r="AP164" s="154"/>
      <c r="AQ164" s="154"/>
      <c r="AR164" s="154"/>
      <c r="AS164" s="154"/>
      <c r="AT164" s="154"/>
      <c r="AU164" s="154"/>
      <c r="AV164" s="154"/>
      <c r="AW164" s="154"/>
      <c r="AX164" s="154"/>
      <c r="AY164" s="154"/>
      <c r="AZ164" s="154"/>
      <c r="BA164" s="154"/>
      <c r="BB164" s="154"/>
      <c r="BC164" s="154"/>
      <c r="BD164" s="154"/>
      <c r="BE164" s="154"/>
      <c r="BF164" s="154"/>
      <c r="BG164" s="154"/>
      <c r="BH164" s="154"/>
      <c r="BI164" s="154"/>
      <c r="BJ164" s="154"/>
      <c r="BK164" s="154"/>
      <c r="BL164" s="154"/>
      <c r="BM164" s="154"/>
      <c r="BN164" s="154"/>
      <c r="BO164" s="154"/>
      <c r="BP164" s="154"/>
      <c r="BQ164" s="154"/>
      <c r="BR164" s="154"/>
      <c r="BS164" s="154"/>
      <c r="BT164" s="154"/>
      <c r="BU164" s="154"/>
      <c r="BV164" s="154"/>
      <c r="BW164" s="154"/>
      <c r="BX164" s="154"/>
      <c r="BY164" s="154"/>
      <c r="BZ164" s="154"/>
      <c r="CA164" s="154"/>
      <c r="CB164" s="154"/>
      <c r="CC164" s="154"/>
      <c r="CD164" s="154"/>
      <c r="CE164" s="154"/>
      <c r="CF164" s="154"/>
      <c r="CG164" s="154"/>
      <c r="CH164" s="154"/>
      <c r="CI164" s="154"/>
      <c r="CJ164" s="154"/>
      <c r="CK164" s="154"/>
      <c r="CL164" s="154"/>
      <c r="CM164" s="154"/>
      <c r="CN164" s="154"/>
      <c r="CO164" s="154"/>
      <c r="CP164" s="154"/>
      <c r="CQ164" s="154"/>
      <c r="CR164" s="154"/>
      <c r="CS164" s="154"/>
      <c r="CT164" s="154"/>
      <c r="CU164" s="154"/>
      <c r="CV164" s="154"/>
      <c r="CW164" s="33"/>
      <c r="CX164" s="33"/>
      <c r="CY164" s="33"/>
      <c r="CZ164" s="33"/>
      <c r="DA164" s="33"/>
      <c r="DB164" s="33"/>
      <c r="DC164" s="33"/>
      <c r="DD164" s="33"/>
      <c r="DE164" s="33"/>
      <c r="DF164" s="33"/>
      <c r="DG164" s="33"/>
      <c r="DH164" s="33"/>
      <c r="DI164" s="33"/>
      <c r="DJ164" s="33"/>
      <c r="DK164" s="33"/>
      <c r="DL164" s="33"/>
      <c r="DM164" s="33"/>
      <c r="DN164" s="33"/>
      <c r="DO164" s="33"/>
      <c r="DP164" s="33"/>
      <c r="DQ164" s="33"/>
      <c r="DR164" s="33"/>
    </row>
    <row r="165" spans="1:122" x14ac:dyDescent="0.35">
      <c r="A165" s="5" t="s">
        <v>80</v>
      </c>
      <c r="B165" s="23">
        <v>74.400000000000006</v>
      </c>
      <c r="C165" s="24" t="s">
        <v>1</v>
      </c>
      <c r="E165" s="96" t="s">
        <v>2</v>
      </c>
      <c r="F165" s="96"/>
      <c r="G165" s="96"/>
      <c r="H165" s="96"/>
      <c r="I165" s="96"/>
      <c r="J165" s="96"/>
      <c r="K165" s="96"/>
      <c r="L165" s="96"/>
      <c r="M165" s="96"/>
      <c r="N165" s="96"/>
      <c r="P165" s="96" t="s">
        <v>2</v>
      </c>
      <c r="Q165" s="96"/>
      <c r="R165" s="96"/>
      <c r="S165" s="96"/>
      <c r="T165" s="96"/>
      <c r="U165" s="96"/>
      <c r="V165" s="96"/>
      <c r="W165" s="96"/>
      <c r="X165" s="96"/>
      <c r="Y165" s="96"/>
      <c r="Z165" s="25"/>
      <c r="AA165" s="96" t="s">
        <v>2</v>
      </c>
      <c r="AB165" s="96"/>
      <c r="AC165" s="96"/>
      <c r="AD165" s="96"/>
      <c r="AE165" s="96"/>
      <c r="AF165" s="96"/>
      <c r="AG165" s="96"/>
      <c r="AH165" s="96"/>
      <c r="AI165" s="96"/>
      <c r="AJ165" s="96"/>
      <c r="AK165" s="25"/>
      <c r="AL165" s="96" t="s">
        <v>2</v>
      </c>
      <c r="AM165" s="96"/>
      <c r="AN165" s="96"/>
      <c r="AO165" s="96"/>
      <c r="AP165" s="96"/>
      <c r="AQ165" s="96"/>
      <c r="AR165" s="96"/>
      <c r="AS165" s="96"/>
      <c r="AT165" s="96"/>
      <c r="AU165" s="96"/>
      <c r="AV165" s="25"/>
      <c r="AW165" s="96" t="s">
        <v>2</v>
      </c>
      <c r="AX165" s="96"/>
      <c r="AY165" s="96"/>
      <c r="AZ165" s="96"/>
      <c r="BA165" s="96"/>
      <c r="BB165" s="96"/>
      <c r="BC165" s="96"/>
      <c r="BD165" s="96"/>
      <c r="BE165" s="96"/>
      <c r="BF165" s="96"/>
      <c r="BG165" s="25"/>
      <c r="BH165" s="96" t="s">
        <v>2</v>
      </c>
      <c r="BI165" s="96"/>
      <c r="BJ165" s="96"/>
      <c r="BK165" s="96"/>
      <c r="BL165" s="96"/>
      <c r="BM165" s="96"/>
      <c r="BN165" s="96"/>
      <c r="BO165" s="96"/>
      <c r="BP165" s="96"/>
      <c r="BQ165" s="96"/>
      <c r="BR165" s="25"/>
      <c r="BS165" s="96" t="s">
        <v>2</v>
      </c>
      <c r="BT165" s="96"/>
      <c r="BU165" s="96"/>
      <c r="BV165" s="96"/>
      <c r="BW165" s="96"/>
      <c r="BX165" s="96"/>
      <c r="BY165" s="96"/>
      <c r="BZ165" s="96"/>
      <c r="CA165" s="96"/>
      <c r="CB165" s="96"/>
      <c r="CC165" s="25"/>
      <c r="CD165" s="25"/>
      <c r="CE165" s="25"/>
      <c r="CF165" s="25"/>
      <c r="CG165" s="25"/>
      <c r="CH165" s="25"/>
      <c r="CI165" s="25"/>
      <c r="CJ165" s="25"/>
      <c r="CK165" s="25"/>
      <c r="CL165" s="25"/>
      <c r="CM165" s="25"/>
      <c r="CN165" s="25"/>
      <c r="CO165" s="25"/>
      <c r="CP165" s="25"/>
      <c r="CQ165" s="25"/>
      <c r="CR165" s="25"/>
      <c r="CS165" s="25"/>
      <c r="CT165" s="25"/>
      <c r="CU165" s="25"/>
    </row>
    <row r="166" spans="1:122" x14ac:dyDescent="0.35">
      <c r="A166" s="5" t="s">
        <v>81</v>
      </c>
      <c r="B166" s="51">
        <f>RADIANS(15)</f>
        <v>0.26179938779914941</v>
      </c>
      <c r="C166" s="27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P166" s="96"/>
      <c r="Q166" s="96"/>
      <c r="R166" s="96"/>
      <c r="S166" s="96"/>
      <c r="T166" s="96"/>
      <c r="U166" s="96"/>
      <c r="V166" s="96"/>
      <c r="W166" s="96"/>
      <c r="X166" s="96"/>
      <c r="Y166" s="96"/>
      <c r="Z166" s="25"/>
      <c r="AA166" s="96"/>
      <c r="AB166" s="96"/>
      <c r="AC166" s="96"/>
      <c r="AD166" s="96"/>
      <c r="AE166" s="96"/>
      <c r="AF166" s="96"/>
      <c r="AG166" s="96"/>
      <c r="AH166" s="96"/>
      <c r="AI166" s="96"/>
      <c r="AJ166" s="96"/>
      <c r="AK166" s="25"/>
      <c r="AL166" s="96"/>
      <c r="AM166" s="96"/>
      <c r="AN166" s="96"/>
      <c r="AO166" s="96"/>
      <c r="AP166" s="96"/>
      <c r="AQ166" s="96"/>
      <c r="AR166" s="96"/>
      <c r="AS166" s="96"/>
      <c r="AT166" s="96"/>
      <c r="AU166" s="96"/>
      <c r="AV166" s="25"/>
      <c r="AW166" s="96"/>
      <c r="AX166" s="96"/>
      <c r="AY166" s="96"/>
      <c r="AZ166" s="96"/>
      <c r="BA166" s="96"/>
      <c r="BB166" s="96"/>
      <c r="BC166" s="96"/>
      <c r="BD166" s="96"/>
      <c r="BE166" s="96"/>
      <c r="BF166" s="96"/>
      <c r="BG166" s="25"/>
      <c r="BH166" s="96"/>
      <c r="BI166" s="96"/>
      <c r="BJ166" s="96"/>
      <c r="BK166" s="96"/>
      <c r="BL166" s="96"/>
      <c r="BM166" s="96"/>
      <c r="BN166" s="96"/>
      <c r="BO166" s="96"/>
      <c r="BP166" s="96"/>
      <c r="BQ166" s="96"/>
      <c r="BR166" s="25"/>
      <c r="BS166" s="96"/>
      <c r="BT166" s="96"/>
      <c r="BU166" s="96"/>
      <c r="BV166" s="96"/>
      <c r="BW166" s="96"/>
      <c r="BX166" s="96"/>
      <c r="BY166" s="96"/>
      <c r="BZ166" s="96"/>
      <c r="CA166" s="96"/>
      <c r="CB166" s="96"/>
      <c r="CC166" s="25"/>
      <c r="CD166" s="25"/>
      <c r="CE166" s="25"/>
      <c r="CF166" s="25"/>
      <c r="CG166" s="25"/>
      <c r="CH166" s="25"/>
      <c r="CI166" s="25"/>
      <c r="CJ166" s="25"/>
      <c r="CK166" s="25"/>
      <c r="CL166" s="25"/>
      <c r="CM166" s="25"/>
      <c r="CN166" s="25"/>
      <c r="CO166" s="25"/>
      <c r="CP166" s="25"/>
      <c r="CQ166" s="25"/>
      <c r="CR166" s="25"/>
      <c r="CS166" s="25"/>
      <c r="CT166" s="25"/>
      <c r="CU166" s="25"/>
    </row>
    <row r="167" spans="1:122" ht="15.75" customHeight="1" x14ac:dyDescent="0.35">
      <c r="A167" s="5" t="s">
        <v>82</v>
      </c>
      <c r="B167" s="28">
        <v>5.0999999999999996</v>
      </c>
      <c r="C167" s="27" t="s">
        <v>1</v>
      </c>
      <c r="E167" s="150" t="s">
        <v>156</v>
      </c>
      <c r="F167" s="150"/>
      <c r="G167" s="150"/>
      <c r="H167" s="150"/>
      <c r="I167" s="150"/>
      <c r="J167" s="150"/>
      <c r="K167" s="150"/>
      <c r="L167" s="150"/>
      <c r="M167" s="150"/>
      <c r="N167" s="150"/>
      <c r="P167" s="150" t="s">
        <v>158</v>
      </c>
      <c r="Q167" s="150"/>
      <c r="R167" s="150"/>
      <c r="S167" s="150"/>
      <c r="T167" s="150"/>
      <c r="U167" s="150"/>
      <c r="V167" s="150"/>
      <c r="W167" s="150"/>
      <c r="X167" s="150"/>
      <c r="Y167" s="150"/>
      <c r="Z167" s="25"/>
      <c r="AA167" s="150" t="s">
        <v>160</v>
      </c>
      <c r="AB167" s="150"/>
      <c r="AC167" s="150"/>
      <c r="AD167" s="150"/>
      <c r="AE167" s="150"/>
      <c r="AF167" s="150"/>
      <c r="AG167" s="150"/>
      <c r="AH167" s="150"/>
      <c r="AI167" s="150"/>
      <c r="AJ167" s="150"/>
      <c r="AK167" s="25"/>
      <c r="AL167" s="151" t="s">
        <v>161</v>
      </c>
      <c r="AM167" s="152"/>
      <c r="AN167" s="152"/>
      <c r="AO167" s="152"/>
      <c r="AP167" s="152"/>
      <c r="AQ167" s="152"/>
      <c r="AR167" s="152"/>
      <c r="AS167" s="152"/>
      <c r="AT167" s="152"/>
      <c r="AU167" s="153"/>
      <c r="AV167" s="25"/>
      <c r="AW167" s="150" t="s">
        <v>163</v>
      </c>
      <c r="AX167" s="150"/>
      <c r="AY167" s="150"/>
      <c r="AZ167" s="150"/>
      <c r="BA167" s="150"/>
      <c r="BB167" s="150"/>
      <c r="BC167" s="150"/>
      <c r="BD167" s="150"/>
      <c r="BE167" s="150"/>
      <c r="BF167" s="150"/>
      <c r="BG167" s="25"/>
      <c r="BH167" s="150" t="s">
        <v>166</v>
      </c>
      <c r="BI167" s="150"/>
      <c r="BJ167" s="150"/>
      <c r="BK167" s="150"/>
      <c r="BL167" s="150"/>
      <c r="BM167" s="150"/>
      <c r="BN167" s="150"/>
      <c r="BO167" s="150"/>
      <c r="BP167" s="150"/>
      <c r="BQ167" s="150"/>
      <c r="BR167" s="25"/>
      <c r="BS167" s="150" t="s">
        <v>167</v>
      </c>
      <c r="BT167" s="150"/>
      <c r="BU167" s="150"/>
      <c r="BV167" s="150"/>
      <c r="BW167" s="150"/>
      <c r="BX167" s="150"/>
      <c r="BY167" s="150"/>
      <c r="BZ167" s="150"/>
      <c r="CA167" s="150"/>
      <c r="CB167" s="150"/>
      <c r="CC167" s="25"/>
      <c r="CD167" s="25"/>
      <c r="CE167" s="25"/>
      <c r="CF167" s="25"/>
      <c r="CG167" s="25"/>
      <c r="CH167" s="25"/>
      <c r="CI167" s="25"/>
      <c r="CJ167" s="25"/>
      <c r="CK167" s="25"/>
      <c r="CL167" s="25"/>
      <c r="CM167" s="25"/>
      <c r="CN167" s="25"/>
      <c r="CO167" s="25"/>
      <c r="CP167" s="25"/>
      <c r="CQ167" s="25"/>
      <c r="CR167" s="25"/>
      <c r="CS167" s="25"/>
      <c r="CT167" s="25"/>
      <c r="CU167" s="25"/>
    </row>
    <row r="168" spans="1:122" ht="15.75" customHeight="1" x14ac:dyDescent="0.35">
      <c r="A168" s="6" t="s">
        <v>83</v>
      </c>
      <c r="B168" s="3">
        <v>2097544405000</v>
      </c>
      <c r="C168" s="27" t="s">
        <v>6</v>
      </c>
      <c r="E168" s="146" t="s">
        <v>7</v>
      </c>
      <c r="F168" s="146" t="s">
        <v>8</v>
      </c>
      <c r="G168" s="96" t="s">
        <v>9</v>
      </c>
      <c r="H168" s="96"/>
      <c r="I168" s="96"/>
      <c r="J168" s="96"/>
      <c r="K168" s="139" t="s">
        <v>10</v>
      </c>
      <c r="L168" s="139"/>
      <c r="M168" s="139"/>
      <c r="N168" s="139"/>
      <c r="P168" s="146" t="s">
        <v>7</v>
      </c>
      <c r="Q168" s="146" t="s">
        <v>8</v>
      </c>
      <c r="R168" s="96" t="s">
        <v>9</v>
      </c>
      <c r="S168" s="96"/>
      <c r="T168" s="96"/>
      <c r="U168" s="96"/>
      <c r="V168" s="139" t="s">
        <v>10</v>
      </c>
      <c r="W168" s="139"/>
      <c r="X168" s="139"/>
      <c r="Y168" s="139"/>
      <c r="Z168" s="25"/>
      <c r="AA168" s="146" t="s">
        <v>7</v>
      </c>
      <c r="AB168" s="146" t="s">
        <v>8</v>
      </c>
      <c r="AC168" s="133" t="s">
        <v>9</v>
      </c>
      <c r="AD168" s="134"/>
      <c r="AE168" s="134"/>
      <c r="AF168" s="135"/>
      <c r="AG168" s="147" t="s">
        <v>10</v>
      </c>
      <c r="AH168" s="148"/>
      <c r="AI168" s="148"/>
      <c r="AJ168" s="149"/>
      <c r="AK168" s="25"/>
      <c r="AL168" s="146" t="s">
        <v>7</v>
      </c>
      <c r="AM168" s="146" t="s">
        <v>8</v>
      </c>
      <c r="AN168" s="96" t="s">
        <v>9</v>
      </c>
      <c r="AO168" s="96"/>
      <c r="AP168" s="96"/>
      <c r="AQ168" s="96"/>
      <c r="AR168" s="139" t="s">
        <v>10</v>
      </c>
      <c r="AS168" s="139"/>
      <c r="AT168" s="139"/>
      <c r="AU168" s="139"/>
      <c r="AV168" s="25"/>
      <c r="AW168" s="146" t="s">
        <v>7</v>
      </c>
      <c r="AX168" s="146" t="s">
        <v>8</v>
      </c>
      <c r="AY168" s="96" t="s">
        <v>9</v>
      </c>
      <c r="AZ168" s="96"/>
      <c r="BA168" s="96"/>
      <c r="BB168" s="96"/>
      <c r="BC168" s="139" t="s">
        <v>10</v>
      </c>
      <c r="BD168" s="139"/>
      <c r="BE168" s="139"/>
      <c r="BF168" s="139"/>
      <c r="BG168" s="25"/>
      <c r="BH168" s="146" t="s">
        <v>7</v>
      </c>
      <c r="BI168" s="146" t="s">
        <v>8</v>
      </c>
      <c r="BJ168" s="96" t="s">
        <v>9</v>
      </c>
      <c r="BK168" s="96"/>
      <c r="BL168" s="96"/>
      <c r="BM168" s="96"/>
      <c r="BN168" s="139" t="s">
        <v>10</v>
      </c>
      <c r="BO168" s="139"/>
      <c r="BP168" s="139"/>
      <c r="BQ168" s="139"/>
      <c r="BR168" s="25"/>
      <c r="BS168" s="146" t="s">
        <v>7</v>
      </c>
      <c r="BT168" s="146" t="s">
        <v>8</v>
      </c>
      <c r="BU168" s="96" t="s">
        <v>9</v>
      </c>
      <c r="BV168" s="96"/>
      <c r="BW168" s="96"/>
      <c r="BX168" s="96"/>
      <c r="BY168" s="139" t="s">
        <v>10</v>
      </c>
      <c r="BZ168" s="139"/>
      <c r="CA168" s="139"/>
      <c r="CB168" s="139"/>
      <c r="CC168" s="25"/>
      <c r="CD168" s="25"/>
      <c r="CE168" s="25"/>
      <c r="CF168" s="25"/>
      <c r="CG168" s="25"/>
      <c r="CH168" s="25"/>
      <c r="CI168" s="25"/>
      <c r="CJ168" s="25"/>
      <c r="CK168" s="25"/>
      <c r="CL168" s="25"/>
      <c r="CM168" s="25"/>
      <c r="CN168" s="25"/>
      <c r="CO168" s="25"/>
      <c r="CP168" s="25"/>
      <c r="CQ168" s="25"/>
      <c r="CR168" s="25"/>
      <c r="CS168" s="25"/>
      <c r="CT168" s="25"/>
      <c r="CU168" s="25"/>
    </row>
    <row r="169" spans="1:122" ht="57" customHeight="1" x14ac:dyDescent="0.35">
      <c r="A169" s="6" t="s">
        <v>84</v>
      </c>
      <c r="B169" s="1">
        <v>2019</v>
      </c>
      <c r="C169" s="27" t="s">
        <v>12</v>
      </c>
      <c r="E169" s="146"/>
      <c r="F169" s="146"/>
      <c r="G169" s="29" t="s">
        <v>13</v>
      </c>
      <c r="H169" s="29" t="s">
        <v>14</v>
      </c>
      <c r="I169" s="29" t="s">
        <v>15</v>
      </c>
      <c r="J169" s="29" t="s">
        <v>16</v>
      </c>
      <c r="K169" s="29" t="s">
        <v>13</v>
      </c>
      <c r="L169" s="29" t="s">
        <v>14</v>
      </c>
      <c r="M169" s="29" t="s">
        <v>15</v>
      </c>
      <c r="N169" s="29" t="s">
        <v>16</v>
      </c>
      <c r="P169" s="146"/>
      <c r="Q169" s="146"/>
      <c r="R169" s="29" t="s">
        <v>13</v>
      </c>
      <c r="S169" s="29" t="s">
        <v>14</v>
      </c>
      <c r="T169" s="29" t="s">
        <v>15</v>
      </c>
      <c r="U169" s="29" t="s">
        <v>16</v>
      </c>
      <c r="V169" s="29" t="s">
        <v>13</v>
      </c>
      <c r="W169" s="29" t="s">
        <v>14</v>
      </c>
      <c r="X169" s="29" t="s">
        <v>15</v>
      </c>
      <c r="Y169" s="29" t="s">
        <v>16</v>
      </c>
      <c r="Z169" s="30"/>
      <c r="AA169" s="146"/>
      <c r="AB169" s="146"/>
      <c r="AC169" s="29" t="s">
        <v>13</v>
      </c>
      <c r="AD169" s="29" t="s">
        <v>14</v>
      </c>
      <c r="AE169" s="29" t="s">
        <v>15</v>
      </c>
      <c r="AF169" s="29" t="s">
        <v>16</v>
      </c>
      <c r="AG169" s="29" t="s">
        <v>13</v>
      </c>
      <c r="AH169" s="29" t="s">
        <v>14</v>
      </c>
      <c r="AI169" s="29" t="s">
        <v>15</v>
      </c>
      <c r="AJ169" s="29" t="s">
        <v>16</v>
      </c>
      <c r="AK169" s="30"/>
      <c r="AL169" s="146"/>
      <c r="AM169" s="146"/>
      <c r="AN169" s="29" t="s">
        <v>13</v>
      </c>
      <c r="AO169" s="29" t="s">
        <v>14</v>
      </c>
      <c r="AP169" s="29" t="s">
        <v>15</v>
      </c>
      <c r="AQ169" s="29" t="s">
        <v>16</v>
      </c>
      <c r="AR169" s="29" t="s">
        <v>13</v>
      </c>
      <c r="AS169" s="29" t="s">
        <v>14</v>
      </c>
      <c r="AT169" s="29" t="s">
        <v>15</v>
      </c>
      <c r="AU169" s="29" t="s">
        <v>16</v>
      </c>
      <c r="AV169" s="30"/>
      <c r="AW169" s="146"/>
      <c r="AX169" s="146"/>
      <c r="AY169" s="29" t="s">
        <v>13</v>
      </c>
      <c r="AZ169" s="29" t="s">
        <v>14</v>
      </c>
      <c r="BA169" s="29" t="s">
        <v>15</v>
      </c>
      <c r="BB169" s="29" t="s">
        <v>16</v>
      </c>
      <c r="BC169" s="29" t="s">
        <v>13</v>
      </c>
      <c r="BD169" s="29" t="s">
        <v>14</v>
      </c>
      <c r="BE169" s="29" t="s">
        <v>15</v>
      </c>
      <c r="BF169" s="29" t="s">
        <v>16</v>
      </c>
      <c r="BG169" s="30"/>
      <c r="BH169" s="146"/>
      <c r="BI169" s="146"/>
      <c r="BJ169" s="29" t="s">
        <v>13</v>
      </c>
      <c r="BK169" s="29" t="s">
        <v>14</v>
      </c>
      <c r="BL169" s="29" t="s">
        <v>15</v>
      </c>
      <c r="BM169" s="29" t="s">
        <v>16</v>
      </c>
      <c r="BN169" s="29" t="s">
        <v>13</v>
      </c>
      <c r="BO169" s="29" t="s">
        <v>14</v>
      </c>
      <c r="BP169" s="29" t="s">
        <v>15</v>
      </c>
      <c r="BQ169" s="29" t="s">
        <v>16</v>
      </c>
      <c r="BR169" s="30"/>
      <c r="BS169" s="146"/>
      <c r="BT169" s="146"/>
      <c r="BU169" s="29" t="s">
        <v>13</v>
      </c>
      <c r="BV169" s="29" t="s">
        <v>14</v>
      </c>
      <c r="BW169" s="29" t="s">
        <v>15</v>
      </c>
      <c r="BX169" s="29" t="s">
        <v>16</v>
      </c>
      <c r="BY169" s="29" t="s">
        <v>13</v>
      </c>
      <c r="BZ169" s="29" t="s">
        <v>14</v>
      </c>
      <c r="CA169" s="29" t="s">
        <v>15</v>
      </c>
      <c r="CB169" s="29" t="s">
        <v>16</v>
      </c>
      <c r="CC169" s="30"/>
      <c r="CD169" s="30"/>
      <c r="CE169" s="30"/>
      <c r="CF169" s="30"/>
      <c r="CG169" s="30"/>
      <c r="CH169" s="30"/>
      <c r="CI169" s="30"/>
      <c r="CJ169" s="30"/>
      <c r="CK169" s="30"/>
      <c r="CL169" s="30"/>
      <c r="CM169" s="30"/>
      <c r="CN169" s="30"/>
      <c r="CO169" s="30"/>
      <c r="CP169" s="30"/>
      <c r="CQ169" s="30"/>
      <c r="CR169" s="30"/>
      <c r="CS169" s="30"/>
      <c r="CT169" s="30"/>
      <c r="CU169" s="30"/>
    </row>
    <row r="170" spans="1:122" ht="16.5" x14ac:dyDescent="0.35">
      <c r="E170" s="146"/>
      <c r="F170" s="146"/>
      <c r="G170" s="31" t="s">
        <v>76</v>
      </c>
      <c r="H170" s="31" t="s">
        <v>77</v>
      </c>
      <c r="I170" s="31" t="s">
        <v>78</v>
      </c>
      <c r="J170" s="31" t="s">
        <v>79</v>
      </c>
      <c r="K170" s="6" t="s">
        <v>71</v>
      </c>
      <c r="L170" s="6" t="s">
        <v>72</v>
      </c>
      <c r="M170" s="6" t="s">
        <v>73</v>
      </c>
      <c r="N170" s="6" t="s">
        <v>74</v>
      </c>
      <c r="P170" s="146"/>
      <c r="Q170" s="146"/>
      <c r="R170" s="31" t="s">
        <v>76</v>
      </c>
      <c r="S170" s="31" t="s">
        <v>77</v>
      </c>
      <c r="T170" s="31" t="s">
        <v>78</v>
      </c>
      <c r="U170" s="31" t="s">
        <v>79</v>
      </c>
      <c r="V170" s="6" t="s">
        <v>71</v>
      </c>
      <c r="W170" s="6" t="s">
        <v>72</v>
      </c>
      <c r="X170" s="6" t="s">
        <v>73</v>
      </c>
      <c r="Y170" s="6" t="s">
        <v>74</v>
      </c>
      <c r="Z170" s="30"/>
      <c r="AA170" s="146"/>
      <c r="AB170" s="146"/>
      <c r="AC170" s="31" t="s">
        <v>76</v>
      </c>
      <c r="AD170" s="31" t="s">
        <v>77</v>
      </c>
      <c r="AE170" s="31" t="s">
        <v>78</v>
      </c>
      <c r="AF170" s="31" t="s">
        <v>79</v>
      </c>
      <c r="AG170" s="6" t="s">
        <v>71</v>
      </c>
      <c r="AH170" s="6" t="s">
        <v>72</v>
      </c>
      <c r="AI170" s="6" t="s">
        <v>73</v>
      </c>
      <c r="AJ170" s="6" t="s">
        <v>74</v>
      </c>
      <c r="AK170" s="30"/>
      <c r="AL170" s="146"/>
      <c r="AM170" s="146"/>
      <c r="AN170" s="31" t="s">
        <v>76</v>
      </c>
      <c r="AO170" s="31" t="s">
        <v>77</v>
      </c>
      <c r="AP170" s="31" t="s">
        <v>78</v>
      </c>
      <c r="AQ170" s="31" t="s">
        <v>79</v>
      </c>
      <c r="AR170" s="6" t="s">
        <v>71</v>
      </c>
      <c r="AS170" s="6" t="s">
        <v>72</v>
      </c>
      <c r="AT170" s="6" t="s">
        <v>73</v>
      </c>
      <c r="AU170" s="6" t="s">
        <v>74</v>
      </c>
      <c r="AV170" s="30"/>
      <c r="AW170" s="146"/>
      <c r="AX170" s="146"/>
      <c r="AY170" s="31" t="s">
        <v>76</v>
      </c>
      <c r="AZ170" s="31" t="s">
        <v>77</v>
      </c>
      <c r="BA170" s="31" t="s">
        <v>78</v>
      </c>
      <c r="BB170" s="31" t="s">
        <v>79</v>
      </c>
      <c r="BC170" s="6" t="s">
        <v>71</v>
      </c>
      <c r="BD170" s="6" t="s">
        <v>72</v>
      </c>
      <c r="BE170" s="6" t="s">
        <v>73</v>
      </c>
      <c r="BF170" s="6" t="s">
        <v>74</v>
      </c>
      <c r="BG170" s="30"/>
      <c r="BH170" s="146"/>
      <c r="BI170" s="146"/>
      <c r="BJ170" s="31" t="s">
        <v>76</v>
      </c>
      <c r="BK170" s="31" t="s">
        <v>77</v>
      </c>
      <c r="BL170" s="31" t="s">
        <v>78</v>
      </c>
      <c r="BM170" s="31" t="s">
        <v>79</v>
      </c>
      <c r="BN170" s="6" t="s">
        <v>71</v>
      </c>
      <c r="BO170" s="6" t="s">
        <v>72</v>
      </c>
      <c r="BP170" s="6" t="s">
        <v>73</v>
      </c>
      <c r="BQ170" s="6" t="s">
        <v>74</v>
      </c>
      <c r="BR170" s="30"/>
      <c r="BS170" s="146"/>
      <c r="BT170" s="146"/>
      <c r="BU170" s="31" t="s">
        <v>76</v>
      </c>
      <c r="BV170" s="31" t="s">
        <v>77</v>
      </c>
      <c r="BW170" s="31" t="s">
        <v>78</v>
      </c>
      <c r="BX170" s="31" t="s">
        <v>79</v>
      </c>
      <c r="BY170" s="6" t="s">
        <v>71</v>
      </c>
      <c r="BZ170" s="6" t="s">
        <v>72</v>
      </c>
      <c r="CA170" s="6" t="s">
        <v>73</v>
      </c>
      <c r="CB170" s="6" t="s">
        <v>74</v>
      </c>
      <c r="CC170" s="30"/>
      <c r="CD170" s="30"/>
      <c r="CE170" s="30"/>
      <c r="CF170" s="30"/>
      <c r="CG170" s="30"/>
      <c r="CH170" s="30"/>
      <c r="CI170" s="30"/>
      <c r="CJ170" s="30"/>
      <c r="CK170" s="30"/>
      <c r="CL170" s="30"/>
      <c r="CM170" s="30"/>
      <c r="CN170" s="30"/>
      <c r="CO170" s="30"/>
      <c r="CP170" s="30"/>
      <c r="CQ170" s="30"/>
      <c r="CR170" s="30"/>
      <c r="CS170" s="30"/>
      <c r="CT170" s="30"/>
      <c r="CU170" s="30"/>
    </row>
    <row r="171" spans="1:122" x14ac:dyDescent="0.35">
      <c r="E171" s="6">
        <v>0</v>
      </c>
      <c r="F171" s="6">
        <v>0.25</v>
      </c>
      <c r="G171" s="8">
        <v>3168</v>
      </c>
      <c r="H171" s="6">
        <f>G171*F171</f>
        <v>792</v>
      </c>
      <c r="I171" s="6">
        <f>G171^2*F171</f>
        <v>2509056</v>
      </c>
      <c r="J171" s="6">
        <f>G171^3*F171</f>
        <v>7948689408</v>
      </c>
      <c r="K171" s="8">
        <v>3168</v>
      </c>
      <c r="L171" s="6">
        <f>K171*F171</f>
        <v>792</v>
      </c>
      <c r="M171" s="6">
        <f>K171^2*F171</f>
        <v>2509056</v>
      </c>
      <c r="N171" s="6">
        <f>K171^3*F171</f>
        <v>7948689408</v>
      </c>
      <c r="O171" s="32"/>
      <c r="P171" s="6">
        <v>0</v>
      </c>
      <c r="Q171" s="6">
        <v>0.25</v>
      </c>
      <c r="R171" s="8">
        <v>979</v>
      </c>
      <c r="S171" s="6">
        <f>R171*Q171</f>
        <v>244.75</v>
      </c>
      <c r="T171" s="6">
        <f>R171^2*Q171</f>
        <v>239610.25</v>
      </c>
      <c r="U171" s="6">
        <f>R171^3*Q171</f>
        <v>234578434.75</v>
      </c>
      <c r="V171" s="8">
        <v>4037</v>
      </c>
      <c r="W171" s="6">
        <f>V171*Q171</f>
        <v>1009.25</v>
      </c>
      <c r="X171" s="6">
        <f>V171^2*Q171</f>
        <v>4074342.25</v>
      </c>
      <c r="Y171" s="6">
        <f>V171^3*Q171</f>
        <v>16448119663.25</v>
      </c>
      <c r="Z171" s="32"/>
      <c r="AA171" s="6">
        <v>0</v>
      </c>
      <c r="AB171" s="6">
        <v>0.25</v>
      </c>
      <c r="AC171" s="8">
        <v>528</v>
      </c>
      <c r="AD171" s="6">
        <f>AC171*AB171</f>
        <v>132</v>
      </c>
      <c r="AE171" s="6">
        <f>AC171^2*AB171</f>
        <v>69696</v>
      </c>
      <c r="AF171" s="6">
        <f>AC171^3*AB171</f>
        <v>36799488</v>
      </c>
      <c r="AG171" s="8">
        <v>2755</v>
      </c>
      <c r="AH171" s="6">
        <f>AG171*AB171</f>
        <v>688.75</v>
      </c>
      <c r="AI171" s="6">
        <f>AG171^2*AB171</f>
        <v>1897506.25</v>
      </c>
      <c r="AJ171" s="6">
        <f>AG171^3*AB171</f>
        <v>5227629718.75</v>
      </c>
      <c r="AK171" s="32"/>
      <c r="AL171" s="6">
        <v>0</v>
      </c>
      <c r="AM171" s="6">
        <v>0.25</v>
      </c>
      <c r="AN171" s="8">
        <v>378</v>
      </c>
      <c r="AO171" s="6">
        <f>AN171*AM171</f>
        <v>94.5</v>
      </c>
      <c r="AP171" s="6">
        <f>AN171^2*AM171</f>
        <v>35721</v>
      </c>
      <c r="AQ171" s="6">
        <f>AN171^3*AM171</f>
        <v>13502538</v>
      </c>
      <c r="AR171" s="8">
        <v>1928</v>
      </c>
      <c r="AS171" s="6">
        <f>AR171*AM171</f>
        <v>482</v>
      </c>
      <c r="AT171" s="6">
        <f>AR171^2*AM171</f>
        <v>929296</v>
      </c>
      <c r="AU171" s="6">
        <f>AR171^3*AM171</f>
        <v>1791682688</v>
      </c>
      <c r="AV171" s="32"/>
      <c r="AW171" s="6">
        <v>0</v>
      </c>
      <c r="AX171" s="6">
        <v>0.25</v>
      </c>
      <c r="AY171" s="8">
        <v>311</v>
      </c>
      <c r="AZ171" s="6">
        <f>AY171*AX171</f>
        <v>77.75</v>
      </c>
      <c r="BA171" s="6">
        <f>AY171^2*AX171</f>
        <v>24180.25</v>
      </c>
      <c r="BB171" s="6">
        <f>AY171^3*AX171</f>
        <v>7520057.75</v>
      </c>
      <c r="BC171" s="8">
        <v>2091</v>
      </c>
      <c r="BD171" s="6">
        <f>BC171*AX171</f>
        <v>522.75</v>
      </c>
      <c r="BE171" s="6">
        <f>BC171^2*AX171</f>
        <v>1093070.25</v>
      </c>
      <c r="BF171" s="6">
        <f>BC171^3*AX171</f>
        <v>2285609892.75</v>
      </c>
      <c r="BG171" s="32"/>
      <c r="BH171" s="6">
        <v>0</v>
      </c>
      <c r="BI171" s="6">
        <v>0.25</v>
      </c>
      <c r="BJ171" s="8">
        <v>280</v>
      </c>
      <c r="BK171" s="6">
        <f>BJ171*BI171</f>
        <v>70</v>
      </c>
      <c r="BL171" s="6">
        <f>BJ171^2*BI171</f>
        <v>19600</v>
      </c>
      <c r="BM171" s="6">
        <f>BJ171^3*BI171</f>
        <v>5488000</v>
      </c>
      <c r="BN171" s="8">
        <v>1426</v>
      </c>
      <c r="BO171" s="6">
        <f>BN171*BI171</f>
        <v>356.5</v>
      </c>
      <c r="BP171" s="6">
        <f>BN171^2*BI171</f>
        <v>508369</v>
      </c>
      <c r="BQ171" s="6">
        <f>BN171^3*BI171</f>
        <v>724934194</v>
      </c>
      <c r="BR171" s="32"/>
      <c r="BS171" s="9">
        <v>0</v>
      </c>
      <c r="BT171" s="6">
        <v>0.25</v>
      </c>
      <c r="BU171" s="8">
        <v>272</v>
      </c>
      <c r="BV171" s="6">
        <f>BU171*BT171</f>
        <v>68</v>
      </c>
      <c r="BW171" s="6">
        <f>BU171^2*BT171</f>
        <v>18496</v>
      </c>
      <c r="BX171" s="6">
        <f>BU171^3*BT171</f>
        <v>5030912</v>
      </c>
      <c r="BY171" s="8">
        <v>1377</v>
      </c>
      <c r="BZ171" s="6">
        <f>BY171*BT171</f>
        <v>344.25</v>
      </c>
      <c r="CA171" s="6">
        <f>BY171^2*BT171</f>
        <v>474032.25</v>
      </c>
      <c r="CB171" s="6">
        <f>BY171^3*BT171</f>
        <v>652742408.25</v>
      </c>
      <c r="CC171" s="32"/>
      <c r="CD171" s="32"/>
      <c r="CE171" s="32"/>
      <c r="CF171" s="32"/>
      <c r="CG171" s="32"/>
      <c r="CH171" s="32"/>
      <c r="CI171" s="32"/>
      <c r="CJ171" s="32"/>
      <c r="CK171" s="32"/>
      <c r="CL171" s="32"/>
      <c r="CM171" s="32"/>
      <c r="CN171" s="32"/>
      <c r="CO171" s="32"/>
      <c r="CP171" s="32"/>
      <c r="CQ171" s="32"/>
      <c r="CR171" s="32"/>
      <c r="CS171" s="32"/>
      <c r="CT171" s="32"/>
      <c r="CU171" s="32"/>
    </row>
    <row r="172" spans="1:122" x14ac:dyDescent="0.35">
      <c r="E172" s="6">
        <v>0.5</v>
      </c>
      <c r="F172" s="6">
        <v>1</v>
      </c>
      <c r="G172" s="17">
        <v>4613</v>
      </c>
      <c r="H172" s="6">
        <f t="shared" ref="H172:H185" si="171">G172*F172</f>
        <v>4613</v>
      </c>
      <c r="I172" s="6">
        <f t="shared" ref="I172:I185" si="172">G172^2*F172</f>
        <v>21279769</v>
      </c>
      <c r="J172" s="6">
        <f t="shared" ref="J172:J185" si="173">G172^3*F172</f>
        <v>98163574397</v>
      </c>
      <c r="K172" s="17">
        <v>4613</v>
      </c>
      <c r="L172" s="6">
        <f t="shared" ref="L172:L185" si="174">K172*F172</f>
        <v>4613</v>
      </c>
      <c r="M172" s="6">
        <f t="shared" ref="M172:M185" si="175">K172^2*F172</f>
        <v>21279769</v>
      </c>
      <c r="N172" s="6">
        <f t="shared" ref="N172:N185" si="176">K172^3*F172</f>
        <v>98163574397</v>
      </c>
      <c r="O172" s="32"/>
      <c r="P172" s="6">
        <v>0.5</v>
      </c>
      <c r="Q172" s="6">
        <v>1</v>
      </c>
      <c r="R172" s="8">
        <v>4016</v>
      </c>
      <c r="S172" s="6">
        <f t="shared" ref="S172:S185" si="177">R172*Q172</f>
        <v>4016</v>
      </c>
      <c r="T172" s="6">
        <f t="shared" ref="T172:T185" si="178">R172^2*Q172</f>
        <v>16128256</v>
      </c>
      <c r="U172" s="6">
        <f t="shared" ref="U172:U185" si="179">R172^3*Q172</f>
        <v>64771076096</v>
      </c>
      <c r="V172" s="8">
        <v>5082</v>
      </c>
      <c r="W172" s="6">
        <f t="shared" ref="W172:W185" si="180">V172*Q172</f>
        <v>5082</v>
      </c>
      <c r="X172" s="6">
        <f t="shared" ref="X172:X185" si="181">V172^2*Q172</f>
        <v>25826724</v>
      </c>
      <c r="Y172" s="6">
        <f t="shared" ref="Y172:Y185" si="182">V172^3*Q172</f>
        <v>131251411368</v>
      </c>
      <c r="Z172" s="32"/>
      <c r="AA172" s="6">
        <v>0.5</v>
      </c>
      <c r="AB172" s="6">
        <v>1</v>
      </c>
      <c r="AC172" s="8">
        <v>3043</v>
      </c>
      <c r="AD172" s="6">
        <f t="shared" ref="AD172:AD185" si="183">AC172*AB172</f>
        <v>3043</v>
      </c>
      <c r="AE172" s="6">
        <f t="shared" ref="AE172:AE185" si="184">AC172^2*AB172</f>
        <v>9259849</v>
      </c>
      <c r="AF172" s="6">
        <f t="shared" ref="AF172:AF185" si="185">AC172^3*AB172</f>
        <v>28177720507</v>
      </c>
      <c r="AG172" s="8">
        <v>2755</v>
      </c>
      <c r="AH172" s="6">
        <f t="shared" ref="AH172:AH185" si="186">AG172*AB172</f>
        <v>2755</v>
      </c>
      <c r="AI172" s="6">
        <f t="shared" ref="AI172:AI185" si="187">AG172^2*AB172</f>
        <v>7590025</v>
      </c>
      <c r="AJ172" s="6">
        <f t="shared" ref="AJ172:AJ185" si="188">AG172^3*AB172</f>
        <v>20910518875</v>
      </c>
      <c r="AK172" s="32"/>
      <c r="AL172" s="6">
        <v>0.5</v>
      </c>
      <c r="AM172" s="6">
        <v>1</v>
      </c>
      <c r="AN172" s="8">
        <v>2178</v>
      </c>
      <c r="AO172" s="6">
        <f t="shared" ref="AO172:AO185" si="189">AN172*AM172</f>
        <v>2178</v>
      </c>
      <c r="AP172" s="6">
        <f t="shared" ref="AP172:AP185" si="190">AN172^2*AM172</f>
        <v>4743684</v>
      </c>
      <c r="AQ172" s="6">
        <f t="shared" ref="AQ172:AQ185" si="191">AN172^3*AM172</f>
        <v>10331743752</v>
      </c>
      <c r="AR172" s="8">
        <v>1948</v>
      </c>
      <c r="AS172" s="6">
        <f t="shared" ref="AS172:AS185" si="192">AR172*AM172</f>
        <v>1948</v>
      </c>
      <c r="AT172" s="6">
        <f t="shared" ref="AT172:AT185" si="193">AR172^2*AM172</f>
        <v>3794704</v>
      </c>
      <c r="AU172" s="6">
        <f t="shared" ref="AU172:AU185" si="194">AR172^3*AM172</f>
        <v>7392083392</v>
      </c>
      <c r="AV172" s="32"/>
      <c r="AW172" s="6">
        <v>0.5</v>
      </c>
      <c r="AX172" s="6">
        <v>1</v>
      </c>
      <c r="AY172" s="8">
        <v>1787</v>
      </c>
      <c r="AZ172" s="6">
        <f t="shared" ref="AZ172:AZ185" si="195">AY172*AX172</f>
        <v>1787</v>
      </c>
      <c r="BA172" s="6">
        <f t="shared" ref="BA172:BA185" si="196">AY172^2*AX172</f>
        <v>3193369</v>
      </c>
      <c r="BB172" s="6">
        <f t="shared" ref="BB172:BB185" si="197">AY172^3*AX172</f>
        <v>5706550403</v>
      </c>
      <c r="BC172" s="8">
        <v>2091</v>
      </c>
      <c r="BD172" s="6">
        <f t="shared" ref="BD172:BD185" si="198">BC172*AX172</f>
        <v>2091</v>
      </c>
      <c r="BE172" s="6">
        <f t="shared" ref="BE172:BE185" si="199">BC172^2*AX172</f>
        <v>4372281</v>
      </c>
      <c r="BF172" s="6">
        <f t="shared" ref="BF172:BF185" si="200">BC172^3*AX172</f>
        <v>9142439571</v>
      </c>
      <c r="BG172" s="32"/>
      <c r="BH172" s="6">
        <v>0.5</v>
      </c>
      <c r="BI172" s="6">
        <v>1</v>
      </c>
      <c r="BJ172" s="8">
        <v>1611</v>
      </c>
      <c r="BK172" s="6">
        <f t="shared" ref="BK172:BK185" si="201">BJ172*BI172</f>
        <v>1611</v>
      </c>
      <c r="BL172" s="6">
        <f t="shared" ref="BL172:BL185" si="202">BJ172^2*BI172</f>
        <v>2595321</v>
      </c>
      <c r="BM172" s="6">
        <f t="shared" ref="BM172:BM185" si="203">BJ172^3*BI172</f>
        <v>4181062131</v>
      </c>
      <c r="BN172" s="8">
        <v>1426</v>
      </c>
      <c r="BO172" s="6">
        <f t="shared" ref="BO172:BO185" si="204">BN172*BI172</f>
        <v>1426</v>
      </c>
      <c r="BP172" s="6">
        <f t="shared" ref="BP172:BP185" si="205">BN172^2*BI172</f>
        <v>2033476</v>
      </c>
      <c r="BQ172" s="6">
        <f t="shared" ref="BQ172:BQ185" si="206">BN172^3*BI172</f>
        <v>2899736776</v>
      </c>
      <c r="BR172" s="32"/>
      <c r="BS172" s="9">
        <v>0.5</v>
      </c>
      <c r="BT172" s="6">
        <v>1</v>
      </c>
      <c r="BU172" s="8">
        <v>1565</v>
      </c>
      <c r="BV172" s="6">
        <f t="shared" ref="BV172:BV185" si="207">BU172*BT172</f>
        <v>1565</v>
      </c>
      <c r="BW172" s="6">
        <f t="shared" ref="BW172:BW185" si="208">BU172^2*BT172</f>
        <v>2449225</v>
      </c>
      <c r="BX172" s="6">
        <f t="shared" ref="BX172:BX185" si="209">BU172^3*BT172</f>
        <v>3833037125</v>
      </c>
      <c r="BY172" s="8">
        <v>1377</v>
      </c>
      <c r="BZ172" s="6">
        <f t="shared" ref="BZ172:BZ185" si="210">BY172*BT172</f>
        <v>1377</v>
      </c>
      <c r="CA172" s="6">
        <f t="shared" ref="CA172:CA185" si="211">BY172^2*BT172</f>
        <v>1896129</v>
      </c>
      <c r="CB172" s="6">
        <f t="shared" ref="CB172:CB185" si="212">BY172^3*BT172</f>
        <v>2610969633</v>
      </c>
      <c r="CC172" s="32"/>
      <c r="CD172" s="32"/>
      <c r="CE172" s="32"/>
      <c r="CF172" s="32"/>
      <c r="CG172" s="32"/>
      <c r="CH172" s="32"/>
      <c r="CI172" s="32"/>
      <c r="CJ172" s="32"/>
      <c r="CK172" s="32"/>
      <c r="CL172" s="32"/>
      <c r="CM172" s="32"/>
      <c r="CN172" s="32"/>
      <c r="CO172" s="32"/>
      <c r="CP172" s="32"/>
      <c r="CQ172" s="32"/>
      <c r="CR172" s="32"/>
      <c r="CS172" s="32"/>
      <c r="CT172" s="32"/>
      <c r="CU172" s="32"/>
    </row>
    <row r="173" spans="1:122" x14ac:dyDescent="0.35">
      <c r="E173" s="6">
        <v>1</v>
      </c>
      <c r="F173" s="6">
        <v>0.5</v>
      </c>
      <c r="G173" s="19">
        <v>5120</v>
      </c>
      <c r="H173" s="6">
        <f t="shared" si="171"/>
        <v>2560</v>
      </c>
      <c r="I173" s="6">
        <f t="shared" si="172"/>
        <v>13107200</v>
      </c>
      <c r="J173" s="6">
        <f t="shared" si="173"/>
        <v>67108864000</v>
      </c>
      <c r="K173" s="19">
        <v>5120</v>
      </c>
      <c r="L173" s="6">
        <f t="shared" si="174"/>
        <v>2560</v>
      </c>
      <c r="M173" s="6">
        <f t="shared" si="175"/>
        <v>13107200</v>
      </c>
      <c r="N173" s="6">
        <f t="shared" si="176"/>
        <v>67108864000</v>
      </c>
      <c r="O173" s="32"/>
      <c r="P173" s="6">
        <v>1</v>
      </c>
      <c r="Q173" s="6">
        <v>0.5</v>
      </c>
      <c r="R173" s="8">
        <v>4965</v>
      </c>
      <c r="S173" s="6">
        <f t="shared" si="177"/>
        <v>2482.5</v>
      </c>
      <c r="T173" s="6">
        <f t="shared" si="178"/>
        <v>12325612.5</v>
      </c>
      <c r="U173" s="6">
        <f t="shared" si="179"/>
        <v>61196666062.5</v>
      </c>
      <c r="V173" s="8">
        <v>5322</v>
      </c>
      <c r="W173" s="6">
        <f t="shared" si="180"/>
        <v>2661</v>
      </c>
      <c r="X173" s="6">
        <f t="shared" si="181"/>
        <v>14161842</v>
      </c>
      <c r="Y173" s="6">
        <f t="shared" si="182"/>
        <v>75369323124</v>
      </c>
      <c r="Z173" s="32"/>
      <c r="AA173" s="6">
        <v>1</v>
      </c>
      <c r="AB173" s="6">
        <v>0.5</v>
      </c>
      <c r="AC173" s="8">
        <v>4551</v>
      </c>
      <c r="AD173" s="6">
        <f t="shared" si="183"/>
        <v>2275.5</v>
      </c>
      <c r="AE173" s="6">
        <f t="shared" si="184"/>
        <v>10355800.5</v>
      </c>
      <c r="AF173" s="6">
        <f t="shared" si="185"/>
        <v>47129248075.5</v>
      </c>
      <c r="AG173" s="8">
        <v>2755</v>
      </c>
      <c r="AH173" s="6">
        <f t="shared" si="186"/>
        <v>1377.5</v>
      </c>
      <c r="AI173" s="6">
        <f t="shared" si="187"/>
        <v>3795012.5</v>
      </c>
      <c r="AJ173" s="6">
        <f t="shared" si="188"/>
        <v>10455259437.5</v>
      </c>
      <c r="AK173" s="32"/>
      <c r="AL173" s="6">
        <v>1</v>
      </c>
      <c r="AM173" s="6">
        <v>0.5</v>
      </c>
      <c r="AN173" s="8">
        <v>3828</v>
      </c>
      <c r="AO173" s="6">
        <f t="shared" si="189"/>
        <v>1914</v>
      </c>
      <c r="AP173" s="6">
        <f t="shared" si="190"/>
        <v>7326792</v>
      </c>
      <c r="AQ173" s="6">
        <f t="shared" si="191"/>
        <v>28046959776</v>
      </c>
      <c r="AR173" s="8">
        <v>1948</v>
      </c>
      <c r="AS173" s="6">
        <f t="shared" si="192"/>
        <v>974</v>
      </c>
      <c r="AT173" s="6">
        <f t="shared" si="193"/>
        <v>1897352</v>
      </c>
      <c r="AU173" s="6">
        <f t="shared" si="194"/>
        <v>3696041696</v>
      </c>
      <c r="AV173" s="32"/>
      <c r="AW173" s="6">
        <v>1</v>
      </c>
      <c r="AX173" s="6">
        <v>0.5</v>
      </c>
      <c r="AY173" s="8">
        <v>3219</v>
      </c>
      <c r="AZ173" s="6">
        <f t="shared" si="195"/>
        <v>1609.5</v>
      </c>
      <c r="BA173" s="6">
        <f t="shared" si="196"/>
        <v>5180980.5</v>
      </c>
      <c r="BB173" s="6">
        <f t="shared" si="197"/>
        <v>16677576229.5</v>
      </c>
      <c r="BC173" s="8">
        <v>2091</v>
      </c>
      <c r="BD173" s="6">
        <f t="shared" si="198"/>
        <v>1045.5</v>
      </c>
      <c r="BE173" s="6">
        <f t="shared" si="199"/>
        <v>2186140.5</v>
      </c>
      <c r="BF173" s="6">
        <f t="shared" si="200"/>
        <v>4571219785.5</v>
      </c>
      <c r="BG173" s="32"/>
      <c r="BH173" s="6">
        <v>1</v>
      </c>
      <c r="BI173" s="6">
        <v>0.5</v>
      </c>
      <c r="BJ173" s="8">
        <v>2904</v>
      </c>
      <c r="BK173" s="6">
        <f t="shared" si="201"/>
        <v>1452</v>
      </c>
      <c r="BL173" s="6">
        <f t="shared" si="202"/>
        <v>4216608</v>
      </c>
      <c r="BM173" s="6">
        <f t="shared" si="203"/>
        <v>12245029632</v>
      </c>
      <c r="BN173" s="8">
        <v>1426</v>
      </c>
      <c r="BO173" s="6">
        <f t="shared" si="204"/>
        <v>713</v>
      </c>
      <c r="BP173" s="6">
        <f t="shared" si="205"/>
        <v>1016738</v>
      </c>
      <c r="BQ173" s="6">
        <f t="shared" si="206"/>
        <v>1449868388</v>
      </c>
      <c r="BR173" s="32"/>
      <c r="BS173" s="9">
        <v>1</v>
      </c>
      <c r="BT173" s="6">
        <v>0.5</v>
      </c>
      <c r="BU173" s="8">
        <v>2824</v>
      </c>
      <c r="BV173" s="6">
        <f t="shared" si="207"/>
        <v>1412</v>
      </c>
      <c r="BW173" s="6">
        <f t="shared" si="208"/>
        <v>3987488</v>
      </c>
      <c r="BX173" s="6">
        <f t="shared" si="209"/>
        <v>11260666112</v>
      </c>
      <c r="BY173" s="8">
        <v>1377</v>
      </c>
      <c r="BZ173" s="6">
        <f t="shared" si="210"/>
        <v>688.5</v>
      </c>
      <c r="CA173" s="6">
        <f t="shared" si="211"/>
        <v>948064.5</v>
      </c>
      <c r="CB173" s="6">
        <f t="shared" si="212"/>
        <v>1305484816.5</v>
      </c>
      <c r="CC173" s="32"/>
      <c r="CD173" s="32"/>
      <c r="CE173" s="32"/>
      <c r="CF173" s="32"/>
      <c r="CG173" s="32"/>
      <c r="CH173" s="32"/>
      <c r="CI173" s="32"/>
      <c r="CJ173" s="32"/>
      <c r="CK173" s="32"/>
      <c r="CL173" s="32"/>
      <c r="CM173" s="32"/>
      <c r="CN173" s="32"/>
      <c r="CO173" s="32"/>
      <c r="CP173" s="32"/>
      <c r="CQ173" s="32"/>
      <c r="CR173" s="32"/>
      <c r="CS173" s="32"/>
      <c r="CT173" s="32"/>
      <c r="CU173" s="32"/>
    </row>
    <row r="174" spans="1:122" x14ac:dyDescent="0.35">
      <c r="E174" s="6">
        <v>1.5</v>
      </c>
      <c r="F174" s="6">
        <v>1</v>
      </c>
      <c r="G174" s="8">
        <v>5251</v>
      </c>
      <c r="H174" s="6">
        <f t="shared" si="171"/>
        <v>5251</v>
      </c>
      <c r="I174" s="6">
        <f t="shared" si="172"/>
        <v>27573001</v>
      </c>
      <c r="J174" s="6">
        <f t="shared" si="173"/>
        <v>144785828251</v>
      </c>
      <c r="K174" s="8">
        <v>5251</v>
      </c>
      <c r="L174" s="6">
        <f t="shared" si="174"/>
        <v>5251</v>
      </c>
      <c r="M174" s="6">
        <f t="shared" si="175"/>
        <v>27573001</v>
      </c>
      <c r="N174" s="6">
        <f t="shared" si="176"/>
        <v>144785828251</v>
      </c>
      <c r="O174" s="32"/>
      <c r="P174" s="6">
        <v>1.5</v>
      </c>
      <c r="Q174" s="6">
        <v>1</v>
      </c>
      <c r="R174" s="8">
        <v>5275</v>
      </c>
      <c r="S174" s="6">
        <f t="shared" si="177"/>
        <v>5275</v>
      </c>
      <c r="T174" s="6">
        <f t="shared" si="178"/>
        <v>27825625</v>
      </c>
      <c r="U174" s="6">
        <f t="shared" si="179"/>
        <v>146780171875</v>
      </c>
      <c r="V174" s="8">
        <v>5322</v>
      </c>
      <c r="W174" s="6">
        <f t="shared" si="180"/>
        <v>5322</v>
      </c>
      <c r="X174" s="6">
        <f t="shared" si="181"/>
        <v>28323684</v>
      </c>
      <c r="Y174" s="6">
        <f t="shared" si="182"/>
        <v>150738646248</v>
      </c>
      <c r="Z174" s="32"/>
      <c r="AA174" s="6">
        <v>1.5</v>
      </c>
      <c r="AB174" s="6">
        <v>1</v>
      </c>
      <c r="AC174" s="8">
        <v>5240</v>
      </c>
      <c r="AD174" s="6">
        <f t="shared" si="183"/>
        <v>5240</v>
      </c>
      <c r="AE174" s="6">
        <f t="shared" si="184"/>
        <v>27457600</v>
      </c>
      <c r="AF174" s="6">
        <f t="shared" si="185"/>
        <v>143877824000</v>
      </c>
      <c r="AG174" s="8">
        <v>2755</v>
      </c>
      <c r="AH174" s="6">
        <f t="shared" si="186"/>
        <v>2755</v>
      </c>
      <c r="AI174" s="6">
        <f t="shared" si="187"/>
        <v>7590025</v>
      </c>
      <c r="AJ174" s="6">
        <f t="shared" si="188"/>
        <v>20910518875</v>
      </c>
      <c r="AK174" s="32"/>
      <c r="AL174" s="6">
        <v>1.5</v>
      </c>
      <c r="AM174" s="6">
        <v>1</v>
      </c>
      <c r="AN174" s="8">
        <v>4576</v>
      </c>
      <c r="AO174" s="6">
        <f t="shared" si="189"/>
        <v>4576</v>
      </c>
      <c r="AP174" s="6">
        <f t="shared" si="190"/>
        <v>20939776</v>
      </c>
      <c r="AQ174" s="6">
        <f t="shared" si="191"/>
        <v>95820414976</v>
      </c>
      <c r="AR174" s="8">
        <v>1948</v>
      </c>
      <c r="AS174" s="6">
        <f t="shared" si="192"/>
        <v>1948</v>
      </c>
      <c r="AT174" s="6">
        <f t="shared" si="193"/>
        <v>3794704</v>
      </c>
      <c r="AU174" s="6">
        <f t="shared" si="194"/>
        <v>7392083392</v>
      </c>
      <c r="AV174" s="32"/>
      <c r="AW174" s="6">
        <v>1.5</v>
      </c>
      <c r="AX174" s="6">
        <v>1</v>
      </c>
      <c r="AY174" s="8">
        <v>3915</v>
      </c>
      <c r="AZ174" s="6">
        <f t="shared" si="195"/>
        <v>3915</v>
      </c>
      <c r="BA174" s="6">
        <f t="shared" si="196"/>
        <v>15327225</v>
      </c>
      <c r="BB174" s="6">
        <f t="shared" si="197"/>
        <v>60006085875</v>
      </c>
      <c r="BC174" s="8">
        <v>2091</v>
      </c>
      <c r="BD174" s="6">
        <f t="shared" si="198"/>
        <v>2091</v>
      </c>
      <c r="BE174" s="6">
        <f t="shared" si="199"/>
        <v>4372281</v>
      </c>
      <c r="BF174" s="6">
        <f t="shared" si="200"/>
        <v>9142439571</v>
      </c>
      <c r="BG174" s="32"/>
      <c r="BH174" s="6">
        <v>1.5</v>
      </c>
      <c r="BI174" s="6">
        <v>1</v>
      </c>
      <c r="BJ174" s="8">
        <v>3548</v>
      </c>
      <c r="BK174" s="6">
        <f t="shared" si="201"/>
        <v>3548</v>
      </c>
      <c r="BL174" s="6">
        <f t="shared" si="202"/>
        <v>12588304</v>
      </c>
      <c r="BM174" s="6">
        <f t="shared" si="203"/>
        <v>44663302592</v>
      </c>
      <c r="BN174" s="8">
        <v>1426</v>
      </c>
      <c r="BO174" s="6">
        <f t="shared" si="204"/>
        <v>1426</v>
      </c>
      <c r="BP174" s="6">
        <f t="shared" si="205"/>
        <v>2033476</v>
      </c>
      <c r="BQ174" s="6">
        <f t="shared" si="206"/>
        <v>2899736776</v>
      </c>
      <c r="BR174" s="32"/>
      <c r="BS174" s="9">
        <v>1.5</v>
      </c>
      <c r="BT174" s="6">
        <v>1</v>
      </c>
      <c r="BU174" s="8">
        <v>3453</v>
      </c>
      <c r="BV174" s="6">
        <f t="shared" si="207"/>
        <v>3453</v>
      </c>
      <c r="BW174" s="6">
        <f t="shared" si="208"/>
        <v>11923209</v>
      </c>
      <c r="BX174" s="6">
        <f t="shared" si="209"/>
        <v>41170840677</v>
      </c>
      <c r="BY174" s="8">
        <v>1377</v>
      </c>
      <c r="BZ174" s="6">
        <f t="shared" si="210"/>
        <v>1377</v>
      </c>
      <c r="CA174" s="6">
        <f t="shared" si="211"/>
        <v>1896129</v>
      </c>
      <c r="CB174" s="6">
        <f t="shared" si="212"/>
        <v>2610969633</v>
      </c>
      <c r="CC174" s="32"/>
      <c r="CD174" s="32"/>
      <c r="CE174" s="32"/>
      <c r="CF174" s="32"/>
      <c r="CG174" s="32"/>
      <c r="CH174" s="32"/>
      <c r="CI174" s="32"/>
      <c r="CJ174" s="32"/>
      <c r="CK174" s="32"/>
      <c r="CL174" s="32"/>
      <c r="CM174" s="32"/>
      <c r="CN174" s="32"/>
      <c r="CO174" s="32"/>
      <c r="CP174" s="32"/>
      <c r="CQ174" s="32"/>
      <c r="CR174" s="32"/>
      <c r="CS174" s="32"/>
      <c r="CT174" s="32"/>
      <c r="CU174" s="32"/>
    </row>
    <row r="175" spans="1:122" x14ac:dyDescent="0.35">
      <c r="E175" s="6">
        <v>2</v>
      </c>
      <c r="F175" s="6">
        <v>0.75</v>
      </c>
      <c r="G175" s="8">
        <v>5370</v>
      </c>
      <c r="H175" s="6">
        <f t="shared" si="171"/>
        <v>4027.5</v>
      </c>
      <c r="I175" s="6">
        <f t="shared" si="172"/>
        <v>21627675</v>
      </c>
      <c r="J175" s="6">
        <f t="shared" si="173"/>
        <v>116140614750</v>
      </c>
      <c r="K175" s="8">
        <v>5370</v>
      </c>
      <c r="L175" s="6">
        <f t="shared" si="174"/>
        <v>4027.5</v>
      </c>
      <c r="M175" s="6">
        <f t="shared" si="175"/>
        <v>21627675</v>
      </c>
      <c r="N175" s="6">
        <f t="shared" si="176"/>
        <v>116140614750</v>
      </c>
      <c r="O175" s="32"/>
      <c r="P175" s="6">
        <v>2</v>
      </c>
      <c r="Q175" s="6">
        <v>0.75</v>
      </c>
      <c r="R175" s="8">
        <v>5485</v>
      </c>
      <c r="S175" s="6">
        <f t="shared" si="177"/>
        <v>4113.75</v>
      </c>
      <c r="T175" s="6">
        <f t="shared" si="178"/>
        <v>22563918.75</v>
      </c>
      <c r="U175" s="6">
        <f t="shared" si="179"/>
        <v>123763094343.75</v>
      </c>
      <c r="V175" s="8">
        <v>5322</v>
      </c>
      <c r="W175" s="6">
        <f t="shared" si="180"/>
        <v>3991.5</v>
      </c>
      <c r="X175" s="6">
        <f t="shared" si="181"/>
        <v>21242763</v>
      </c>
      <c r="Y175" s="6">
        <f t="shared" si="182"/>
        <v>113053984686</v>
      </c>
      <c r="Z175" s="32"/>
      <c r="AA175" s="6">
        <v>2</v>
      </c>
      <c r="AB175" s="6">
        <v>0.75</v>
      </c>
      <c r="AC175" s="8">
        <v>5591</v>
      </c>
      <c r="AD175" s="6">
        <f t="shared" si="183"/>
        <v>4193.25</v>
      </c>
      <c r="AE175" s="6">
        <f t="shared" si="184"/>
        <v>23444460.75</v>
      </c>
      <c r="AF175" s="6">
        <f t="shared" si="185"/>
        <v>131077980053.25</v>
      </c>
      <c r="AG175" s="8">
        <v>2755</v>
      </c>
      <c r="AH175" s="6">
        <f t="shared" si="186"/>
        <v>2066.25</v>
      </c>
      <c r="AI175" s="6">
        <f t="shared" si="187"/>
        <v>5692518.75</v>
      </c>
      <c r="AJ175" s="6">
        <f t="shared" si="188"/>
        <v>15682889156.25</v>
      </c>
      <c r="AK175" s="32"/>
      <c r="AL175" s="6">
        <v>2</v>
      </c>
      <c r="AM175" s="6">
        <v>0.75</v>
      </c>
      <c r="AN175" s="8">
        <v>4929</v>
      </c>
      <c r="AO175" s="6">
        <f t="shared" si="189"/>
        <v>3696.75</v>
      </c>
      <c r="AP175" s="6">
        <f t="shared" si="190"/>
        <v>18221280.75</v>
      </c>
      <c r="AQ175" s="6">
        <f t="shared" si="191"/>
        <v>89812692816.75</v>
      </c>
      <c r="AR175" s="8">
        <v>1948</v>
      </c>
      <c r="AS175" s="6">
        <f t="shared" si="192"/>
        <v>1461</v>
      </c>
      <c r="AT175" s="6">
        <f t="shared" si="193"/>
        <v>2846028</v>
      </c>
      <c r="AU175" s="6">
        <f t="shared" si="194"/>
        <v>5544062544</v>
      </c>
      <c r="AV175" s="32"/>
      <c r="AW175" s="6">
        <v>2</v>
      </c>
      <c r="AX175" s="6">
        <v>0.75</v>
      </c>
      <c r="AY175" s="8">
        <v>4099</v>
      </c>
      <c r="AZ175" s="6">
        <f t="shared" si="195"/>
        <v>3074.25</v>
      </c>
      <c r="BA175" s="6">
        <f t="shared" si="196"/>
        <v>12601350.75</v>
      </c>
      <c r="BB175" s="6">
        <f t="shared" si="197"/>
        <v>51652936724.25</v>
      </c>
      <c r="BC175" s="8">
        <v>2091</v>
      </c>
      <c r="BD175" s="6">
        <f t="shared" si="198"/>
        <v>1568.25</v>
      </c>
      <c r="BE175" s="6">
        <f t="shared" si="199"/>
        <v>3279210.75</v>
      </c>
      <c r="BF175" s="6">
        <f t="shared" si="200"/>
        <v>6856829678.25</v>
      </c>
      <c r="BG175" s="32"/>
      <c r="BH175" s="6">
        <v>2</v>
      </c>
      <c r="BI175" s="6">
        <v>0.75</v>
      </c>
      <c r="BJ175" s="8">
        <v>3693</v>
      </c>
      <c r="BK175" s="6">
        <f t="shared" si="201"/>
        <v>2769.75</v>
      </c>
      <c r="BL175" s="6">
        <f t="shared" si="202"/>
        <v>10228686.75</v>
      </c>
      <c r="BM175" s="6">
        <f t="shared" si="203"/>
        <v>37774540167.75</v>
      </c>
      <c r="BN175" s="8">
        <v>1426</v>
      </c>
      <c r="BO175" s="6">
        <f t="shared" si="204"/>
        <v>1069.5</v>
      </c>
      <c r="BP175" s="6">
        <f t="shared" si="205"/>
        <v>1525107</v>
      </c>
      <c r="BQ175" s="6">
        <f t="shared" si="206"/>
        <v>2174802582</v>
      </c>
      <c r="BR175" s="32"/>
      <c r="BS175" s="9">
        <v>2</v>
      </c>
      <c r="BT175" s="6">
        <v>0.75</v>
      </c>
      <c r="BU175" s="8">
        <v>3622</v>
      </c>
      <c r="BV175" s="6">
        <f t="shared" si="207"/>
        <v>2716.5</v>
      </c>
      <c r="BW175" s="6">
        <f t="shared" si="208"/>
        <v>9839163</v>
      </c>
      <c r="BX175" s="6">
        <f t="shared" si="209"/>
        <v>35637448386</v>
      </c>
      <c r="BY175" s="8">
        <v>1377</v>
      </c>
      <c r="BZ175" s="6">
        <f t="shared" si="210"/>
        <v>1032.75</v>
      </c>
      <c r="CA175" s="6">
        <f t="shared" si="211"/>
        <v>1422096.75</v>
      </c>
      <c r="CB175" s="6">
        <f t="shared" si="212"/>
        <v>1958227224.75</v>
      </c>
      <c r="CC175" s="32"/>
      <c r="CD175" s="32"/>
      <c r="CE175" s="32"/>
      <c r="CF175" s="32"/>
      <c r="CG175" s="32"/>
      <c r="CH175" s="32"/>
      <c r="CI175" s="32"/>
      <c r="CJ175" s="32"/>
      <c r="CK175" s="32"/>
      <c r="CL175" s="32"/>
      <c r="CM175" s="32"/>
      <c r="CN175" s="32"/>
      <c r="CO175" s="32"/>
      <c r="CP175" s="32"/>
      <c r="CQ175" s="32"/>
      <c r="CR175" s="32"/>
      <c r="CS175" s="32"/>
      <c r="CT175" s="32"/>
      <c r="CU175" s="32"/>
    </row>
    <row r="176" spans="1:122" x14ac:dyDescent="0.35">
      <c r="E176" s="6">
        <v>3</v>
      </c>
      <c r="F176" s="6">
        <v>2</v>
      </c>
      <c r="G176" s="8">
        <v>5500</v>
      </c>
      <c r="H176" s="6">
        <f t="shared" si="171"/>
        <v>11000</v>
      </c>
      <c r="I176" s="6">
        <f t="shared" si="172"/>
        <v>60500000</v>
      </c>
      <c r="J176" s="6">
        <f t="shared" si="173"/>
        <v>332750000000</v>
      </c>
      <c r="K176" s="8">
        <v>5500</v>
      </c>
      <c r="L176" s="6">
        <f t="shared" si="174"/>
        <v>11000</v>
      </c>
      <c r="M176" s="6">
        <f t="shared" si="175"/>
        <v>60500000</v>
      </c>
      <c r="N176" s="6">
        <f t="shared" si="176"/>
        <v>332750000000</v>
      </c>
      <c r="O176" s="32"/>
      <c r="P176" s="6">
        <v>3</v>
      </c>
      <c r="Q176" s="6">
        <v>2</v>
      </c>
      <c r="R176" s="8">
        <v>5694</v>
      </c>
      <c r="S176" s="6">
        <f t="shared" si="177"/>
        <v>11388</v>
      </c>
      <c r="T176" s="6">
        <f t="shared" si="178"/>
        <v>64843272</v>
      </c>
      <c r="U176" s="6">
        <f t="shared" si="179"/>
        <v>369217590768</v>
      </c>
      <c r="V176" s="8">
        <v>5322</v>
      </c>
      <c r="W176" s="6">
        <f t="shared" si="180"/>
        <v>10644</v>
      </c>
      <c r="X176" s="6">
        <f t="shared" si="181"/>
        <v>56647368</v>
      </c>
      <c r="Y176" s="6">
        <f t="shared" si="182"/>
        <v>301477292496</v>
      </c>
      <c r="Z176" s="32"/>
      <c r="AA176" s="6">
        <v>3</v>
      </c>
      <c r="AB176" s="6">
        <v>2</v>
      </c>
      <c r="AC176" s="8">
        <v>6047</v>
      </c>
      <c r="AD176" s="6">
        <f t="shared" si="183"/>
        <v>12094</v>
      </c>
      <c r="AE176" s="6">
        <f t="shared" si="184"/>
        <v>73132418</v>
      </c>
      <c r="AF176" s="6">
        <f t="shared" si="185"/>
        <v>442231731646</v>
      </c>
      <c r="AG176" s="8">
        <v>2755</v>
      </c>
      <c r="AH176" s="6">
        <f t="shared" si="186"/>
        <v>5510</v>
      </c>
      <c r="AI176" s="6">
        <f t="shared" si="187"/>
        <v>15180050</v>
      </c>
      <c r="AJ176" s="6">
        <f t="shared" si="188"/>
        <v>41821037750</v>
      </c>
      <c r="AK176" s="32"/>
      <c r="AL176" s="6">
        <v>3</v>
      </c>
      <c r="AM176" s="6">
        <v>2</v>
      </c>
      <c r="AN176" s="8">
        <v>5130</v>
      </c>
      <c r="AO176" s="6">
        <f t="shared" si="189"/>
        <v>10260</v>
      </c>
      <c r="AP176" s="6">
        <f t="shared" si="190"/>
        <v>52633800</v>
      </c>
      <c r="AQ176" s="6">
        <f t="shared" si="191"/>
        <v>270011394000</v>
      </c>
      <c r="AR176" s="8">
        <v>1948</v>
      </c>
      <c r="AS176" s="6">
        <f t="shared" si="192"/>
        <v>3896</v>
      </c>
      <c r="AT176" s="6">
        <f t="shared" si="193"/>
        <v>7589408</v>
      </c>
      <c r="AU176" s="6">
        <f t="shared" si="194"/>
        <v>14784166784</v>
      </c>
      <c r="AV176" s="32"/>
      <c r="AW176" s="6">
        <v>3</v>
      </c>
      <c r="AX176" s="6">
        <v>2</v>
      </c>
      <c r="AY176" s="8">
        <v>4179</v>
      </c>
      <c r="AZ176" s="6">
        <f t="shared" si="195"/>
        <v>8358</v>
      </c>
      <c r="BA176" s="6">
        <f t="shared" si="196"/>
        <v>34928082</v>
      </c>
      <c r="BB176" s="6">
        <f t="shared" si="197"/>
        <v>145964454678</v>
      </c>
      <c r="BC176" s="8">
        <v>2091</v>
      </c>
      <c r="BD176" s="6">
        <f t="shared" si="198"/>
        <v>4182</v>
      </c>
      <c r="BE176" s="6">
        <f t="shared" si="199"/>
        <v>8744562</v>
      </c>
      <c r="BF176" s="6">
        <f t="shared" si="200"/>
        <v>18284879142</v>
      </c>
      <c r="BG176" s="32"/>
      <c r="BH176" s="6">
        <v>3</v>
      </c>
      <c r="BI176" s="6">
        <v>2</v>
      </c>
      <c r="BJ176" s="8">
        <v>3750</v>
      </c>
      <c r="BK176" s="6">
        <f t="shared" si="201"/>
        <v>7500</v>
      </c>
      <c r="BL176" s="6">
        <f t="shared" si="202"/>
        <v>28125000</v>
      </c>
      <c r="BM176" s="6">
        <f t="shared" si="203"/>
        <v>105468750000</v>
      </c>
      <c r="BN176" s="8">
        <v>1426</v>
      </c>
      <c r="BO176" s="6">
        <f t="shared" si="204"/>
        <v>2852</v>
      </c>
      <c r="BP176" s="6">
        <f t="shared" si="205"/>
        <v>4066952</v>
      </c>
      <c r="BQ176" s="6">
        <f t="shared" si="206"/>
        <v>5799473552</v>
      </c>
      <c r="BR176" s="32"/>
      <c r="BS176" s="9">
        <v>3</v>
      </c>
      <c r="BT176" s="6">
        <v>2</v>
      </c>
      <c r="BU176" s="8">
        <v>3650</v>
      </c>
      <c r="BV176" s="6">
        <f t="shared" si="207"/>
        <v>7300</v>
      </c>
      <c r="BW176" s="6">
        <f t="shared" si="208"/>
        <v>26645000</v>
      </c>
      <c r="BX176" s="6">
        <f t="shared" si="209"/>
        <v>97254250000</v>
      </c>
      <c r="BY176" s="8">
        <v>1377</v>
      </c>
      <c r="BZ176" s="6">
        <f t="shared" si="210"/>
        <v>2754</v>
      </c>
      <c r="CA176" s="6">
        <f t="shared" si="211"/>
        <v>3792258</v>
      </c>
      <c r="CB176" s="6">
        <f t="shared" si="212"/>
        <v>5221939266</v>
      </c>
      <c r="CC176" s="32"/>
      <c r="CD176" s="32"/>
      <c r="CE176" s="32"/>
      <c r="CF176" s="32"/>
      <c r="CG176" s="32"/>
      <c r="CH176" s="32"/>
      <c r="CI176" s="32"/>
      <c r="CJ176" s="32"/>
      <c r="CK176" s="32"/>
      <c r="CL176" s="32"/>
      <c r="CM176" s="32"/>
      <c r="CN176" s="32"/>
      <c r="CO176" s="32"/>
      <c r="CP176" s="32"/>
      <c r="CQ176" s="32"/>
      <c r="CR176" s="32"/>
      <c r="CS176" s="32"/>
      <c r="CT176" s="32"/>
      <c r="CU176" s="32"/>
    </row>
    <row r="177" spans="5:118" x14ac:dyDescent="0.35">
      <c r="E177" s="6">
        <v>4</v>
      </c>
      <c r="F177" s="6">
        <v>1</v>
      </c>
      <c r="G177" s="8">
        <v>5500</v>
      </c>
      <c r="H177" s="6">
        <f t="shared" si="171"/>
        <v>5500</v>
      </c>
      <c r="I177" s="6">
        <f t="shared" si="172"/>
        <v>30250000</v>
      </c>
      <c r="J177" s="6">
        <f t="shared" si="173"/>
        <v>166375000000</v>
      </c>
      <c r="K177" s="8">
        <v>5500</v>
      </c>
      <c r="L177" s="6">
        <f t="shared" si="174"/>
        <v>5500</v>
      </c>
      <c r="M177" s="6">
        <f t="shared" si="175"/>
        <v>30250000</v>
      </c>
      <c r="N177" s="6">
        <f t="shared" si="176"/>
        <v>166375000000</v>
      </c>
      <c r="O177" s="32"/>
      <c r="P177" s="6">
        <v>4</v>
      </c>
      <c r="Q177" s="6">
        <v>1</v>
      </c>
      <c r="R177" s="8">
        <v>5694</v>
      </c>
      <c r="S177" s="6">
        <f t="shared" si="177"/>
        <v>5694</v>
      </c>
      <c r="T177" s="6">
        <f t="shared" si="178"/>
        <v>32421636</v>
      </c>
      <c r="U177" s="6">
        <f t="shared" si="179"/>
        <v>184608795384</v>
      </c>
      <c r="V177" s="8">
        <v>5322</v>
      </c>
      <c r="W177" s="6">
        <f t="shared" si="180"/>
        <v>5322</v>
      </c>
      <c r="X177" s="6">
        <f t="shared" si="181"/>
        <v>28323684</v>
      </c>
      <c r="Y177" s="6">
        <f t="shared" si="182"/>
        <v>150738646248</v>
      </c>
      <c r="Z177" s="32"/>
      <c r="AA177" s="6">
        <v>4</v>
      </c>
      <c r="AB177" s="6">
        <v>1</v>
      </c>
      <c r="AC177" s="8">
        <v>6047</v>
      </c>
      <c r="AD177" s="6">
        <f t="shared" si="183"/>
        <v>6047</v>
      </c>
      <c r="AE177" s="6">
        <f t="shared" si="184"/>
        <v>36566209</v>
      </c>
      <c r="AF177" s="6">
        <f t="shared" si="185"/>
        <v>221115865823</v>
      </c>
      <c r="AG177" s="8">
        <v>2755</v>
      </c>
      <c r="AH177" s="6">
        <f t="shared" si="186"/>
        <v>2755</v>
      </c>
      <c r="AI177" s="6">
        <f t="shared" si="187"/>
        <v>7590025</v>
      </c>
      <c r="AJ177" s="6">
        <f t="shared" si="188"/>
        <v>20910518875</v>
      </c>
      <c r="AK177" s="32"/>
      <c r="AL177" s="6">
        <v>4</v>
      </c>
      <c r="AM177" s="6">
        <v>1</v>
      </c>
      <c r="AN177" s="8">
        <v>5130</v>
      </c>
      <c r="AO177" s="6">
        <f t="shared" si="189"/>
        <v>5130</v>
      </c>
      <c r="AP177" s="6">
        <f t="shared" si="190"/>
        <v>26316900</v>
      </c>
      <c r="AQ177" s="6">
        <f t="shared" si="191"/>
        <v>135005697000</v>
      </c>
      <c r="AR177" s="8">
        <v>1948</v>
      </c>
      <c r="AS177" s="6">
        <f t="shared" si="192"/>
        <v>1948</v>
      </c>
      <c r="AT177" s="6">
        <f t="shared" si="193"/>
        <v>3794704</v>
      </c>
      <c r="AU177" s="6">
        <f t="shared" si="194"/>
        <v>7392083392</v>
      </c>
      <c r="AV177" s="32"/>
      <c r="AW177" s="6">
        <v>4</v>
      </c>
      <c r="AX177" s="6">
        <v>1</v>
      </c>
      <c r="AY177" s="8">
        <v>4179</v>
      </c>
      <c r="AZ177" s="6">
        <f t="shared" si="195"/>
        <v>4179</v>
      </c>
      <c r="BA177" s="6">
        <f t="shared" si="196"/>
        <v>17464041</v>
      </c>
      <c r="BB177" s="6">
        <f t="shared" si="197"/>
        <v>72982227339</v>
      </c>
      <c r="BC177" s="8">
        <v>2091</v>
      </c>
      <c r="BD177" s="6">
        <f t="shared" si="198"/>
        <v>2091</v>
      </c>
      <c r="BE177" s="6">
        <f t="shared" si="199"/>
        <v>4372281</v>
      </c>
      <c r="BF177" s="6">
        <f t="shared" si="200"/>
        <v>9142439571</v>
      </c>
      <c r="BG177" s="32"/>
      <c r="BH177" s="6">
        <v>4</v>
      </c>
      <c r="BI177" s="6">
        <v>1</v>
      </c>
      <c r="BJ177" s="8">
        <v>3750</v>
      </c>
      <c r="BK177" s="6">
        <f t="shared" si="201"/>
        <v>3750</v>
      </c>
      <c r="BL177" s="6">
        <f t="shared" si="202"/>
        <v>14062500</v>
      </c>
      <c r="BM177" s="6">
        <f t="shared" si="203"/>
        <v>52734375000</v>
      </c>
      <c r="BN177" s="8">
        <v>1426</v>
      </c>
      <c r="BO177" s="6">
        <f t="shared" si="204"/>
        <v>1426</v>
      </c>
      <c r="BP177" s="6">
        <f t="shared" si="205"/>
        <v>2033476</v>
      </c>
      <c r="BQ177" s="6">
        <f t="shared" si="206"/>
        <v>2899736776</v>
      </c>
      <c r="BR177" s="32"/>
      <c r="BS177" s="9">
        <v>4</v>
      </c>
      <c r="BT177" s="6">
        <v>1</v>
      </c>
      <c r="BU177" s="8">
        <v>3650</v>
      </c>
      <c r="BV177" s="6">
        <f t="shared" si="207"/>
        <v>3650</v>
      </c>
      <c r="BW177" s="6">
        <f t="shared" si="208"/>
        <v>13322500</v>
      </c>
      <c r="BX177" s="6">
        <f t="shared" si="209"/>
        <v>48627125000</v>
      </c>
      <c r="BY177" s="8">
        <v>1377</v>
      </c>
      <c r="BZ177" s="6">
        <f t="shared" si="210"/>
        <v>1377</v>
      </c>
      <c r="CA177" s="6">
        <f t="shared" si="211"/>
        <v>1896129</v>
      </c>
      <c r="CB177" s="6">
        <f t="shared" si="212"/>
        <v>2610969633</v>
      </c>
      <c r="CC177" s="32"/>
      <c r="CD177" s="32"/>
      <c r="CE177" s="32"/>
      <c r="CF177" s="32"/>
      <c r="CG177" s="32"/>
      <c r="CH177" s="32"/>
      <c r="CI177" s="32"/>
      <c r="CJ177" s="32"/>
      <c r="CK177" s="32"/>
      <c r="CL177" s="32"/>
      <c r="CM177" s="32"/>
      <c r="CN177" s="32"/>
      <c r="CO177" s="32"/>
      <c r="CP177" s="32"/>
      <c r="CQ177" s="32"/>
      <c r="CR177" s="32"/>
      <c r="CS177" s="32"/>
      <c r="CT177" s="32"/>
      <c r="CU177" s="32"/>
    </row>
    <row r="178" spans="5:118" x14ac:dyDescent="0.35">
      <c r="E178" s="6">
        <v>5</v>
      </c>
      <c r="F178" s="6">
        <v>2</v>
      </c>
      <c r="G178" s="8">
        <v>5500</v>
      </c>
      <c r="H178" s="6">
        <f t="shared" si="171"/>
        <v>11000</v>
      </c>
      <c r="I178" s="6">
        <f t="shared" si="172"/>
        <v>60500000</v>
      </c>
      <c r="J178" s="6">
        <f t="shared" si="173"/>
        <v>332750000000</v>
      </c>
      <c r="K178" s="8">
        <v>5500</v>
      </c>
      <c r="L178" s="6">
        <f t="shared" si="174"/>
        <v>11000</v>
      </c>
      <c r="M178" s="6">
        <f t="shared" si="175"/>
        <v>60500000</v>
      </c>
      <c r="N178" s="6">
        <f t="shared" si="176"/>
        <v>332750000000</v>
      </c>
      <c r="O178" s="32"/>
      <c r="P178" s="6">
        <v>5</v>
      </c>
      <c r="Q178" s="6">
        <v>2</v>
      </c>
      <c r="R178" s="8">
        <v>5694</v>
      </c>
      <c r="S178" s="6">
        <f t="shared" si="177"/>
        <v>11388</v>
      </c>
      <c r="T178" s="6">
        <f t="shared" si="178"/>
        <v>64843272</v>
      </c>
      <c r="U178" s="6">
        <f t="shared" si="179"/>
        <v>369217590768</v>
      </c>
      <c r="V178" s="8">
        <v>5322</v>
      </c>
      <c r="W178" s="6">
        <f t="shared" si="180"/>
        <v>10644</v>
      </c>
      <c r="X178" s="6">
        <f t="shared" si="181"/>
        <v>56647368</v>
      </c>
      <c r="Y178" s="6">
        <f t="shared" si="182"/>
        <v>301477292496</v>
      </c>
      <c r="Z178" s="32"/>
      <c r="AA178" s="6">
        <v>5</v>
      </c>
      <c r="AB178" s="6">
        <v>2</v>
      </c>
      <c r="AC178" s="8">
        <v>6047</v>
      </c>
      <c r="AD178" s="6">
        <f t="shared" si="183"/>
        <v>12094</v>
      </c>
      <c r="AE178" s="6">
        <f t="shared" si="184"/>
        <v>73132418</v>
      </c>
      <c r="AF178" s="6">
        <f t="shared" si="185"/>
        <v>442231731646</v>
      </c>
      <c r="AG178" s="8">
        <v>2755</v>
      </c>
      <c r="AH178" s="6">
        <f t="shared" si="186"/>
        <v>5510</v>
      </c>
      <c r="AI178" s="6">
        <f t="shared" si="187"/>
        <v>15180050</v>
      </c>
      <c r="AJ178" s="6">
        <f t="shared" si="188"/>
        <v>41821037750</v>
      </c>
      <c r="AK178" s="32"/>
      <c r="AL178" s="6">
        <v>5</v>
      </c>
      <c r="AM178" s="6">
        <v>2</v>
      </c>
      <c r="AN178" s="8">
        <v>5130</v>
      </c>
      <c r="AO178" s="6">
        <f t="shared" si="189"/>
        <v>10260</v>
      </c>
      <c r="AP178" s="6">
        <f t="shared" si="190"/>
        <v>52633800</v>
      </c>
      <c r="AQ178" s="6">
        <f t="shared" si="191"/>
        <v>270011394000</v>
      </c>
      <c r="AR178" s="8">
        <v>1948</v>
      </c>
      <c r="AS178" s="6">
        <f t="shared" si="192"/>
        <v>3896</v>
      </c>
      <c r="AT178" s="6">
        <f t="shared" si="193"/>
        <v>7589408</v>
      </c>
      <c r="AU178" s="6">
        <f t="shared" si="194"/>
        <v>14784166784</v>
      </c>
      <c r="AV178" s="32"/>
      <c r="AW178" s="6">
        <v>5</v>
      </c>
      <c r="AX178" s="6">
        <v>2</v>
      </c>
      <c r="AY178" s="8">
        <v>4179</v>
      </c>
      <c r="AZ178" s="6">
        <f t="shared" si="195"/>
        <v>8358</v>
      </c>
      <c r="BA178" s="6">
        <f t="shared" si="196"/>
        <v>34928082</v>
      </c>
      <c r="BB178" s="6">
        <f t="shared" si="197"/>
        <v>145964454678</v>
      </c>
      <c r="BC178" s="8">
        <v>2091</v>
      </c>
      <c r="BD178" s="6">
        <f t="shared" si="198"/>
        <v>4182</v>
      </c>
      <c r="BE178" s="6">
        <f t="shared" si="199"/>
        <v>8744562</v>
      </c>
      <c r="BF178" s="6">
        <f t="shared" si="200"/>
        <v>18284879142</v>
      </c>
      <c r="BG178" s="32"/>
      <c r="BH178" s="6">
        <v>5</v>
      </c>
      <c r="BI178" s="6">
        <v>2</v>
      </c>
      <c r="BJ178" s="8">
        <v>3750</v>
      </c>
      <c r="BK178" s="6">
        <f t="shared" si="201"/>
        <v>7500</v>
      </c>
      <c r="BL178" s="6">
        <f t="shared" si="202"/>
        <v>28125000</v>
      </c>
      <c r="BM178" s="6">
        <f t="shared" si="203"/>
        <v>105468750000</v>
      </c>
      <c r="BN178" s="8">
        <v>1426</v>
      </c>
      <c r="BO178" s="6">
        <f t="shared" si="204"/>
        <v>2852</v>
      </c>
      <c r="BP178" s="6">
        <f t="shared" si="205"/>
        <v>4066952</v>
      </c>
      <c r="BQ178" s="6">
        <f t="shared" si="206"/>
        <v>5799473552</v>
      </c>
      <c r="BR178" s="32"/>
      <c r="BS178" s="9">
        <v>5</v>
      </c>
      <c r="BT178" s="6">
        <v>2</v>
      </c>
      <c r="BU178" s="8">
        <v>3650</v>
      </c>
      <c r="BV178" s="6">
        <f t="shared" si="207"/>
        <v>7300</v>
      </c>
      <c r="BW178" s="6">
        <f t="shared" si="208"/>
        <v>26645000</v>
      </c>
      <c r="BX178" s="6">
        <f t="shared" si="209"/>
        <v>97254250000</v>
      </c>
      <c r="BY178" s="8">
        <v>1377</v>
      </c>
      <c r="BZ178" s="6">
        <f t="shared" si="210"/>
        <v>2754</v>
      </c>
      <c r="CA178" s="6">
        <f t="shared" si="211"/>
        <v>3792258</v>
      </c>
      <c r="CB178" s="6">
        <f t="shared" si="212"/>
        <v>5221939266</v>
      </c>
      <c r="CC178" s="32"/>
      <c r="CD178" s="32"/>
      <c r="CE178" s="32"/>
      <c r="CF178" s="32"/>
      <c r="CG178" s="32"/>
      <c r="CH178" s="32"/>
      <c r="CI178" s="32"/>
      <c r="CJ178" s="32"/>
      <c r="CK178" s="32"/>
      <c r="CL178" s="32"/>
      <c r="CM178" s="32"/>
      <c r="CN178" s="32"/>
      <c r="CO178" s="32"/>
      <c r="CP178" s="32"/>
      <c r="CQ178" s="32"/>
      <c r="CR178" s="32"/>
      <c r="CS178" s="32"/>
      <c r="CT178" s="32"/>
      <c r="CU178" s="32"/>
    </row>
    <row r="179" spans="5:118" x14ac:dyDescent="0.35">
      <c r="E179" s="6">
        <v>6</v>
      </c>
      <c r="F179" s="6">
        <v>1</v>
      </c>
      <c r="G179" s="8">
        <v>5500</v>
      </c>
      <c r="H179" s="6">
        <f t="shared" si="171"/>
        <v>5500</v>
      </c>
      <c r="I179" s="6">
        <f t="shared" si="172"/>
        <v>30250000</v>
      </c>
      <c r="J179" s="6">
        <f t="shared" si="173"/>
        <v>166375000000</v>
      </c>
      <c r="K179" s="8">
        <v>5500</v>
      </c>
      <c r="L179" s="6">
        <f t="shared" si="174"/>
        <v>5500</v>
      </c>
      <c r="M179" s="6">
        <f t="shared" si="175"/>
        <v>30250000</v>
      </c>
      <c r="N179" s="6">
        <f t="shared" si="176"/>
        <v>166375000000</v>
      </c>
      <c r="O179" s="32"/>
      <c r="P179" s="6">
        <v>6</v>
      </c>
      <c r="Q179" s="6">
        <v>1</v>
      </c>
      <c r="R179" s="8">
        <v>5694</v>
      </c>
      <c r="S179" s="6">
        <f t="shared" si="177"/>
        <v>5694</v>
      </c>
      <c r="T179" s="6">
        <f t="shared" si="178"/>
        <v>32421636</v>
      </c>
      <c r="U179" s="6">
        <f t="shared" si="179"/>
        <v>184608795384</v>
      </c>
      <c r="V179" s="8">
        <v>5322</v>
      </c>
      <c r="W179" s="6">
        <f t="shared" si="180"/>
        <v>5322</v>
      </c>
      <c r="X179" s="6">
        <f t="shared" si="181"/>
        <v>28323684</v>
      </c>
      <c r="Y179" s="6">
        <f t="shared" si="182"/>
        <v>150738646248</v>
      </c>
      <c r="Z179" s="32"/>
      <c r="AA179" s="6">
        <v>6</v>
      </c>
      <c r="AB179" s="6">
        <v>1</v>
      </c>
      <c r="AC179" s="8">
        <v>6047</v>
      </c>
      <c r="AD179" s="6">
        <f t="shared" si="183"/>
        <v>6047</v>
      </c>
      <c r="AE179" s="6">
        <f t="shared" si="184"/>
        <v>36566209</v>
      </c>
      <c r="AF179" s="6">
        <f t="shared" si="185"/>
        <v>221115865823</v>
      </c>
      <c r="AG179" s="8">
        <v>2755</v>
      </c>
      <c r="AH179" s="6">
        <f t="shared" si="186"/>
        <v>2755</v>
      </c>
      <c r="AI179" s="6">
        <f t="shared" si="187"/>
        <v>7590025</v>
      </c>
      <c r="AJ179" s="6">
        <f t="shared" si="188"/>
        <v>20910518875</v>
      </c>
      <c r="AK179" s="32"/>
      <c r="AL179" s="6">
        <v>6</v>
      </c>
      <c r="AM179" s="6">
        <v>1</v>
      </c>
      <c r="AN179" s="8">
        <v>5130</v>
      </c>
      <c r="AO179" s="6">
        <f t="shared" si="189"/>
        <v>5130</v>
      </c>
      <c r="AP179" s="6">
        <f t="shared" si="190"/>
        <v>26316900</v>
      </c>
      <c r="AQ179" s="6">
        <f t="shared" si="191"/>
        <v>135005697000</v>
      </c>
      <c r="AR179" s="8">
        <v>1948</v>
      </c>
      <c r="AS179" s="6">
        <f t="shared" si="192"/>
        <v>1948</v>
      </c>
      <c r="AT179" s="6">
        <f t="shared" si="193"/>
        <v>3794704</v>
      </c>
      <c r="AU179" s="6">
        <f t="shared" si="194"/>
        <v>7392083392</v>
      </c>
      <c r="AV179" s="32"/>
      <c r="AW179" s="6">
        <v>6</v>
      </c>
      <c r="AX179" s="6">
        <v>1</v>
      </c>
      <c r="AY179" s="8">
        <v>4179</v>
      </c>
      <c r="AZ179" s="6">
        <f t="shared" si="195"/>
        <v>4179</v>
      </c>
      <c r="BA179" s="6">
        <f t="shared" si="196"/>
        <v>17464041</v>
      </c>
      <c r="BB179" s="6">
        <f t="shared" si="197"/>
        <v>72982227339</v>
      </c>
      <c r="BC179" s="8">
        <v>2091</v>
      </c>
      <c r="BD179" s="6">
        <f t="shared" si="198"/>
        <v>2091</v>
      </c>
      <c r="BE179" s="6">
        <f t="shared" si="199"/>
        <v>4372281</v>
      </c>
      <c r="BF179" s="6">
        <f t="shared" si="200"/>
        <v>9142439571</v>
      </c>
      <c r="BG179" s="32"/>
      <c r="BH179" s="6">
        <v>6</v>
      </c>
      <c r="BI179" s="6">
        <v>1</v>
      </c>
      <c r="BJ179" s="8">
        <v>3750</v>
      </c>
      <c r="BK179" s="6">
        <f t="shared" si="201"/>
        <v>3750</v>
      </c>
      <c r="BL179" s="6">
        <f t="shared" si="202"/>
        <v>14062500</v>
      </c>
      <c r="BM179" s="6">
        <f t="shared" si="203"/>
        <v>52734375000</v>
      </c>
      <c r="BN179" s="8">
        <v>1426</v>
      </c>
      <c r="BO179" s="6">
        <f t="shared" si="204"/>
        <v>1426</v>
      </c>
      <c r="BP179" s="6">
        <f t="shared" si="205"/>
        <v>2033476</v>
      </c>
      <c r="BQ179" s="6">
        <f t="shared" si="206"/>
        <v>2899736776</v>
      </c>
      <c r="BR179" s="32"/>
      <c r="BS179" s="9">
        <v>6</v>
      </c>
      <c r="BT179" s="6">
        <v>1</v>
      </c>
      <c r="BU179" s="8">
        <v>3650</v>
      </c>
      <c r="BV179" s="6">
        <f t="shared" si="207"/>
        <v>3650</v>
      </c>
      <c r="BW179" s="6">
        <f t="shared" si="208"/>
        <v>13322500</v>
      </c>
      <c r="BX179" s="6">
        <f t="shared" si="209"/>
        <v>48627125000</v>
      </c>
      <c r="BY179" s="8">
        <v>1377</v>
      </c>
      <c r="BZ179" s="6">
        <f t="shared" si="210"/>
        <v>1377</v>
      </c>
      <c r="CA179" s="6">
        <f t="shared" si="211"/>
        <v>1896129</v>
      </c>
      <c r="CB179" s="6">
        <f t="shared" si="212"/>
        <v>2610969633</v>
      </c>
      <c r="CC179" s="32"/>
      <c r="CD179" s="32"/>
      <c r="CE179" s="32"/>
      <c r="CF179" s="32"/>
      <c r="CG179" s="32"/>
      <c r="CH179" s="32"/>
      <c r="CI179" s="32"/>
      <c r="CJ179" s="32"/>
      <c r="CK179" s="32"/>
      <c r="CL179" s="32"/>
      <c r="CM179" s="32"/>
      <c r="CN179" s="32"/>
      <c r="CO179" s="32"/>
      <c r="CP179" s="32"/>
      <c r="CQ179" s="32"/>
      <c r="CR179" s="32"/>
      <c r="CS179" s="32"/>
      <c r="CT179" s="32"/>
      <c r="CU179" s="32"/>
    </row>
    <row r="180" spans="5:118" x14ac:dyDescent="0.35">
      <c r="E180" s="6">
        <v>7</v>
      </c>
      <c r="F180" s="6">
        <v>2</v>
      </c>
      <c r="G180" s="8">
        <v>5500</v>
      </c>
      <c r="H180" s="6">
        <f t="shared" si="171"/>
        <v>11000</v>
      </c>
      <c r="I180" s="6">
        <f t="shared" si="172"/>
        <v>60500000</v>
      </c>
      <c r="J180" s="6">
        <f t="shared" si="173"/>
        <v>332750000000</v>
      </c>
      <c r="K180" s="8">
        <v>5500</v>
      </c>
      <c r="L180" s="6">
        <f t="shared" si="174"/>
        <v>11000</v>
      </c>
      <c r="M180" s="6">
        <f t="shared" si="175"/>
        <v>60500000</v>
      </c>
      <c r="N180" s="6">
        <f t="shared" si="176"/>
        <v>332750000000</v>
      </c>
      <c r="O180" s="32"/>
      <c r="P180" s="6">
        <v>7</v>
      </c>
      <c r="Q180" s="6">
        <v>2</v>
      </c>
      <c r="R180" s="8">
        <v>5694</v>
      </c>
      <c r="S180" s="6">
        <f t="shared" si="177"/>
        <v>11388</v>
      </c>
      <c r="T180" s="6">
        <f t="shared" si="178"/>
        <v>64843272</v>
      </c>
      <c r="U180" s="6">
        <f t="shared" si="179"/>
        <v>369217590768</v>
      </c>
      <c r="V180" s="8">
        <v>5322</v>
      </c>
      <c r="W180" s="6">
        <f t="shared" si="180"/>
        <v>10644</v>
      </c>
      <c r="X180" s="6">
        <f t="shared" si="181"/>
        <v>56647368</v>
      </c>
      <c r="Y180" s="6">
        <f t="shared" si="182"/>
        <v>301477292496</v>
      </c>
      <c r="Z180" s="32"/>
      <c r="AA180" s="6">
        <v>7</v>
      </c>
      <c r="AB180" s="6">
        <v>2</v>
      </c>
      <c r="AC180" s="8">
        <v>6047</v>
      </c>
      <c r="AD180" s="6">
        <f t="shared" si="183"/>
        <v>12094</v>
      </c>
      <c r="AE180" s="6">
        <f t="shared" si="184"/>
        <v>73132418</v>
      </c>
      <c r="AF180" s="6">
        <f t="shared" si="185"/>
        <v>442231731646</v>
      </c>
      <c r="AG180" s="8">
        <v>2755</v>
      </c>
      <c r="AH180" s="6">
        <f t="shared" si="186"/>
        <v>5510</v>
      </c>
      <c r="AI180" s="6">
        <f t="shared" si="187"/>
        <v>15180050</v>
      </c>
      <c r="AJ180" s="6">
        <f t="shared" si="188"/>
        <v>41821037750</v>
      </c>
      <c r="AK180" s="32"/>
      <c r="AL180" s="6">
        <v>7</v>
      </c>
      <c r="AM180" s="6">
        <v>2</v>
      </c>
      <c r="AN180" s="8">
        <v>5130</v>
      </c>
      <c r="AO180" s="6">
        <f t="shared" si="189"/>
        <v>10260</v>
      </c>
      <c r="AP180" s="6">
        <f t="shared" si="190"/>
        <v>52633800</v>
      </c>
      <c r="AQ180" s="6">
        <f t="shared" si="191"/>
        <v>270011394000</v>
      </c>
      <c r="AR180" s="8">
        <v>1948</v>
      </c>
      <c r="AS180" s="6">
        <f t="shared" si="192"/>
        <v>3896</v>
      </c>
      <c r="AT180" s="6">
        <f t="shared" si="193"/>
        <v>7589408</v>
      </c>
      <c r="AU180" s="6">
        <f t="shared" si="194"/>
        <v>14784166784</v>
      </c>
      <c r="AV180" s="32"/>
      <c r="AW180" s="6">
        <v>7</v>
      </c>
      <c r="AX180" s="6">
        <v>2</v>
      </c>
      <c r="AY180" s="8">
        <v>4179</v>
      </c>
      <c r="AZ180" s="6">
        <f t="shared" si="195"/>
        <v>8358</v>
      </c>
      <c r="BA180" s="6">
        <f t="shared" si="196"/>
        <v>34928082</v>
      </c>
      <c r="BB180" s="6">
        <f t="shared" si="197"/>
        <v>145964454678</v>
      </c>
      <c r="BC180" s="8">
        <v>2091</v>
      </c>
      <c r="BD180" s="6">
        <f t="shared" si="198"/>
        <v>4182</v>
      </c>
      <c r="BE180" s="6">
        <f t="shared" si="199"/>
        <v>8744562</v>
      </c>
      <c r="BF180" s="6">
        <f t="shared" si="200"/>
        <v>18284879142</v>
      </c>
      <c r="BG180" s="32"/>
      <c r="BH180" s="6">
        <v>7</v>
      </c>
      <c r="BI180" s="6">
        <v>2</v>
      </c>
      <c r="BJ180" s="8">
        <v>3750</v>
      </c>
      <c r="BK180" s="6">
        <f t="shared" si="201"/>
        <v>7500</v>
      </c>
      <c r="BL180" s="6">
        <f t="shared" si="202"/>
        <v>28125000</v>
      </c>
      <c r="BM180" s="6">
        <f t="shared" si="203"/>
        <v>105468750000</v>
      </c>
      <c r="BN180" s="8">
        <v>1426</v>
      </c>
      <c r="BO180" s="6">
        <f t="shared" si="204"/>
        <v>2852</v>
      </c>
      <c r="BP180" s="6">
        <f t="shared" si="205"/>
        <v>4066952</v>
      </c>
      <c r="BQ180" s="6">
        <f t="shared" si="206"/>
        <v>5799473552</v>
      </c>
      <c r="BR180" s="32"/>
      <c r="BS180" s="9">
        <v>7</v>
      </c>
      <c r="BT180" s="6">
        <v>2</v>
      </c>
      <c r="BU180" s="8">
        <v>3650</v>
      </c>
      <c r="BV180" s="6">
        <f t="shared" si="207"/>
        <v>7300</v>
      </c>
      <c r="BW180" s="6">
        <f t="shared" si="208"/>
        <v>26645000</v>
      </c>
      <c r="BX180" s="6">
        <f t="shared" si="209"/>
        <v>97254250000</v>
      </c>
      <c r="BY180" s="8">
        <v>1377</v>
      </c>
      <c r="BZ180" s="6">
        <f t="shared" si="210"/>
        <v>2754</v>
      </c>
      <c r="CA180" s="6">
        <f t="shared" si="211"/>
        <v>3792258</v>
      </c>
      <c r="CB180" s="6">
        <f t="shared" si="212"/>
        <v>5221939266</v>
      </c>
      <c r="CC180" s="32"/>
      <c r="CD180" s="32"/>
      <c r="CE180" s="32"/>
      <c r="CF180" s="32"/>
      <c r="CG180" s="32"/>
      <c r="CH180" s="32"/>
      <c r="CI180" s="32"/>
      <c r="CJ180" s="32"/>
      <c r="CK180" s="32"/>
      <c r="CL180" s="32"/>
      <c r="CM180" s="32"/>
      <c r="CN180" s="32"/>
      <c r="CO180" s="32"/>
      <c r="CP180" s="32"/>
      <c r="CQ180" s="32"/>
      <c r="CR180" s="32"/>
      <c r="CS180" s="32"/>
      <c r="CT180" s="32"/>
      <c r="CU180" s="32"/>
    </row>
    <row r="181" spans="5:118" x14ac:dyDescent="0.35">
      <c r="E181" s="6">
        <v>8</v>
      </c>
      <c r="F181" s="6">
        <v>0.75</v>
      </c>
      <c r="G181" s="8">
        <v>5205</v>
      </c>
      <c r="H181" s="6">
        <f t="shared" si="171"/>
        <v>3903.75</v>
      </c>
      <c r="I181" s="6">
        <f t="shared" si="172"/>
        <v>20319018.75</v>
      </c>
      <c r="J181" s="6">
        <f t="shared" si="173"/>
        <v>105760492593.75</v>
      </c>
      <c r="K181" s="8">
        <v>5205</v>
      </c>
      <c r="L181" s="6">
        <f t="shared" si="174"/>
        <v>3903.75</v>
      </c>
      <c r="M181" s="6">
        <f t="shared" si="175"/>
        <v>20319018.75</v>
      </c>
      <c r="N181" s="6">
        <f t="shared" si="176"/>
        <v>105760492593.75</v>
      </c>
      <c r="O181" s="32"/>
      <c r="P181" s="6">
        <v>8</v>
      </c>
      <c r="Q181" s="6">
        <v>0.75</v>
      </c>
      <c r="R181" s="8">
        <v>5362</v>
      </c>
      <c r="S181" s="6">
        <f t="shared" si="177"/>
        <v>4021.5</v>
      </c>
      <c r="T181" s="6">
        <f t="shared" si="178"/>
        <v>21563283</v>
      </c>
      <c r="U181" s="6">
        <f t="shared" si="179"/>
        <v>115622323446</v>
      </c>
      <c r="V181" s="8">
        <v>5322</v>
      </c>
      <c r="W181" s="6">
        <f t="shared" si="180"/>
        <v>3991.5</v>
      </c>
      <c r="X181" s="6">
        <f t="shared" si="181"/>
        <v>21242763</v>
      </c>
      <c r="Y181" s="6">
        <f t="shared" si="182"/>
        <v>113053984686</v>
      </c>
      <c r="Z181" s="32"/>
      <c r="AA181" s="6">
        <v>8</v>
      </c>
      <c r="AB181" s="6">
        <v>0.75</v>
      </c>
      <c r="AC181" s="8">
        <v>5629</v>
      </c>
      <c r="AD181" s="6">
        <f t="shared" si="183"/>
        <v>4221.75</v>
      </c>
      <c r="AE181" s="6">
        <f t="shared" si="184"/>
        <v>23764230.75</v>
      </c>
      <c r="AF181" s="6">
        <f t="shared" si="185"/>
        <v>133768854891.75</v>
      </c>
      <c r="AG181" s="8">
        <v>2755</v>
      </c>
      <c r="AH181" s="6">
        <f t="shared" si="186"/>
        <v>2066.25</v>
      </c>
      <c r="AI181" s="6">
        <f t="shared" si="187"/>
        <v>5692518.75</v>
      </c>
      <c r="AJ181" s="6">
        <f t="shared" si="188"/>
        <v>15682889156.25</v>
      </c>
      <c r="AK181" s="32"/>
      <c r="AL181" s="6">
        <v>8</v>
      </c>
      <c r="AM181" s="6">
        <v>0.75</v>
      </c>
      <c r="AN181" s="8">
        <v>4962</v>
      </c>
      <c r="AO181" s="6">
        <f t="shared" si="189"/>
        <v>3721.5</v>
      </c>
      <c r="AP181" s="6">
        <f t="shared" si="190"/>
        <v>18466083</v>
      </c>
      <c r="AQ181" s="6">
        <f t="shared" si="191"/>
        <v>91628703846</v>
      </c>
      <c r="AR181" s="8">
        <v>1948</v>
      </c>
      <c r="AS181" s="6">
        <f t="shared" si="192"/>
        <v>1461</v>
      </c>
      <c r="AT181" s="6">
        <f t="shared" si="193"/>
        <v>2846028</v>
      </c>
      <c r="AU181" s="6">
        <f t="shared" si="194"/>
        <v>5544062544</v>
      </c>
      <c r="AV181" s="32"/>
      <c r="AW181" s="6">
        <v>8</v>
      </c>
      <c r="AX181" s="6">
        <v>0.75</v>
      </c>
      <c r="AY181" s="8">
        <v>4129</v>
      </c>
      <c r="AZ181" s="6">
        <f t="shared" si="195"/>
        <v>3096.75</v>
      </c>
      <c r="BA181" s="6">
        <f t="shared" si="196"/>
        <v>12786480.75</v>
      </c>
      <c r="BB181" s="6">
        <f t="shared" si="197"/>
        <v>52795379016.75</v>
      </c>
      <c r="BC181" s="8">
        <v>2091</v>
      </c>
      <c r="BD181" s="6">
        <f t="shared" si="198"/>
        <v>1568.25</v>
      </c>
      <c r="BE181" s="6">
        <f t="shared" si="199"/>
        <v>3279210.75</v>
      </c>
      <c r="BF181" s="6">
        <f t="shared" si="200"/>
        <v>6856829678.25</v>
      </c>
      <c r="BG181" s="32"/>
      <c r="BH181" s="6">
        <v>8</v>
      </c>
      <c r="BI181" s="6">
        <v>0.75</v>
      </c>
      <c r="BJ181" s="8">
        <v>3730</v>
      </c>
      <c r="BK181" s="6">
        <f t="shared" si="201"/>
        <v>2797.5</v>
      </c>
      <c r="BL181" s="6">
        <f t="shared" si="202"/>
        <v>10434675</v>
      </c>
      <c r="BM181" s="6">
        <f t="shared" si="203"/>
        <v>38921337750</v>
      </c>
      <c r="BN181" s="8">
        <v>1426</v>
      </c>
      <c r="BO181" s="6">
        <f t="shared" si="204"/>
        <v>1069.5</v>
      </c>
      <c r="BP181" s="6">
        <f t="shared" si="205"/>
        <v>1525107</v>
      </c>
      <c r="BQ181" s="6">
        <f t="shared" si="206"/>
        <v>2174802582</v>
      </c>
      <c r="BR181" s="32"/>
      <c r="BS181" s="9">
        <v>8</v>
      </c>
      <c r="BT181" s="6">
        <v>0.75</v>
      </c>
      <c r="BU181" s="8">
        <v>3622</v>
      </c>
      <c r="BV181" s="6">
        <f t="shared" si="207"/>
        <v>2716.5</v>
      </c>
      <c r="BW181" s="6">
        <f t="shared" si="208"/>
        <v>9839163</v>
      </c>
      <c r="BX181" s="6">
        <f t="shared" si="209"/>
        <v>35637448386</v>
      </c>
      <c r="BY181" s="8">
        <v>1377</v>
      </c>
      <c r="BZ181" s="6">
        <f t="shared" si="210"/>
        <v>1032.75</v>
      </c>
      <c r="CA181" s="6">
        <f t="shared" si="211"/>
        <v>1422096.75</v>
      </c>
      <c r="CB181" s="6">
        <f t="shared" si="212"/>
        <v>1958227224.75</v>
      </c>
      <c r="CC181" s="32"/>
      <c r="CD181" s="32"/>
      <c r="CE181" s="32"/>
      <c r="CF181" s="32"/>
      <c r="CG181" s="32"/>
      <c r="CH181" s="32"/>
      <c r="CI181" s="32"/>
      <c r="CJ181" s="32"/>
      <c r="CK181" s="32"/>
      <c r="CL181" s="32"/>
      <c r="CM181" s="32"/>
      <c r="CN181" s="32"/>
      <c r="CO181" s="32"/>
      <c r="CP181" s="32"/>
      <c r="CQ181" s="32"/>
      <c r="CR181" s="32"/>
      <c r="CS181" s="32"/>
      <c r="CT181" s="32"/>
      <c r="CU181" s="32"/>
    </row>
    <row r="182" spans="5:118" x14ac:dyDescent="0.35">
      <c r="E182" s="6">
        <v>8.5</v>
      </c>
      <c r="F182" s="6">
        <v>1</v>
      </c>
      <c r="G182" s="8">
        <v>4713</v>
      </c>
      <c r="H182" s="6">
        <f t="shared" si="171"/>
        <v>4713</v>
      </c>
      <c r="I182" s="6">
        <f t="shared" si="172"/>
        <v>22212369</v>
      </c>
      <c r="J182" s="6">
        <f t="shared" si="173"/>
        <v>104686895097</v>
      </c>
      <c r="K182" s="8">
        <v>4713</v>
      </c>
      <c r="L182" s="6">
        <f t="shared" si="174"/>
        <v>4713</v>
      </c>
      <c r="M182" s="6">
        <f t="shared" si="175"/>
        <v>22212369</v>
      </c>
      <c r="N182" s="6">
        <f t="shared" si="176"/>
        <v>104686895097</v>
      </c>
      <c r="O182" s="32"/>
      <c r="P182" s="6">
        <v>8.5</v>
      </c>
      <c r="Q182" s="6">
        <v>1</v>
      </c>
      <c r="R182" s="8">
        <v>4761</v>
      </c>
      <c r="S182" s="6">
        <f t="shared" si="177"/>
        <v>4761</v>
      </c>
      <c r="T182" s="6">
        <f t="shared" si="178"/>
        <v>22667121</v>
      </c>
      <c r="U182" s="6">
        <f t="shared" si="179"/>
        <v>107918163081</v>
      </c>
      <c r="V182" s="8">
        <v>4954</v>
      </c>
      <c r="W182" s="6">
        <f t="shared" si="180"/>
        <v>4954</v>
      </c>
      <c r="X182" s="6">
        <f t="shared" si="181"/>
        <v>24542116</v>
      </c>
      <c r="Y182" s="6">
        <f t="shared" si="182"/>
        <v>121581642664</v>
      </c>
      <c r="Z182" s="32"/>
      <c r="AA182" s="6">
        <v>8.5</v>
      </c>
      <c r="AB182" s="6">
        <v>1</v>
      </c>
      <c r="AC182" s="8">
        <v>4949</v>
      </c>
      <c r="AD182" s="6">
        <f t="shared" si="183"/>
        <v>4949</v>
      </c>
      <c r="AE182" s="6">
        <f t="shared" si="184"/>
        <v>24492601</v>
      </c>
      <c r="AF182" s="6">
        <f t="shared" si="185"/>
        <v>121213882349</v>
      </c>
      <c r="AG182" s="8">
        <v>2755</v>
      </c>
      <c r="AH182" s="6">
        <f t="shared" si="186"/>
        <v>2755</v>
      </c>
      <c r="AI182" s="6">
        <f t="shared" si="187"/>
        <v>7590025</v>
      </c>
      <c r="AJ182" s="6">
        <f t="shared" si="188"/>
        <v>20910518875</v>
      </c>
      <c r="AK182" s="32"/>
      <c r="AL182" s="6">
        <v>8.5</v>
      </c>
      <c r="AM182" s="6">
        <v>1</v>
      </c>
      <c r="AN182" s="8">
        <v>4649</v>
      </c>
      <c r="AO182" s="6">
        <f t="shared" si="189"/>
        <v>4649</v>
      </c>
      <c r="AP182" s="6">
        <f t="shared" si="190"/>
        <v>21613201</v>
      </c>
      <c r="AQ182" s="6">
        <f t="shared" si="191"/>
        <v>100479771449</v>
      </c>
      <c r="AR182" s="8">
        <v>1948</v>
      </c>
      <c r="AS182" s="6">
        <f t="shared" si="192"/>
        <v>1948</v>
      </c>
      <c r="AT182" s="6">
        <f t="shared" si="193"/>
        <v>3794704</v>
      </c>
      <c r="AU182" s="6">
        <f t="shared" si="194"/>
        <v>7392083392</v>
      </c>
      <c r="AV182" s="32"/>
      <c r="AW182" s="6">
        <v>8.5</v>
      </c>
      <c r="AX182" s="6">
        <v>1</v>
      </c>
      <c r="AY182" s="8">
        <v>4031</v>
      </c>
      <c r="AZ182" s="6">
        <f t="shared" si="195"/>
        <v>4031</v>
      </c>
      <c r="BA182" s="6">
        <f t="shared" si="196"/>
        <v>16248961</v>
      </c>
      <c r="BB182" s="6">
        <f t="shared" si="197"/>
        <v>65499561791</v>
      </c>
      <c r="BC182" s="8">
        <v>2091</v>
      </c>
      <c r="BD182" s="6">
        <f t="shared" si="198"/>
        <v>2091</v>
      </c>
      <c r="BE182" s="6">
        <f t="shared" si="199"/>
        <v>4372281</v>
      </c>
      <c r="BF182" s="6">
        <f t="shared" si="200"/>
        <v>9142439571</v>
      </c>
      <c r="BG182" s="32"/>
      <c r="BH182" s="6">
        <v>8.5</v>
      </c>
      <c r="BI182" s="6">
        <v>1</v>
      </c>
      <c r="BJ182" s="8">
        <v>3665</v>
      </c>
      <c r="BK182" s="6">
        <f t="shared" si="201"/>
        <v>3665</v>
      </c>
      <c r="BL182" s="6">
        <f t="shared" si="202"/>
        <v>13432225</v>
      </c>
      <c r="BM182" s="6">
        <f t="shared" si="203"/>
        <v>49229104625</v>
      </c>
      <c r="BN182" s="8">
        <v>1426</v>
      </c>
      <c r="BO182" s="6">
        <f t="shared" si="204"/>
        <v>1426</v>
      </c>
      <c r="BP182" s="6">
        <f t="shared" si="205"/>
        <v>2033476</v>
      </c>
      <c r="BQ182" s="6">
        <f t="shared" si="206"/>
        <v>2899736776</v>
      </c>
      <c r="BR182" s="32"/>
      <c r="BS182" s="9">
        <v>8.5</v>
      </c>
      <c r="BT182" s="6">
        <v>1</v>
      </c>
      <c r="BU182" s="8">
        <v>3622</v>
      </c>
      <c r="BV182" s="6">
        <f t="shared" si="207"/>
        <v>3622</v>
      </c>
      <c r="BW182" s="6">
        <f t="shared" si="208"/>
        <v>13118884</v>
      </c>
      <c r="BX182" s="6">
        <f t="shared" si="209"/>
        <v>47516597848</v>
      </c>
      <c r="BY182" s="8">
        <v>1377</v>
      </c>
      <c r="BZ182" s="6">
        <f t="shared" si="210"/>
        <v>1377</v>
      </c>
      <c r="CA182" s="6">
        <f t="shared" si="211"/>
        <v>1896129</v>
      </c>
      <c r="CB182" s="6">
        <f t="shared" si="212"/>
        <v>2610969633</v>
      </c>
      <c r="CC182" s="32"/>
      <c r="CD182" s="32"/>
      <c r="CE182" s="32"/>
      <c r="CF182" s="32"/>
      <c r="CG182" s="32"/>
      <c r="CH182" s="32"/>
      <c r="CI182" s="32"/>
      <c r="CJ182" s="32"/>
      <c r="CK182" s="32"/>
      <c r="CL182" s="32"/>
      <c r="CM182" s="32"/>
      <c r="CN182" s="32"/>
      <c r="CO182" s="32"/>
      <c r="CP182" s="32"/>
      <c r="CQ182" s="32"/>
      <c r="CR182" s="32"/>
      <c r="CS182" s="32"/>
      <c r="CT182" s="32"/>
      <c r="CU182" s="32"/>
    </row>
    <row r="183" spans="5:118" x14ac:dyDescent="0.35">
      <c r="E183" s="6">
        <v>9</v>
      </c>
      <c r="F183" s="6">
        <v>0.5</v>
      </c>
      <c r="G183" s="10">
        <v>3908</v>
      </c>
      <c r="H183" s="6">
        <f t="shared" si="171"/>
        <v>1954</v>
      </c>
      <c r="I183" s="6">
        <f t="shared" si="172"/>
        <v>7636232</v>
      </c>
      <c r="J183" s="6">
        <f t="shared" si="173"/>
        <v>29842394656</v>
      </c>
      <c r="K183" s="10">
        <v>3908</v>
      </c>
      <c r="L183" s="6">
        <f t="shared" si="174"/>
        <v>1954</v>
      </c>
      <c r="M183" s="6">
        <f t="shared" si="175"/>
        <v>7636232</v>
      </c>
      <c r="N183" s="6">
        <f t="shared" si="176"/>
        <v>29842394656</v>
      </c>
      <c r="O183" s="32"/>
      <c r="P183" s="6">
        <v>9</v>
      </c>
      <c r="Q183" s="6">
        <v>0.5</v>
      </c>
      <c r="R183" s="8">
        <v>3873</v>
      </c>
      <c r="S183" s="6">
        <f t="shared" si="177"/>
        <v>1936.5</v>
      </c>
      <c r="T183" s="6">
        <f t="shared" si="178"/>
        <v>7500064.5</v>
      </c>
      <c r="U183" s="6">
        <f t="shared" si="179"/>
        <v>29047749808.5</v>
      </c>
      <c r="V183" s="8">
        <v>4197</v>
      </c>
      <c r="W183" s="6">
        <f t="shared" si="180"/>
        <v>2098.5</v>
      </c>
      <c r="X183" s="6">
        <f t="shared" si="181"/>
        <v>8807404.5</v>
      </c>
      <c r="Y183" s="6">
        <f t="shared" si="182"/>
        <v>36964676686.5</v>
      </c>
      <c r="Z183" s="32"/>
      <c r="AA183" s="6">
        <v>9</v>
      </c>
      <c r="AB183" s="6">
        <v>0.5</v>
      </c>
      <c r="AC183" s="8">
        <v>3980</v>
      </c>
      <c r="AD183" s="6">
        <f t="shared" si="183"/>
        <v>1990</v>
      </c>
      <c r="AE183" s="6">
        <f t="shared" si="184"/>
        <v>7920200</v>
      </c>
      <c r="AF183" s="6">
        <f t="shared" si="185"/>
        <v>31522396000</v>
      </c>
      <c r="AG183" s="8">
        <v>2755</v>
      </c>
      <c r="AH183" s="6">
        <f t="shared" si="186"/>
        <v>1377.5</v>
      </c>
      <c r="AI183" s="6">
        <f t="shared" si="187"/>
        <v>3795012.5</v>
      </c>
      <c r="AJ183" s="6">
        <f t="shared" si="188"/>
        <v>10455259437.5</v>
      </c>
      <c r="AK183" s="32"/>
      <c r="AL183" s="6">
        <v>9</v>
      </c>
      <c r="AM183" s="6">
        <v>0.5</v>
      </c>
      <c r="AN183" s="8">
        <v>4025</v>
      </c>
      <c r="AO183" s="6">
        <f t="shared" si="189"/>
        <v>2012.5</v>
      </c>
      <c r="AP183" s="6">
        <f t="shared" si="190"/>
        <v>8100312.5</v>
      </c>
      <c r="AQ183" s="6">
        <f t="shared" si="191"/>
        <v>32603757812.5</v>
      </c>
      <c r="AR183" s="8">
        <v>1948</v>
      </c>
      <c r="AS183" s="6">
        <f t="shared" si="192"/>
        <v>974</v>
      </c>
      <c r="AT183" s="6">
        <f t="shared" si="193"/>
        <v>1897352</v>
      </c>
      <c r="AU183" s="6">
        <f t="shared" si="194"/>
        <v>3696041696</v>
      </c>
      <c r="AV183" s="32"/>
      <c r="AW183" s="6">
        <v>9</v>
      </c>
      <c r="AX183" s="6">
        <v>0.5</v>
      </c>
      <c r="AY183" s="8">
        <v>3791</v>
      </c>
      <c r="AZ183" s="6">
        <f t="shared" si="195"/>
        <v>1895.5</v>
      </c>
      <c r="BA183" s="6">
        <f t="shared" si="196"/>
        <v>7185840.5</v>
      </c>
      <c r="BB183" s="6">
        <f t="shared" si="197"/>
        <v>27241521335.5</v>
      </c>
      <c r="BC183" s="8">
        <v>2091</v>
      </c>
      <c r="BD183" s="6">
        <f t="shared" si="198"/>
        <v>1045.5</v>
      </c>
      <c r="BE183" s="6">
        <f t="shared" si="199"/>
        <v>2186140.5</v>
      </c>
      <c r="BF183" s="6">
        <f t="shared" si="200"/>
        <v>4571219785.5</v>
      </c>
      <c r="BG183" s="32"/>
      <c r="BH183" s="6">
        <v>9</v>
      </c>
      <c r="BI183" s="6">
        <v>0.5</v>
      </c>
      <c r="BJ183" s="8">
        <v>3605</v>
      </c>
      <c r="BK183" s="6">
        <f t="shared" si="201"/>
        <v>1802.5</v>
      </c>
      <c r="BL183" s="6">
        <f t="shared" si="202"/>
        <v>6498012.5</v>
      </c>
      <c r="BM183" s="6">
        <f t="shared" si="203"/>
        <v>23425335062.5</v>
      </c>
      <c r="BN183" s="8">
        <v>1426</v>
      </c>
      <c r="BO183" s="6">
        <f t="shared" si="204"/>
        <v>713</v>
      </c>
      <c r="BP183" s="6">
        <f t="shared" si="205"/>
        <v>1016738</v>
      </c>
      <c r="BQ183" s="6">
        <f t="shared" si="206"/>
        <v>1449868388</v>
      </c>
      <c r="BR183" s="32"/>
      <c r="BS183" s="9">
        <v>9</v>
      </c>
      <c r="BT183" s="6">
        <v>0.5</v>
      </c>
      <c r="BU183" s="8">
        <v>3587</v>
      </c>
      <c r="BV183" s="6">
        <f t="shared" si="207"/>
        <v>1793.5</v>
      </c>
      <c r="BW183" s="6">
        <f t="shared" si="208"/>
        <v>6433284.5</v>
      </c>
      <c r="BX183" s="6">
        <f t="shared" si="209"/>
        <v>23076191501.5</v>
      </c>
      <c r="BY183" s="8">
        <v>1377</v>
      </c>
      <c r="BZ183" s="6">
        <f t="shared" si="210"/>
        <v>688.5</v>
      </c>
      <c r="CA183" s="6">
        <f t="shared" si="211"/>
        <v>948064.5</v>
      </c>
      <c r="CB183" s="6">
        <f t="shared" si="212"/>
        <v>1305484816.5</v>
      </c>
      <c r="CC183" s="32"/>
      <c r="CD183" s="32"/>
      <c r="CE183" s="32"/>
      <c r="CF183" s="32"/>
      <c r="CG183" s="32"/>
      <c r="CH183" s="32"/>
      <c r="CI183" s="32"/>
      <c r="CJ183" s="32"/>
      <c r="CK183" s="32"/>
      <c r="CL183" s="32"/>
      <c r="CM183" s="32"/>
      <c r="CN183" s="32"/>
      <c r="CO183" s="32"/>
      <c r="CP183" s="32"/>
      <c r="CQ183" s="32"/>
      <c r="CR183" s="32"/>
      <c r="CS183" s="32"/>
      <c r="CT183" s="32"/>
      <c r="CU183" s="32"/>
    </row>
    <row r="184" spans="5:118" x14ac:dyDescent="0.35">
      <c r="E184" s="6">
        <v>9.5</v>
      </c>
      <c r="F184" s="6">
        <v>1</v>
      </c>
      <c r="G184" s="8">
        <v>2375</v>
      </c>
      <c r="H184" s="6">
        <f t="shared" si="171"/>
        <v>2375</v>
      </c>
      <c r="I184" s="6">
        <f t="shared" si="172"/>
        <v>5640625</v>
      </c>
      <c r="J184" s="6">
        <f t="shared" si="173"/>
        <v>13396484375</v>
      </c>
      <c r="K184" s="8">
        <v>2375</v>
      </c>
      <c r="L184" s="6">
        <f t="shared" si="174"/>
        <v>2375</v>
      </c>
      <c r="M184" s="6">
        <f t="shared" si="175"/>
        <v>5640625</v>
      </c>
      <c r="N184" s="6">
        <f t="shared" si="176"/>
        <v>13396484375</v>
      </c>
      <c r="O184" s="32"/>
      <c r="P184" s="6">
        <v>9.5</v>
      </c>
      <c r="Q184" s="6">
        <v>1</v>
      </c>
      <c r="R184" s="8">
        <v>2316</v>
      </c>
      <c r="S184" s="6">
        <f t="shared" si="177"/>
        <v>2316</v>
      </c>
      <c r="T184" s="6">
        <f t="shared" si="178"/>
        <v>5363856</v>
      </c>
      <c r="U184" s="6">
        <f t="shared" si="179"/>
        <v>12422690496</v>
      </c>
      <c r="V184" s="8">
        <v>2603</v>
      </c>
      <c r="W184" s="6">
        <f t="shared" si="180"/>
        <v>2603</v>
      </c>
      <c r="X184" s="6">
        <f t="shared" si="181"/>
        <v>6775609</v>
      </c>
      <c r="Y184" s="6">
        <f t="shared" si="182"/>
        <v>17636910227</v>
      </c>
      <c r="Z184" s="32"/>
      <c r="AA184" s="6">
        <v>9.5</v>
      </c>
      <c r="AB184" s="6">
        <v>1</v>
      </c>
      <c r="AC184" s="8">
        <v>2422</v>
      </c>
      <c r="AD184" s="6">
        <f t="shared" si="183"/>
        <v>2422</v>
      </c>
      <c r="AE184" s="6">
        <f t="shared" si="184"/>
        <v>5866084</v>
      </c>
      <c r="AF184" s="6">
        <f t="shared" si="185"/>
        <v>14207655448</v>
      </c>
      <c r="AG184" s="8">
        <v>2755</v>
      </c>
      <c r="AH184" s="6">
        <f t="shared" si="186"/>
        <v>2755</v>
      </c>
      <c r="AI184" s="6">
        <f t="shared" si="187"/>
        <v>7590025</v>
      </c>
      <c r="AJ184" s="6">
        <f t="shared" si="188"/>
        <v>20910518875</v>
      </c>
      <c r="AK184" s="32"/>
      <c r="AL184" s="6">
        <v>9.5</v>
      </c>
      <c r="AM184" s="6">
        <v>1</v>
      </c>
      <c r="AN184" s="8">
        <v>2707</v>
      </c>
      <c r="AO184" s="6">
        <f t="shared" si="189"/>
        <v>2707</v>
      </c>
      <c r="AP184" s="6">
        <f t="shared" si="190"/>
        <v>7327849</v>
      </c>
      <c r="AQ184" s="6">
        <f t="shared" si="191"/>
        <v>19836487243</v>
      </c>
      <c r="AR184" s="8">
        <v>1948</v>
      </c>
      <c r="AS184" s="6">
        <f t="shared" si="192"/>
        <v>1948</v>
      </c>
      <c r="AT184" s="6">
        <f t="shared" si="193"/>
        <v>3794704</v>
      </c>
      <c r="AU184" s="6">
        <f t="shared" si="194"/>
        <v>7392083392</v>
      </c>
      <c r="AV184" s="32"/>
      <c r="AW184" s="6">
        <v>9.5</v>
      </c>
      <c r="AX184" s="6">
        <v>1</v>
      </c>
      <c r="AY184" s="8">
        <v>3111</v>
      </c>
      <c r="AZ184" s="6">
        <f t="shared" si="195"/>
        <v>3111</v>
      </c>
      <c r="BA184" s="6">
        <f t="shared" si="196"/>
        <v>9678321</v>
      </c>
      <c r="BB184" s="6">
        <f t="shared" si="197"/>
        <v>30109256631</v>
      </c>
      <c r="BC184" s="8">
        <v>2091</v>
      </c>
      <c r="BD184" s="6">
        <f t="shared" si="198"/>
        <v>2091</v>
      </c>
      <c r="BE184" s="6">
        <f t="shared" si="199"/>
        <v>4372281</v>
      </c>
      <c r="BF184" s="6">
        <f t="shared" si="200"/>
        <v>9142439571</v>
      </c>
      <c r="BG184" s="32"/>
      <c r="BH184" s="6">
        <v>9.5</v>
      </c>
      <c r="BI184" s="6">
        <v>1</v>
      </c>
      <c r="BJ184" s="8">
        <v>3427</v>
      </c>
      <c r="BK184" s="6">
        <f t="shared" si="201"/>
        <v>3427</v>
      </c>
      <c r="BL184" s="6">
        <f t="shared" si="202"/>
        <v>11744329</v>
      </c>
      <c r="BM184" s="6">
        <f t="shared" si="203"/>
        <v>40247815483</v>
      </c>
      <c r="BN184" s="8">
        <v>1426</v>
      </c>
      <c r="BO184" s="6">
        <f t="shared" si="204"/>
        <v>1426</v>
      </c>
      <c r="BP184" s="6">
        <f t="shared" si="205"/>
        <v>2033476</v>
      </c>
      <c r="BQ184" s="6">
        <f t="shared" si="206"/>
        <v>2899736776</v>
      </c>
      <c r="BR184" s="32"/>
      <c r="BS184" s="9">
        <v>9.5</v>
      </c>
      <c r="BT184" s="6">
        <v>1</v>
      </c>
      <c r="BU184" s="8">
        <v>3573</v>
      </c>
      <c r="BV184" s="6">
        <f t="shared" si="207"/>
        <v>3573</v>
      </c>
      <c r="BW184" s="6">
        <f t="shared" si="208"/>
        <v>12766329</v>
      </c>
      <c r="BX184" s="6">
        <f t="shared" si="209"/>
        <v>45614093517</v>
      </c>
      <c r="BY184" s="8">
        <v>1377</v>
      </c>
      <c r="BZ184" s="6">
        <f t="shared" si="210"/>
        <v>1377</v>
      </c>
      <c r="CA184" s="6">
        <f t="shared" si="211"/>
        <v>1896129</v>
      </c>
      <c r="CB184" s="6">
        <f t="shared" si="212"/>
        <v>2610969633</v>
      </c>
      <c r="CC184" s="32"/>
      <c r="CD184" s="32"/>
      <c r="CE184" s="32"/>
      <c r="CF184" s="32"/>
      <c r="CG184" s="32"/>
      <c r="CH184" s="32"/>
      <c r="CI184" s="32"/>
      <c r="CJ184" s="32"/>
      <c r="CK184" s="32"/>
      <c r="CL184" s="32"/>
      <c r="CM184" s="32"/>
      <c r="CN184" s="32"/>
      <c r="CO184" s="32"/>
      <c r="CP184" s="32"/>
      <c r="CQ184" s="32"/>
      <c r="CR184" s="32"/>
      <c r="CS184" s="32"/>
      <c r="CT184" s="32"/>
      <c r="CU184" s="32"/>
    </row>
    <row r="185" spans="5:118" x14ac:dyDescent="0.35">
      <c r="E185" s="6">
        <v>10</v>
      </c>
      <c r="F185" s="6">
        <v>0.25</v>
      </c>
      <c r="G185" s="8">
        <v>0</v>
      </c>
      <c r="H185" s="6">
        <f t="shared" si="171"/>
        <v>0</v>
      </c>
      <c r="I185" s="6">
        <f t="shared" si="172"/>
        <v>0</v>
      </c>
      <c r="J185" s="6">
        <f t="shared" si="173"/>
        <v>0</v>
      </c>
      <c r="K185" s="8">
        <v>0</v>
      </c>
      <c r="L185" s="6">
        <f t="shared" si="174"/>
        <v>0</v>
      </c>
      <c r="M185" s="6">
        <f t="shared" si="175"/>
        <v>0</v>
      </c>
      <c r="N185" s="6">
        <f t="shared" si="176"/>
        <v>0</v>
      </c>
      <c r="O185" s="32"/>
      <c r="P185" s="6">
        <v>10</v>
      </c>
      <c r="Q185" s="6">
        <v>0.25</v>
      </c>
      <c r="R185" s="8">
        <v>0</v>
      </c>
      <c r="S185" s="6">
        <f t="shared" si="177"/>
        <v>0</v>
      </c>
      <c r="T185" s="6">
        <f t="shared" si="178"/>
        <v>0</v>
      </c>
      <c r="U185" s="6">
        <f t="shared" si="179"/>
        <v>0</v>
      </c>
      <c r="V185" s="8">
        <v>0</v>
      </c>
      <c r="W185" s="6">
        <f t="shared" si="180"/>
        <v>0</v>
      </c>
      <c r="X185" s="6">
        <f t="shared" si="181"/>
        <v>0</v>
      </c>
      <c r="Y185" s="6">
        <f t="shared" si="182"/>
        <v>0</v>
      </c>
      <c r="Z185" s="32"/>
      <c r="AA185" s="6">
        <v>10</v>
      </c>
      <c r="AB185" s="6">
        <v>0.25</v>
      </c>
      <c r="AC185" s="8">
        <v>0</v>
      </c>
      <c r="AD185" s="6">
        <f t="shared" si="183"/>
        <v>0</v>
      </c>
      <c r="AE185" s="6">
        <f t="shared" si="184"/>
        <v>0</v>
      </c>
      <c r="AF185" s="6">
        <f t="shared" si="185"/>
        <v>0</v>
      </c>
      <c r="AG185" s="8">
        <v>0</v>
      </c>
      <c r="AH185" s="6">
        <f t="shared" si="186"/>
        <v>0</v>
      </c>
      <c r="AI185" s="6">
        <f t="shared" si="187"/>
        <v>0</v>
      </c>
      <c r="AJ185" s="6">
        <f t="shared" si="188"/>
        <v>0</v>
      </c>
      <c r="AK185" s="32"/>
      <c r="AL185" s="6">
        <v>10</v>
      </c>
      <c r="AM185" s="6">
        <v>0.25</v>
      </c>
      <c r="AN185" s="8">
        <v>0</v>
      </c>
      <c r="AO185" s="6">
        <f t="shared" si="189"/>
        <v>0</v>
      </c>
      <c r="AP185" s="6">
        <f t="shared" si="190"/>
        <v>0</v>
      </c>
      <c r="AQ185" s="6">
        <f t="shared" si="191"/>
        <v>0</v>
      </c>
      <c r="AR185" s="8">
        <v>0</v>
      </c>
      <c r="AS185" s="6">
        <f t="shared" si="192"/>
        <v>0</v>
      </c>
      <c r="AT185" s="6">
        <f t="shared" si="193"/>
        <v>0</v>
      </c>
      <c r="AU185" s="6">
        <f t="shared" si="194"/>
        <v>0</v>
      </c>
      <c r="AV185" s="32"/>
      <c r="AW185" s="6">
        <v>10</v>
      </c>
      <c r="AX185" s="6">
        <v>0.25</v>
      </c>
      <c r="AY185" s="8">
        <v>0</v>
      </c>
      <c r="AZ185" s="6">
        <f t="shared" si="195"/>
        <v>0</v>
      </c>
      <c r="BA185" s="6">
        <f t="shared" si="196"/>
        <v>0</v>
      </c>
      <c r="BB185" s="6">
        <f t="shared" si="197"/>
        <v>0</v>
      </c>
      <c r="BC185" s="8">
        <v>0</v>
      </c>
      <c r="BD185" s="6">
        <f t="shared" si="198"/>
        <v>0</v>
      </c>
      <c r="BE185" s="6">
        <f t="shared" si="199"/>
        <v>0</v>
      </c>
      <c r="BF185" s="6">
        <f t="shared" si="200"/>
        <v>0</v>
      </c>
      <c r="BG185" s="32"/>
      <c r="BH185" s="6">
        <v>10</v>
      </c>
      <c r="BI185" s="6">
        <v>0.25</v>
      </c>
      <c r="BJ185" s="8">
        <v>0</v>
      </c>
      <c r="BK185" s="6">
        <f t="shared" si="201"/>
        <v>0</v>
      </c>
      <c r="BL185" s="6">
        <f t="shared" si="202"/>
        <v>0</v>
      </c>
      <c r="BM185" s="6">
        <f t="shared" si="203"/>
        <v>0</v>
      </c>
      <c r="BN185" s="8">
        <v>0</v>
      </c>
      <c r="BO185" s="6">
        <f t="shared" si="204"/>
        <v>0</v>
      </c>
      <c r="BP185" s="6">
        <f t="shared" si="205"/>
        <v>0</v>
      </c>
      <c r="BQ185" s="6">
        <f t="shared" si="206"/>
        <v>0</v>
      </c>
      <c r="BR185" s="32"/>
      <c r="BS185" s="9">
        <v>10</v>
      </c>
      <c r="BT185" s="6">
        <v>0.25</v>
      </c>
      <c r="BU185" s="8">
        <v>0</v>
      </c>
      <c r="BV185" s="6">
        <f t="shared" si="207"/>
        <v>0</v>
      </c>
      <c r="BW185" s="6">
        <f t="shared" si="208"/>
        <v>0</v>
      </c>
      <c r="BX185" s="6">
        <f t="shared" si="209"/>
        <v>0</v>
      </c>
      <c r="BY185" s="8">
        <v>0</v>
      </c>
      <c r="BZ185" s="6">
        <f t="shared" si="210"/>
        <v>0</v>
      </c>
      <c r="CA185" s="6">
        <f t="shared" si="211"/>
        <v>0</v>
      </c>
      <c r="CB185" s="6">
        <f t="shared" si="212"/>
        <v>0</v>
      </c>
      <c r="CC185" s="32"/>
      <c r="CD185" s="32"/>
      <c r="CE185" s="32"/>
      <c r="CF185" s="32"/>
      <c r="CG185" s="32"/>
      <c r="CH185" s="32"/>
      <c r="CI185" s="32"/>
      <c r="CJ185" s="32"/>
      <c r="CK185" s="32"/>
      <c r="CL185" s="32"/>
      <c r="CM185" s="32"/>
      <c r="CN185" s="32"/>
      <c r="CO185" s="32"/>
      <c r="CP185" s="32"/>
      <c r="CQ185" s="32"/>
      <c r="CR185" s="32"/>
      <c r="CS185" s="32"/>
      <c r="CT185" s="32"/>
      <c r="CU185" s="32"/>
    </row>
    <row r="186" spans="5:118" x14ac:dyDescent="0.35">
      <c r="E186" s="140" t="s">
        <v>17</v>
      </c>
      <c r="F186" s="141"/>
      <c r="G186" s="142"/>
      <c r="H186" s="18">
        <f>SUM(H171:H185)</f>
        <v>74189.25</v>
      </c>
      <c r="I186" s="18">
        <f>SUM(I171:I185)</f>
        <v>383904945.75</v>
      </c>
      <c r="J186" s="18">
        <f>SUM(J171:J185)</f>
        <v>2018833837527.75</v>
      </c>
      <c r="K186" s="6"/>
      <c r="L186" s="6">
        <f>SUM(L171:L185)</f>
        <v>74189.25</v>
      </c>
      <c r="M186" s="6">
        <f>SUM(M171:M185)</f>
        <v>383904945.75</v>
      </c>
      <c r="N186" s="6">
        <f>SUM(N171:N185)</f>
        <v>2018833837527.75</v>
      </c>
      <c r="O186" s="32"/>
      <c r="P186" s="132" t="s">
        <v>17</v>
      </c>
      <c r="Q186" s="132"/>
      <c r="R186" s="132"/>
      <c r="S186" s="6">
        <f>SUM(S171:S185)</f>
        <v>74719</v>
      </c>
      <c r="T186" s="6">
        <f>SUM(T171:T185)</f>
        <v>395550435</v>
      </c>
      <c r="U186" s="6">
        <f>SUM(U171:U185)</f>
        <v>2138626876715.5</v>
      </c>
      <c r="V186" s="6"/>
      <c r="W186" s="6">
        <f>SUM(W171:W185)</f>
        <v>74288.75</v>
      </c>
      <c r="X186" s="6">
        <f>SUM(X171:X185)</f>
        <v>381586719.75</v>
      </c>
      <c r="Y186" s="6">
        <f>SUM(Y171:Y185)</f>
        <v>1982007869336.75</v>
      </c>
      <c r="Z186" s="32"/>
      <c r="AA186" s="132" t="s">
        <v>17</v>
      </c>
      <c r="AB186" s="132"/>
      <c r="AC186" s="132"/>
      <c r="AD186" s="6">
        <f>SUM(AD171:AD185)</f>
        <v>76842.5</v>
      </c>
      <c r="AE186" s="6">
        <f>SUM(AE171:AE185)</f>
        <v>425160194</v>
      </c>
      <c r="AF186" s="6">
        <f>SUM(AF171:AF185)</f>
        <v>2419939287396.5</v>
      </c>
      <c r="AG186" s="6"/>
      <c r="AH186" s="6">
        <f>SUM(AH171:AH185)</f>
        <v>40636.25</v>
      </c>
      <c r="AI186" s="6">
        <f>SUM(AI171:AI185)</f>
        <v>111952868.75</v>
      </c>
      <c r="AJ186" s="6">
        <f>SUM(AJ171:AJ185)</f>
        <v>308430153406.25</v>
      </c>
      <c r="AK186" s="32"/>
      <c r="AL186" s="136" t="s">
        <v>17</v>
      </c>
      <c r="AM186" s="137"/>
      <c r="AN186" s="138"/>
      <c r="AO186" s="6">
        <f>SUM(AO171:AO185)</f>
        <v>66589.25</v>
      </c>
      <c r="AP186" s="6">
        <f>SUM(AP171:AP185)</f>
        <v>317309899.25</v>
      </c>
      <c r="AQ186" s="6">
        <f>SUM(AQ171:AQ185)</f>
        <v>1548619610209.25</v>
      </c>
      <c r="AR186" s="6"/>
      <c r="AS186" s="6">
        <f>SUM(AS171:AS185)</f>
        <v>28728</v>
      </c>
      <c r="AT186" s="6">
        <f>SUM(AT171:AT185)</f>
        <v>55952504</v>
      </c>
      <c r="AU186" s="6">
        <f>SUM(AU171:AU185)</f>
        <v>108976891872</v>
      </c>
      <c r="AV186" s="32"/>
      <c r="AW186" s="132" t="s">
        <v>17</v>
      </c>
      <c r="AX186" s="132"/>
      <c r="AY186" s="132"/>
      <c r="AZ186" s="6">
        <f>SUM(AZ171:AZ185)</f>
        <v>56029.75</v>
      </c>
      <c r="BA186" s="6">
        <f>SUM(BA171:BA185)</f>
        <v>221939036.75</v>
      </c>
      <c r="BB186" s="6">
        <f>SUM(BB171:BB185)</f>
        <v>893554206775.75</v>
      </c>
      <c r="BC186" s="6"/>
      <c r="BD186" s="6">
        <f>SUM(BD171:BD185)</f>
        <v>30842.25</v>
      </c>
      <c r="BE186" s="6">
        <f>SUM(BE171:BE185)</f>
        <v>64491144.75</v>
      </c>
      <c r="BF186" s="6">
        <f>SUM(BF171:BF185)</f>
        <v>134850983672.25</v>
      </c>
      <c r="BG186" s="32"/>
      <c r="BH186" s="132" t="s">
        <v>17</v>
      </c>
      <c r="BI186" s="132"/>
      <c r="BJ186" s="132"/>
      <c r="BK186" s="6">
        <f>SUM(BK171:BK185)</f>
        <v>51142.75</v>
      </c>
      <c r="BL186" s="6">
        <f>SUM(BL171:BL185)</f>
        <v>184257761.25</v>
      </c>
      <c r="BM186" s="6">
        <f>SUM(BM171:BM185)</f>
        <v>672568015443.25</v>
      </c>
      <c r="BN186" s="6"/>
      <c r="BO186" s="6">
        <f>SUM(BO171:BO185)</f>
        <v>21033.5</v>
      </c>
      <c r="BP186" s="6">
        <f>SUM(BP171:BP185)</f>
        <v>29993771</v>
      </c>
      <c r="BQ186" s="6">
        <f>SUM(BQ171:BQ185)</f>
        <v>42771117446</v>
      </c>
      <c r="BR186" s="32"/>
      <c r="BS186" s="143" t="s">
        <v>17</v>
      </c>
      <c r="BT186" s="144"/>
      <c r="BU186" s="145"/>
      <c r="BV186" s="6">
        <f>SUM(BV171:BV185)</f>
        <v>50119.5</v>
      </c>
      <c r="BW186" s="6">
        <f>SUM(BW171:BW185)</f>
        <v>176955241.5</v>
      </c>
      <c r="BX186" s="6">
        <f>SUM(BX171:BX185)</f>
        <v>632768354464.5</v>
      </c>
      <c r="BY186" s="6"/>
      <c r="BZ186" s="6">
        <f>SUM(BZ171:BZ185)</f>
        <v>20310.75</v>
      </c>
      <c r="CA186" s="6">
        <f>SUM(CA171:CA185)</f>
        <v>27967902.75</v>
      </c>
      <c r="CB186" s="6">
        <f>SUM(CB171:CB185)</f>
        <v>38511802086.75</v>
      </c>
      <c r="CC186" s="32"/>
      <c r="CD186" s="32"/>
      <c r="CE186" s="32"/>
      <c r="CF186" s="32"/>
      <c r="CG186" s="32"/>
      <c r="CH186" s="32"/>
      <c r="CI186" s="32"/>
      <c r="CJ186" s="32"/>
      <c r="CK186" s="32"/>
      <c r="CL186" s="32"/>
      <c r="CM186" s="32"/>
      <c r="CN186" s="32"/>
      <c r="CO186" s="32"/>
      <c r="CP186" s="32"/>
      <c r="CQ186" s="32"/>
      <c r="CR186" s="32"/>
      <c r="CS186" s="32"/>
      <c r="CT186" s="32"/>
      <c r="CU186" s="32"/>
    </row>
    <row r="187" spans="5:118" ht="16.5" x14ac:dyDescent="0.35">
      <c r="E187" s="136" t="s">
        <v>75</v>
      </c>
      <c r="F187" s="137"/>
      <c r="G187" s="137"/>
      <c r="H187" s="137"/>
      <c r="I187" s="137"/>
      <c r="J187" s="137"/>
      <c r="K187" s="137"/>
      <c r="L187" s="137"/>
      <c r="M187" s="138"/>
      <c r="N187" s="6">
        <f>N186+J186</f>
        <v>4037667675055.5</v>
      </c>
      <c r="O187" s="32"/>
      <c r="P187" s="132" t="s">
        <v>75</v>
      </c>
      <c r="Q187" s="132"/>
      <c r="R187" s="132"/>
      <c r="S187" s="132"/>
      <c r="T187" s="132"/>
      <c r="U187" s="132"/>
      <c r="V187" s="132"/>
      <c r="W187" s="132"/>
      <c r="X187" s="132"/>
      <c r="Y187" s="6">
        <f>SUM(Y186+U186)</f>
        <v>4120634746052.25</v>
      </c>
      <c r="Z187" s="32"/>
      <c r="AA187" s="132" t="s">
        <v>75</v>
      </c>
      <c r="AB187" s="132"/>
      <c r="AC187" s="132"/>
      <c r="AD187" s="132"/>
      <c r="AE187" s="132"/>
      <c r="AF187" s="132"/>
      <c r="AG187" s="132"/>
      <c r="AH187" s="132"/>
      <c r="AI187" s="132"/>
      <c r="AJ187" s="6">
        <f>AJ186+AF186</f>
        <v>2728369440802.75</v>
      </c>
      <c r="AK187" s="32"/>
      <c r="AL187" s="132" t="s">
        <v>75</v>
      </c>
      <c r="AM187" s="132"/>
      <c r="AN187" s="132"/>
      <c r="AO187" s="132"/>
      <c r="AP187" s="132"/>
      <c r="AQ187" s="132"/>
      <c r="AR187" s="132"/>
      <c r="AS187" s="132"/>
      <c r="AT187" s="132"/>
      <c r="AU187" s="6">
        <f>AU186+AQ186</f>
        <v>1657596502081.25</v>
      </c>
      <c r="AV187" s="32"/>
      <c r="AW187" s="132" t="s">
        <v>75</v>
      </c>
      <c r="AX187" s="132"/>
      <c r="AY187" s="132"/>
      <c r="AZ187" s="132"/>
      <c r="BA187" s="132"/>
      <c r="BB187" s="132"/>
      <c r="BC187" s="132"/>
      <c r="BD187" s="132"/>
      <c r="BE187" s="132"/>
      <c r="BF187" s="6">
        <f>SUM(BF186+BB186)</f>
        <v>1028405190448</v>
      </c>
      <c r="BG187" s="32"/>
      <c r="BH187" s="132" t="s">
        <v>75</v>
      </c>
      <c r="BI187" s="132"/>
      <c r="BJ187" s="132"/>
      <c r="BK187" s="132"/>
      <c r="BL187" s="132"/>
      <c r="BM187" s="132"/>
      <c r="BN187" s="132"/>
      <c r="BO187" s="132"/>
      <c r="BP187" s="132"/>
      <c r="BQ187" s="6">
        <f>BQ186+BM186</f>
        <v>715339132889.25</v>
      </c>
      <c r="BR187" s="32"/>
      <c r="BS187" s="132" t="s">
        <v>75</v>
      </c>
      <c r="BT187" s="132"/>
      <c r="BU187" s="132"/>
      <c r="BV187" s="132"/>
      <c r="BW187" s="132"/>
      <c r="BX187" s="132"/>
      <c r="BY187" s="132"/>
      <c r="BZ187" s="132"/>
      <c r="CA187" s="132"/>
      <c r="CB187" s="6">
        <f>CB186+BX186</f>
        <v>671280156551.25</v>
      </c>
      <c r="CC187" s="32"/>
      <c r="CD187" s="32"/>
      <c r="CE187" s="32"/>
      <c r="CF187" s="32"/>
      <c r="CG187" s="32"/>
      <c r="CH187" s="32"/>
      <c r="CI187" s="32"/>
      <c r="CJ187" s="32"/>
      <c r="CK187" s="32"/>
      <c r="CL187" s="32"/>
      <c r="CM187" s="32"/>
      <c r="CN187" s="32"/>
      <c r="CO187" s="32"/>
      <c r="CP187" s="32"/>
      <c r="CQ187" s="32"/>
      <c r="CR187" s="32"/>
      <c r="CS187" s="32"/>
      <c r="CT187" s="32"/>
      <c r="CU187" s="32"/>
    </row>
    <row r="188" spans="5:118" x14ac:dyDescent="0.35"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</row>
    <row r="189" spans="5:118" x14ac:dyDescent="0.35">
      <c r="E189" s="133" t="s">
        <v>18</v>
      </c>
      <c r="F189" s="134"/>
      <c r="G189" s="134"/>
      <c r="H189" s="134"/>
      <c r="I189" s="134"/>
      <c r="J189" s="134"/>
      <c r="K189" s="134"/>
      <c r="L189" s="134"/>
      <c r="M189" s="134"/>
      <c r="N189" s="134"/>
      <c r="O189" s="134"/>
      <c r="P189" s="134"/>
      <c r="Q189" s="134"/>
      <c r="R189" s="134"/>
      <c r="S189" s="135"/>
      <c r="T189" s="25"/>
      <c r="U189" s="133" t="s">
        <v>18</v>
      </c>
      <c r="V189" s="134"/>
      <c r="W189" s="134"/>
      <c r="X189" s="134"/>
      <c r="Y189" s="134"/>
      <c r="Z189" s="134"/>
      <c r="AA189" s="134"/>
      <c r="AB189" s="134"/>
      <c r="AC189" s="134"/>
      <c r="AD189" s="134"/>
      <c r="AE189" s="134"/>
      <c r="AF189" s="134"/>
      <c r="AG189" s="134"/>
      <c r="AH189" s="134"/>
      <c r="AI189" s="135"/>
      <c r="AJ189" s="25"/>
      <c r="AK189" s="96" t="s">
        <v>18</v>
      </c>
      <c r="AL189" s="96"/>
      <c r="AM189" s="96"/>
      <c r="AN189" s="96"/>
      <c r="AO189" s="96"/>
      <c r="AP189" s="96"/>
      <c r="AQ189" s="96"/>
      <c r="AR189" s="96"/>
      <c r="AS189" s="96"/>
      <c r="AT189" s="96"/>
      <c r="AU189" s="96"/>
      <c r="AV189" s="96"/>
      <c r="AW189" s="96"/>
      <c r="AX189" s="96"/>
      <c r="AY189" s="96"/>
      <c r="AZ189" s="25"/>
      <c r="BA189" s="96" t="s">
        <v>18</v>
      </c>
      <c r="BB189" s="96"/>
      <c r="BC189" s="96"/>
      <c r="BD189" s="96"/>
      <c r="BE189" s="96"/>
      <c r="BF189" s="96"/>
      <c r="BG189" s="96"/>
      <c r="BH189" s="96"/>
      <c r="BI189" s="96"/>
      <c r="BJ189" s="96"/>
      <c r="BK189" s="96"/>
      <c r="BL189" s="96"/>
      <c r="BM189" s="96"/>
      <c r="BN189" s="96"/>
      <c r="BO189" s="96"/>
      <c r="BP189" s="33"/>
      <c r="BQ189" s="96" t="s">
        <v>18</v>
      </c>
      <c r="BR189" s="96"/>
      <c r="BS189" s="96"/>
      <c r="BT189" s="96"/>
      <c r="BU189" s="96"/>
      <c r="BV189" s="96"/>
      <c r="BW189" s="96"/>
      <c r="BX189" s="96"/>
      <c r="BY189" s="96"/>
      <c r="BZ189" s="96"/>
      <c r="CA189" s="96"/>
      <c r="CB189" s="96"/>
      <c r="CC189" s="96"/>
      <c r="CD189" s="96"/>
      <c r="CE189" s="96"/>
      <c r="CF189" s="33"/>
      <c r="CG189" s="130" t="s">
        <v>18</v>
      </c>
      <c r="CH189" s="130"/>
      <c r="CI189" s="130"/>
      <c r="CJ189" s="130"/>
      <c r="CK189" s="130"/>
      <c r="CL189" s="130"/>
      <c r="CM189" s="130"/>
      <c r="CN189" s="130"/>
      <c r="CO189" s="130"/>
      <c r="CP189" s="130"/>
      <c r="CQ189" s="130"/>
      <c r="CR189" s="130"/>
      <c r="CS189" s="130"/>
      <c r="CT189" s="130"/>
      <c r="CU189" s="130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</row>
    <row r="190" spans="5:118" x14ac:dyDescent="0.35">
      <c r="E190" s="131" t="s">
        <v>157</v>
      </c>
      <c r="F190" s="131"/>
      <c r="G190" s="131"/>
      <c r="H190" s="131"/>
      <c r="I190" s="131"/>
      <c r="J190" s="131"/>
      <c r="K190" s="131"/>
      <c r="L190" s="131"/>
      <c r="M190" s="131"/>
      <c r="N190" s="131"/>
      <c r="O190" s="131"/>
      <c r="P190" s="131"/>
      <c r="Q190" s="131"/>
      <c r="R190" s="131"/>
      <c r="S190" s="131"/>
      <c r="T190" s="25"/>
      <c r="U190" s="131" t="s">
        <v>159</v>
      </c>
      <c r="V190" s="131"/>
      <c r="W190" s="131"/>
      <c r="X190" s="131"/>
      <c r="Y190" s="131"/>
      <c r="Z190" s="131"/>
      <c r="AA190" s="131"/>
      <c r="AB190" s="131"/>
      <c r="AC190" s="131"/>
      <c r="AD190" s="131"/>
      <c r="AE190" s="131"/>
      <c r="AF190" s="131"/>
      <c r="AG190" s="131"/>
      <c r="AH190" s="131"/>
      <c r="AI190" s="131"/>
      <c r="AJ190" s="25"/>
      <c r="AK190" s="131" t="s">
        <v>162</v>
      </c>
      <c r="AL190" s="131"/>
      <c r="AM190" s="131"/>
      <c r="AN190" s="131"/>
      <c r="AO190" s="131"/>
      <c r="AP190" s="131"/>
      <c r="AQ190" s="131"/>
      <c r="AR190" s="131"/>
      <c r="AS190" s="131"/>
      <c r="AT190" s="131"/>
      <c r="AU190" s="131"/>
      <c r="AV190" s="131"/>
      <c r="AW190" s="131"/>
      <c r="AX190" s="131"/>
      <c r="AY190" s="131"/>
      <c r="AZ190" s="25"/>
      <c r="BA190" s="131" t="s">
        <v>165</v>
      </c>
      <c r="BB190" s="131"/>
      <c r="BC190" s="131"/>
      <c r="BD190" s="131"/>
      <c r="BE190" s="131"/>
      <c r="BF190" s="131"/>
      <c r="BG190" s="131"/>
      <c r="BH190" s="131"/>
      <c r="BI190" s="131"/>
      <c r="BJ190" s="131"/>
      <c r="BK190" s="131"/>
      <c r="BL190" s="131"/>
      <c r="BM190" s="131"/>
      <c r="BN190" s="131"/>
      <c r="BO190" s="131"/>
      <c r="BP190" s="33"/>
      <c r="BQ190" s="131" t="s">
        <v>168</v>
      </c>
      <c r="BR190" s="131"/>
      <c r="BS190" s="131"/>
      <c r="BT190" s="131"/>
      <c r="BU190" s="131"/>
      <c r="BV190" s="131"/>
      <c r="BW190" s="131"/>
      <c r="BX190" s="131"/>
      <c r="BY190" s="131"/>
      <c r="BZ190" s="131"/>
      <c r="CA190" s="131"/>
      <c r="CB190" s="131"/>
      <c r="CC190" s="131"/>
      <c r="CD190" s="131"/>
      <c r="CE190" s="131"/>
      <c r="CF190" s="33"/>
      <c r="CG190" s="131" t="s">
        <v>149</v>
      </c>
      <c r="CH190" s="131"/>
      <c r="CI190" s="131"/>
      <c r="CJ190" s="131"/>
      <c r="CK190" s="131"/>
      <c r="CL190" s="131"/>
      <c r="CM190" s="131"/>
      <c r="CN190" s="131"/>
      <c r="CO190" s="131"/>
      <c r="CP190" s="131"/>
      <c r="CQ190" s="131"/>
      <c r="CR190" s="131"/>
      <c r="CS190" s="131"/>
      <c r="CT190" s="131"/>
      <c r="CU190" s="131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</row>
    <row r="191" spans="5:118" x14ac:dyDescent="0.35">
      <c r="E191" s="131"/>
      <c r="F191" s="131"/>
      <c r="G191" s="131"/>
      <c r="H191" s="131"/>
      <c r="I191" s="131"/>
      <c r="J191" s="131"/>
      <c r="K191" s="131"/>
      <c r="L191" s="131"/>
      <c r="M191" s="131"/>
      <c r="N191" s="131"/>
      <c r="O191" s="131"/>
      <c r="P191" s="131"/>
      <c r="Q191" s="131"/>
      <c r="R191" s="131"/>
      <c r="S191" s="131"/>
      <c r="T191" s="25"/>
      <c r="U191" s="131"/>
      <c r="V191" s="131"/>
      <c r="W191" s="131"/>
      <c r="X191" s="131"/>
      <c r="Y191" s="131"/>
      <c r="Z191" s="131"/>
      <c r="AA191" s="131"/>
      <c r="AB191" s="131"/>
      <c r="AC191" s="131"/>
      <c r="AD191" s="131"/>
      <c r="AE191" s="131"/>
      <c r="AF191" s="131"/>
      <c r="AG191" s="131"/>
      <c r="AH191" s="131"/>
      <c r="AI191" s="131"/>
      <c r="AJ191" s="25"/>
      <c r="AK191" s="131"/>
      <c r="AL191" s="131"/>
      <c r="AM191" s="131"/>
      <c r="AN191" s="131"/>
      <c r="AO191" s="131"/>
      <c r="AP191" s="131"/>
      <c r="AQ191" s="131"/>
      <c r="AR191" s="131"/>
      <c r="AS191" s="131"/>
      <c r="AT191" s="131"/>
      <c r="AU191" s="131"/>
      <c r="AV191" s="131"/>
      <c r="AW191" s="131"/>
      <c r="AX191" s="131"/>
      <c r="AY191" s="131"/>
      <c r="AZ191" s="25"/>
      <c r="BA191" s="131"/>
      <c r="BB191" s="131"/>
      <c r="BC191" s="131"/>
      <c r="BD191" s="131"/>
      <c r="BE191" s="131"/>
      <c r="BF191" s="131"/>
      <c r="BG191" s="131"/>
      <c r="BH191" s="131"/>
      <c r="BI191" s="131"/>
      <c r="BJ191" s="131"/>
      <c r="BK191" s="131"/>
      <c r="BL191" s="131"/>
      <c r="BM191" s="131"/>
      <c r="BN191" s="131"/>
      <c r="BO191" s="131"/>
      <c r="BP191" s="33"/>
      <c r="BQ191" s="131"/>
      <c r="BR191" s="131"/>
      <c r="BS191" s="131"/>
      <c r="BT191" s="131"/>
      <c r="BU191" s="131"/>
      <c r="BV191" s="131"/>
      <c r="BW191" s="131"/>
      <c r="BX191" s="131"/>
      <c r="BY191" s="131"/>
      <c r="BZ191" s="131"/>
      <c r="CA191" s="131"/>
      <c r="CB191" s="131"/>
      <c r="CC191" s="131"/>
      <c r="CD191" s="131"/>
      <c r="CE191" s="131"/>
      <c r="CF191" s="33"/>
      <c r="CG191" s="131"/>
      <c r="CH191" s="131"/>
      <c r="CI191" s="131"/>
      <c r="CJ191" s="131"/>
      <c r="CK191" s="131"/>
      <c r="CL191" s="131"/>
      <c r="CM191" s="131"/>
      <c r="CN191" s="131"/>
      <c r="CO191" s="131"/>
      <c r="CP191" s="131"/>
      <c r="CQ191" s="131"/>
      <c r="CR191" s="131"/>
      <c r="CS191" s="131"/>
      <c r="CT191" s="131"/>
      <c r="CU191" s="131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</row>
    <row r="192" spans="5:118" x14ac:dyDescent="0.35">
      <c r="E192" s="126" t="s">
        <v>9</v>
      </c>
      <c r="F192" s="126"/>
      <c r="G192" s="126"/>
      <c r="H192" s="126"/>
      <c r="I192" s="126"/>
      <c r="J192" s="126" t="s">
        <v>10</v>
      </c>
      <c r="K192" s="126"/>
      <c r="L192" s="126"/>
      <c r="M192" s="126"/>
      <c r="N192" s="127"/>
      <c r="O192" s="128" t="s">
        <v>19</v>
      </c>
      <c r="P192" s="123" t="s">
        <v>20</v>
      </c>
      <c r="Q192" s="123" t="s">
        <v>21</v>
      </c>
      <c r="R192" s="123" t="s">
        <v>90</v>
      </c>
      <c r="S192" s="124" t="s">
        <v>22</v>
      </c>
      <c r="T192" s="25"/>
      <c r="U192" s="126" t="s">
        <v>9</v>
      </c>
      <c r="V192" s="126"/>
      <c r="W192" s="126"/>
      <c r="X192" s="126"/>
      <c r="Y192" s="126"/>
      <c r="Z192" s="126" t="s">
        <v>10</v>
      </c>
      <c r="AA192" s="126"/>
      <c r="AB192" s="126"/>
      <c r="AC192" s="126"/>
      <c r="AD192" s="127"/>
      <c r="AE192" s="128" t="s">
        <v>19</v>
      </c>
      <c r="AF192" s="123" t="s">
        <v>20</v>
      </c>
      <c r="AG192" s="123" t="s">
        <v>21</v>
      </c>
      <c r="AH192" s="123" t="s">
        <v>90</v>
      </c>
      <c r="AI192" s="124" t="s">
        <v>22</v>
      </c>
      <c r="AJ192" s="25"/>
      <c r="AK192" s="96" t="s">
        <v>9</v>
      </c>
      <c r="AL192" s="96"/>
      <c r="AM192" s="96"/>
      <c r="AN192" s="96"/>
      <c r="AO192" s="96"/>
      <c r="AP192" s="96" t="s">
        <v>10</v>
      </c>
      <c r="AQ192" s="96"/>
      <c r="AR192" s="96"/>
      <c r="AS192" s="96"/>
      <c r="AT192" s="96"/>
      <c r="AU192" s="122" t="s">
        <v>19</v>
      </c>
      <c r="AV192" s="122" t="s">
        <v>20</v>
      </c>
      <c r="AW192" s="122" t="s">
        <v>21</v>
      </c>
      <c r="AX192" s="122" t="s">
        <v>90</v>
      </c>
      <c r="AY192" s="122" t="s">
        <v>22</v>
      </c>
      <c r="AZ192" s="25"/>
      <c r="BA192" s="96" t="s">
        <v>9</v>
      </c>
      <c r="BB192" s="96"/>
      <c r="BC192" s="96"/>
      <c r="BD192" s="96"/>
      <c r="BE192" s="96"/>
      <c r="BF192" s="96" t="s">
        <v>10</v>
      </c>
      <c r="BG192" s="96"/>
      <c r="BH192" s="96"/>
      <c r="BI192" s="96"/>
      <c r="BJ192" s="96"/>
      <c r="BK192" s="122" t="s">
        <v>19</v>
      </c>
      <c r="BL192" s="122" t="s">
        <v>20</v>
      </c>
      <c r="BM192" s="122" t="s">
        <v>21</v>
      </c>
      <c r="BN192" s="122" t="s">
        <v>90</v>
      </c>
      <c r="BO192" s="122" t="s">
        <v>22</v>
      </c>
      <c r="BP192" s="33"/>
      <c r="BQ192" s="96" t="s">
        <v>9</v>
      </c>
      <c r="BR192" s="96"/>
      <c r="BS192" s="96"/>
      <c r="BT192" s="96"/>
      <c r="BU192" s="96"/>
      <c r="BV192" s="96" t="s">
        <v>10</v>
      </c>
      <c r="BW192" s="96"/>
      <c r="BX192" s="96"/>
      <c r="BY192" s="96"/>
      <c r="BZ192" s="96"/>
      <c r="CA192" s="122" t="s">
        <v>19</v>
      </c>
      <c r="CB192" s="122" t="s">
        <v>20</v>
      </c>
      <c r="CC192" s="122" t="s">
        <v>21</v>
      </c>
      <c r="CD192" s="122" t="s">
        <v>90</v>
      </c>
      <c r="CE192" s="122" t="s">
        <v>22</v>
      </c>
      <c r="CF192" s="33"/>
      <c r="CG192" s="96" t="s">
        <v>9</v>
      </c>
      <c r="CH192" s="96"/>
      <c r="CI192" s="96"/>
      <c r="CJ192" s="96"/>
      <c r="CK192" s="96"/>
      <c r="CL192" s="96" t="s">
        <v>10</v>
      </c>
      <c r="CM192" s="96"/>
      <c r="CN192" s="96"/>
      <c r="CO192" s="96"/>
      <c r="CP192" s="96"/>
      <c r="CQ192" s="122" t="s">
        <v>19</v>
      </c>
      <c r="CR192" s="122" t="s">
        <v>20</v>
      </c>
      <c r="CS192" s="122" t="s">
        <v>21</v>
      </c>
      <c r="CT192" s="122" t="s">
        <v>90</v>
      </c>
      <c r="CU192" s="122" t="s">
        <v>22</v>
      </c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</row>
    <row r="193" spans="1:118" ht="109.5" x14ac:dyDescent="0.35">
      <c r="E193" s="34" t="s">
        <v>88</v>
      </c>
      <c r="F193" s="34" t="s">
        <v>23</v>
      </c>
      <c r="G193" s="34" t="s">
        <v>24</v>
      </c>
      <c r="H193" s="34" t="s">
        <v>20</v>
      </c>
      <c r="I193" s="34" t="s">
        <v>25</v>
      </c>
      <c r="J193" s="34" t="s">
        <v>88</v>
      </c>
      <c r="K193" s="34" t="s">
        <v>23</v>
      </c>
      <c r="L193" s="34" t="s">
        <v>24</v>
      </c>
      <c r="M193" s="34" t="s">
        <v>20</v>
      </c>
      <c r="N193" s="35" t="s">
        <v>25</v>
      </c>
      <c r="O193" s="129"/>
      <c r="P193" s="122"/>
      <c r="Q193" s="122"/>
      <c r="R193" s="122"/>
      <c r="S193" s="125"/>
      <c r="T193" s="25"/>
      <c r="U193" s="34" t="s">
        <v>88</v>
      </c>
      <c r="V193" s="34" t="s">
        <v>23</v>
      </c>
      <c r="W193" s="34" t="s">
        <v>24</v>
      </c>
      <c r="X193" s="34" t="s">
        <v>20</v>
      </c>
      <c r="Y193" s="34" t="s">
        <v>25</v>
      </c>
      <c r="Z193" s="34" t="s">
        <v>88</v>
      </c>
      <c r="AA193" s="34" t="s">
        <v>23</v>
      </c>
      <c r="AB193" s="34" t="s">
        <v>24</v>
      </c>
      <c r="AC193" s="34" t="s">
        <v>20</v>
      </c>
      <c r="AD193" s="35" t="s">
        <v>25</v>
      </c>
      <c r="AE193" s="129"/>
      <c r="AF193" s="122"/>
      <c r="AG193" s="122"/>
      <c r="AH193" s="122"/>
      <c r="AI193" s="125"/>
      <c r="AJ193" s="25"/>
      <c r="AK193" s="36" t="s">
        <v>88</v>
      </c>
      <c r="AL193" s="36" t="s">
        <v>23</v>
      </c>
      <c r="AM193" s="36" t="s">
        <v>24</v>
      </c>
      <c r="AN193" s="36" t="s">
        <v>20</v>
      </c>
      <c r="AO193" s="36" t="s">
        <v>25</v>
      </c>
      <c r="AP193" s="36" t="s">
        <v>88</v>
      </c>
      <c r="AQ193" s="36" t="s">
        <v>23</v>
      </c>
      <c r="AR193" s="36" t="s">
        <v>24</v>
      </c>
      <c r="AS193" s="36" t="s">
        <v>20</v>
      </c>
      <c r="AT193" s="36" t="s">
        <v>25</v>
      </c>
      <c r="AU193" s="122"/>
      <c r="AV193" s="122"/>
      <c r="AW193" s="122"/>
      <c r="AX193" s="122"/>
      <c r="AY193" s="122"/>
      <c r="AZ193" s="25"/>
      <c r="BA193" s="36" t="s">
        <v>88</v>
      </c>
      <c r="BB193" s="36" t="s">
        <v>23</v>
      </c>
      <c r="BC193" s="36" t="s">
        <v>24</v>
      </c>
      <c r="BD193" s="36" t="s">
        <v>20</v>
      </c>
      <c r="BE193" s="36" t="s">
        <v>25</v>
      </c>
      <c r="BF193" s="36" t="s">
        <v>88</v>
      </c>
      <c r="BG193" s="36" t="s">
        <v>23</v>
      </c>
      <c r="BH193" s="36" t="s">
        <v>24</v>
      </c>
      <c r="BI193" s="36" t="s">
        <v>20</v>
      </c>
      <c r="BJ193" s="36" t="s">
        <v>25</v>
      </c>
      <c r="BK193" s="122"/>
      <c r="BL193" s="122"/>
      <c r="BM193" s="122"/>
      <c r="BN193" s="122"/>
      <c r="BO193" s="122"/>
      <c r="BP193" s="33"/>
      <c r="BQ193" s="36" t="s">
        <v>88</v>
      </c>
      <c r="BR193" s="36" t="s">
        <v>23</v>
      </c>
      <c r="BS193" s="36" t="s">
        <v>24</v>
      </c>
      <c r="BT193" s="36" t="s">
        <v>20</v>
      </c>
      <c r="BU193" s="36" t="s">
        <v>25</v>
      </c>
      <c r="BV193" s="36" t="s">
        <v>88</v>
      </c>
      <c r="BW193" s="36" t="s">
        <v>23</v>
      </c>
      <c r="BX193" s="36" t="s">
        <v>24</v>
      </c>
      <c r="BY193" s="36" t="s">
        <v>20</v>
      </c>
      <c r="BZ193" s="36" t="s">
        <v>25</v>
      </c>
      <c r="CA193" s="122"/>
      <c r="CB193" s="122"/>
      <c r="CC193" s="122"/>
      <c r="CD193" s="122"/>
      <c r="CE193" s="122"/>
      <c r="CF193" s="33"/>
      <c r="CG193" s="36" t="s">
        <v>88</v>
      </c>
      <c r="CH193" s="36" t="s">
        <v>23</v>
      </c>
      <c r="CI193" s="36" t="s">
        <v>24</v>
      </c>
      <c r="CJ193" s="36" t="s">
        <v>20</v>
      </c>
      <c r="CK193" s="36" t="s">
        <v>25</v>
      </c>
      <c r="CL193" s="36" t="s">
        <v>88</v>
      </c>
      <c r="CM193" s="36" t="s">
        <v>23</v>
      </c>
      <c r="CN193" s="36" t="s">
        <v>24</v>
      </c>
      <c r="CO193" s="36" t="s">
        <v>20</v>
      </c>
      <c r="CP193" s="36" t="s">
        <v>25</v>
      </c>
      <c r="CQ193" s="122"/>
      <c r="CR193" s="122"/>
      <c r="CS193" s="122"/>
      <c r="CT193" s="122"/>
      <c r="CU193" s="122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</row>
    <row r="194" spans="1:118" x14ac:dyDescent="0.35">
      <c r="E194" s="5" t="s">
        <v>26</v>
      </c>
      <c r="F194" s="5">
        <f>H186</f>
        <v>74189.25</v>
      </c>
      <c r="G194" s="5">
        <f>I186</f>
        <v>383904945.75</v>
      </c>
      <c r="H194" s="5">
        <v>5</v>
      </c>
      <c r="I194" s="5">
        <f>H194*G194</f>
        <v>1919524728.75</v>
      </c>
      <c r="J194" s="5" t="s">
        <v>26</v>
      </c>
      <c r="K194" s="5">
        <f>L186</f>
        <v>74189.25</v>
      </c>
      <c r="L194" s="5">
        <f>M186</f>
        <v>383904945.75</v>
      </c>
      <c r="M194" s="5">
        <v>5</v>
      </c>
      <c r="N194" s="5">
        <f>M194*L194</f>
        <v>1919524728.75</v>
      </c>
      <c r="O194" s="5">
        <f>N187</f>
        <v>4037667675055.5</v>
      </c>
      <c r="P194" s="5">
        <v>5</v>
      </c>
      <c r="Q194" s="5">
        <f>P194*O194</f>
        <v>20188338375277.5</v>
      </c>
      <c r="R194" s="5">
        <f>COS(RADIANS(O200))</f>
        <v>0.86602540378443871</v>
      </c>
      <c r="S194" s="5">
        <f>R194*Q194</f>
        <v>17483613893186.576</v>
      </c>
      <c r="T194" s="33"/>
      <c r="U194" s="5" t="s">
        <v>26</v>
      </c>
      <c r="V194" s="5">
        <f t="shared" ref="V194:W196" si="213">F194</f>
        <v>74189.25</v>
      </c>
      <c r="W194" s="5">
        <f t="shared" si="213"/>
        <v>383904945.75</v>
      </c>
      <c r="X194" s="5">
        <v>1</v>
      </c>
      <c r="Y194" s="5">
        <f>X194*W194</f>
        <v>383904945.75</v>
      </c>
      <c r="Z194" s="5" t="s">
        <v>26</v>
      </c>
      <c r="AA194" s="5">
        <f t="shared" ref="AA194:AB196" si="214">K194</f>
        <v>74189.25</v>
      </c>
      <c r="AB194" s="5">
        <f t="shared" si="214"/>
        <v>383904945.75</v>
      </c>
      <c r="AC194" s="5">
        <v>1</v>
      </c>
      <c r="AD194" s="5">
        <f>AC194*AB194</f>
        <v>383904945.75</v>
      </c>
      <c r="AE194" s="5">
        <f>O194</f>
        <v>4037667675055.5</v>
      </c>
      <c r="AF194" s="5">
        <v>1</v>
      </c>
      <c r="AG194" s="5">
        <f>AF194*AE194</f>
        <v>4037667675055.5</v>
      </c>
      <c r="AH194" s="5">
        <f>COS(RADIANS(AE200))</f>
        <v>0.86602540378443871</v>
      </c>
      <c r="AI194" s="5">
        <f>AH194*AG194</f>
        <v>3496722778637.3154</v>
      </c>
      <c r="AJ194" s="33"/>
      <c r="AK194" s="5" t="s">
        <v>26</v>
      </c>
      <c r="AL194" s="5">
        <f t="shared" ref="AL194:AM196" si="215">V194</f>
        <v>74189.25</v>
      </c>
      <c r="AM194" s="5">
        <f t="shared" si="215"/>
        <v>383904945.75</v>
      </c>
      <c r="AN194" s="5">
        <v>1</v>
      </c>
      <c r="AO194" s="5">
        <f>AN194*AM194</f>
        <v>383904945.75</v>
      </c>
      <c r="AP194" s="5" t="s">
        <v>26</v>
      </c>
      <c r="AQ194" s="5">
        <f t="shared" ref="AQ194:AR196" si="216">AA194</f>
        <v>74189.25</v>
      </c>
      <c r="AR194" s="5">
        <f t="shared" si="216"/>
        <v>383904945.75</v>
      </c>
      <c r="AS194" s="5">
        <v>1</v>
      </c>
      <c r="AT194" s="5">
        <f>AS194*AR194</f>
        <v>383904945.75</v>
      </c>
      <c r="AU194" s="5">
        <f>AE194</f>
        <v>4037667675055.5</v>
      </c>
      <c r="AV194" s="5">
        <v>1</v>
      </c>
      <c r="AW194" s="5">
        <f>AV194*AU194</f>
        <v>4037667675055.5</v>
      </c>
      <c r="AX194" s="5">
        <f>COS(RADIANS(AU204))</f>
        <v>0.86602540378443871</v>
      </c>
      <c r="AY194" s="5">
        <f>AX194*AW194</f>
        <v>3496722778637.3154</v>
      </c>
      <c r="AZ194" s="33"/>
      <c r="BA194" s="5" t="s">
        <v>26</v>
      </c>
      <c r="BB194" s="5">
        <f t="shared" ref="BB194:BC196" si="217">AL194</f>
        <v>74189.25</v>
      </c>
      <c r="BC194" s="5">
        <f t="shared" si="217"/>
        <v>383904945.75</v>
      </c>
      <c r="BD194" s="5">
        <v>1</v>
      </c>
      <c r="BE194" s="5">
        <f>BD194*BC194</f>
        <v>383904945.75</v>
      </c>
      <c r="BF194" s="5" t="s">
        <v>26</v>
      </c>
      <c r="BG194" s="5">
        <f t="shared" ref="BG194:BH196" si="218">AQ194</f>
        <v>74189.25</v>
      </c>
      <c r="BH194" s="5">
        <f t="shared" si="218"/>
        <v>383904945.75</v>
      </c>
      <c r="BI194" s="5">
        <v>1</v>
      </c>
      <c r="BJ194" s="5">
        <f>BI194*BH194</f>
        <v>383904945.75</v>
      </c>
      <c r="BK194" s="5">
        <f>AU194</f>
        <v>4037667675055.5</v>
      </c>
      <c r="BL194" s="5">
        <v>1</v>
      </c>
      <c r="BM194" s="5">
        <f>BL194*BK194</f>
        <v>4037667675055.5</v>
      </c>
      <c r="BN194" s="5">
        <f>COS(RADIANS(BK202))</f>
        <v>0.50000000000000011</v>
      </c>
      <c r="BO194" s="5">
        <f>BN194*BM194</f>
        <v>2018833837527.7505</v>
      </c>
      <c r="BP194" s="33"/>
      <c r="BQ194" s="5" t="s">
        <v>26</v>
      </c>
      <c r="BR194" s="5">
        <f t="shared" ref="BR194:BS198" si="219">BB194</f>
        <v>74189.25</v>
      </c>
      <c r="BS194" s="5">
        <f t="shared" si="219"/>
        <v>383904945.75</v>
      </c>
      <c r="BT194" s="5">
        <v>1</v>
      </c>
      <c r="BU194" s="5">
        <f>BT194*BS194</f>
        <v>383904945.75</v>
      </c>
      <c r="BV194" s="5" t="s">
        <v>26</v>
      </c>
      <c r="BW194" s="5">
        <f t="shared" ref="BW194:BX198" si="220">BG194</f>
        <v>74189.25</v>
      </c>
      <c r="BX194" s="5">
        <f t="shared" si="220"/>
        <v>383904945.75</v>
      </c>
      <c r="BY194" s="5">
        <v>1</v>
      </c>
      <c r="BZ194" s="5">
        <f>BY194*BX194</f>
        <v>383904945.75</v>
      </c>
      <c r="CA194" s="5">
        <f>BK194</f>
        <v>4037667675055.5</v>
      </c>
      <c r="CB194" s="5">
        <v>1</v>
      </c>
      <c r="CC194" s="5">
        <f>CB194*CA194</f>
        <v>4037667675055.5</v>
      </c>
      <c r="CD194" s="5">
        <f xml:space="preserve"> COS(RADIANS(CA206))</f>
        <v>0.50000000000000011</v>
      </c>
      <c r="CE194" s="5">
        <f>CD194*CC194</f>
        <v>2018833837527.7505</v>
      </c>
      <c r="CF194" s="33"/>
      <c r="CG194" s="5" t="s">
        <v>26</v>
      </c>
      <c r="CH194" s="5">
        <f t="shared" ref="CH194:CI198" si="221">BR194</f>
        <v>74189.25</v>
      </c>
      <c r="CI194" s="5">
        <f t="shared" si="221"/>
        <v>383904945.75</v>
      </c>
      <c r="CJ194" s="5">
        <v>1</v>
      </c>
      <c r="CK194" s="5">
        <f t="shared" ref="CK194:CK200" si="222">CJ194*CI194</f>
        <v>383904945.75</v>
      </c>
      <c r="CL194" s="5" t="s">
        <v>26</v>
      </c>
      <c r="CM194" s="5">
        <f t="shared" ref="CM194:CN198" si="223">BW194</f>
        <v>74189.25</v>
      </c>
      <c r="CN194" s="5">
        <f t="shared" si="223"/>
        <v>383904945.75</v>
      </c>
      <c r="CO194" s="5">
        <v>1</v>
      </c>
      <c r="CP194" s="5">
        <f t="shared" ref="CP194:CP200" si="224">CO194*CN194</f>
        <v>383904945.75</v>
      </c>
      <c r="CQ194" s="5">
        <f>CA194</f>
        <v>4037667675055.5</v>
      </c>
      <c r="CR194" s="5">
        <v>1</v>
      </c>
      <c r="CS194" s="5">
        <f t="shared" ref="CS194:CS200" si="225">CR194*CQ194</f>
        <v>4037667675055.5</v>
      </c>
      <c r="CT194" s="5">
        <f t="shared" ref="CT194:CT200" si="226">COS(RADIANS(CQ204))</f>
        <v>6.1257422745431001E-17</v>
      </c>
      <c r="CU194" s="5">
        <f t="shared" ref="CU194:CU200" si="227">CT194*CS194</f>
        <v>2.4733711567643629E-4</v>
      </c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  <c r="DF194" s="33"/>
      <c r="DG194" s="33"/>
      <c r="DH194" s="33"/>
      <c r="DI194" s="33"/>
      <c r="DJ194" s="33"/>
      <c r="DK194" s="33"/>
      <c r="DL194" s="33"/>
      <c r="DM194" s="33"/>
      <c r="DN194" s="33"/>
    </row>
    <row r="195" spans="1:118" x14ac:dyDescent="0.35">
      <c r="E195" s="5" t="s">
        <v>27</v>
      </c>
      <c r="F195" s="11">
        <f>S186</f>
        <v>74719</v>
      </c>
      <c r="G195" s="11">
        <f>T186</f>
        <v>395550435</v>
      </c>
      <c r="H195" s="5">
        <v>8</v>
      </c>
      <c r="I195" s="5">
        <f>H195*G195</f>
        <v>3164403480</v>
      </c>
      <c r="J195" s="5" t="s">
        <v>27</v>
      </c>
      <c r="K195" s="11">
        <f>W186</f>
        <v>74288.75</v>
      </c>
      <c r="L195" s="11">
        <f>X186</f>
        <v>381586719.75</v>
      </c>
      <c r="M195" s="5">
        <v>8</v>
      </c>
      <c r="N195" s="5">
        <f>M195*L195</f>
        <v>3052693758</v>
      </c>
      <c r="O195" s="11">
        <f>Y187</f>
        <v>4120634746052.25</v>
      </c>
      <c r="P195" s="5">
        <v>8</v>
      </c>
      <c r="Q195" s="5">
        <f>P195*O195</f>
        <v>32965077968418</v>
      </c>
      <c r="R195" s="5">
        <f>COS(RADIANS(O201))</f>
        <v>0.96592582628906831</v>
      </c>
      <c r="S195" s="5">
        <f>R195*Q195</f>
        <v>31841820175327.719</v>
      </c>
      <c r="T195" s="33"/>
      <c r="U195" s="5" t="s">
        <v>27</v>
      </c>
      <c r="V195" s="11">
        <f t="shared" si="213"/>
        <v>74719</v>
      </c>
      <c r="W195" s="11">
        <f t="shared" si="213"/>
        <v>395550435</v>
      </c>
      <c r="X195" s="5">
        <v>4</v>
      </c>
      <c r="Y195" s="5">
        <f>X195*W195</f>
        <v>1582201740</v>
      </c>
      <c r="Z195" s="5" t="s">
        <v>27</v>
      </c>
      <c r="AA195" s="11">
        <f t="shared" si="214"/>
        <v>74288.75</v>
      </c>
      <c r="AB195" s="11">
        <f t="shared" si="214"/>
        <v>381586719.75</v>
      </c>
      <c r="AC195" s="5">
        <v>4</v>
      </c>
      <c r="AD195" s="5">
        <f>AC195*AB195</f>
        <v>1526346879</v>
      </c>
      <c r="AE195" s="11">
        <f>O195</f>
        <v>4120634746052.25</v>
      </c>
      <c r="AF195" s="5">
        <v>4</v>
      </c>
      <c r="AG195" s="5">
        <f>AF195*AE195</f>
        <v>16482538984209</v>
      </c>
      <c r="AH195" s="5">
        <f>COS(RADIANS(AE201))</f>
        <v>0.96592582628906831</v>
      </c>
      <c r="AI195" s="5">
        <f>AH195*AG195</f>
        <v>15920910087663.859</v>
      </c>
      <c r="AJ195" s="33"/>
      <c r="AK195" s="5" t="s">
        <v>27</v>
      </c>
      <c r="AL195" s="11">
        <f t="shared" si="215"/>
        <v>74719</v>
      </c>
      <c r="AM195" s="11">
        <f t="shared" si="215"/>
        <v>395550435</v>
      </c>
      <c r="AN195" s="5">
        <v>4</v>
      </c>
      <c r="AO195" s="5">
        <f>AN195*AM195</f>
        <v>1582201740</v>
      </c>
      <c r="AP195" s="5" t="s">
        <v>27</v>
      </c>
      <c r="AQ195" s="11">
        <f t="shared" si="216"/>
        <v>74288.75</v>
      </c>
      <c r="AR195" s="11">
        <f t="shared" si="216"/>
        <v>381586719.75</v>
      </c>
      <c r="AS195" s="5">
        <v>4</v>
      </c>
      <c r="AT195" s="5">
        <f>AS195*AR195</f>
        <v>1526346879</v>
      </c>
      <c r="AU195" s="11">
        <f>AE195</f>
        <v>4120634746052.25</v>
      </c>
      <c r="AV195" s="5">
        <v>4</v>
      </c>
      <c r="AW195" s="5">
        <f>AV195*AU195</f>
        <v>16482538984209</v>
      </c>
      <c r="AX195" s="5">
        <f>COS(RADIANS(AU205))</f>
        <v>0.96592582628906831</v>
      </c>
      <c r="AY195" s="5">
        <f>AX195*AW195</f>
        <v>15920910087663.859</v>
      </c>
      <c r="AZ195" s="33"/>
      <c r="BA195" s="5" t="s">
        <v>27</v>
      </c>
      <c r="BB195" s="11">
        <f t="shared" si="217"/>
        <v>74719</v>
      </c>
      <c r="BC195" s="11">
        <f t="shared" si="217"/>
        <v>395550435</v>
      </c>
      <c r="BD195" s="5">
        <v>4</v>
      </c>
      <c r="BE195" s="5">
        <f>BD195*BC195</f>
        <v>1582201740</v>
      </c>
      <c r="BF195" s="5" t="s">
        <v>27</v>
      </c>
      <c r="BG195" s="11">
        <f t="shared" si="218"/>
        <v>74288.75</v>
      </c>
      <c r="BH195" s="11">
        <f t="shared" si="218"/>
        <v>381586719.75</v>
      </c>
      <c r="BI195" s="5">
        <v>4</v>
      </c>
      <c r="BJ195" s="5">
        <f>BI195*BH195</f>
        <v>1526346879</v>
      </c>
      <c r="BK195" s="11">
        <f>AU195</f>
        <v>4120634746052.25</v>
      </c>
      <c r="BL195" s="5">
        <v>4</v>
      </c>
      <c r="BM195" s="5">
        <f>BL195*BK195</f>
        <v>16482538984209</v>
      </c>
      <c r="BN195" s="5">
        <f>COS(RADIANS(BK203))</f>
        <v>0.70710678118654757</v>
      </c>
      <c r="BO195" s="5">
        <f>BN195*BM195</f>
        <v>11654915086905.813</v>
      </c>
      <c r="BP195" s="33"/>
      <c r="BQ195" s="5" t="s">
        <v>27</v>
      </c>
      <c r="BR195" s="11">
        <f t="shared" si="219"/>
        <v>74719</v>
      </c>
      <c r="BS195" s="11">
        <f t="shared" si="219"/>
        <v>395550435</v>
      </c>
      <c r="BT195" s="5">
        <v>4</v>
      </c>
      <c r="BU195" s="5">
        <f>BT195*BS195</f>
        <v>1582201740</v>
      </c>
      <c r="BV195" s="5" t="s">
        <v>27</v>
      </c>
      <c r="BW195" s="11">
        <f t="shared" si="220"/>
        <v>74288.75</v>
      </c>
      <c r="BX195" s="11">
        <f t="shared" si="220"/>
        <v>381586719.75</v>
      </c>
      <c r="BY195" s="5">
        <v>4</v>
      </c>
      <c r="BZ195" s="5">
        <f>BY195*BX195</f>
        <v>1526346879</v>
      </c>
      <c r="CA195" s="11">
        <f>BK195</f>
        <v>4120634746052.25</v>
      </c>
      <c r="CB195" s="5">
        <v>4</v>
      </c>
      <c r="CC195" s="5">
        <f>CB195*CA195</f>
        <v>16482538984209</v>
      </c>
      <c r="CD195" s="5">
        <f xml:space="preserve"> COS(RADIANS(CA207))</f>
        <v>0.70710678118654757</v>
      </c>
      <c r="CE195" s="5">
        <f>CD195*CC195</f>
        <v>11654915086905.813</v>
      </c>
      <c r="CF195" s="33"/>
      <c r="CG195" s="5" t="s">
        <v>27</v>
      </c>
      <c r="CH195" s="11">
        <f t="shared" si="221"/>
        <v>74719</v>
      </c>
      <c r="CI195" s="11">
        <f t="shared" si="221"/>
        <v>395550435</v>
      </c>
      <c r="CJ195" s="5">
        <v>4</v>
      </c>
      <c r="CK195" s="5">
        <f t="shared" si="222"/>
        <v>1582201740</v>
      </c>
      <c r="CL195" s="5" t="s">
        <v>27</v>
      </c>
      <c r="CM195" s="11">
        <f t="shared" si="223"/>
        <v>74288.75</v>
      </c>
      <c r="CN195" s="11">
        <f t="shared" si="223"/>
        <v>381586719.75</v>
      </c>
      <c r="CO195" s="5">
        <v>4</v>
      </c>
      <c r="CP195" s="5">
        <f t="shared" si="224"/>
        <v>1526346879</v>
      </c>
      <c r="CQ195" s="11">
        <f>CA195</f>
        <v>4120634746052.25</v>
      </c>
      <c r="CR195" s="5">
        <v>4</v>
      </c>
      <c r="CS195" s="5">
        <f t="shared" si="225"/>
        <v>16482538984209</v>
      </c>
      <c r="CT195" s="5">
        <f t="shared" si="226"/>
        <v>0.25881904510252074</v>
      </c>
      <c r="CU195" s="5">
        <f t="shared" si="227"/>
        <v>4265995000758.0454</v>
      </c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  <c r="DF195" s="33"/>
      <c r="DG195" s="33"/>
      <c r="DH195" s="33"/>
      <c r="DI195" s="33"/>
      <c r="DJ195" s="33"/>
      <c r="DK195" s="33"/>
      <c r="DL195" s="33"/>
      <c r="DM195" s="33"/>
      <c r="DN195" s="33"/>
    </row>
    <row r="196" spans="1:118" x14ac:dyDescent="0.35">
      <c r="E196" s="5" t="s">
        <v>28</v>
      </c>
      <c r="F196" s="5">
        <f>AD186</f>
        <v>76842.5</v>
      </c>
      <c r="G196" s="5">
        <f>AE186</f>
        <v>425160194</v>
      </c>
      <c r="H196" s="5">
        <v>-1</v>
      </c>
      <c r="I196" s="5">
        <f>H196*G196</f>
        <v>-425160194</v>
      </c>
      <c r="J196" s="5" t="s">
        <v>28</v>
      </c>
      <c r="K196" s="5">
        <f>AH186</f>
        <v>40636.25</v>
      </c>
      <c r="L196" s="5">
        <f>AI186</f>
        <v>111952868.75</v>
      </c>
      <c r="M196" s="5">
        <v>-1</v>
      </c>
      <c r="N196" s="5">
        <f>M196*L196</f>
        <v>-111952868.75</v>
      </c>
      <c r="O196" s="5">
        <f>AJ187</f>
        <v>2728369440802.75</v>
      </c>
      <c r="P196" s="5">
        <v>-1</v>
      </c>
      <c r="Q196" s="5">
        <f>P196*O196</f>
        <v>-2728369440802.75</v>
      </c>
      <c r="R196" s="5">
        <f>COS(RADIANS(O202))</f>
        <v>1</v>
      </c>
      <c r="S196" s="5">
        <f>R196*Q196</f>
        <v>-2728369440802.75</v>
      </c>
      <c r="T196" s="33"/>
      <c r="U196" s="5" t="s">
        <v>28</v>
      </c>
      <c r="V196" s="5">
        <f t="shared" si="213"/>
        <v>76842.5</v>
      </c>
      <c r="W196" s="5">
        <f t="shared" si="213"/>
        <v>425160194</v>
      </c>
      <c r="X196" s="5">
        <v>1</v>
      </c>
      <c r="Y196" s="5">
        <f>X196*W196</f>
        <v>425160194</v>
      </c>
      <c r="Z196" s="5" t="s">
        <v>28</v>
      </c>
      <c r="AA196" s="5">
        <f t="shared" si="214"/>
        <v>40636.25</v>
      </c>
      <c r="AB196" s="5">
        <f t="shared" si="214"/>
        <v>111952868.75</v>
      </c>
      <c r="AC196" s="5">
        <v>1</v>
      </c>
      <c r="AD196" s="5">
        <f>AC196*AB196</f>
        <v>111952868.75</v>
      </c>
      <c r="AE196" s="5">
        <f>O196</f>
        <v>2728369440802.75</v>
      </c>
      <c r="AF196" s="5">
        <v>1</v>
      </c>
      <c r="AG196" s="5">
        <f>AF196*AE196</f>
        <v>2728369440802.75</v>
      </c>
      <c r="AH196" s="5">
        <f>COS(RADIANS(AE202))</f>
        <v>1</v>
      </c>
      <c r="AI196" s="5">
        <f>AH196*AG196</f>
        <v>2728369440802.75</v>
      </c>
      <c r="AJ196" s="33"/>
      <c r="AK196" s="5" t="s">
        <v>28</v>
      </c>
      <c r="AL196" s="5">
        <f t="shared" si="215"/>
        <v>76842.5</v>
      </c>
      <c r="AM196" s="5">
        <f t="shared" si="215"/>
        <v>425160194</v>
      </c>
      <c r="AN196" s="5">
        <v>1</v>
      </c>
      <c r="AO196" s="5">
        <f>AN196*AM196</f>
        <v>425160194</v>
      </c>
      <c r="AP196" s="5" t="s">
        <v>28</v>
      </c>
      <c r="AQ196" s="5">
        <f t="shared" si="216"/>
        <v>40636.25</v>
      </c>
      <c r="AR196" s="5">
        <f t="shared" si="216"/>
        <v>111952868.75</v>
      </c>
      <c r="AS196" s="5">
        <v>1</v>
      </c>
      <c r="AT196" s="5">
        <f>AS196*AR196</f>
        <v>111952868.75</v>
      </c>
      <c r="AU196" s="5">
        <f>AE196</f>
        <v>2728369440802.75</v>
      </c>
      <c r="AV196" s="5">
        <v>1</v>
      </c>
      <c r="AW196" s="5">
        <f>AV196*AU196</f>
        <v>2728369440802.75</v>
      </c>
      <c r="AX196" s="5">
        <f>COS(RADIANS(AU206))</f>
        <v>1</v>
      </c>
      <c r="AY196" s="5">
        <f>AX196*AW196</f>
        <v>2728369440802.75</v>
      </c>
      <c r="AZ196" s="33"/>
      <c r="BA196" s="5" t="s">
        <v>28</v>
      </c>
      <c r="BB196" s="5">
        <f t="shared" si="217"/>
        <v>76842.5</v>
      </c>
      <c r="BC196" s="5">
        <f t="shared" si="217"/>
        <v>425160194</v>
      </c>
      <c r="BD196" s="5">
        <v>2</v>
      </c>
      <c r="BE196" s="5">
        <f>BD196*BC196</f>
        <v>850320388</v>
      </c>
      <c r="BF196" s="5" t="s">
        <v>28</v>
      </c>
      <c r="BG196" s="5">
        <f t="shared" si="218"/>
        <v>40636.25</v>
      </c>
      <c r="BH196" s="5">
        <f t="shared" si="218"/>
        <v>111952868.75</v>
      </c>
      <c r="BI196" s="5">
        <v>2</v>
      </c>
      <c r="BJ196" s="5">
        <f>BI196*BH196</f>
        <v>223905737.5</v>
      </c>
      <c r="BK196" s="5">
        <f>AU196</f>
        <v>2728369440802.75</v>
      </c>
      <c r="BL196" s="5">
        <v>2</v>
      </c>
      <c r="BM196" s="5">
        <f>BL196*BK196</f>
        <v>5456738881605.5</v>
      </c>
      <c r="BN196" s="5">
        <f>COS(RADIANS(BK204))</f>
        <v>0.86602540378443871</v>
      </c>
      <c r="BO196" s="5">
        <f>BN196*BM196</f>
        <v>4725674493288.6494</v>
      </c>
      <c r="BP196" s="33"/>
      <c r="BQ196" s="5" t="s">
        <v>28</v>
      </c>
      <c r="BR196" s="5">
        <f t="shared" si="219"/>
        <v>76842.5</v>
      </c>
      <c r="BS196" s="5">
        <f t="shared" si="219"/>
        <v>425160194</v>
      </c>
      <c r="BT196" s="5">
        <v>2</v>
      </c>
      <c r="BU196" s="5">
        <f>BT196*BS196</f>
        <v>850320388</v>
      </c>
      <c r="BV196" s="5" t="s">
        <v>28</v>
      </c>
      <c r="BW196" s="5">
        <f t="shared" si="220"/>
        <v>40636.25</v>
      </c>
      <c r="BX196" s="5">
        <f t="shared" si="220"/>
        <v>111952868.75</v>
      </c>
      <c r="BY196" s="5">
        <v>2</v>
      </c>
      <c r="BZ196" s="5">
        <f>BY196*BX196</f>
        <v>223905737.5</v>
      </c>
      <c r="CA196" s="5">
        <f>BK196</f>
        <v>2728369440802.75</v>
      </c>
      <c r="CB196" s="5">
        <v>2</v>
      </c>
      <c r="CC196" s="5">
        <f>CB196*CA196</f>
        <v>5456738881605.5</v>
      </c>
      <c r="CD196" s="5">
        <f xml:space="preserve"> COS(RADIANS(CA208))</f>
        <v>0.86602540378443871</v>
      </c>
      <c r="CE196" s="5">
        <f>CD196*CC196</f>
        <v>4725674493288.6494</v>
      </c>
      <c r="CF196" s="33"/>
      <c r="CG196" s="5" t="s">
        <v>28</v>
      </c>
      <c r="CH196" s="5">
        <f t="shared" si="221"/>
        <v>76842.5</v>
      </c>
      <c r="CI196" s="5">
        <f t="shared" si="221"/>
        <v>425160194</v>
      </c>
      <c r="CJ196" s="5">
        <v>2</v>
      </c>
      <c r="CK196" s="5">
        <f t="shared" si="222"/>
        <v>850320388</v>
      </c>
      <c r="CL196" s="5" t="s">
        <v>28</v>
      </c>
      <c r="CM196" s="5">
        <f t="shared" si="223"/>
        <v>40636.25</v>
      </c>
      <c r="CN196" s="5">
        <f t="shared" si="223"/>
        <v>111952868.75</v>
      </c>
      <c r="CO196" s="5">
        <v>2</v>
      </c>
      <c r="CP196" s="5">
        <f t="shared" si="224"/>
        <v>223905737.5</v>
      </c>
      <c r="CQ196" s="5">
        <f>CA196</f>
        <v>2728369440802.75</v>
      </c>
      <c r="CR196" s="5">
        <v>2</v>
      </c>
      <c r="CS196" s="5">
        <f t="shared" si="225"/>
        <v>5456738881605.5</v>
      </c>
      <c r="CT196" s="5">
        <f t="shared" si="226"/>
        <v>0.50000000000000011</v>
      </c>
      <c r="CU196" s="5">
        <f t="shared" si="227"/>
        <v>2728369440802.7505</v>
      </c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</row>
    <row r="197" spans="1:118" x14ac:dyDescent="0.35">
      <c r="E197" s="5"/>
      <c r="F197" s="5"/>
      <c r="G197" s="5"/>
      <c r="H197" s="5" t="s">
        <v>29</v>
      </c>
      <c r="I197" s="5">
        <f>SUM(I194:I196)</f>
        <v>4658768014.75</v>
      </c>
      <c r="J197" s="5"/>
      <c r="K197" s="5"/>
      <c r="L197" s="5"/>
      <c r="M197" s="5" t="s">
        <v>29</v>
      </c>
      <c r="N197" s="5">
        <f>SUM(N194:N196)</f>
        <v>4860265618</v>
      </c>
      <c r="O197" s="5"/>
      <c r="P197" s="5"/>
      <c r="Q197" s="5"/>
      <c r="R197" s="5" t="s">
        <v>29</v>
      </c>
      <c r="S197" s="5">
        <f>SUM(S194:S196)</f>
        <v>46597064627711.547</v>
      </c>
      <c r="T197" s="33"/>
      <c r="U197" s="5"/>
      <c r="V197" s="5"/>
      <c r="W197" s="5"/>
      <c r="X197" s="5" t="s">
        <v>29</v>
      </c>
      <c r="Y197" s="5">
        <f>SUM(Y194:Y196)</f>
        <v>2391266879.75</v>
      </c>
      <c r="Z197" s="5"/>
      <c r="AA197" s="5"/>
      <c r="AB197" s="5"/>
      <c r="AC197" s="5" t="s">
        <v>29</v>
      </c>
      <c r="AD197" s="5">
        <f>SUM(AD194:AD196)</f>
        <v>2022204693.5</v>
      </c>
      <c r="AE197" s="5"/>
      <c r="AF197" s="5"/>
      <c r="AG197" s="5"/>
      <c r="AH197" s="5" t="s">
        <v>29</v>
      </c>
      <c r="AI197" s="5">
        <f>SUM(AI194:AI196)</f>
        <v>22146002307103.926</v>
      </c>
      <c r="AJ197" s="33"/>
      <c r="AK197" s="5"/>
      <c r="AL197" s="5"/>
      <c r="AM197" s="5"/>
      <c r="AN197" s="5" t="s">
        <v>29</v>
      </c>
      <c r="AO197" s="5">
        <f>SUM(AO194:AO196)</f>
        <v>2391266879.75</v>
      </c>
      <c r="AP197" s="5"/>
      <c r="AQ197" s="5"/>
      <c r="AR197" s="5"/>
      <c r="AS197" s="5" t="s">
        <v>29</v>
      </c>
      <c r="AT197" s="5">
        <f>SUM(AT194:AT196)</f>
        <v>2022204693.5</v>
      </c>
      <c r="AU197" s="5"/>
      <c r="AV197" s="5"/>
      <c r="AW197" s="5"/>
      <c r="AX197" s="5" t="s">
        <v>29</v>
      </c>
      <c r="AY197" s="5">
        <f>SUM(AY194:AY196)</f>
        <v>22146002307103.926</v>
      </c>
      <c r="AZ197" s="33"/>
      <c r="BA197" s="5" t="s">
        <v>30</v>
      </c>
      <c r="BB197" s="5">
        <f>AL198</f>
        <v>66589.25</v>
      </c>
      <c r="BC197" s="5">
        <f>AM198</f>
        <v>317309899.25</v>
      </c>
      <c r="BD197" s="6">
        <v>4</v>
      </c>
      <c r="BE197" s="5">
        <f>BD197*BC197</f>
        <v>1269239597</v>
      </c>
      <c r="BF197" s="5" t="s">
        <v>30</v>
      </c>
      <c r="BG197" s="5">
        <f>AQ198</f>
        <v>28728</v>
      </c>
      <c r="BH197" s="5">
        <f>AR198</f>
        <v>55952504</v>
      </c>
      <c r="BI197" s="6">
        <v>4</v>
      </c>
      <c r="BJ197" s="5">
        <f>BI197*BH197</f>
        <v>223810016</v>
      </c>
      <c r="BK197" s="5">
        <f>AU198</f>
        <v>1657596502081.25</v>
      </c>
      <c r="BL197" s="5">
        <v>4</v>
      </c>
      <c r="BM197" s="5">
        <f>BL197*BK197</f>
        <v>6630386008325</v>
      </c>
      <c r="BN197" s="5">
        <f>COS(RADIANS(BK205))</f>
        <v>0.96592582628906831</v>
      </c>
      <c r="BO197" s="5">
        <f>BN197*BM197</f>
        <v>6404461083706.8027</v>
      </c>
      <c r="BP197" s="33"/>
      <c r="BQ197" s="5" t="s">
        <v>30</v>
      </c>
      <c r="BR197" s="5">
        <f t="shared" si="219"/>
        <v>66589.25</v>
      </c>
      <c r="BS197" s="5">
        <f t="shared" si="219"/>
        <v>317309899.25</v>
      </c>
      <c r="BT197" s="6">
        <v>4</v>
      </c>
      <c r="BU197" s="5">
        <f>BT197*BS197</f>
        <v>1269239597</v>
      </c>
      <c r="BV197" s="5" t="s">
        <v>30</v>
      </c>
      <c r="BW197" s="5">
        <f t="shared" si="220"/>
        <v>28728</v>
      </c>
      <c r="BX197" s="5">
        <f t="shared" si="220"/>
        <v>55952504</v>
      </c>
      <c r="BY197" s="6">
        <v>4</v>
      </c>
      <c r="BZ197" s="5">
        <f>BY197*BX197</f>
        <v>223810016</v>
      </c>
      <c r="CA197" s="5">
        <f>BK197</f>
        <v>1657596502081.25</v>
      </c>
      <c r="CB197" s="5">
        <v>4</v>
      </c>
      <c r="CC197" s="5">
        <f>CB197*CA197</f>
        <v>6630386008325</v>
      </c>
      <c r="CD197" s="5">
        <f xml:space="preserve"> COS(RADIANS(CA209))</f>
        <v>0.96592582628906831</v>
      </c>
      <c r="CE197" s="5">
        <f>CD197*CC197</f>
        <v>6404461083706.8027</v>
      </c>
      <c r="CF197" s="33"/>
      <c r="CG197" s="5" t="s">
        <v>30</v>
      </c>
      <c r="CH197" s="5">
        <f t="shared" si="221"/>
        <v>66589.25</v>
      </c>
      <c r="CI197" s="5">
        <f t="shared" si="221"/>
        <v>317309899.25</v>
      </c>
      <c r="CJ197" s="6">
        <v>4</v>
      </c>
      <c r="CK197" s="5">
        <f t="shared" si="222"/>
        <v>1269239597</v>
      </c>
      <c r="CL197" s="5" t="s">
        <v>30</v>
      </c>
      <c r="CM197" s="5">
        <f t="shared" si="223"/>
        <v>28728</v>
      </c>
      <c r="CN197" s="5">
        <f t="shared" si="223"/>
        <v>55952504</v>
      </c>
      <c r="CO197" s="6">
        <v>4</v>
      </c>
      <c r="CP197" s="5">
        <f t="shared" si="224"/>
        <v>223810016</v>
      </c>
      <c r="CQ197" s="5">
        <f>CA197</f>
        <v>1657596502081.25</v>
      </c>
      <c r="CR197" s="6">
        <v>4</v>
      </c>
      <c r="CS197" s="5">
        <f t="shared" si="225"/>
        <v>6630386008325</v>
      </c>
      <c r="CT197" s="5">
        <f t="shared" si="226"/>
        <v>0.70710678118654757</v>
      </c>
      <c r="CU197" s="5">
        <f t="shared" si="227"/>
        <v>4688390908371.0127</v>
      </c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</row>
    <row r="198" spans="1:118" x14ac:dyDescent="0.35"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5" t="s">
        <v>30</v>
      </c>
      <c r="AL198" s="5">
        <f>AO186</f>
        <v>66589.25</v>
      </c>
      <c r="AM198" s="5">
        <f>AP186</f>
        <v>317309899.25</v>
      </c>
      <c r="AN198" s="5">
        <v>5</v>
      </c>
      <c r="AO198" s="5">
        <f>AN198*AM198</f>
        <v>1586549496.25</v>
      </c>
      <c r="AP198" s="5" t="s">
        <v>30</v>
      </c>
      <c r="AQ198" s="5">
        <f>AS186</f>
        <v>28728</v>
      </c>
      <c r="AR198" s="5">
        <f>AT186</f>
        <v>55952504</v>
      </c>
      <c r="AS198" s="5">
        <v>5</v>
      </c>
      <c r="AT198" s="5">
        <f>AS198*AR198</f>
        <v>279762520</v>
      </c>
      <c r="AU198" s="5">
        <f>AU187</f>
        <v>1657596502081.25</v>
      </c>
      <c r="AV198" s="5">
        <v>5</v>
      </c>
      <c r="AW198" s="5">
        <f>AV198*AU198</f>
        <v>8287982510406.25</v>
      </c>
      <c r="AX198" s="5">
        <f>COS(RADIANS(AU207))</f>
        <v>0.96592582628906831</v>
      </c>
      <c r="AY198" s="5">
        <f>AX198*AW198</f>
        <v>8005576354633.5039</v>
      </c>
      <c r="AZ198" s="33"/>
      <c r="BA198" s="6" t="s">
        <v>31</v>
      </c>
      <c r="BB198" s="5">
        <f>AZ186</f>
        <v>56029.75</v>
      </c>
      <c r="BC198" s="5">
        <f>BA186</f>
        <v>221939036.75</v>
      </c>
      <c r="BD198" s="5">
        <v>1</v>
      </c>
      <c r="BE198" s="5">
        <f>BD198*BC198</f>
        <v>221939036.75</v>
      </c>
      <c r="BF198" s="6" t="s">
        <v>31</v>
      </c>
      <c r="BG198" s="5">
        <f>BD186</f>
        <v>30842.25</v>
      </c>
      <c r="BH198" s="5">
        <f>BE186</f>
        <v>64491144.75</v>
      </c>
      <c r="BI198" s="5">
        <v>1</v>
      </c>
      <c r="BJ198" s="5">
        <f>BI198*BH198</f>
        <v>64491144.75</v>
      </c>
      <c r="BK198" s="5">
        <f>BF187</f>
        <v>1028405190448</v>
      </c>
      <c r="BL198" s="5">
        <v>1</v>
      </c>
      <c r="BM198" s="5">
        <f>BL198*BK198</f>
        <v>1028405190448</v>
      </c>
      <c r="BN198" s="5">
        <f>COS(RADIANS(BK206))</f>
        <v>1</v>
      </c>
      <c r="BO198" s="5">
        <f>BN198*BM198</f>
        <v>1028405190448</v>
      </c>
      <c r="BP198" s="33"/>
      <c r="BQ198" s="6" t="s">
        <v>31</v>
      </c>
      <c r="BR198" s="5">
        <f t="shared" si="219"/>
        <v>56029.75</v>
      </c>
      <c r="BS198" s="5">
        <f t="shared" si="219"/>
        <v>221939036.75</v>
      </c>
      <c r="BT198" s="5">
        <v>1</v>
      </c>
      <c r="BU198" s="5">
        <f>BT198*BS198</f>
        <v>221939036.75</v>
      </c>
      <c r="BV198" s="6" t="s">
        <v>31</v>
      </c>
      <c r="BW198" s="5">
        <f t="shared" si="220"/>
        <v>30842.25</v>
      </c>
      <c r="BX198" s="5">
        <f t="shared" si="220"/>
        <v>64491144.75</v>
      </c>
      <c r="BY198" s="5">
        <v>1</v>
      </c>
      <c r="BZ198" s="5">
        <f>BY198*BX198</f>
        <v>64491144.75</v>
      </c>
      <c r="CA198" s="5">
        <f>BK198</f>
        <v>1028405190448</v>
      </c>
      <c r="CB198" s="5">
        <v>1</v>
      </c>
      <c r="CC198" s="5">
        <f>CB198*CA198</f>
        <v>1028405190448</v>
      </c>
      <c r="CD198" s="5">
        <f xml:space="preserve"> COS(RADIANS(CA210))</f>
        <v>1</v>
      </c>
      <c r="CE198" s="5">
        <f>CD198*CC198</f>
        <v>1028405190448</v>
      </c>
      <c r="CF198" s="33"/>
      <c r="CG198" s="6" t="s">
        <v>31</v>
      </c>
      <c r="CH198" s="5">
        <f t="shared" si="221"/>
        <v>56029.75</v>
      </c>
      <c r="CI198" s="5">
        <f t="shared" si="221"/>
        <v>221939036.75</v>
      </c>
      <c r="CJ198" s="5">
        <v>2</v>
      </c>
      <c r="CK198" s="5">
        <f t="shared" si="222"/>
        <v>443878073.5</v>
      </c>
      <c r="CL198" s="6" t="s">
        <v>31</v>
      </c>
      <c r="CM198" s="5">
        <f t="shared" si="223"/>
        <v>30842.25</v>
      </c>
      <c r="CN198" s="5">
        <f t="shared" si="223"/>
        <v>64491144.75</v>
      </c>
      <c r="CO198" s="5">
        <v>2</v>
      </c>
      <c r="CP198" s="5">
        <f t="shared" si="224"/>
        <v>128982289.5</v>
      </c>
      <c r="CQ198" s="5">
        <f>CA198</f>
        <v>1028405190448</v>
      </c>
      <c r="CR198" s="5">
        <v>2</v>
      </c>
      <c r="CS198" s="5">
        <f t="shared" si="225"/>
        <v>2056810380896</v>
      </c>
      <c r="CT198" s="5">
        <f t="shared" si="226"/>
        <v>0.86602540378443871</v>
      </c>
      <c r="CU198" s="5">
        <f t="shared" si="227"/>
        <v>1781250040623.4836</v>
      </c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</row>
    <row r="199" spans="1:118" x14ac:dyDescent="0.35">
      <c r="E199" s="109" t="s">
        <v>9</v>
      </c>
      <c r="F199" s="109"/>
      <c r="G199" s="109"/>
      <c r="H199" s="109"/>
      <c r="I199" s="109"/>
      <c r="J199" s="5">
        <f>I197</f>
        <v>4658768014.75</v>
      </c>
      <c r="K199" s="33"/>
      <c r="L199" s="33"/>
      <c r="M199" s="33"/>
      <c r="N199" s="33"/>
      <c r="O199" s="37" t="s">
        <v>32</v>
      </c>
      <c r="P199" s="101" t="s">
        <v>33</v>
      </c>
      <c r="Q199" s="101"/>
      <c r="R199" s="101"/>
      <c r="S199" s="23">
        <f>S197*(2/3)*(1/3)*([1]GZ!B165*1000/10)*(1/12)*[1]GZ!B166</f>
        <v>1493935848725983.3</v>
      </c>
      <c r="T199" s="33"/>
      <c r="U199" s="109" t="s">
        <v>9</v>
      </c>
      <c r="V199" s="109"/>
      <c r="W199" s="109"/>
      <c r="X199" s="109"/>
      <c r="Y199" s="109"/>
      <c r="Z199" s="5">
        <f>Y197</f>
        <v>2391266879.75</v>
      </c>
      <c r="AA199" s="33"/>
      <c r="AB199" s="33"/>
      <c r="AC199" s="33"/>
      <c r="AD199" s="33"/>
      <c r="AE199" s="37" t="s">
        <v>32</v>
      </c>
      <c r="AF199" s="119" t="s">
        <v>33</v>
      </c>
      <c r="AG199" s="120"/>
      <c r="AH199" s="121"/>
      <c r="AI199" s="23">
        <f>AI197*(2/3)*(1/3)*([1]GZ!B165*1000/10)*(1/3)*[1]GZ!B166</f>
        <v>2840067889845165.5</v>
      </c>
      <c r="AJ199" s="33"/>
      <c r="AK199" s="5" t="s">
        <v>28</v>
      </c>
      <c r="AL199" s="5">
        <f>AL196</f>
        <v>76842.5</v>
      </c>
      <c r="AM199" s="5">
        <f>AM196</f>
        <v>425160194</v>
      </c>
      <c r="AN199" s="5">
        <v>8</v>
      </c>
      <c r="AO199" s="5">
        <f>AN199*AM199</f>
        <v>3401281552</v>
      </c>
      <c r="AP199" s="5" t="s">
        <v>28</v>
      </c>
      <c r="AQ199" s="5">
        <f>AQ196</f>
        <v>40636.25</v>
      </c>
      <c r="AR199" s="5">
        <f>AR196</f>
        <v>111952868.75</v>
      </c>
      <c r="AS199" s="5">
        <v>8</v>
      </c>
      <c r="AT199" s="5">
        <f>AS199*AR199</f>
        <v>895622950</v>
      </c>
      <c r="AU199" s="5">
        <f>AU196</f>
        <v>2728369440802.75</v>
      </c>
      <c r="AV199" s="5">
        <v>8</v>
      </c>
      <c r="AW199" s="5">
        <f>AV199*AU199</f>
        <v>21826955526422</v>
      </c>
      <c r="AX199" s="5">
        <f>COS(RADIANS(AU208))</f>
        <v>0.86602540378443871</v>
      </c>
      <c r="AY199" s="5">
        <f>AX199*AW199</f>
        <v>18902697973154.598</v>
      </c>
      <c r="AZ199" s="33"/>
      <c r="BA199" s="5"/>
      <c r="BB199" s="5"/>
      <c r="BC199" s="5"/>
      <c r="BD199" s="5" t="s">
        <v>29</v>
      </c>
      <c r="BE199" s="5">
        <f>SUM(BE194:BE198)</f>
        <v>4307605707.5</v>
      </c>
      <c r="BF199" s="5"/>
      <c r="BG199" s="5"/>
      <c r="BH199" s="5"/>
      <c r="BI199" s="5" t="s">
        <v>29</v>
      </c>
      <c r="BJ199" s="5">
        <f>SUM(BJ194:BJ198)</f>
        <v>2422458723</v>
      </c>
      <c r="BK199" s="5"/>
      <c r="BL199" s="5"/>
      <c r="BM199" s="5"/>
      <c r="BN199" s="5" t="s">
        <v>29</v>
      </c>
      <c r="BO199" s="5">
        <f>SUM(BO194:BO198)</f>
        <v>25832289691877.016</v>
      </c>
      <c r="BP199" s="33"/>
      <c r="BQ199" s="5"/>
      <c r="BR199" s="5"/>
      <c r="BS199" s="5"/>
      <c r="BT199" s="5" t="s">
        <v>29</v>
      </c>
      <c r="BU199" s="5">
        <f>SUM(BU194:BU198)</f>
        <v>4307605707.5</v>
      </c>
      <c r="BV199" s="5"/>
      <c r="BW199" s="5"/>
      <c r="BX199" s="5"/>
      <c r="BY199" s="5" t="s">
        <v>29</v>
      </c>
      <c r="BZ199" s="5">
        <f>SUM(BZ194:BZ198)</f>
        <v>2422458723</v>
      </c>
      <c r="CA199" s="5"/>
      <c r="CB199" s="5"/>
      <c r="CC199" s="5"/>
      <c r="CD199" s="5" t="s">
        <v>29</v>
      </c>
      <c r="CE199" s="5">
        <f>SUM(CE194:CE198)</f>
        <v>25832289691877.016</v>
      </c>
      <c r="CF199" s="33"/>
      <c r="CG199" s="5" t="s">
        <v>34</v>
      </c>
      <c r="CH199" s="5">
        <f>BR200</f>
        <v>51142.75</v>
      </c>
      <c r="CI199" s="5">
        <f>BS200</f>
        <v>184257761.25</v>
      </c>
      <c r="CJ199" s="5">
        <v>4</v>
      </c>
      <c r="CK199" s="5">
        <f t="shared" si="222"/>
        <v>737031045</v>
      </c>
      <c r="CL199" s="5" t="s">
        <v>34</v>
      </c>
      <c r="CM199" s="5">
        <f>BW200</f>
        <v>21033.5</v>
      </c>
      <c r="CN199" s="5">
        <f>BX200</f>
        <v>29993771</v>
      </c>
      <c r="CO199" s="5">
        <v>4</v>
      </c>
      <c r="CP199" s="5">
        <f t="shared" si="224"/>
        <v>119975084</v>
      </c>
      <c r="CQ199" s="5">
        <f>CA200</f>
        <v>715339132889.25</v>
      </c>
      <c r="CR199" s="5">
        <v>4</v>
      </c>
      <c r="CS199" s="5">
        <f t="shared" si="225"/>
        <v>2861356531557</v>
      </c>
      <c r="CT199" s="5">
        <f t="shared" si="226"/>
        <v>0.96592582628906831</v>
      </c>
      <c r="CU199" s="5">
        <f t="shared" si="227"/>
        <v>2763858172051.8179</v>
      </c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</row>
    <row r="200" spans="1:118" x14ac:dyDescent="0.35">
      <c r="E200" s="115" t="s">
        <v>10</v>
      </c>
      <c r="F200" s="115"/>
      <c r="G200" s="115"/>
      <c r="H200" s="115"/>
      <c r="I200" s="115"/>
      <c r="J200" s="5">
        <f>N197</f>
        <v>4860265618</v>
      </c>
      <c r="K200" s="33"/>
      <c r="L200" s="33"/>
      <c r="M200" s="33"/>
      <c r="N200" s="33"/>
      <c r="O200" s="37">
        <v>30</v>
      </c>
      <c r="P200" s="101" t="s">
        <v>35</v>
      </c>
      <c r="Q200" s="101"/>
      <c r="R200" s="101"/>
      <c r="S200" s="38">
        <f>J202*H207</f>
        <v>-454042665633.80402</v>
      </c>
      <c r="T200" s="33"/>
      <c r="U200" s="109" t="s">
        <v>10</v>
      </c>
      <c r="V200" s="109"/>
      <c r="W200" s="109"/>
      <c r="X200" s="109"/>
      <c r="Y200" s="109"/>
      <c r="Z200" s="5">
        <f>AD197</f>
        <v>2022204693.5</v>
      </c>
      <c r="AA200" s="33"/>
      <c r="AB200" s="33"/>
      <c r="AC200" s="33"/>
      <c r="AD200" s="33"/>
      <c r="AE200" s="37">
        <v>30</v>
      </c>
      <c r="AF200" s="101" t="s">
        <v>35</v>
      </c>
      <c r="AG200" s="101"/>
      <c r="AH200" s="101"/>
      <c r="AI200" s="38">
        <f>Z202*X207</f>
        <v>94638269006713.484</v>
      </c>
      <c r="AJ200" s="33"/>
      <c r="AK200" s="5" t="s">
        <v>27</v>
      </c>
      <c r="AL200" s="11">
        <f>AL195</f>
        <v>74719</v>
      </c>
      <c r="AM200" s="11">
        <f>AM195</f>
        <v>395550435</v>
      </c>
      <c r="AN200" s="5">
        <v>-1</v>
      </c>
      <c r="AO200" s="5">
        <f>AN200*AM200</f>
        <v>-395550435</v>
      </c>
      <c r="AP200" s="5" t="s">
        <v>27</v>
      </c>
      <c r="AQ200" s="11">
        <f>AQ195</f>
        <v>74288.75</v>
      </c>
      <c r="AR200" s="11">
        <f>AR195</f>
        <v>381586719.75</v>
      </c>
      <c r="AS200" s="5">
        <v>-1</v>
      </c>
      <c r="AT200" s="5">
        <f>AS200*AR200</f>
        <v>-381586719.75</v>
      </c>
      <c r="AU200" s="11">
        <f>AU195</f>
        <v>4120634746052.25</v>
      </c>
      <c r="AV200" s="5">
        <v>-1</v>
      </c>
      <c r="AW200" s="5">
        <f>AV200*AU200</f>
        <v>-4120634746052.25</v>
      </c>
      <c r="AX200" s="5">
        <f>COS(RADIANS(AU209))</f>
        <v>0.70710678118654757</v>
      </c>
      <c r="AY200" s="5">
        <f>AX200*AW200</f>
        <v>-2913728771726.4531</v>
      </c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5" t="s">
        <v>34</v>
      </c>
      <c r="BR200" s="5">
        <f>BK186</f>
        <v>51142.75</v>
      </c>
      <c r="BS200" s="5">
        <f>BL186</f>
        <v>184257761.25</v>
      </c>
      <c r="BT200" s="5">
        <v>5</v>
      </c>
      <c r="BU200" s="5">
        <f>BT200*BS200</f>
        <v>921288806.25</v>
      </c>
      <c r="BV200" s="5" t="s">
        <v>34</v>
      </c>
      <c r="BW200" s="5">
        <f>BO186</f>
        <v>21033.5</v>
      </c>
      <c r="BX200" s="5">
        <f>BP186</f>
        <v>29993771</v>
      </c>
      <c r="BY200" s="5">
        <v>5</v>
      </c>
      <c r="BZ200" s="5">
        <f>BY200*BX200</f>
        <v>149968855</v>
      </c>
      <c r="CA200" s="5">
        <f>BQ187</f>
        <v>715339132889.25</v>
      </c>
      <c r="CB200" s="5">
        <v>5</v>
      </c>
      <c r="CC200" s="5">
        <f>CB200*CA200</f>
        <v>3576695664446.25</v>
      </c>
      <c r="CD200" s="5">
        <f xml:space="preserve"> COS(RADIANS(CA211))</f>
        <v>0.70710678118654757</v>
      </c>
      <c r="CE200" s="5">
        <f>CD200*CC200</f>
        <v>2529105758570.4678</v>
      </c>
      <c r="CF200" s="33"/>
      <c r="CG200" s="6" t="s">
        <v>36</v>
      </c>
      <c r="CH200" s="5">
        <f>BV186</f>
        <v>50119.5</v>
      </c>
      <c r="CI200" s="5">
        <f>BW186</f>
        <v>176955241.5</v>
      </c>
      <c r="CJ200" s="5">
        <v>1</v>
      </c>
      <c r="CK200" s="5">
        <f t="shared" si="222"/>
        <v>176955241.5</v>
      </c>
      <c r="CL200" s="6" t="s">
        <v>36</v>
      </c>
      <c r="CM200" s="5">
        <f>BZ186</f>
        <v>20310.75</v>
      </c>
      <c r="CN200" s="5">
        <f>CA186</f>
        <v>27967902.75</v>
      </c>
      <c r="CO200" s="5">
        <v>1</v>
      </c>
      <c r="CP200" s="5">
        <f t="shared" si="224"/>
        <v>27967902.75</v>
      </c>
      <c r="CQ200" s="33">
        <f>CB187</f>
        <v>671280156551.25</v>
      </c>
      <c r="CR200" s="5">
        <v>1</v>
      </c>
      <c r="CS200" s="5">
        <f t="shared" si="225"/>
        <v>671280156551.25</v>
      </c>
      <c r="CT200" s="5">
        <f t="shared" si="226"/>
        <v>1</v>
      </c>
      <c r="CU200" s="5">
        <f t="shared" si="227"/>
        <v>671280156551.25</v>
      </c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</row>
    <row r="201" spans="1:118" x14ac:dyDescent="0.35">
      <c r="E201" s="116" t="s">
        <v>37</v>
      </c>
      <c r="F201" s="117"/>
      <c r="G201" s="117"/>
      <c r="H201" s="117"/>
      <c r="I201" s="118"/>
      <c r="J201" s="5">
        <f>J199-J200</f>
        <v>-201497603.25</v>
      </c>
      <c r="K201" s="33"/>
      <c r="L201" s="33"/>
      <c r="M201" s="33"/>
      <c r="N201" s="33"/>
      <c r="O201" s="37">
        <v>15</v>
      </c>
      <c r="P201" s="108" t="s">
        <v>37</v>
      </c>
      <c r="Q201" s="108"/>
      <c r="R201" s="108"/>
      <c r="S201" s="38">
        <f>S199-S200</f>
        <v>1494389891391617</v>
      </c>
      <c r="T201" s="33"/>
      <c r="U201" s="110" t="s">
        <v>37</v>
      </c>
      <c r="V201" s="109"/>
      <c r="W201" s="109"/>
      <c r="X201" s="109"/>
      <c r="Y201" s="109"/>
      <c r="Z201" s="5">
        <f>Z199-Z200</f>
        <v>369062186.25</v>
      </c>
      <c r="AA201" s="33"/>
      <c r="AB201" s="33"/>
      <c r="AC201" s="33"/>
      <c r="AD201" s="33"/>
      <c r="AE201" s="37">
        <v>15</v>
      </c>
      <c r="AF201" s="108" t="s">
        <v>37</v>
      </c>
      <c r="AG201" s="108"/>
      <c r="AH201" s="108"/>
      <c r="AI201" s="38">
        <f>AI199-AI200</f>
        <v>2745429620838452</v>
      </c>
      <c r="AJ201" s="33"/>
      <c r="AK201" s="5"/>
      <c r="AL201" s="5"/>
      <c r="AM201" s="5"/>
      <c r="AN201" s="5" t="s">
        <v>29</v>
      </c>
      <c r="AO201" s="5">
        <f>SUM(AO198:AO200)</f>
        <v>4592280613.25</v>
      </c>
      <c r="AP201" s="5"/>
      <c r="AQ201" s="5"/>
      <c r="AR201" s="5"/>
      <c r="AS201" s="5" t="s">
        <v>29</v>
      </c>
      <c r="AT201" s="5">
        <f>SUM(AT198:AT200)</f>
        <v>793798750.25</v>
      </c>
      <c r="AU201" s="5"/>
      <c r="AV201" s="5"/>
      <c r="AW201" s="5"/>
      <c r="AX201" s="5" t="s">
        <v>29</v>
      </c>
      <c r="AY201" s="5">
        <f>SUM(AY198:AY200)</f>
        <v>23994545556061.648</v>
      </c>
      <c r="AZ201" s="33"/>
      <c r="BA201" s="109" t="s">
        <v>9</v>
      </c>
      <c r="BB201" s="109"/>
      <c r="BC201" s="109"/>
      <c r="BD201" s="109"/>
      <c r="BE201" s="109"/>
      <c r="BF201" s="5">
        <f>BE199</f>
        <v>4307605707.5</v>
      </c>
      <c r="BG201" s="33"/>
      <c r="BH201" s="33"/>
      <c r="BI201" s="33"/>
      <c r="BJ201" s="33"/>
      <c r="BK201" s="37" t="s">
        <v>32</v>
      </c>
      <c r="BL201" s="101" t="s">
        <v>33</v>
      </c>
      <c r="BM201" s="101"/>
      <c r="BN201" s="101"/>
      <c r="BO201" s="39">
        <f>BO199*(2/3)*(1/3)*([1]GZ!B165*1000/10)*(1/3)*[1]GZ!B166</f>
        <v>3312808129327442.5</v>
      </c>
      <c r="BP201" s="24"/>
      <c r="BQ201" s="6" t="s">
        <v>31</v>
      </c>
      <c r="BR201" s="5">
        <f>BR198</f>
        <v>56029.75</v>
      </c>
      <c r="BS201" s="5">
        <f>BS198</f>
        <v>221939036.75</v>
      </c>
      <c r="BT201" s="5">
        <v>8</v>
      </c>
      <c r="BU201" s="5">
        <f>BT201*BS201</f>
        <v>1775512294</v>
      </c>
      <c r="BV201" s="6" t="s">
        <v>31</v>
      </c>
      <c r="BW201" s="5">
        <f>BW198</f>
        <v>30842.25</v>
      </c>
      <c r="BX201" s="5">
        <f>BX198</f>
        <v>64491144.75</v>
      </c>
      <c r="BY201" s="5">
        <v>8</v>
      </c>
      <c r="BZ201" s="5">
        <f>BY201*BX201</f>
        <v>515929158</v>
      </c>
      <c r="CA201" s="5">
        <f>CA198</f>
        <v>1028405190448</v>
      </c>
      <c r="CB201" s="5">
        <v>8</v>
      </c>
      <c r="CC201" s="5">
        <f>CB201*CA201</f>
        <v>8227241523584</v>
      </c>
      <c r="CD201" s="5">
        <f xml:space="preserve"> COS(RADIANS(CA212))</f>
        <v>0.50000000000000011</v>
      </c>
      <c r="CE201" s="5">
        <f>CD201*CC201</f>
        <v>4113620761792.001</v>
      </c>
      <c r="CF201" s="33"/>
      <c r="CG201" s="5"/>
      <c r="CH201" s="5"/>
      <c r="CI201" s="5"/>
      <c r="CJ201" s="5" t="s">
        <v>29</v>
      </c>
      <c r="CK201" s="5">
        <f>SUM(CK194:CK200)</f>
        <v>5443531030.75</v>
      </c>
      <c r="CL201" s="5"/>
      <c r="CM201" s="5"/>
      <c r="CN201" s="5"/>
      <c r="CO201" s="5" t="s">
        <v>29</v>
      </c>
      <c r="CP201" s="5">
        <f>SUM(CP194:CP200)</f>
        <v>2634892854.5</v>
      </c>
      <c r="CQ201" s="5"/>
      <c r="CR201" s="5"/>
      <c r="CS201" s="5"/>
      <c r="CT201" s="5" t="s">
        <v>29</v>
      </c>
      <c r="CU201" s="5">
        <f>SUM(CU194:CU200)</f>
        <v>16899143719158.361</v>
      </c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</row>
    <row r="202" spans="1:118" x14ac:dyDescent="0.35">
      <c r="A202" s="5" t="s">
        <v>95</v>
      </c>
      <c r="B202" s="5" t="s">
        <v>96</v>
      </c>
      <c r="E202" s="115" t="s">
        <v>40</v>
      </c>
      <c r="F202" s="115"/>
      <c r="G202" s="115"/>
      <c r="H202" s="115"/>
      <c r="I202" s="115"/>
      <c r="J202" s="5">
        <f>J201*(1/3)*([1]GZ!B165*1000/10)*(1/12)*[1]GZ!B166</f>
        <v>-9690239996.8511906</v>
      </c>
      <c r="K202" s="33"/>
      <c r="L202" s="33"/>
      <c r="M202" s="33"/>
      <c r="N202" s="33"/>
      <c r="O202" s="37">
        <v>0</v>
      </c>
      <c r="P202" s="101" t="s">
        <v>41</v>
      </c>
      <c r="Q202" s="101"/>
      <c r="R202" s="101"/>
      <c r="S202" s="12">
        <f>[1]GZ!B168</f>
        <v>2097544405000</v>
      </c>
      <c r="T202" s="33"/>
      <c r="U202" s="109" t="s">
        <v>40</v>
      </c>
      <c r="V202" s="109"/>
      <c r="W202" s="109"/>
      <c r="X202" s="109"/>
      <c r="Y202" s="109"/>
      <c r="Z202" s="5">
        <f>Z201*(1/3)*([1]GZ!B165*1000/10)*(1/3)*[1]GZ!B166</f>
        <v>70994415831.09935</v>
      </c>
      <c r="AA202" s="33"/>
      <c r="AB202" s="33"/>
      <c r="AC202" s="33"/>
      <c r="AD202" s="33"/>
      <c r="AE202" s="37">
        <v>0</v>
      </c>
      <c r="AF202" s="101" t="s">
        <v>41</v>
      </c>
      <c r="AG202" s="101"/>
      <c r="AH202" s="101"/>
      <c r="AI202" s="13">
        <f>[1]GZ!B168</f>
        <v>2097544405000</v>
      </c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109" t="s">
        <v>10</v>
      </c>
      <c r="BB202" s="109"/>
      <c r="BC202" s="109"/>
      <c r="BD202" s="109"/>
      <c r="BE202" s="109"/>
      <c r="BF202" s="5">
        <f>BJ199</f>
        <v>2422458723</v>
      </c>
      <c r="BG202" s="33"/>
      <c r="BH202" s="33"/>
      <c r="BI202" s="33"/>
      <c r="BJ202" s="33"/>
      <c r="BK202" s="37">
        <v>60</v>
      </c>
      <c r="BL202" s="101" t="s">
        <v>35</v>
      </c>
      <c r="BM202" s="101"/>
      <c r="BN202" s="101"/>
      <c r="BO202" s="40">
        <f>BF204*BD209</f>
        <v>328622195091607.94</v>
      </c>
      <c r="BP202" s="41"/>
      <c r="BQ202" s="5" t="s">
        <v>30</v>
      </c>
      <c r="BR202" s="5">
        <f>BR197</f>
        <v>66589.25</v>
      </c>
      <c r="BS202" s="5">
        <f>BS197</f>
        <v>317309899.25</v>
      </c>
      <c r="BT202" s="5">
        <v>-1</v>
      </c>
      <c r="BU202" s="5">
        <f>BT202*BS202</f>
        <v>-317309899.25</v>
      </c>
      <c r="BV202" s="5" t="s">
        <v>30</v>
      </c>
      <c r="BW202" s="5">
        <f>BW197</f>
        <v>28728</v>
      </c>
      <c r="BX202" s="5">
        <f>BX197</f>
        <v>55952504</v>
      </c>
      <c r="BY202" s="5">
        <v>-1</v>
      </c>
      <c r="BZ202" s="5">
        <f>BY202*BX202</f>
        <v>-55952504</v>
      </c>
      <c r="CA202" s="5">
        <f>CA197</f>
        <v>1657596502081.25</v>
      </c>
      <c r="CB202" s="5">
        <v>-1</v>
      </c>
      <c r="CC202" s="5">
        <f>CB202*CA202</f>
        <v>-1657596502081.25</v>
      </c>
      <c r="CD202" s="5">
        <f xml:space="preserve"> COS(RADIANS(CA213))</f>
        <v>0.25881904510252074</v>
      </c>
      <c r="CE202" s="5">
        <f>CD202*CC202</f>
        <v>-429017543833.94763</v>
      </c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</row>
    <row r="203" spans="1:118" x14ac:dyDescent="0.35">
      <c r="A203" s="5">
        <v>0</v>
      </c>
      <c r="B203" s="5">
        <v>0</v>
      </c>
      <c r="E203" s="112" t="s">
        <v>42</v>
      </c>
      <c r="F203" s="113"/>
      <c r="G203" s="113"/>
      <c r="H203" s="113"/>
      <c r="I203" s="113"/>
      <c r="J203" s="114"/>
      <c r="K203" s="33"/>
      <c r="L203" s="33"/>
      <c r="M203" s="33"/>
      <c r="N203" s="33"/>
      <c r="O203" s="33"/>
      <c r="P203" s="101" t="s">
        <v>43</v>
      </c>
      <c r="Q203" s="101"/>
      <c r="R203" s="101"/>
      <c r="S203" s="38">
        <f>S201/S202</f>
        <v>712.44732070004352</v>
      </c>
      <c r="T203" s="33"/>
      <c r="U203" s="109" t="s">
        <v>42</v>
      </c>
      <c r="V203" s="109"/>
      <c r="W203" s="109"/>
      <c r="X203" s="109"/>
      <c r="Y203" s="109"/>
      <c r="Z203" s="109"/>
      <c r="AA203" s="33"/>
      <c r="AB203" s="33"/>
      <c r="AC203" s="33"/>
      <c r="AD203" s="33"/>
      <c r="AE203" s="33"/>
      <c r="AF203" s="101" t="s">
        <v>43</v>
      </c>
      <c r="AG203" s="101"/>
      <c r="AH203" s="101"/>
      <c r="AI203" s="38">
        <f>AI201/AI202</f>
        <v>1308.8779499943182</v>
      </c>
      <c r="AJ203" s="33"/>
      <c r="AK203" s="109" t="s">
        <v>9</v>
      </c>
      <c r="AL203" s="109"/>
      <c r="AM203" s="109"/>
      <c r="AN203" s="109"/>
      <c r="AO203" s="109"/>
      <c r="AP203" s="5">
        <f>AO201*(1/3)*([1]GZ!B165*1000/10)*(1/12)*[1]GZ!B166</f>
        <v>220847794502.38681</v>
      </c>
      <c r="AQ203" s="5">
        <f>AO197*(1/3)*([1]GZ!B165*1000/10)*(1/3)*[1]GZ!B166</f>
        <v>459994552541.63666</v>
      </c>
      <c r="AR203" s="33"/>
      <c r="AS203" s="33"/>
      <c r="AT203" s="33"/>
      <c r="AU203" s="37" t="s">
        <v>32</v>
      </c>
      <c r="AV203" s="101" t="s">
        <v>33</v>
      </c>
      <c r="AW203" s="101"/>
      <c r="AX203" s="101"/>
      <c r="AY203" s="23">
        <f>AY201*(2/3)*(1/3)*([1]GZ!B165*1000/10)*(1/12)*[1]GZ!B166</f>
        <v>769282616115076.38</v>
      </c>
      <c r="AZ203" s="42">
        <f>AY197*(2/3)*(1/3)*([1]GZ!B165*1000/10)*(1/3)*[1]GZ!B166</f>
        <v>2840067889845165.5</v>
      </c>
      <c r="BA203" s="110" t="s">
        <v>37</v>
      </c>
      <c r="BB203" s="109"/>
      <c r="BC203" s="109"/>
      <c r="BD203" s="109"/>
      <c r="BE203" s="109"/>
      <c r="BF203" s="5">
        <f>BF201-BF202</f>
        <v>1885146984.5</v>
      </c>
      <c r="BG203" s="33"/>
      <c r="BH203" s="33"/>
      <c r="BI203" s="33"/>
      <c r="BJ203" s="33"/>
      <c r="BK203" s="37">
        <v>45</v>
      </c>
      <c r="BL203" s="108" t="s">
        <v>37</v>
      </c>
      <c r="BM203" s="108"/>
      <c r="BN203" s="108"/>
      <c r="BO203" s="40">
        <f>BO201-BO202</f>
        <v>2984185934235834.5</v>
      </c>
      <c r="BP203" s="41"/>
      <c r="BQ203" s="5"/>
      <c r="BR203" s="5"/>
      <c r="BS203" s="5"/>
      <c r="BT203" s="5" t="s">
        <v>29</v>
      </c>
      <c r="BU203" s="5">
        <f>SUM(BU200:BU202)</f>
        <v>2379491201</v>
      </c>
      <c r="BV203" s="5"/>
      <c r="BW203" s="5"/>
      <c r="BX203" s="5"/>
      <c r="BY203" s="5" t="s">
        <v>29</v>
      </c>
      <c r="BZ203" s="5">
        <f>SUM(BZ200:BZ202)</f>
        <v>609945509</v>
      </c>
      <c r="CA203" s="5"/>
      <c r="CB203" s="5"/>
      <c r="CC203" s="5"/>
      <c r="CD203" s="5" t="s">
        <v>29</v>
      </c>
      <c r="CE203" s="5">
        <f>SUM(CE200:CE202)</f>
        <v>6213708976528.5215</v>
      </c>
      <c r="CF203" s="33"/>
      <c r="CG203" s="109" t="s">
        <v>9</v>
      </c>
      <c r="CH203" s="109"/>
      <c r="CI203" s="109"/>
      <c r="CJ203" s="109"/>
      <c r="CK203" s="109"/>
      <c r="CL203" s="5">
        <f>CK201</f>
        <v>5443531030.75</v>
      </c>
      <c r="CM203" s="33"/>
      <c r="CN203" s="33"/>
      <c r="CO203" s="33"/>
      <c r="CP203" s="33"/>
      <c r="CQ203" s="37" t="s">
        <v>32</v>
      </c>
      <c r="CR203" s="101" t="s">
        <v>33</v>
      </c>
      <c r="CS203" s="101"/>
      <c r="CT203" s="101"/>
      <c r="CU203" s="39">
        <f>CU201*(2/3)*(1/3)*([1]GZ!B165*1000/10)*(1/3)*[1]GZ!B166</f>
        <v>2167195450316767.8</v>
      </c>
      <c r="CV203" s="24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</row>
    <row r="204" spans="1:118" x14ac:dyDescent="0.35">
      <c r="A204" s="5">
        <v>15</v>
      </c>
      <c r="B204" s="5">
        <f>S208*10^-3</f>
        <v>0.49995688467087401</v>
      </c>
      <c r="E204" s="111" t="s">
        <v>44</v>
      </c>
      <c r="F204" s="101"/>
      <c r="G204" s="101"/>
      <c r="H204" s="43" t="s">
        <v>45</v>
      </c>
      <c r="I204" s="39"/>
      <c r="J204" s="24"/>
      <c r="K204" s="33"/>
      <c r="L204" s="33"/>
      <c r="M204" s="33"/>
      <c r="N204" s="33"/>
      <c r="O204" s="33"/>
      <c r="P204" s="101" t="s">
        <v>46</v>
      </c>
      <c r="Q204" s="101"/>
      <c r="R204" s="101"/>
      <c r="S204" s="38">
        <v>2840</v>
      </c>
      <c r="T204" s="33"/>
      <c r="U204" s="84" t="s">
        <v>44</v>
      </c>
      <c r="V204" s="90"/>
      <c r="W204" s="91"/>
      <c r="X204" s="43" t="s">
        <v>45</v>
      </c>
      <c r="Y204" s="39"/>
      <c r="Z204" s="24"/>
      <c r="AA204" s="33"/>
      <c r="AB204" s="33"/>
      <c r="AC204" s="33"/>
      <c r="AD204" s="33"/>
      <c r="AE204" s="33"/>
      <c r="AF204" s="101" t="s">
        <v>46</v>
      </c>
      <c r="AG204" s="101"/>
      <c r="AH204" s="101"/>
      <c r="AI204" s="38">
        <v>2840</v>
      </c>
      <c r="AJ204" s="33"/>
      <c r="AK204" s="109" t="s">
        <v>10</v>
      </c>
      <c r="AL204" s="109"/>
      <c r="AM204" s="109"/>
      <c r="AN204" s="109"/>
      <c r="AO204" s="109"/>
      <c r="AP204" s="5">
        <f>AT201*(1/3)*([1]GZ!B165*1000/10)*(1/12)*[1]GZ!B166</f>
        <v>38174649599.079239</v>
      </c>
      <c r="AQ204" s="5">
        <f>AT197*(1/3)*([1]GZ!B165*1000/10)*(1/3)*[1]GZ!B166</f>
        <v>389000136710.53735</v>
      </c>
      <c r="AR204" s="33"/>
      <c r="AS204" s="33"/>
      <c r="AT204" s="33"/>
      <c r="AU204" s="37">
        <v>30</v>
      </c>
      <c r="AV204" s="101" t="s">
        <v>35</v>
      </c>
      <c r="AW204" s="101"/>
      <c r="AX204" s="101"/>
      <c r="AY204" s="38">
        <f>AP206*AN211</f>
        <v>347774893489718.56</v>
      </c>
      <c r="AZ204" s="41"/>
      <c r="BA204" s="109" t="s">
        <v>40</v>
      </c>
      <c r="BB204" s="109"/>
      <c r="BC204" s="109"/>
      <c r="BD204" s="109"/>
      <c r="BE204" s="109"/>
      <c r="BF204" s="5">
        <f>BF203*(1/3)*([1]GZ!B165*1000/10)*(1/3)*([1]GZ!B166)</f>
        <v>362635116537.45313</v>
      </c>
      <c r="BG204" s="33"/>
      <c r="BH204" s="33"/>
      <c r="BI204" s="33"/>
      <c r="BJ204" s="33"/>
      <c r="BK204" s="37">
        <v>30</v>
      </c>
      <c r="BL204" s="101" t="s">
        <v>41</v>
      </c>
      <c r="BM204" s="101"/>
      <c r="BN204" s="101"/>
      <c r="BO204" s="14">
        <f>[1]GZ!B168</f>
        <v>2097544405000</v>
      </c>
      <c r="BP204" s="41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109" t="s">
        <v>10</v>
      </c>
      <c r="CH204" s="109"/>
      <c r="CI204" s="109"/>
      <c r="CJ204" s="109"/>
      <c r="CK204" s="109"/>
      <c r="CL204" s="5">
        <f>CP201</f>
        <v>2634892854.5</v>
      </c>
      <c r="CM204" s="33"/>
      <c r="CN204" s="33"/>
      <c r="CO204" s="33"/>
      <c r="CP204" s="33"/>
      <c r="CQ204" s="37">
        <v>90</v>
      </c>
      <c r="CR204" s="101" t="s">
        <v>35</v>
      </c>
      <c r="CS204" s="101"/>
      <c r="CT204" s="101"/>
      <c r="CU204" s="40">
        <f>CL206*CJ211</f>
        <v>571453071957732.88</v>
      </c>
      <c r="CV204" s="41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</row>
    <row r="205" spans="1:118" x14ac:dyDescent="0.35">
      <c r="A205" s="5">
        <v>30</v>
      </c>
      <c r="B205" s="5">
        <f>AI208*10^-3</f>
        <v>0.89837794999431819</v>
      </c>
      <c r="E205" s="101"/>
      <c r="F205" s="101"/>
      <c r="G205" s="101"/>
      <c r="H205" s="38">
        <f>2*(1/3)*([1]GZ!B165*1000/10)*(F195+K195)</f>
        <v>656925500.49999988</v>
      </c>
      <c r="I205" s="40"/>
      <c r="J205" s="41"/>
      <c r="K205" s="33"/>
      <c r="L205" s="33"/>
      <c r="M205" s="33"/>
      <c r="N205" s="33"/>
      <c r="O205" s="33"/>
      <c r="P205" s="84" t="s">
        <v>47</v>
      </c>
      <c r="Q205" s="85"/>
      <c r="R205" s="86"/>
      <c r="S205" s="44" t="s">
        <v>48</v>
      </c>
      <c r="T205" s="33"/>
      <c r="U205" s="98"/>
      <c r="V205" s="99"/>
      <c r="W205" s="100"/>
      <c r="X205" s="38">
        <f>2*(1/3)*([1]GZ!B165*1000/10)*(V196+AA196)</f>
        <v>517924649.16666657</v>
      </c>
      <c r="Y205" s="40"/>
      <c r="Z205" s="41"/>
      <c r="AA205" s="33"/>
      <c r="AB205" s="33"/>
      <c r="AC205" s="33"/>
      <c r="AD205" s="33"/>
      <c r="AE205" s="33"/>
      <c r="AF205" s="84" t="s">
        <v>47</v>
      </c>
      <c r="AG205" s="85"/>
      <c r="AH205" s="86"/>
      <c r="AI205" s="44" t="s">
        <v>48</v>
      </c>
      <c r="AJ205" s="33"/>
      <c r="AK205" s="110" t="s">
        <v>37</v>
      </c>
      <c r="AL205" s="109"/>
      <c r="AM205" s="109"/>
      <c r="AN205" s="109"/>
      <c r="AO205" s="109"/>
      <c r="AP205" s="5">
        <f>AP203+AQ203-AP204-AQ204</f>
        <v>253667560734.40686</v>
      </c>
      <c r="AQ205" s="33"/>
      <c r="AR205" s="33"/>
      <c r="AS205" s="33"/>
      <c r="AT205" s="33"/>
      <c r="AU205" s="37">
        <v>15</v>
      </c>
      <c r="AV205" s="108" t="s">
        <v>37</v>
      </c>
      <c r="AW205" s="108"/>
      <c r="AX205" s="108"/>
      <c r="AY205" s="38">
        <f>AY203+AZ203-AY204</f>
        <v>3261575612470523.5</v>
      </c>
      <c r="AZ205" s="41"/>
      <c r="BA205" s="109" t="s">
        <v>42</v>
      </c>
      <c r="BB205" s="109"/>
      <c r="BC205" s="109"/>
      <c r="BD205" s="109"/>
      <c r="BE205" s="109"/>
      <c r="BF205" s="109"/>
      <c r="BG205" s="33"/>
      <c r="BH205" s="33"/>
      <c r="BI205" s="33"/>
      <c r="BJ205" s="33"/>
      <c r="BK205" s="37">
        <v>15</v>
      </c>
      <c r="BL205" s="101" t="s">
        <v>43</v>
      </c>
      <c r="BM205" s="101"/>
      <c r="BN205" s="101"/>
      <c r="BO205" s="40">
        <f>BO203/BO204</f>
        <v>1422.7045335118112</v>
      </c>
      <c r="BP205" s="41"/>
      <c r="BQ205" s="109" t="s">
        <v>9</v>
      </c>
      <c r="BR205" s="109"/>
      <c r="BS205" s="109"/>
      <c r="BT205" s="109"/>
      <c r="BU205" s="109"/>
      <c r="BV205" s="5">
        <f>BU203*(1/3)*([1]GZ!B165*1000/10)*(1/12)*[1]GZ!B166</f>
        <v>114432332872.35477</v>
      </c>
      <c r="BW205" s="5">
        <f>BU199*(1/3)*([1]GZ!B165*1000/10)*(1/3)*[1]GZ!B166</f>
        <v>828629868429.58337</v>
      </c>
      <c r="BX205" s="33"/>
      <c r="BY205" s="33"/>
      <c r="BZ205" s="33"/>
      <c r="CA205" s="37" t="s">
        <v>32</v>
      </c>
      <c r="CB205" s="101" t="s">
        <v>33</v>
      </c>
      <c r="CC205" s="101"/>
      <c r="CD205" s="101"/>
      <c r="CE205" s="39">
        <f>CE203*(2/3)*(1/3)*([1]GZ!B165*1000/10)*(1/12)*[1]GZ!B166</f>
        <v>199216037914667.53</v>
      </c>
      <c r="CF205" s="24">
        <f>CE199*(2/3)*(1/3)*([1]GZ!B165*1000/10)*(1/3)*[1]GZ!B166</f>
        <v>3312808129327442.5</v>
      </c>
      <c r="CG205" s="110" t="s">
        <v>37</v>
      </c>
      <c r="CH205" s="109"/>
      <c r="CI205" s="109"/>
      <c r="CJ205" s="109"/>
      <c r="CK205" s="109"/>
      <c r="CL205" s="5">
        <f>CL203-CL204</f>
        <v>2808638176.25</v>
      </c>
      <c r="CM205" s="33"/>
      <c r="CN205" s="33"/>
      <c r="CO205" s="33"/>
      <c r="CP205" s="33"/>
      <c r="CQ205" s="37">
        <v>75</v>
      </c>
      <c r="CR205" s="108" t="s">
        <v>37</v>
      </c>
      <c r="CS205" s="108"/>
      <c r="CT205" s="108"/>
      <c r="CU205" s="40">
        <f>CU203-CU204</f>
        <v>1595742378359035</v>
      </c>
      <c r="CV205" s="41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</row>
    <row r="206" spans="1:118" x14ac:dyDescent="0.35">
      <c r="A206" s="5">
        <v>45</v>
      </c>
      <c r="B206" s="5">
        <f>AY212*10^-3</f>
        <v>0.97441482725286044</v>
      </c>
      <c r="E206" s="84" t="s">
        <v>89</v>
      </c>
      <c r="F206" s="90"/>
      <c r="G206" s="91"/>
      <c r="H206" s="44" t="s">
        <v>49</v>
      </c>
      <c r="I206" s="40"/>
      <c r="J206" s="41"/>
      <c r="K206" s="33"/>
      <c r="L206" s="33"/>
      <c r="M206" s="33"/>
      <c r="N206" s="33"/>
      <c r="O206" s="33"/>
      <c r="P206" s="102"/>
      <c r="Q206" s="103"/>
      <c r="R206" s="104"/>
      <c r="S206" s="45">
        <f>S204-[1]GZ!B169</f>
        <v>821</v>
      </c>
      <c r="T206" s="33"/>
      <c r="U206" s="84" t="s">
        <v>89</v>
      </c>
      <c r="V206" s="90"/>
      <c r="W206" s="91"/>
      <c r="X206" s="44" t="s">
        <v>49</v>
      </c>
      <c r="Y206" s="40"/>
      <c r="Z206" s="41"/>
      <c r="AA206" s="33"/>
      <c r="AB206" s="33"/>
      <c r="AC206" s="33"/>
      <c r="AD206" s="33"/>
      <c r="AE206" s="33"/>
      <c r="AF206" s="102"/>
      <c r="AG206" s="103"/>
      <c r="AH206" s="104"/>
      <c r="AI206" s="38">
        <f>AI204-[1]GZ!B169</f>
        <v>821</v>
      </c>
      <c r="AJ206" s="33"/>
      <c r="AK206" s="109" t="s">
        <v>40</v>
      </c>
      <c r="AL206" s="109"/>
      <c r="AM206" s="109"/>
      <c r="AN206" s="109"/>
      <c r="AO206" s="109"/>
      <c r="AP206" s="5">
        <f>AP205</f>
        <v>253667560734.40686</v>
      </c>
      <c r="AQ206" s="33"/>
      <c r="AR206" s="33"/>
      <c r="AS206" s="33"/>
      <c r="AT206" s="33"/>
      <c r="AU206" s="37">
        <v>0</v>
      </c>
      <c r="AV206" s="101" t="s">
        <v>41</v>
      </c>
      <c r="AW206" s="101"/>
      <c r="AX206" s="101"/>
      <c r="AY206" s="38">
        <f>[1]GZ!B168</f>
        <v>2097544405000</v>
      </c>
      <c r="AZ206" s="41"/>
      <c r="BA206" s="102" t="s">
        <v>44</v>
      </c>
      <c r="BB206" s="93"/>
      <c r="BC206" s="94"/>
      <c r="BD206" s="43" t="s">
        <v>45</v>
      </c>
      <c r="BE206" s="39"/>
      <c r="BF206" s="24"/>
      <c r="BG206" s="33"/>
      <c r="BH206" s="33"/>
      <c r="BI206" s="33"/>
      <c r="BJ206" s="33"/>
      <c r="BK206" s="37">
        <v>0</v>
      </c>
      <c r="BL206" s="101" t="s">
        <v>46</v>
      </c>
      <c r="BM206" s="101"/>
      <c r="BN206" s="101"/>
      <c r="BO206" s="40">
        <v>2840</v>
      </c>
      <c r="BP206" s="41"/>
      <c r="BQ206" s="109" t="s">
        <v>10</v>
      </c>
      <c r="BR206" s="109"/>
      <c r="BS206" s="109"/>
      <c r="BT206" s="109"/>
      <c r="BU206" s="109"/>
      <c r="BV206" s="5">
        <f>BZ203*(1/3)*([1]GZ!B165*1000/10)*(1/12)*[1]GZ!B166</f>
        <v>29332946257.818867</v>
      </c>
      <c r="BW206" s="5">
        <f>BZ199*(1/3)*([1]GZ!B165*1000/10)*(1/3)*[1]GZ!B166</f>
        <v>465994751892.13025</v>
      </c>
      <c r="BX206" s="33"/>
      <c r="BY206" s="33"/>
      <c r="BZ206" s="33"/>
      <c r="CA206" s="37">
        <v>60</v>
      </c>
      <c r="CB206" s="101" t="s">
        <v>35</v>
      </c>
      <c r="CC206" s="101"/>
      <c r="CD206" s="101"/>
      <c r="CE206" s="40">
        <f>BV208*BT213</f>
        <v>734063607508135.13</v>
      </c>
      <c r="CF206" s="41"/>
      <c r="CG206" s="109" t="s">
        <v>40</v>
      </c>
      <c r="CH206" s="109"/>
      <c r="CI206" s="109"/>
      <c r="CJ206" s="109"/>
      <c r="CK206" s="109"/>
      <c r="CL206" s="5">
        <f>CL205*(1/3)*([1]GZ!B165*1000/10)*(1/3)*[1]GZ!B166</f>
        <v>540281920046.7276</v>
      </c>
      <c r="CM206" s="33"/>
      <c r="CN206" s="33"/>
      <c r="CO206" s="33"/>
      <c r="CP206" s="33"/>
      <c r="CQ206" s="37">
        <v>60</v>
      </c>
      <c r="CR206" s="101" t="s">
        <v>41</v>
      </c>
      <c r="CS206" s="101"/>
      <c r="CT206" s="101"/>
      <c r="CU206" s="14">
        <f>[1]GZ!B168</f>
        <v>2097544405000</v>
      </c>
      <c r="CV206" s="41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</row>
    <row r="207" spans="1:118" x14ac:dyDescent="0.35">
      <c r="A207" s="5">
        <v>60</v>
      </c>
      <c r="B207" s="5">
        <f>BO210*10^-3</f>
        <v>0.71169767700478714</v>
      </c>
      <c r="E207" s="92"/>
      <c r="F207" s="93"/>
      <c r="G207" s="94"/>
      <c r="H207" s="38">
        <f>0.5*(G195-L195)/(F195+K195)</f>
        <v>46.855667742114086</v>
      </c>
      <c r="I207" s="40"/>
      <c r="J207" s="41"/>
      <c r="K207" s="33"/>
      <c r="L207" s="33"/>
      <c r="M207" s="33"/>
      <c r="N207" s="33"/>
      <c r="O207" s="33"/>
      <c r="P207" s="84" t="s">
        <v>50</v>
      </c>
      <c r="Q207" s="85"/>
      <c r="R207" s="86"/>
      <c r="S207" s="44" t="s">
        <v>51</v>
      </c>
      <c r="T207" s="33"/>
      <c r="U207" s="92"/>
      <c r="V207" s="93"/>
      <c r="W207" s="94"/>
      <c r="X207" s="38">
        <f>0.5*(W196-AB196)/(V196+AA196)</f>
        <v>1333.038210101827</v>
      </c>
      <c r="Y207" s="40"/>
      <c r="Z207" s="41"/>
      <c r="AA207" s="33"/>
      <c r="AB207" s="33"/>
      <c r="AC207" s="33"/>
      <c r="AD207" s="33"/>
      <c r="AE207" s="33"/>
      <c r="AF207" s="84" t="s">
        <v>50</v>
      </c>
      <c r="AG207" s="85"/>
      <c r="AH207" s="86"/>
      <c r="AI207" s="44" t="s">
        <v>52</v>
      </c>
      <c r="AJ207" s="33"/>
      <c r="AK207" s="109" t="s">
        <v>42</v>
      </c>
      <c r="AL207" s="109"/>
      <c r="AM207" s="109"/>
      <c r="AN207" s="109"/>
      <c r="AO207" s="109"/>
      <c r="AP207" s="109"/>
      <c r="AQ207" s="33"/>
      <c r="AR207" s="33"/>
      <c r="AS207" s="33"/>
      <c r="AT207" s="33"/>
      <c r="AU207" s="46">
        <v>15</v>
      </c>
      <c r="AV207" s="101" t="s">
        <v>43</v>
      </c>
      <c r="AW207" s="101"/>
      <c r="AX207" s="101"/>
      <c r="AY207" s="38">
        <f>AY205/AY206</f>
        <v>1554.9494946070158</v>
      </c>
      <c r="AZ207" s="41"/>
      <c r="BA207" s="98"/>
      <c r="BB207" s="99"/>
      <c r="BC207" s="100"/>
      <c r="BD207" s="38">
        <f>2*(1/3)*([1]GZ!B165*1000/10)*(BB198+BG198)</f>
        <v>382989690.66666663</v>
      </c>
      <c r="BE207" s="40"/>
      <c r="BF207" s="41"/>
      <c r="BG207" s="33"/>
      <c r="BH207" s="33"/>
      <c r="BI207" s="33"/>
      <c r="BJ207" s="33"/>
      <c r="BK207" s="33"/>
      <c r="BL207" s="84" t="s">
        <v>47</v>
      </c>
      <c r="BM207" s="85"/>
      <c r="BN207" s="86"/>
      <c r="BO207" s="47" t="s">
        <v>48</v>
      </c>
      <c r="BP207" s="41"/>
      <c r="BQ207" s="110" t="s">
        <v>37</v>
      </c>
      <c r="BR207" s="109"/>
      <c r="BS207" s="109"/>
      <c r="BT207" s="109"/>
      <c r="BU207" s="109"/>
      <c r="BV207" s="5">
        <f>BV205+BW205-BV206-BW206</f>
        <v>447734503151.98901</v>
      </c>
      <c r="BW207" s="33"/>
      <c r="BX207" s="33"/>
      <c r="BY207" s="33"/>
      <c r="BZ207" s="33"/>
      <c r="CA207" s="37">
        <v>45</v>
      </c>
      <c r="CB207" s="108" t="s">
        <v>37</v>
      </c>
      <c r="CC207" s="108"/>
      <c r="CD207" s="108"/>
      <c r="CE207" s="40">
        <f>CE205+CF205-CE206</f>
        <v>2777960559733975</v>
      </c>
      <c r="CF207" s="15"/>
      <c r="CG207" s="109" t="s">
        <v>42</v>
      </c>
      <c r="CH207" s="109"/>
      <c r="CI207" s="109"/>
      <c r="CJ207" s="109"/>
      <c r="CK207" s="109"/>
      <c r="CL207" s="109"/>
      <c r="CM207" s="33"/>
      <c r="CN207" s="33"/>
      <c r="CO207" s="33"/>
      <c r="CP207" s="33"/>
      <c r="CQ207" s="37">
        <v>45</v>
      </c>
      <c r="CR207" s="101" t="s">
        <v>43</v>
      </c>
      <c r="CS207" s="101"/>
      <c r="CT207" s="101"/>
      <c r="CU207" s="40">
        <f>CU205/CU206</f>
        <v>760.76691132507153</v>
      </c>
      <c r="CV207" s="41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</row>
    <row r="208" spans="1:118" x14ac:dyDescent="0.35">
      <c r="A208" s="5">
        <v>75</v>
      </c>
      <c r="B208" s="5">
        <f>CE214*10^-3</f>
        <v>0.38136190511672874</v>
      </c>
      <c r="E208" s="84" t="s">
        <v>53</v>
      </c>
      <c r="F208" s="85"/>
      <c r="G208" s="86"/>
      <c r="H208" s="44" t="s">
        <v>54</v>
      </c>
      <c r="I208" s="40"/>
      <c r="J208" s="41"/>
      <c r="K208" s="33"/>
      <c r="L208" s="33"/>
      <c r="M208" s="33"/>
      <c r="N208" s="33"/>
      <c r="O208" s="33"/>
      <c r="P208" s="87"/>
      <c r="Q208" s="88"/>
      <c r="R208" s="89"/>
      <c r="S208" s="48">
        <f>S203-S206*SIN(1*[1]GZ!B166)</f>
        <v>499.95688467087399</v>
      </c>
      <c r="T208" s="33"/>
      <c r="U208" s="84" t="s">
        <v>53</v>
      </c>
      <c r="V208" s="85"/>
      <c r="W208" s="86"/>
      <c r="X208" s="44" t="s">
        <v>54</v>
      </c>
      <c r="Y208" s="40"/>
      <c r="Z208" s="41"/>
      <c r="AA208" s="33"/>
      <c r="AB208" s="33"/>
      <c r="AC208" s="33"/>
      <c r="AD208" s="33"/>
      <c r="AE208" s="33"/>
      <c r="AF208" s="87"/>
      <c r="AG208" s="88"/>
      <c r="AH208" s="89"/>
      <c r="AI208" s="48">
        <f>AI203-AI206*SIN(2*[1]GZ!B166)</f>
        <v>898.37794999431821</v>
      </c>
      <c r="AJ208" s="33"/>
      <c r="AK208" s="102" t="s">
        <v>44</v>
      </c>
      <c r="AL208" s="93"/>
      <c r="AM208" s="94"/>
      <c r="AN208" s="43" t="s">
        <v>45</v>
      </c>
      <c r="AO208" s="39"/>
      <c r="AP208" s="24"/>
      <c r="AQ208" s="33"/>
      <c r="AR208" s="33"/>
      <c r="AS208" s="33"/>
      <c r="AT208" s="33"/>
      <c r="AU208" s="46">
        <v>30</v>
      </c>
      <c r="AV208" s="101" t="s">
        <v>46</v>
      </c>
      <c r="AW208" s="101"/>
      <c r="AX208" s="101"/>
      <c r="AY208" s="38">
        <v>2840</v>
      </c>
      <c r="AZ208" s="41"/>
      <c r="BA208" s="84" t="s">
        <v>89</v>
      </c>
      <c r="BB208" s="90"/>
      <c r="BC208" s="91"/>
      <c r="BD208" s="44" t="s">
        <v>49</v>
      </c>
      <c r="BE208" s="40"/>
      <c r="BF208" s="41"/>
      <c r="BG208" s="33"/>
      <c r="BH208" s="33"/>
      <c r="BI208" s="33"/>
      <c r="BJ208" s="33"/>
      <c r="BK208" s="33"/>
      <c r="BL208" s="102"/>
      <c r="BM208" s="103"/>
      <c r="BN208" s="104"/>
      <c r="BO208" s="40">
        <f>BO206-[1]GZ!B169</f>
        <v>821</v>
      </c>
      <c r="BP208" s="41"/>
      <c r="BQ208" s="109" t="s">
        <v>40</v>
      </c>
      <c r="BR208" s="109"/>
      <c r="BS208" s="109"/>
      <c r="BT208" s="109"/>
      <c r="BU208" s="109"/>
      <c r="BV208" s="5">
        <f>BV207</f>
        <v>447734503151.98901</v>
      </c>
      <c r="BW208" s="33"/>
      <c r="BX208" s="33"/>
      <c r="BY208" s="33"/>
      <c r="BZ208" s="33"/>
      <c r="CA208" s="37">
        <v>30</v>
      </c>
      <c r="CB208" s="101" t="s">
        <v>41</v>
      </c>
      <c r="CC208" s="101"/>
      <c r="CD208" s="101"/>
      <c r="CE208" s="14">
        <f>[1]GZ!B168</f>
        <v>2097544405000</v>
      </c>
      <c r="CF208" s="41"/>
      <c r="CG208" s="102" t="s">
        <v>44</v>
      </c>
      <c r="CH208" s="93"/>
      <c r="CI208" s="94"/>
      <c r="CJ208" s="43" t="s">
        <v>45</v>
      </c>
      <c r="CK208" s="39"/>
      <c r="CL208" s="24"/>
      <c r="CM208" s="33"/>
      <c r="CN208" s="33"/>
      <c r="CO208" s="33"/>
      <c r="CP208" s="33"/>
      <c r="CQ208" s="37">
        <v>30</v>
      </c>
      <c r="CR208" s="101" t="s">
        <v>46</v>
      </c>
      <c r="CS208" s="101"/>
      <c r="CT208" s="101"/>
      <c r="CU208" s="40">
        <v>2840</v>
      </c>
      <c r="CV208" s="41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</row>
    <row r="209" spans="1:118" ht="15" thickBot="1" x14ac:dyDescent="0.4">
      <c r="A209" s="5">
        <v>90</v>
      </c>
      <c r="B209" s="5">
        <f>CU212*10^-3</f>
        <v>-6.0233088674928471E-2</v>
      </c>
      <c r="E209" s="87"/>
      <c r="F209" s="88"/>
      <c r="G209" s="89"/>
      <c r="H209" s="48">
        <f>J202/H205</f>
        <v>-14.750896394607523</v>
      </c>
      <c r="I209" s="49"/>
      <c r="J209" s="50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87"/>
      <c r="V209" s="88"/>
      <c r="W209" s="89"/>
      <c r="X209" s="48">
        <f>Z202/X205</f>
        <v>137.0747963923485</v>
      </c>
      <c r="Y209" s="49"/>
      <c r="Z209" s="50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98"/>
      <c r="AL209" s="99"/>
      <c r="AM209" s="100"/>
      <c r="AN209" s="38">
        <f>2*(1/3)*([1]GZ!B165*1000/10)*(AL198+AQ198)</f>
        <v>420221982.83333325</v>
      </c>
      <c r="AO209" s="40"/>
      <c r="AP209" s="41"/>
      <c r="AQ209" s="33"/>
      <c r="AR209" s="33"/>
      <c r="AS209" s="33"/>
      <c r="AT209" s="33"/>
      <c r="AU209" s="46">
        <v>45</v>
      </c>
      <c r="AV209" s="84" t="s">
        <v>47</v>
      </c>
      <c r="AW209" s="85"/>
      <c r="AX209" s="86"/>
      <c r="AY209" s="44" t="s">
        <v>55</v>
      </c>
      <c r="AZ209" s="41"/>
      <c r="BA209" s="92"/>
      <c r="BB209" s="97"/>
      <c r="BC209" s="94"/>
      <c r="BD209" s="38">
        <f>0.5*(BC198-BH198)/(BB198+BG198)</f>
        <v>906.20621143751725</v>
      </c>
      <c r="BE209" s="40"/>
      <c r="BF209" s="41"/>
      <c r="BG209" s="33"/>
      <c r="BH209" s="33"/>
      <c r="BI209" s="33"/>
      <c r="BJ209" s="33"/>
      <c r="BK209" s="33"/>
      <c r="BL209" s="84" t="s">
        <v>50</v>
      </c>
      <c r="BM209" s="85"/>
      <c r="BN209" s="86"/>
      <c r="BO209" s="47" t="s">
        <v>56</v>
      </c>
      <c r="BP209" s="41"/>
      <c r="BQ209" s="105" t="s">
        <v>42</v>
      </c>
      <c r="BR209" s="106"/>
      <c r="BS209" s="106"/>
      <c r="BT209" s="106"/>
      <c r="BU209" s="106"/>
      <c r="BV209" s="107"/>
      <c r="BW209" s="33"/>
      <c r="BX209" s="33"/>
      <c r="BY209" s="33"/>
      <c r="BZ209" s="33"/>
      <c r="CA209" s="37">
        <v>15</v>
      </c>
      <c r="CB209" s="101" t="s">
        <v>43</v>
      </c>
      <c r="CC209" s="101"/>
      <c r="CD209" s="101"/>
      <c r="CE209" s="40">
        <f>CE207/CE208</f>
        <v>1324.3870085000538</v>
      </c>
      <c r="CF209" s="41"/>
      <c r="CG209" s="98"/>
      <c r="CH209" s="99"/>
      <c r="CI209" s="100"/>
      <c r="CJ209" s="38">
        <f>2*(1/3)*([1]GZ!B165*1000/10)*(CH200+CM200)</f>
        <v>310503495.49999994</v>
      </c>
      <c r="CK209" s="40"/>
      <c r="CL209" s="41"/>
      <c r="CM209" s="33"/>
      <c r="CN209" s="33"/>
      <c r="CO209" s="33"/>
      <c r="CP209" s="33"/>
      <c r="CQ209" s="37">
        <v>15</v>
      </c>
      <c r="CR209" s="84" t="s">
        <v>47</v>
      </c>
      <c r="CS209" s="85"/>
      <c r="CT209" s="86"/>
      <c r="CU209" s="47" t="s">
        <v>48</v>
      </c>
      <c r="CV209" s="41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</row>
    <row r="210" spans="1:118" x14ac:dyDescent="0.35"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84" t="s">
        <v>89</v>
      </c>
      <c r="AL210" s="90"/>
      <c r="AM210" s="91"/>
      <c r="AN210" s="44" t="s">
        <v>49</v>
      </c>
      <c r="AO210" s="40"/>
      <c r="AP210" s="41"/>
      <c r="AQ210" s="33"/>
      <c r="AR210" s="33"/>
      <c r="AS210" s="33"/>
      <c r="AT210" s="33"/>
      <c r="AU210" s="33"/>
      <c r="AV210" s="102"/>
      <c r="AW210" s="103"/>
      <c r="AX210" s="104"/>
      <c r="AY210" s="38">
        <f>AY208-[1]GZ!B169</f>
        <v>821</v>
      </c>
      <c r="AZ210" s="41"/>
      <c r="BA210" s="84" t="s">
        <v>53</v>
      </c>
      <c r="BB210" s="85"/>
      <c r="BC210" s="86"/>
      <c r="BD210" s="44" t="s">
        <v>54</v>
      </c>
      <c r="BE210" s="40"/>
      <c r="BF210" s="41"/>
      <c r="BG210" s="33"/>
      <c r="BH210" s="33"/>
      <c r="BI210" s="33"/>
      <c r="BJ210" s="33"/>
      <c r="BK210" s="33"/>
      <c r="BL210" s="87"/>
      <c r="BM210" s="88"/>
      <c r="BN210" s="89"/>
      <c r="BO210" s="49">
        <f>BO205-BO208*SIN(4*[1]GZ!B166)</f>
        <v>711.69767700478712</v>
      </c>
      <c r="BP210" s="50"/>
      <c r="BQ210" s="84" t="s">
        <v>44</v>
      </c>
      <c r="BR210" s="90"/>
      <c r="BS210" s="91"/>
      <c r="BT210" s="47" t="s">
        <v>45</v>
      </c>
      <c r="BU210" s="40"/>
      <c r="BV210" s="41"/>
      <c r="BW210" s="33"/>
      <c r="BX210" s="33"/>
      <c r="BY210" s="33"/>
      <c r="BZ210" s="33"/>
      <c r="CA210" s="37">
        <v>0</v>
      </c>
      <c r="CB210" s="101" t="s">
        <v>46</v>
      </c>
      <c r="CC210" s="101"/>
      <c r="CD210" s="101"/>
      <c r="CE210" s="40">
        <v>2840</v>
      </c>
      <c r="CF210" s="41"/>
      <c r="CG210" s="84" t="s">
        <v>89</v>
      </c>
      <c r="CH210" s="90"/>
      <c r="CI210" s="91"/>
      <c r="CJ210" s="44" t="s">
        <v>49</v>
      </c>
      <c r="CK210" s="40"/>
      <c r="CL210" s="41"/>
      <c r="CM210" s="33"/>
      <c r="CN210" s="33"/>
      <c r="CO210" s="33"/>
      <c r="CP210" s="33"/>
      <c r="CQ210" s="37">
        <v>0</v>
      </c>
      <c r="CR210" s="102"/>
      <c r="CS210" s="103"/>
      <c r="CT210" s="104"/>
      <c r="CU210" s="40">
        <f>CU208-[1]GZ!B169</f>
        <v>821</v>
      </c>
      <c r="CV210" s="41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</row>
    <row r="211" spans="1:118" x14ac:dyDescent="0.35"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92"/>
      <c r="AL211" s="97"/>
      <c r="AM211" s="94"/>
      <c r="AN211" s="38">
        <f>0.5*(AM198-AR198)/(AL198+AQ198)</f>
        <v>1370.986863605486</v>
      </c>
      <c r="AO211" s="40"/>
      <c r="AP211" s="41"/>
      <c r="AQ211" s="33"/>
      <c r="AR211" s="33"/>
      <c r="AS211" s="33"/>
      <c r="AT211" s="33"/>
      <c r="AU211" s="33"/>
      <c r="AV211" s="84" t="s">
        <v>50</v>
      </c>
      <c r="AW211" s="85"/>
      <c r="AX211" s="86"/>
      <c r="AY211" s="44" t="s">
        <v>57</v>
      </c>
      <c r="AZ211" s="41"/>
      <c r="BA211" s="87"/>
      <c r="BB211" s="88"/>
      <c r="BC211" s="89"/>
      <c r="BD211" s="48">
        <f>BF204/BD207</f>
        <v>946.85346727275487</v>
      </c>
      <c r="BE211" s="49"/>
      <c r="BF211" s="50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98"/>
      <c r="BR211" s="99"/>
      <c r="BS211" s="100"/>
      <c r="BT211" s="40">
        <f>2*(1/3)*([1]GZ!B165*1000/10)*(BR202+BW200)</f>
        <v>386299497.16666663</v>
      </c>
      <c r="BU211" s="40"/>
      <c r="BV211" s="41"/>
      <c r="BW211" s="33"/>
      <c r="BX211" s="33"/>
      <c r="BY211" s="33"/>
      <c r="BZ211" s="33"/>
      <c r="CA211" s="37">
        <v>45</v>
      </c>
      <c r="CB211" s="84" t="s">
        <v>47</v>
      </c>
      <c r="CC211" s="85"/>
      <c r="CD211" s="86"/>
      <c r="CE211" s="47" t="s">
        <v>48</v>
      </c>
      <c r="CF211" s="41"/>
      <c r="CG211" s="92"/>
      <c r="CH211" s="97"/>
      <c r="CI211" s="94"/>
      <c r="CJ211" s="38">
        <f>0.5*(CI200-CN200)/(CH200+CM200)</f>
        <v>1057.6942347215863</v>
      </c>
      <c r="CK211" s="40"/>
      <c r="CL211" s="41"/>
      <c r="CM211" s="33"/>
      <c r="CN211" s="33"/>
      <c r="CO211" s="33"/>
      <c r="CP211" s="33"/>
      <c r="CQ211" s="33"/>
      <c r="CR211" s="84" t="s">
        <v>50</v>
      </c>
      <c r="CS211" s="85"/>
      <c r="CT211" s="86"/>
      <c r="CU211" s="47" t="s">
        <v>58</v>
      </c>
      <c r="CV211" s="41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</row>
    <row r="212" spans="1:118" x14ac:dyDescent="0.35"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84" t="s">
        <v>53</v>
      </c>
      <c r="AL212" s="85"/>
      <c r="AM212" s="86"/>
      <c r="AN212" s="44" t="s">
        <v>54</v>
      </c>
      <c r="AO212" s="40"/>
      <c r="AP212" s="41"/>
      <c r="AQ212" s="33"/>
      <c r="AR212" s="33"/>
      <c r="AS212" s="33"/>
      <c r="AT212" s="33"/>
      <c r="AU212" s="33"/>
      <c r="AV212" s="87"/>
      <c r="AW212" s="88"/>
      <c r="AX212" s="89"/>
      <c r="AY212" s="48">
        <f>AY207-AY210*SIN(3*[1]GZ!B166)</f>
        <v>974.41482725286039</v>
      </c>
      <c r="AZ212" s="50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84" t="s">
        <v>89</v>
      </c>
      <c r="BR212" s="90"/>
      <c r="BS212" s="91"/>
      <c r="BT212" s="47" t="s">
        <v>49</v>
      </c>
      <c r="BU212" s="40"/>
      <c r="BV212" s="41"/>
      <c r="BW212" s="33"/>
      <c r="BX212" s="33"/>
      <c r="BY212" s="33"/>
      <c r="BZ212" s="33"/>
      <c r="CA212" s="37">
        <v>60</v>
      </c>
      <c r="CB212" s="102"/>
      <c r="CC212" s="103"/>
      <c r="CD212" s="104"/>
      <c r="CE212" s="40">
        <f>CE210-[1]GZ!B169</f>
        <v>821</v>
      </c>
      <c r="CF212" s="41"/>
      <c r="CG212" s="84" t="s">
        <v>53</v>
      </c>
      <c r="CH212" s="85"/>
      <c r="CI212" s="86"/>
      <c r="CJ212" s="44" t="s">
        <v>54</v>
      </c>
      <c r="CK212" s="40"/>
      <c r="CL212" s="41"/>
      <c r="CM212" s="33"/>
      <c r="CN212" s="33"/>
      <c r="CO212" s="33"/>
      <c r="CP212" s="33"/>
      <c r="CQ212" s="33"/>
      <c r="CR212" s="87"/>
      <c r="CS212" s="88"/>
      <c r="CT212" s="89"/>
      <c r="CU212" s="49">
        <f>CU207-CU210*SIN(6*[1]GZ!B166)</f>
        <v>-60.233088674928467</v>
      </c>
      <c r="CV212" s="50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</row>
    <row r="213" spans="1:118" x14ac:dyDescent="0.35">
      <c r="A213" s="95" t="s">
        <v>62</v>
      </c>
      <c r="B213" s="20" t="s">
        <v>63</v>
      </c>
      <c r="C213" s="20" t="s">
        <v>63</v>
      </c>
      <c r="D213" s="20" t="s">
        <v>63</v>
      </c>
      <c r="E213" s="20" t="s">
        <v>63</v>
      </c>
      <c r="F213" s="96" t="s">
        <v>98</v>
      </c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87"/>
      <c r="AL213" s="88"/>
      <c r="AM213" s="89"/>
      <c r="AN213" s="48">
        <f>AP206/AN209</f>
        <v>603.65133452577004</v>
      </c>
      <c r="AO213" s="49"/>
      <c r="AP213" s="50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92"/>
      <c r="BR213" s="93"/>
      <c r="BS213" s="94"/>
      <c r="BT213" s="40">
        <f>0.5*(BS202-BX200)/(BR202+BW200)</f>
        <v>1639.5064538033787</v>
      </c>
      <c r="BU213" s="40"/>
      <c r="BV213" s="41"/>
      <c r="BW213" s="33"/>
      <c r="BX213" s="33"/>
      <c r="BY213" s="33"/>
      <c r="BZ213" s="33"/>
      <c r="CA213" s="37">
        <v>75</v>
      </c>
      <c r="CB213" s="84" t="s">
        <v>50</v>
      </c>
      <c r="CC213" s="85"/>
      <c r="CD213" s="86"/>
      <c r="CE213" s="47" t="s">
        <v>59</v>
      </c>
      <c r="CF213" s="41"/>
      <c r="CG213" s="87"/>
      <c r="CH213" s="88"/>
      <c r="CI213" s="89"/>
      <c r="CJ213" s="48">
        <f>CL206/CJ209</f>
        <v>1740.0188013236962</v>
      </c>
      <c r="CK213" s="49"/>
      <c r="CL213" s="50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</row>
    <row r="214" spans="1:118" x14ac:dyDescent="0.35">
      <c r="A214" s="95"/>
      <c r="B214" s="21">
        <v>1</v>
      </c>
      <c r="C214" s="21">
        <v>4</v>
      </c>
      <c r="D214" s="21">
        <v>1</v>
      </c>
      <c r="E214" s="21"/>
      <c r="F214" s="96"/>
      <c r="G214" s="33"/>
      <c r="H214" s="54" t="s">
        <v>64</v>
      </c>
      <c r="I214" s="54" t="s">
        <v>65</v>
      </c>
      <c r="J214" s="54" t="str">
        <f>[1]Graph!K3</f>
        <v>WL-2</v>
      </c>
      <c r="K214" s="54" t="str">
        <f>[1]Graph!L3</f>
        <v>Arrival Condition</v>
      </c>
      <c r="L214" s="54" t="s">
        <v>66</v>
      </c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84" t="s">
        <v>53</v>
      </c>
      <c r="BR214" s="85"/>
      <c r="BS214" s="86"/>
      <c r="BT214" s="47" t="s">
        <v>54</v>
      </c>
      <c r="BU214" s="40"/>
      <c r="BV214" s="41"/>
      <c r="BW214" s="33"/>
      <c r="BX214" s="33"/>
      <c r="BY214" s="33"/>
      <c r="BZ214" s="33"/>
      <c r="CA214" s="33"/>
      <c r="CB214" s="87"/>
      <c r="CC214" s="88"/>
      <c r="CD214" s="89"/>
      <c r="CE214" s="49">
        <f>CE209-CE212*SIN(5*[1]GZ!B166)-150</f>
        <v>381.36190511672874</v>
      </c>
      <c r="CF214" s="50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</row>
    <row r="215" spans="1:118" x14ac:dyDescent="0.35">
      <c r="A215" s="95"/>
      <c r="B215" s="21">
        <v>1</v>
      </c>
      <c r="C215" s="21">
        <v>3</v>
      </c>
      <c r="D215" s="21">
        <v>3</v>
      </c>
      <c r="E215" s="21">
        <f>2/3</f>
        <v>0.66666666666666663</v>
      </c>
      <c r="F215" s="96"/>
      <c r="G215" s="33"/>
      <c r="H215" s="5" t="str">
        <f>[1]Graph!I4</f>
        <v>angle</v>
      </c>
      <c r="I215" s="5" t="str">
        <f>[1]Graph!J4</f>
        <v>GZ(m)</v>
      </c>
      <c r="J215" s="5" t="str">
        <f>[1]Graph!K4</f>
        <v>GZ(m)</v>
      </c>
      <c r="K215" s="5" t="str">
        <f>[1]Graph!L4</f>
        <v>GZ(m)</v>
      </c>
      <c r="L215" s="5" t="str">
        <f>[1]Graph!M4</f>
        <v>GZ(m)</v>
      </c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87"/>
      <c r="BR215" s="88"/>
      <c r="BS215" s="89"/>
      <c r="BT215" s="49">
        <f>BV208/BT211</f>
        <v>1159.0346517039773</v>
      </c>
      <c r="BU215" s="49"/>
      <c r="BV215" s="50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</row>
    <row r="216" spans="1:118" ht="15.75" customHeight="1" x14ac:dyDescent="0.35">
      <c r="A216" s="22" t="s">
        <v>67</v>
      </c>
      <c r="B216" s="21">
        <f t="array" ref="B216:E216">TRANSPOSE(I216:I219)</f>
        <v>0</v>
      </c>
      <c r="C216" s="21">
        <v>0.5316265308002649</v>
      </c>
      <c r="D216" s="21">
        <v>1.541005054790145</v>
      </c>
      <c r="E216" s="21">
        <v>2.0559504993313977</v>
      </c>
      <c r="F216" s="21"/>
      <c r="G216" s="33"/>
      <c r="H216" s="5">
        <f>[1]Graph!I5</f>
        <v>0</v>
      </c>
      <c r="I216" s="5">
        <f>[1]Graph!J5</f>
        <v>0</v>
      </c>
      <c r="J216" s="5">
        <f>[1]Graph!K5</f>
        <v>0</v>
      </c>
      <c r="K216" s="5">
        <f>[1]Graph!L5</f>
        <v>0</v>
      </c>
      <c r="L216" s="5">
        <f>[1]Graph!M5</f>
        <v>0</v>
      </c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25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</row>
    <row r="217" spans="1:118" ht="15.75" customHeight="1" x14ac:dyDescent="0.35">
      <c r="A217" s="22"/>
      <c r="B217" s="21">
        <f>B216*B214</f>
        <v>0</v>
      </c>
      <c r="C217" s="21">
        <f t="shared" ref="C217:D217" si="228">C216*C214</f>
        <v>2.1265061232010596</v>
      </c>
      <c r="D217" s="21">
        <f t="shared" si="228"/>
        <v>1.541005054790145</v>
      </c>
      <c r="E217" s="21"/>
      <c r="F217" s="21">
        <f>SUM(B217:D217)*(1/3)*RADIANS(15)</f>
        <v>0.32005072704821153</v>
      </c>
      <c r="G217" s="33"/>
      <c r="H217" s="5">
        <f>[1]Graph!I6</f>
        <v>15</v>
      </c>
      <c r="I217" s="5">
        <f>[1]Graph!J6</f>
        <v>0.5316265308002649</v>
      </c>
      <c r="J217" s="5">
        <f>[1]Graph!K6</f>
        <v>0.95499361363657065</v>
      </c>
      <c r="K217" s="5">
        <f>[1]Graph!L6</f>
        <v>0.33469156636944969</v>
      </c>
      <c r="L217" s="5">
        <f>[1]Graph!M6</f>
        <v>0.49995688467087401</v>
      </c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25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</row>
    <row r="218" spans="1:118" ht="15.75" customHeight="1" x14ac:dyDescent="0.35">
      <c r="A218" s="22"/>
      <c r="B218" s="21">
        <f>B216*B215</f>
        <v>0</v>
      </c>
      <c r="C218" s="21">
        <f>C216*C215</f>
        <v>1.5948795924007948</v>
      </c>
      <c r="D218" s="21">
        <f>D216*D215</f>
        <v>4.6230151643704351</v>
      </c>
      <c r="E218" s="21">
        <f>E216*E215</f>
        <v>1.3706336662209317</v>
      </c>
      <c r="F218" s="21">
        <f>SUM(B218:E218)*(3/8)*RADIANS(15)</f>
        <v>0.74500203578842217</v>
      </c>
      <c r="G218" s="33"/>
      <c r="H218" s="5">
        <f>[1]Graph!I7</f>
        <v>30</v>
      </c>
      <c r="I218" s="5">
        <f>[1]Graph!J7</f>
        <v>1.541005054790145</v>
      </c>
      <c r="J218" s="5">
        <f>[1]Graph!K7</f>
        <v>1.802187082719706</v>
      </c>
      <c r="K218" s="5">
        <f>[1]Graph!L7</f>
        <v>0.56931721126288271</v>
      </c>
      <c r="L218" s="5">
        <f>[1]Graph!M7</f>
        <v>0.89837794999431819</v>
      </c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25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</row>
    <row r="219" spans="1:118" ht="15" customHeight="1" x14ac:dyDescent="0.35">
      <c r="A219" s="22" t="s">
        <v>68</v>
      </c>
      <c r="B219" s="21">
        <f t="array" ref="B219:E219">TRANSPOSE(J216:J219)</f>
        <v>0</v>
      </c>
      <c r="C219" s="21">
        <v>0.95499361363657065</v>
      </c>
      <c r="D219" s="21">
        <v>1.802187082719706</v>
      </c>
      <c r="E219" s="21">
        <v>2.0056961034452461</v>
      </c>
      <c r="F219" s="21"/>
      <c r="G219" s="33"/>
      <c r="H219" s="22">
        <v>40</v>
      </c>
      <c r="I219" s="22">
        <f>I218+(H219-H218)*(I220-I218)/(H220-H218)</f>
        <v>2.0559504993313977</v>
      </c>
      <c r="J219" s="22">
        <f>J218+(H219-H218)*(J220-J218)/(H220-H218)</f>
        <v>2.0056961034452461</v>
      </c>
      <c r="K219" s="22">
        <f>K218+(H219-H218)*(K220-K218)/(H220-H218)</f>
        <v>0.65816348194106622</v>
      </c>
      <c r="L219" s="22">
        <f>L218+(H219-H218)*(L220-L218)/(H220-H218)</f>
        <v>0.94906920150001306</v>
      </c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25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</row>
    <row r="220" spans="1:118" ht="15" customHeight="1" x14ac:dyDescent="0.35">
      <c r="A220" s="22"/>
      <c r="B220" s="21">
        <f>B219*B214</f>
        <v>0</v>
      </c>
      <c r="C220" s="21">
        <f>C219*C214</f>
        <v>3.8199744545462826</v>
      </c>
      <c r="D220" s="21">
        <f>D219*D214</f>
        <v>1.802187082719706</v>
      </c>
      <c r="E220" s="21"/>
      <c r="F220" s="21">
        <f>SUM(B220:D220)*(1/3)*RADIANS(15)</f>
        <v>0.49062614952138678</v>
      </c>
      <c r="G220" s="33"/>
      <c r="H220" s="5">
        <f>[1]Graph!I8</f>
        <v>45</v>
      </c>
      <c r="I220" s="5">
        <f>[1]Graph!J8</f>
        <v>2.3134232216020241</v>
      </c>
      <c r="J220" s="5">
        <f>[1]Graph!K8</f>
        <v>2.107450613808016</v>
      </c>
      <c r="K220" s="5">
        <f>[1]Graph!L8</f>
        <v>0.70258661728015792</v>
      </c>
      <c r="L220" s="5">
        <f>[1]Graph!M8</f>
        <v>0.97441482725286044</v>
      </c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25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</row>
    <row r="221" spans="1:118" ht="15" customHeight="1" x14ac:dyDescent="0.35">
      <c r="A221" s="22"/>
      <c r="B221" s="21">
        <f>B219*B215</f>
        <v>0</v>
      </c>
      <c r="C221" s="21">
        <f>C219*C215</f>
        <v>2.8649808409097117</v>
      </c>
      <c r="D221" s="21">
        <f>D219*D215</f>
        <v>5.4065612481591181</v>
      </c>
      <c r="E221" s="21">
        <f>E219*E215</f>
        <v>1.337130735630164</v>
      </c>
      <c r="F221" s="21">
        <f>SUM(B221:E221)*(3/8)*RADIANS(15)</f>
        <v>0.94332924865069523</v>
      </c>
      <c r="G221" s="33"/>
      <c r="H221" s="5">
        <f>[1]Graph!I9</f>
        <v>60</v>
      </c>
      <c r="I221" s="5">
        <f>[1]Graph!J9</f>
        <v>2.5364015981422683</v>
      </c>
      <c r="J221" s="5">
        <f>[1]Graph!K9</f>
        <v>1.3372873218044177</v>
      </c>
      <c r="K221" s="5">
        <f>[1]Graph!L9</f>
        <v>0.66863293127545942</v>
      </c>
      <c r="L221" s="5">
        <f>[1]Graph!M9</f>
        <v>0.71169767700478714</v>
      </c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25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</row>
    <row r="222" spans="1:118" ht="15.75" customHeight="1" x14ac:dyDescent="0.35">
      <c r="A222" s="22" t="s">
        <v>69</v>
      </c>
      <c r="B222" s="21">
        <f t="array" ref="B222:E222">TRANSPOSE(K216:K219)</f>
        <v>0</v>
      </c>
      <c r="C222" s="21">
        <v>0.33469156636944969</v>
      </c>
      <c r="D222" s="21">
        <v>0.56931721126288271</v>
      </c>
      <c r="E222" s="21">
        <v>0.65816348194106622</v>
      </c>
      <c r="F222" s="21"/>
      <c r="G222" s="33"/>
      <c r="H222" s="5">
        <f>[1]Graph!I10</f>
        <v>75</v>
      </c>
      <c r="I222" s="5">
        <f>[1]Graph!J10</f>
        <v>1.5940765890847497</v>
      </c>
      <c r="J222" s="5">
        <f>[1]Graph!K10</f>
        <v>1.1504586070026352</v>
      </c>
      <c r="K222" s="5">
        <f>[1]Graph!L10</f>
        <v>0.32824793386316881</v>
      </c>
      <c r="L222" s="5">
        <f>[1]Graph!M10</f>
        <v>0.38136190511672874</v>
      </c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</row>
    <row r="223" spans="1:118" ht="17.25" customHeight="1" x14ac:dyDescent="0.35">
      <c r="A223" s="22"/>
      <c r="B223" s="21">
        <f>B222*B214</f>
        <v>0</v>
      </c>
      <c r="C223" s="21">
        <f>C222*C214</f>
        <v>1.3387662654777988</v>
      </c>
      <c r="D223" s="21">
        <f>D222*D214</f>
        <v>0.56931721126288271</v>
      </c>
      <c r="E223" s="21"/>
      <c r="F223" s="21">
        <f>SUM(B223:D223)*(1/3)*RADIANS(15)</f>
        <v>0.16651169536012767</v>
      </c>
      <c r="H223" s="5">
        <f>[1]Graph!I11</f>
        <v>90</v>
      </c>
      <c r="I223" s="5">
        <f>[1]Graph!J11</f>
        <v>-0.24828642778056564</v>
      </c>
      <c r="J223" s="5">
        <f>[1]Graph!K11</f>
        <v>-0.21706368903316683</v>
      </c>
      <c r="K223" s="5">
        <f>[1]Graph!L11</f>
        <v>-4.0127664325866931E-2</v>
      </c>
      <c r="L223" s="5">
        <f>[1]Graph!M11</f>
        <v>-6.0233088674928471E-2</v>
      </c>
    </row>
    <row r="224" spans="1:118" ht="16.5" customHeight="1" x14ac:dyDescent="0.35">
      <c r="A224" s="22"/>
      <c r="B224" s="21">
        <f>B222*B215</f>
        <v>0</v>
      </c>
      <c r="C224" s="21">
        <f>C222*C215</f>
        <v>1.0040746991083491</v>
      </c>
      <c r="D224" s="21">
        <f>D222*D215</f>
        <v>1.7079516337886482</v>
      </c>
      <c r="E224" s="21">
        <f>E222*E215</f>
        <v>0.43877565462737744</v>
      </c>
      <c r="F224" s="21">
        <f>SUM(B224:E224)*(3/8)*RADIANS(15)</f>
        <v>0.30932926177883419</v>
      </c>
    </row>
    <row r="225" spans="1:6" x14ac:dyDescent="0.35">
      <c r="A225" s="22" t="s">
        <v>70</v>
      </c>
      <c r="B225" s="21">
        <f t="array" ref="B225:E225">TRANSPOSE(L216:L219)</f>
        <v>0</v>
      </c>
      <c r="C225" s="21">
        <v>0.49995688467087401</v>
      </c>
      <c r="D225" s="21">
        <v>0.89837794999431819</v>
      </c>
      <c r="E225" s="21">
        <v>0.94906920150001306</v>
      </c>
      <c r="F225" s="21"/>
    </row>
    <row r="226" spans="1:6" x14ac:dyDescent="0.35">
      <c r="A226" s="22"/>
      <c r="B226" s="21">
        <f>B225*B214</f>
        <v>0</v>
      </c>
      <c r="C226" s="21">
        <f>C225*C214</f>
        <v>1.9998275386834961</v>
      </c>
      <c r="D226" s="21">
        <f>D225*D214</f>
        <v>0.89837794999431819</v>
      </c>
      <c r="E226" s="21"/>
      <c r="F226" s="21">
        <f>SUM(B226:D226)*(1/3)*RADIANS(15)</f>
        <v>0.25291614088399544</v>
      </c>
    </row>
    <row r="227" spans="1:6" x14ac:dyDescent="0.35">
      <c r="A227" s="22"/>
      <c r="B227" s="21">
        <f>B225*B215</f>
        <v>0</v>
      </c>
      <c r="C227" s="21">
        <f>C225*C215</f>
        <v>1.4998706540126221</v>
      </c>
      <c r="D227" s="21">
        <f>D225*D215</f>
        <v>2.6951338499829545</v>
      </c>
      <c r="E227" s="21">
        <f>E225*E215</f>
        <v>0.63271280100000871</v>
      </c>
      <c r="F227" s="21">
        <f>SUM(B227:E227)*(3/8)*RADIANS(15)</f>
        <v>0.47396003809320147</v>
      </c>
    </row>
  </sheetData>
  <mergeCells count="830">
    <mergeCell ref="A1:CB2"/>
    <mergeCell ref="E3:N4"/>
    <mergeCell ref="P3:Y4"/>
    <mergeCell ref="AA3:AJ4"/>
    <mergeCell ref="AL3:AU4"/>
    <mergeCell ref="AW3:BF4"/>
    <mergeCell ref="BH3:BQ4"/>
    <mergeCell ref="BS3:CB4"/>
    <mergeCell ref="AM6:AM8"/>
    <mergeCell ref="AN6:AQ6"/>
    <mergeCell ref="BS5:CB5"/>
    <mergeCell ref="E6:E8"/>
    <mergeCell ref="F6:F8"/>
    <mergeCell ref="G6:J6"/>
    <mergeCell ref="K6:N6"/>
    <mergeCell ref="P6:P8"/>
    <mergeCell ref="Q6:Q8"/>
    <mergeCell ref="R6:U6"/>
    <mergeCell ref="V6:Y6"/>
    <mergeCell ref="AA6:AA8"/>
    <mergeCell ref="E5:N5"/>
    <mergeCell ref="P5:Y5"/>
    <mergeCell ref="AA5:AJ5"/>
    <mergeCell ref="AL5:AU5"/>
    <mergeCell ref="AW5:BF5"/>
    <mergeCell ref="BH5:BQ5"/>
    <mergeCell ref="BY6:CB6"/>
    <mergeCell ref="E24:G24"/>
    <mergeCell ref="P24:R24"/>
    <mergeCell ref="AA24:AC24"/>
    <mergeCell ref="AL24:AN24"/>
    <mergeCell ref="AW24:AY24"/>
    <mergeCell ref="BH24:BJ24"/>
    <mergeCell ref="BS24:BU24"/>
    <mergeCell ref="BI6:BI8"/>
    <mergeCell ref="BJ6:BM6"/>
    <mergeCell ref="BN6:BQ6"/>
    <mergeCell ref="BS6:BS8"/>
    <mergeCell ref="BT6:BT8"/>
    <mergeCell ref="BU6:BX6"/>
    <mergeCell ref="AR6:AU6"/>
    <mergeCell ref="AW6:AW8"/>
    <mergeCell ref="AX6:AX8"/>
    <mergeCell ref="AY6:BB6"/>
    <mergeCell ref="BC6:BF6"/>
    <mergeCell ref="BH6:BH8"/>
    <mergeCell ref="AB6:AB8"/>
    <mergeCell ref="AC6:AF6"/>
    <mergeCell ref="AG6:AJ6"/>
    <mergeCell ref="AL6:AL8"/>
    <mergeCell ref="BS25:CA25"/>
    <mergeCell ref="E28:S28"/>
    <mergeCell ref="U28:AI28"/>
    <mergeCell ref="AK28:AY28"/>
    <mergeCell ref="BA28:BO28"/>
    <mergeCell ref="BQ28:CE28"/>
    <mergeCell ref="E25:M25"/>
    <mergeCell ref="P25:X25"/>
    <mergeCell ref="AA25:AI25"/>
    <mergeCell ref="AL25:AT25"/>
    <mergeCell ref="AW25:BE25"/>
    <mergeCell ref="BH25:BP25"/>
    <mergeCell ref="E31:I31"/>
    <mergeCell ref="J31:N31"/>
    <mergeCell ref="O31:O32"/>
    <mergeCell ref="P31:P32"/>
    <mergeCell ref="Q31:Q32"/>
    <mergeCell ref="R31:R32"/>
    <mergeCell ref="CG28:CU28"/>
    <mergeCell ref="E29:S30"/>
    <mergeCell ref="U29:AI30"/>
    <mergeCell ref="AK29:AY30"/>
    <mergeCell ref="BA29:BO30"/>
    <mergeCell ref="BQ29:CE30"/>
    <mergeCell ref="CG29:CU30"/>
    <mergeCell ref="AP31:AT31"/>
    <mergeCell ref="AU31:AU32"/>
    <mergeCell ref="AV31:AV32"/>
    <mergeCell ref="S31:S32"/>
    <mergeCell ref="U31:Y31"/>
    <mergeCell ref="Z31:AD31"/>
    <mergeCell ref="AE31:AE32"/>
    <mergeCell ref="AF31:AF32"/>
    <mergeCell ref="AG31:AG32"/>
    <mergeCell ref="CQ31:CQ32"/>
    <mergeCell ref="CR31:CR32"/>
    <mergeCell ref="CS31:CS32"/>
    <mergeCell ref="CT31:CT32"/>
    <mergeCell ref="CU31:CU32"/>
    <mergeCell ref="CA31:CA32"/>
    <mergeCell ref="CB31:CB32"/>
    <mergeCell ref="CC31:CC32"/>
    <mergeCell ref="CD31:CD32"/>
    <mergeCell ref="CE31:CE32"/>
    <mergeCell ref="CG31:CK31"/>
    <mergeCell ref="E38:I38"/>
    <mergeCell ref="P38:R38"/>
    <mergeCell ref="U38:Y38"/>
    <mergeCell ref="AF38:AH38"/>
    <mergeCell ref="E39:I39"/>
    <mergeCell ref="P39:R39"/>
    <mergeCell ref="U39:Y39"/>
    <mergeCell ref="AF39:AH39"/>
    <mergeCell ref="CL31:CP31"/>
    <mergeCell ref="BL31:BL32"/>
    <mergeCell ref="BM31:BM32"/>
    <mergeCell ref="BN31:BN32"/>
    <mergeCell ref="BO31:BO32"/>
    <mergeCell ref="BQ31:BU31"/>
    <mergeCell ref="BV31:BZ31"/>
    <mergeCell ref="AW31:AW32"/>
    <mergeCell ref="AX31:AX32"/>
    <mergeCell ref="AY31:AY32"/>
    <mergeCell ref="BA31:BE31"/>
    <mergeCell ref="BF31:BJ31"/>
    <mergeCell ref="BK31:BK32"/>
    <mergeCell ref="AH31:AH32"/>
    <mergeCell ref="AI31:AI32"/>
    <mergeCell ref="AK31:AO31"/>
    <mergeCell ref="E41:I41"/>
    <mergeCell ref="P41:R41"/>
    <mergeCell ref="U41:Y41"/>
    <mergeCell ref="AF41:AH41"/>
    <mergeCell ref="BA41:BE41"/>
    <mergeCell ref="BL41:BN41"/>
    <mergeCell ref="E40:I40"/>
    <mergeCell ref="P40:R40"/>
    <mergeCell ref="U40:Y40"/>
    <mergeCell ref="AF40:AH40"/>
    <mergeCell ref="BA40:BE40"/>
    <mergeCell ref="BL40:BN40"/>
    <mergeCell ref="BA42:BE42"/>
    <mergeCell ref="BL42:BN42"/>
    <mergeCell ref="CG42:CK42"/>
    <mergeCell ref="CR42:CT42"/>
    <mergeCell ref="E43:G44"/>
    <mergeCell ref="P43:R43"/>
    <mergeCell ref="U43:W44"/>
    <mergeCell ref="AF43:AH43"/>
    <mergeCell ref="AK43:AO43"/>
    <mergeCell ref="AV43:AX43"/>
    <mergeCell ref="E42:J42"/>
    <mergeCell ref="P42:R42"/>
    <mergeCell ref="U42:Z42"/>
    <mergeCell ref="AF42:AH42"/>
    <mergeCell ref="AK42:AO42"/>
    <mergeCell ref="AV42:AX42"/>
    <mergeCell ref="BA43:BE43"/>
    <mergeCell ref="BL43:BN43"/>
    <mergeCell ref="CG43:CK43"/>
    <mergeCell ref="CR43:CT43"/>
    <mergeCell ref="P44:R45"/>
    <mergeCell ref="AF44:AH45"/>
    <mergeCell ref="AK44:AO44"/>
    <mergeCell ref="AV44:AX44"/>
    <mergeCell ref="BA44:BF44"/>
    <mergeCell ref="BL44:BN44"/>
    <mergeCell ref="CG45:CK45"/>
    <mergeCell ref="CR45:CT45"/>
    <mergeCell ref="P46:R47"/>
    <mergeCell ref="AF46:AH47"/>
    <mergeCell ref="AK46:AP46"/>
    <mergeCell ref="AV46:AX46"/>
    <mergeCell ref="BL46:BN47"/>
    <mergeCell ref="BQ46:BU46"/>
    <mergeCell ref="BQ44:BU44"/>
    <mergeCell ref="CB44:CD44"/>
    <mergeCell ref="CG44:CK44"/>
    <mergeCell ref="CR44:CT44"/>
    <mergeCell ref="U45:W46"/>
    <mergeCell ref="AK45:AO45"/>
    <mergeCell ref="AV45:AX45"/>
    <mergeCell ref="BA45:BC46"/>
    <mergeCell ref="BL45:BN45"/>
    <mergeCell ref="E47:G48"/>
    <mergeCell ref="U47:W48"/>
    <mergeCell ref="AK47:AM48"/>
    <mergeCell ref="AV47:AX47"/>
    <mergeCell ref="BA47:BC48"/>
    <mergeCell ref="BQ47:BU47"/>
    <mergeCell ref="CB47:CD47"/>
    <mergeCell ref="BQ45:BU45"/>
    <mergeCell ref="CB45:CD45"/>
    <mergeCell ref="E45:G46"/>
    <mergeCell ref="CG47:CI48"/>
    <mergeCell ref="CR47:CT47"/>
    <mergeCell ref="AV48:AX49"/>
    <mergeCell ref="BL48:BN49"/>
    <mergeCell ref="BQ48:BV48"/>
    <mergeCell ref="CB48:CD48"/>
    <mergeCell ref="CR48:CT49"/>
    <mergeCell ref="CB46:CD46"/>
    <mergeCell ref="CG46:CL46"/>
    <mergeCell ref="CR46:CT46"/>
    <mergeCell ref="A55:CV56"/>
    <mergeCell ref="E57:N58"/>
    <mergeCell ref="P57:Y58"/>
    <mergeCell ref="AA57:AJ58"/>
    <mergeCell ref="AL57:AU58"/>
    <mergeCell ref="AW57:BF58"/>
    <mergeCell ref="BH57:BQ58"/>
    <mergeCell ref="BS57:CB58"/>
    <mergeCell ref="CR50:CT51"/>
    <mergeCell ref="AK51:AM52"/>
    <mergeCell ref="BQ51:BS52"/>
    <mergeCell ref="CG51:CI52"/>
    <mergeCell ref="CB52:CD53"/>
    <mergeCell ref="BQ53:BS54"/>
    <mergeCell ref="AK49:AM50"/>
    <mergeCell ref="BA49:BC50"/>
    <mergeCell ref="BQ49:BS50"/>
    <mergeCell ref="CB49:CD49"/>
    <mergeCell ref="CG49:CI50"/>
    <mergeCell ref="AV50:AX51"/>
    <mergeCell ref="CB50:CD51"/>
    <mergeCell ref="AM60:AM62"/>
    <mergeCell ref="AN60:AQ60"/>
    <mergeCell ref="BS59:CB59"/>
    <mergeCell ref="E60:E62"/>
    <mergeCell ref="F60:F62"/>
    <mergeCell ref="G60:J60"/>
    <mergeCell ref="K60:N60"/>
    <mergeCell ref="P60:P62"/>
    <mergeCell ref="Q60:Q62"/>
    <mergeCell ref="R60:U60"/>
    <mergeCell ref="V60:Y60"/>
    <mergeCell ref="AA60:AA62"/>
    <mergeCell ref="E59:N59"/>
    <mergeCell ref="P59:Y59"/>
    <mergeCell ref="AA59:AJ59"/>
    <mergeCell ref="AL59:AU59"/>
    <mergeCell ref="AW59:BF59"/>
    <mergeCell ref="BH59:BQ59"/>
    <mergeCell ref="BY60:CB60"/>
    <mergeCell ref="E78:G78"/>
    <mergeCell ref="P78:R78"/>
    <mergeCell ref="AA78:AC78"/>
    <mergeCell ref="AL78:AN78"/>
    <mergeCell ref="AW78:AY78"/>
    <mergeCell ref="BH78:BJ78"/>
    <mergeCell ref="BS78:BU78"/>
    <mergeCell ref="BI60:BI62"/>
    <mergeCell ref="BJ60:BM60"/>
    <mergeCell ref="BN60:BQ60"/>
    <mergeCell ref="BS60:BS62"/>
    <mergeCell ref="BT60:BT62"/>
    <mergeCell ref="BU60:BX60"/>
    <mergeCell ref="AR60:AU60"/>
    <mergeCell ref="AW60:AW62"/>
    <mergeCell ref="AX60:AX62"/>
    <mergeCell ref="AY60:BB60"/>
    <mergeCell ref="BC60:BF60"/>
    <mergeCell ref="BH60:BH62"/>
    <mergeCell ref="AB60:AB62"/>
    <mergeCell ref="AC60:AF60"/>
    <mergeCell ref="AG60:AJ60"/>
    <mergeCell ref="AL60:AL62"/>
    <mergeCell ref="BS79:CA79"/>
    <mergeCell ref="E82:S82"/>
    <mergeCell ref="U82:AI82"/>
    <mergeCell ref="AK82:AY82"/>
    <mergeCell ref="BA82:BO82"/>
    <mergeCell ref="BQ82:CE82"/>
    <mergeCell ref="E79:M79"/>
    <mergeCell ref="P79:X79"/>
    <mergeCell ref="AA79:AI79"/>
    <mergeCell ref="AL79:AT79"/>
    <mergeCell ref="AW79:BE79"/>
    <mergeCell ref="BH79:BP79"/>
    <mergeCell ref="E85:I85"/>
    <mergeCell ref="J85:N85"/>
    <mergeCell ref="O85:O86"/>
    <mergeCell ref="P85:P86"/>
    <mergeCell ref="Q85:Q86"/>
    <mergeCell ref="R85:R86"/>
    <mergeCell ref="CG82:CU82"/>
    <mergeCell ref="E83:S84"/>
    <mergeCell ref="U83:AI84"/>
    <mergeCell ref="AK83:AY84"/>
    <mergeCell ref="BA83:BO84"/>
    <mergeCell ref="BQ83:CE84"/>
    <mergeCell ref="CG83:CU84"/>
    <mergeCell ref="AP85:AT85"/>
    <mergeCell ref="AU85:AU86"/>
    <mergeCell ref="AV85:AV86"/>
    <mergeCell ref="S85:S86"/>
    <mergeCell ref="U85:Y85"/>
    <mergeCell ref="Z85:AD85"/>
    <mergeCell ref="AE85:AE86"/>
    <mergeCell ref="AF85:AF86"/>
    <mergeCell ref="AG85:AG86"/>
    <mergeCell ref="CQ85:CQ86"/>
    <mergeCell ref="CR85:CR86"/>
    <mergeCell ref="CS85:CS86"/>
    <mergeCell ref="CT85:CT86"/>
    <mergeCell ref="CU85:CU86"/>
    <mergeCell ref="CA85:CA86"/>
    <mergeCell ref="CB85:CB86"/>
    <mergeCell ref="CC85:CC86"/>
    <mergeCell ref="CD85:CD86"/>
    <mergeCell ref="CE85:CE86"/>
    <mergeCell ref="CG85:CK85"/>
    <mergeCell ref="E92:I92"/>
    <mergeCell ref="P92:R92"/>
    <mergeCell ref="U92:Y92"/>
    <mergeCell ref="AF92:AH92"/>
    <mergeCell ref="E93:I93"/>
    <mergeCell ref="P93:R93"/>
    <mergeCell ref="U93:Y93"/>
    <mergeCell ref="AF93:AH93"/>
    <mergeCell ref="CL85:CP85"/>
    <mergeCell ref="BL85:BL86"/>
    <mergeCell ref="BM85:BM86"/>
    <mergeCell ref="BN85:BN86"/>
    <mergeCell ref="BO85:BO86"/>
    <mergeCell ref="BQ85:BU85"/>
    <mergeCell ref="BV85:BZ85"/>
    <mergeCell ref="AW85:AW86"/>
    <mergeCell ref="AX85:AX86"/>
    <mergeCell ref="AY85:AY86"/>
    <mergeCell ref="BA85:BE85"/>
    <mergeCell ref="BF85:BJ85"/>
    <mergeCell ref="BK85:BK86"/>
    <mergeCell ref="AH85:AH86"/>
    <mergeCell ref="AI85:AI86"/>
    <mergeCell ref="AK85:AO85"/>
    <mergeCell ref="E95:I95"/>
    <mergeCell ref="P95:R95"/>
    <mergeCell ref="U95:Y95"/>
    <mergeCell ref="AF95:AH95"/>
    <mergeCell ref="BA95:BE95"/>
    <mergeCell ref="BL95:BN95"/>
    <mergeCell ref="E94:I94"/>
    <mergeCell ref="P94:R94"/>
    <mergeCell ref="U94:Y94"/>
    <mergeCell ref="AF94:AH94"/>
    <mergeCell ref="BA94:BE94"/>
    <mergeCell ref="BL94:BN94"/>
    <mergeCell ref="BA96:BE96"/>
    <mergeCell ref="BL96:BN96"/>
    <mergeCell ref="CG96:CK96"/>
    <mergeCell ref="CR96:CT96"/>
    <mergeCell ref="E97:G98"/>
    <mergeCell ref="P97:R97"/>
    <mergeCell ref="U97:W98"/>
    <mergeCell ref="AF97:AH97"/>
    <mergeCell ref="AK97:AO97"/>
    <mergeCell ref="AV97:AX97"/>
    <mergeCell ref="E96:J96"/>
    <mergeCell ref="P96:R96"/>
    <mergeCell ref="U96:Z96"/>
    <mergeCell ref="AF96:AH96"/>
    <mergeCell ref="AK96:AO96"/>
    <mergeCell ref="AV96:AX96"/>
    <mergeCell ref="BA97:BE97"/>
    <mergeCell ref="BL97:BN97"/>
    <mergeCell ref="CG97:CK97"/>
    <mergeCell ref="CR97:CT97"/>
    <mergeCell ref="P98:R99"/>
    <mergeCell ref="AF98:AH99"/>
    <mergeCell ref="AK98:AO98"/>
    <mergeCell ref="AV98:AX98"/>
    <mergeCell ref="BA98:BF98"/>
    <mergeCell ref="BL98:BN98"/>
    <mergeCell ref="CG99:CK99"/>
    <mergeCell ref="CR99:CT99"/>
    <mergeCell ref="P100:R101"/>
    <mergeCell ref="AF100:AH101"/>
    <mergeCell ref="AK100:AP100"/>
    <mergeCell ref="AV100:AX100"/>
    <mergeCell ref="BL100:BN101"/>
    <mergeCell ref="BQ100:BU100"/>
    <mergeCell ref="BQ98:BU98"/>
    <mergeCell ref="CB98:CD98"/>
    <mergeCell ref="CG98:CK98"/>
    <mergeCell ref="CR98:CT98"/>
    <mergeCell ref="U99:W100"/>
    <mergeCell ref="AK99:AO99"/>
    <mergeCell ref="AV99:AX99"/>
    <mergeCell ref="BA99:BC100"/>
    <mergeCell ref="BL99:BN99"/>
    <mergeCell ref="E101:G102"/>
    <mergeCell ref="U101:W102"/>
    <mergeCell ref="AK101:AM102"/>
    <mergeCell ref="AV101:AX101"/>
    <mergeCell ref="BA101:BC102"/>
    <mergeCell ref="BQ101:BU101"/>
    <mergeCell ref="CB101:CD101"/>
    <mergeCell ref="BQ99:BU99"/>
    <mergeCell ref="CB99:CD99"/>
    <mergeCell ref="E99:G100"/>
    <mergeCell ref="CG101:CI102"/>
    <mergeCell ref="CR101:CT101"/>
    <mergeCell ref="AV102:AX103"/>
    <mergeCell ref="BL102:BN103"/>
    <mergeCell ref="BQ102:BV102"/>
    <mergeCell ref="CB102:CD102"/>
    <mergeCell ref="CR102:CT103"/>
    <mergeCell ref="CB100:CD100"/>
    <mergeCell ref="CG100:CL100"/>
    <mergeCell ref="CR100:CT100"/>
    <mergeCell ref="A110:CV111"/>
    <mergeCell ref="E112:N113"/>
    <mergeCell ref="P112:Y113"/>
    <mergeCell ref="AA112:AJ113"/>
    <mergeCell ref="AL112:AU113"/>
    <mergeCell ref="AW112:BF113"/>
    <mergeCell ref="BH112:BQ113"/>
    <mergeCell ref="BS112:CB113"/>
    <mergeCell ref="CR104:CT105"/>
    <mergeCell ref="AK105:AM106"/>
    <mergeCell ref="BQ105:BS106"/>
    <mergeCell ref="CG105:CI106"/>
    <mergeCell ref="CB106:CD107"/>
    <mergeCell ref="BQ107:BS108"/>
    <mergeCell ref="AK103:AM104"/>
    <mergeCell ref="BA103:BC104"/>
    <mergeCell ref="BQ103:BS104"/>
    <mergeCell ref="CB103:CD103"/>
    <mergeCell ref="CG103:CI104"/>
    <mergeCell ref="AV104:AX105"/>
    <mergeCell ref="CB104:CD105"/>
    <mergeCell ref="AM115:AM117"/>
    <mergeCell ref="AN115:AQ115"/>
    <mergeCell ref="BS114:CB114"/>
    <mergeCell ref="E115:E117"/>
    <mergeCell ref="F115:F117"/>
    <mergeCell ref="G115:J115"/>
    <mergeCell ref="K115:N115"/>
    <mergeCell ref="P115:P117"/>
    <mergeCell ref="Q115:Q117"/>
    <mergeCell ref="R115:U115"/>
    <mergeCell ref="V115:Y115"/>
    <mergeCell ref="AA115:AA117"/>
    <mergeCell ref="E114:N114"/>
    <mergeCell ref="P114:Y114"/>
    <mergeCell ref="AA114:AJ114"/>
    <mergeCell ref="AL114:AU114"/>
    <mergeCell ref="AW114:BF114"/>
    <mergeCell ref="BH114:BQ114"/>
    <mergeCell ref="BY115:CB115"/>
    <mergeCell ref="E133:G133"/>
    <mergeCell ref="P133:R133"/>
    <mergeCell ref="AA133:AC133"/>
    <mergeCell ref="AL133:AN133"/>
    <mergeCell ref="AW133:AY133"/>
    <mergeCell ref="BH133:BJ133"/>
    <mergeCell ref="BS133:BU133"/>
    <mergeCell ref="BI115:BI117"/>
    <mergeCell ref="BJ115:BM115"/>
    <mergeCell ref="BN115:BQ115"/>
    <mergeCell ref="BS115:BS117"/>
    <mergeCell ref="BT115:BT117"/>
    <mergeCell ref="BU115:BX115"/>
    <mergeCell ref="AR115:AU115"/>
    <mergeCell ref="AW115:AW117"/>
    <mergeCell ref="AX115:AX117"/>
    <mergeCell ref="AY115:BB115"/>
    <mergeCell ref="BC115:BF115"/>
    <mergeCell ref="BH115:BH117"/>
    <mergeCell ref="AB115:AB117"/>
    <mergeCell ref="AC115:AF115"/>
    <mergeCell ref="AG115:AJ115"/>
    <mergeCell ref="AL115:AL117"/>
    <mergeCell ref="BS134:CA134"/>
    <mergeCell ref="E136:S136"/>
    <mergeCell ref="U136:AI136"/>
    <mergeCell ref="AK136:AY136"/>
    <mergeCell ref="BA136:BO136"/>
    <mergeCell ref="BQ136:CE136"/>
    <mergeCell ref="E134:M134"/>
    <mergeCell ref="P134:X134"/>
    <mergeCell ref="AA134:AI134"/>
    <mergeCell ref="AL134:AT134"/>
    <mergeCell ref="AW134:BE134"/>
    <mergeCell ref="BH134:BP134"/>
    <mergeCell ref="E139:I139"/>
    <mergeCell ref="J139:N139"/>
    <mergeCell ref="O139:O140"/>
    <mergeCell ref="P139:P140"/>
    <mergeCell ref="Q139:Q140"/>
    <mergeCell ref="R139:R140"/>
    <mergeCell ref="CG136:CU136"/>
    <mergeCell ref="E137:S138"/>
    <mergeCell ref="U137:AI138"/>
    <mergeCell ref="AK137:AY138"/>
    <mergeCell ref="BA137:BO138"/>
    <mergeCell ref="BQ137:CE138"/>
    <mergeCell ref="CG137:CU138"/>
    <mergeCell ref="AP139:AT139"/>
    <mergeCell ref="AU139:AU140"/>
    <mergeCell ref="AV139:AV140"/>
    <mergeCell ref="S139:S140"/>
    <mergeCell ref="U139:Y139"/>
    <mergeCell ref="Z139:AD139"/>
    <mergeCell ref="AE139:AE140"/>
    <mergeCell ref="AF139:AF140"/>
    <mergeCell ref="AG139:AG140"/>
    <mergeCell ref="CQ139:CQ140"/>
    <mergeCell ref="CR139:CR140"/>
    <mergeCell ref="CS139:CS140"/>
    <mergeCell ref="CT139:CT140"/>
    <mergeCell ref="CU139:CU140"/>
    <mergeCell ref="CA139:CA140"/>
    <mergeCell ref="CB139:CB140"/>
    <mergeCell ref="CC139:CC140"/>
    <mergeCell ref="CD139:CD140"/>
    <mergeCell ref="CE139:CE140"/>
    <mergeCell ref="CG139:CK139"/>
    <mergeCell ref="E146:I146"/>
    <mergeCell ref="P146:R146"/>
    <mergeCell ref="U146:Y146"/>
    <mergeCell ref="AF146:AH146"/>
    <mergeCell ref="E147:I147"/>
    <mergeCell ref="P147:R147"/>
    <mergeCell ref="U147:Y147"/>
    <mergeCell ref="AF147:AH147"/>
    <mergeCell ref="CL139:CP139"/>
    <mergeCell ref="BL139:BL140"/>
    <mergeCell ref="BM139:BM140"/>
    <mergeCell ref="BN139:BN140"/>
    <mergeCell ref="BO139:BO140"/>
    <mergeCell ref="BQ139:BU139"/>
    <mergeCell ref="BV139:BZ139"/>
    <mergeCell ref="AW139:AW140"/>
    <mergeCell ref="AX139:AX140"/>
    <mergeCell ref="AY139:AY140"/>
    <mergeCell ref="BA139:BE139"/>
    <mergeCell ref="BF139:BJ139"/>
    <mergeCell ref="BK139:BK140"/>
    <mergeCell ref="AH139:AH140"/>
    <mergeCell ref="AI139:AI140"/>
    <mergeCell ref="AK139:AO139"/>
    <mergeCell ref="E149:I149"/>
    <mergeCell ref="P149:R149"/>
    <mergeCell ref="U149:Y149"/>
    <mergeCell ref="AF149:AH149"/>
    <mergeCell ref="BA149:BE149"/>
    <mergeCell ref="BL149:BN149"/>
    <mergeCell ref="E148:I148"/>
    <mergeCell ref="P148:R148"/>
    <mergeCell ref="U148:Y148"/>
    <mergeCell ref="AF148:AH148"/>
    <mergeCell ref="BA148:BE148"/>
    <mergeCell ref="BL148:BN148"/>
    <mergeCell ref="BA150:BE150"/>
    <mergeCell ref="BL150:BN150"/>
    <mergeCell ref="CG150:CK150"/>
    <mergeCell ref="CR150:CT150"/>
    <mergeCell ref="E151:G152"/>
    <mergeCell ref="P151:R151"/>
    <mergeCell ref="U151:W152"/>
    <mergeCell ref="AF151:AH151"/>
    <mergeCell ref="AK151:AO151"/>
    <mergeCell ref="AV151:AX151"/>
    <mergeCell ref="E150:J150"/>
    <mergeCell ref="P150:R150"/>
    <mergeCell ref="U150:Z150"/>
    <mergeCell ref="AF150:AH150"/>
    <mergeCell ref="AK150:AO150"/>
    <mergeCell ref="AV150:AX150"/>
    <mergeCell ref="BA151:BE151"/>
    <mergeCell ref="BL151:BN151"/>
    <mergeCell ref="CG151:CK151"/>
    <mergeCell ref="CR151:CT151"/>
    <mergeCell ref="P152:R153"/>
    <mergeCell ref="AF152:AH153"/>
    <mergeCell ref="AK152:AO152"/>
    <mergeCell ref="AV152:AX152"/>
    <mergeCell ref="BA152:BF152"/>
    <mergeCell ref="BL152:BN152"/>
    <mergeCell ref="CG153:CK153"/>
    <mergeCell ref="CR153:CT153"/>
    <mergeCell ref="P154:R155"/>
    <mergeCell ref="AF154:AH155"/>
    <mergeCell ref="AK154:AP154"/>
    <mergeCell ref="AV154:AX154"/>
    <mergeCell ref="BL154:BN155"/>
    <mergeCell ref="BQ154:BU154"/>
    <mergeCell ref="BQ152:BU152"/>
    <mergeCell ref="CB152:CD152"/>
    <mergeCell ref="CG152:CK152"/>
    <mergeCell ref="CR152:CT152"/>
    <mergeCell ref="U153:W154"/>
    <mergeCell ref="AK153:AO153"/>
    <mergeCell ref="AV153:AX153"/>
    <mergeCell ref="BA153:BC154"/>
    <mergeCell ref="BL153:BN153"/>
    <mergeCell ref="E155:G156"/>
    <mergeCell ref="U155:W156"/>
    <mergeCell ref="AK155:AM156"/>
    <mergeCell ref="AV155:AX155"/>
    <mergeCell ref="BA155:BC156"/>
    <mergeCell ref="BQ155:BU155"/>
    <mergeCell ref="CB155:CD155"/>
    <mergeCell ref="BQ153:BU153"/>
    <mergeCell ref="CB153:CD153"/>
    <mergeCell ref="E153:G154"/>
    <mergeCell ref="CG155:CI156"/>
    <mergeCell ref="CR155:CT155"/>
    <mergeCell ref="AV156:AX157"/>
    <mergeCell ref="BL156:BN157"/>
    <mergeCell ref="BQ156:BV156"/>
    <mergeCell ref="CB156:CD156"/>
    <mergeCell ref="CR156:CT157"/>
    <mergeCell ref="CB154:CD154"/>
    <mergeCell ref="CG154:CL154"/>
    <mergeCell ref="CR154:CT154"/>
    <mergeCell ref="A163:CV164"/>
    <mergeCell ref="E165:N166"/>
    <mergeCell ref="P165:Y166"/>
    <mergeCell ref="AA165:AJ166"/>
    <mergeCell ref="AL165:AU166"/>
    <mergeCell ref="AW165:BF166"/>
    <mergeCell ref="BH165:BQ166"/>
    <mergeCell ref="BS165:CB166"/>
    <mergeCell ref="CR158:CT159"/>
    <mergeCell ref="AK159:AM160"/>
    <mergeCell ref="BQ159:BS160"/>
    <mergeCell ref="CG159:CI160"/>
    <mergeCell ref="CB160:CD161"/>
    <mergeCell ref="BQ161:BS162"/>
    <mergeCell ref="AK157:AM158"/>
    <mergeCell ref="BA157:BC158"/>
    <mergeCell ref="BQ157:BS158"/>
    <mergeCell ref="CB157:CD157"/>
    <mergeCell ref="CG157:CI158"/>
    <mergeCell ref="AV158:AX159"/>
    <mergeCell ref="CB158:CD159"/>
    <mergeCell ref="AM168:AM170"/>
    <mergeCell ref="AN168:AQ168"/>
    <mergeCell ref="BS167:CB167"/>
    <mergeCell ref="E168:E170"/>
    <mergeCell ref="F168:F170"/>
    <mergeCell ref="G168:J168"/>
    <mergeCell ref="K168:N168"/>
    <mergeCell ref="P168:P170"/>
    <mergeCell ref="Q168:Q170"/>
    <mergeCell ref="R168:U168"/>
    <mergeCell ref="V168:Y168"/>
    <mergeCell ref="AA168:AA170"/>
    <mergeCell ref="E167:N167"/>
    <mergeCell ref="P167:Y167"/>
    <mergeCell ref="AA167:AJ167"/>
    <mergeCell ref="AL167:AU167"/>
    <mergeCell ref="AW167:BF167"/>
    <mergeCell ref="BH167:BQ167"/>
    <mergeCell ref="BY168:CB168"/>
    <mergeCell ref="E186:G186"/>
    <mergeCell ref="P186:R186"/>
    <mergeCell ref="AA186:AC186"/>
    <mergeCell ref="AL186:AN186"/>
    <mergeCell ref="AW186:AY186"/>
    <mergeCell ref="BH186:BJ186"/>
    <mergeCell ref="BS186:BU186"/>
    <mergeCell ref="BI168:BI170"/>
    <mergeCell ref="BJ168:BM168"/>
    <mergeCell ref="BN168:BQ168"/>
    <mergeCell ref="BS168:BS170"/>
    <mergeCell ref="BT168:BT170"/>
    <mergeCell ref="BU168:BX168"/>
    <mergeCell ref="AR168:AU168"/>
    <mergeCell ref="AW168:AW170"/>
    <mergeCell ref="AX168:AX170"/>
    <mergeCell ref="AY168:BB168"/>
    <mergeCell ref="BC168:BF168"/>
    <mergeCell ref="BH168:BH170"/>
    <mergeCell ref="AB168:AB170"/>
    <mergeCell ref="AC168:AF168"/>
    <mergeCell ref="AG168:AJ168"/>
    <mergeCell ref="AL168:AL170"/>
    <mergeCell ref="BS187:CA187"/>
    <mergeCell ref="E189:S189"/>
    <mergeCell ref="U189:AI189"/>
    <mergeCell ref="AK189:AY189"/>
    <mergeCell ref="BA189:BO189"/>
    <mergeCell ref="BQ189:CE189"/>
    <mergeCell ref="E187:M187"/>
    <mergeCell ref="P187:X187"/>
    <mergeCell ref="AA187:AI187"/>
    <mergeCell ref="AL187:AT187"/>
    <mergeCell ref="AW187:BE187"/>
    <mergeCell ref="BH187:BP187"/>
    <mergeCell ref="E192:I192"/>
    <mergeCell ref="J192:N192"/>
    <mergeCell ref="O192:O193"/>
    <mergeCell ref="P192:P193"/>
    <mergeCell ref="Q192:Q193"/>
    <mergeCell ref="R192:R193"/>
    <mergeCell ref="CG189:CU189"/>
    <mergeCell ref="E190:S191"/>
    <mergeCell ref="U190:AI191"/>
    <mergeCell ref="AK190:AY191"/>
    <mergeCell ref="BA190:BO191"/>
    <mergeCell ref="BQ190:CE191"/>
    <mergeCell ref="CG190:CU191"/>
    <mergeCell ref="AP192:AT192"/>
    <mergeCell ref="AU192:AU193"/>
    <mergeCell ref="AV192:AV193"/>
    <mergeCell ref="S192:S193"/>
    <mergeCell ref="U192:Y192"/>
    <mergeCell ref="Z192:AD192"/>
    <mergeCell ref="AE192:AE193"/>
    <mergeCell ref="AF192:AF193"/>
    <mergeCell ref="AG192:AG193"/>
    <mergeCell ref="CQ192:CQ193"/>
    <mergeCell ref="CR192:CR193"/>
    <mergeCell ref="CS192:CS193"/>
    <mergeCell ref="CT192:CT193"/>
    <mergeCell ref="CU192:CU193"/>
    <mergeCell ref="CA192:CA193"/>
    <mergeCell ref="CB192:CB193"/>
    <mergeCell ref="CC192:CC193"/>
    <mergeCell ref="CD192:CD193"/>
    <mergeCell ref="CE192:CE193"/>
    <mergeCell ref="CG192:CK192"/>
    <mergeCell ref="E199:I199"/>
    <mergeCell ref="P199:R199"/>
    <mergeCell ref="U199:Y199"/>
    <mergeCell ref="AF199:AH199"/>
    <mergeCell ref="E200:I200"/>
    <mergeCell ref="P200:R200"/>
    <mergeCell ref="U200:Y200"/>
    <mergeCell ref="AF200:AH200"/>
    <mergeCell ref="CL192:CP192"/>
    <mergeCell ref="BL192:BL193"/>
    <mergeCell ref="BM192:BM193"/>
    <mergeCell ref="BN192:BN193"/>
    <mergeCell ref="BO192:BO193"/>
    <mergeCell ref="BQ192:BU192"/>
    <mergeCell ref="BV192:BZ192"/>
    <mergeCell ref="AW192:AW193"/>
    <mergeCell ref="AX192:AX193"/>
    <mergeCell ref="AY192:AY193"/>
    <mergeCell ref="BA192:BE192"/>
    <mergeCell ref="BF192:BJ192"/>
    <mergeCell ref="BK192:BK193"/>
    <mergeCell ref="AH192:AH193"/>
    <mergeCell ref="AI192:AI193"/>
    <mergeCell ref="AK192:AO192"/>
    <mergeCell ref="E202:I202"/>
    <mergeCell ref="P202:R202"/>
    <mergeCell ref="U202:Y202"/>
    <mergeCell ref="AF202:AH202"/>
    <mergeCell ref="BA202:BE202"/>
    <mergeCell ref="BL202:BN202"/>
    <mergeCell ref="E201:I201"/>
    <mergeCell ref="P201:R201"/>
    <mergeCell ref="U201:Y201"/>
    <mergeCell ref="AF201:AH201"/>
    <mergeCell ref="BA201:BE201"/>
    <mergeCell ref="BL201:BN201"/>
    <mergeCell ref="BA203:BE203"/>
    <mergeCell ref="BL203:BN203"/>
    <mergeCell ref="CG203:CK203"/>
    <mergeCell ref="CR203:CT203"/>
    <mergeCell ref="E204:G205"/>
    <mergeCell ref="P204:R204"/>
    <mergeCell ref="U204:W205"/>
    <mergeCell ref="AF204:AH204"/>
    <mergeCell ref="AK204:AO204"/>
    <mergeCell ref="AV204:AX204"/>
    <mergeCell ref="E203:J203"/>
    <mergeCell ref="P203:R203"/>
    <mergeCell ref="U203:Z203"/>
    <mergeCell ref="AF203:AH203"/>
    <mergeCell ref="AK203:AO203"/>
    <mergeCell ref="AV203:AX203"/>
    <mergeCell ref="BA204:BE204"/>
    <mergeCell ref="BL204:BN204"/>
    <mergeCell ref="CG204:CK204"/>
    <mergeCell ref="CR204:CT204"/>
    <mergeCell ref="P205:R206"/>
    <mergeCell ref="AF205:AH206"/>
    <mergeCell ref="AK205:AO205"/>
    <mergeCell ref="AV205:AX205"/>
    <mergeCell ref="BA205:BF205"/>
    <mergeCell ref="BL205:BN205"/>
    <mergeCell ref="CG206:CK206"/>
    <mergeCell ref="CR206:CT206"/>
    <mergeCell ref="P207:R208"/>
    <mergeCell ref="AF207:AH208"/>
    <mergeCell ref="AK207:AP207"/>
    <mergeCell ref="AV207:AX207"/>
    <mergeCell ref="BL207:BN208"/>
    <mergeCell ref="BQ207:BU207"/>
    <mergeCell ref="BQ205:BU205"/>
    <mergeCell ref="CB205:CD205"/>
    <mergeCell ref="CG205:CK205"/>
    <mergeCell ref="CR205:CT205"/>
    <mergeCell ref="U206:W207"/>
    <mergeCell ref="AK206:AO206"/>
    <mergeCell ref="AV206:AX206"/>
    <mergeCell ref="BA206:BC207"/>
    <mergeCell ref="BL206:BN206"/>
    <mergeCell ref="E208:G209"/>
    <mergeCell ref="U208:W209"/>
    <mergeCell ref="AK208:AM209"/>
    <mergeCell ref="AV208:AX208"/>
    <mergeCell ref="BA208:BC209"/>
    <mergeCell ref="BQ208:BU208"/>
    <mergeCell ref="CB208:CD208"/>
    <mergeCell ref="BQ206:BU206"/>
    <mergeCell ref="CB206:CD206"/>
    <mergeCell ref="E206:G207"/>
    <mergeCell ref="CG208:CI209"/>
    <mergeCell ref="CR208:CT208"/>
    <mergeCell ref="AV209:AX210"/>
    <mergeCell ref="BL209:BN210"/>
    <mergeCell ref="BQ209:BV209"/>
    <mergeCell ref="CB209:CD209"/>
    <mergeCell ref="CR209:CT210"/>
    <mergeCell ref="CB207:CD207"/>
    <mergeCell ref="CG207:CL207"/>
    <mergeCell ref="CR207:CT207"/>
    <mergeCell ref="CR211:CT212"/>
    <mergeCell ref="AK212:AM213"/>
    <mergeCell ref="BQ212:BS213"/>
    <mergeCell ref="CG212:CI213"/>
    <mergeCell ref="A213:A215"/>
    <mergeCell ref="F213:F215"/>
    <mergeCell ref="CB213:CD214"/>
    <mergeCell ref="BQ214:BS215"/>
    <mergeCell ref="AK210:AM211"/>
    <mergeCell ref="BA210:BC211"/>
    <mergeCell ref="BQ210:BS211"/>
    <mergeCell ref="CB210:CD210"/>
    <mergeCell ref="CG210:CI211"/>
    <mergeCell ref="AV211:AX212"/>
    <mergeCell ref="CB211:CD2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22"/>
  <sheetViews>
    <sheetView tabSelected="1" topLeftCell="H24" zoomScale="64" zoomScaleNormal="64" workbookViewId="0">
      <selection activeCell="W52" sqref="W52"/>
    </sheetView>
  </sheetViews>
  <sheetFormatPr defaultColWidth="10.90625" defaultRowHeight="14.5" x14ac:dyDescent="0.35"/>
  <cols>
    <col min="1" max="2" width="10.90625" style="58"/>
    <col min="3" max="3" width="10.90625" style="58" customWidth="1"/>
    <col min="4" max="6" width="10.90625" style="58"/>
    <col min="7" max="7" width="0" style="58" hidden="1" customWidth="1"/>
    <col min="8" max="8" width="11.453125" style="58" customWidth="1"/>
    <col min="9" max="9" width="13.08984375" style="58" customWidth="1"/>
    <col min="10" max="10" width="10.90625" style="58"/>
    <col min="11" max="11" width="0" style="58" hidden="1" customWidth="1"/>
    <col min="12" max="16384" width="10.90625" style="58"/>
  </cols>
  <sheetData>
    <row r="1" spans="1:80" x14ac:dyDescent="0.35">
      <c r="A1" s="188" t="s">
        <v>120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88"/>
      <c r="X1" s="188"/>
      <c r="Y1" s="188"/>
      <c r="Z1" s="188"/>
      <c r="AA1" s="188"/>
      <c r="AB1" s="188"/>
      <c r="AC1" s="188"/>
      <c r="AD1" s="188"/>
      <c r="AE1" s="188"/>
      <c r="AF1" s="188"/>
      <c r="AG1" s="188"/>
      <c r="AH1" s="188"/>
      <c r="AI1" s="188"/>
      <c r="AJ1" s="188"/>
      <c r="AK1" s="188"/>
      <c r="AL1" s="188"/>
      <c r="AM1" s="188"/>
      <c r="AN1" s="188"/>
      <c r="AO1" s="188"/>
      <c r="AP1" s="188"/>
      <c r="AQ1" s="188"/>
      <c r="AR1" s="188"/>
      <c r="AS1" s="188"/>
      <c r="AT1" s="188"/>
      <c r="AU1" s="188"/>
      <c r="AV1" s="188"/>
      <c r="AW1" s="188"/>
      <c r="AX1" s="188"/>
      <c r="AY1" s="188"/>
      <c r="AZ1" s="188"/>
      <c r="BA1" s="188"/>
      <c r="BB1" s="188"/>
      <c r="BC1" s="188"/>
      <c r="BD1" s="188"/>
      <c r="BE1" s="188"/>
      <c r="BF1" s="188"/>
      <c r="BG1" s="188"/>
      <c r="BH1" s="188"/>
      <c r="BI1" s="188"/>
      <c r="BJ1" s="188"/>
      <c r="BK1" s="188"/>
      <c r="BL1" s="188"/>
      <c r="BM1" s="188"/>
      <c r="BN1" s="188"/>
      <c r="BO1" s="188"/>
      <c r="BP1" s="188"/>
      <c r="BQ1" s="188"/>
      <c r="BR1" s="188"/>
      <c r="BS1" s="188"/>
      <c r="BT1" s="188"/>
      <c r="BU1" s="188"/>
      <c r="BV1" s="188"/>
      <c r="BW1" s="188"/>
      <c r="BX1" s="188"/>
      <c r="BY1" s="188"/>
      <c r="BZ1" s="188"/>
      <c r="CA1" s="188"/>
      <c r="CB1" s="188"/>
    </row>
    <row r="2" spans="1:80" x14ac:dyDescent="0.35">
      <c r="A2" s="188"/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8"/>
      <c r="Z2" s="188"/>
      <c r="AA2" s="188"/>
      <c r="AB2" s="188"/>
      <c r="AC2" s="188"/>
      <c r="AD2" s="188"/>
      <c r="AE2" s="188"/>
      <c r="AF2" s="188"/>
      <c r="AG2" s="188"/>
      <c r="AH2" s="188"/>
      <c r="AI2" s="188"/>
      <c r="AJ2" s="188"/>
      <c r="AK2" s="188"/>
      <c r="AL2" s="188"/>
      <c r="AM2" s="188"/>
      <c r="AN2" s="188"/>
      <c r="AO2" s="188"/>
      <c r="AP2" s="188"/>
      <c r="AQ2" s="188"/>
      <c r="AR2" s="188"/>
      <c r="AS2" s="188"/>
      <c r="AT2" s="188"/>
      <c r="AU2" s="188"/>
      <c r="AV2" s="188"/>
      <c r="AW2" s="188"/>
      <c r="AX2" s="188"/>
      <c r="AY2" s="188"/>
      <c r="AZ2" s="188"/>
      <c r="BA2" s="188"/>
      <c r="BB2" s="188"/>
      <c r="BC2" s="188"/>
      <c r="BD2" s="188"/>
      <c r="BE2" s="188"/>
      <c r="BF2" s="188"/>
      <c r="BG2" s="188"/>
      <c r="BH2" s="188"/>
      <c r="BI2" s="188"/>
      <c r="BJ2" s="188"/>
      <c r="BK2" s="188"/>
      <c r="BL2" s="188"/>
      <c r="BM2" s="188"/>
      <c r="BN2" s="188"/>
      <c r="BO2" s="188"/>
      <c r="BP2" s="188"/>
      <c r="BQ2" s="188"/>
      <c r="BR2" s="188"/>
      <c r="BS2" s="188"/>
      <c r="BT2" s="188"/>
      <c r="BU2" s="188"/>
      <c r="BV2" s="188"/>
      <c r="BW2" s="188"/>
      <c r="BX2" s="188"/>
      <c r="BY2" s="188"/>
      <c r="BZ2" s="188"/>
      <c r="CA2" s="188"/>
      <c r="CB2" s="188"/>
    </row>
    <row r="3" spans="1:80" ht="30" x14ac:dyDescent="0.35">
      <c r="A3" s="70"/>
      <c r="B3" s="59"/>
      <c r="C3" s="59"/>
      <c r="D3"/>
      <c r="E3"/>
      <c r="F3"/>
      <c r="G3"/>
      <c r="H3"/>
      <c r="I3" s="71" t="s">
        <v>64</v>
      </c>
      <c r="J3" s="61" t="s">
        <v>102</v>
      </c>
      <c r="K3" s="62" t="s">
        <v>68</v>
      </c>
      <c r="L3" s="61" t="s">
        <v>103</v>
      </c>
      <c r="M3" s="61" t="s">
        <v>104</v>
      </c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</row>
    <row r="4" spans="1:80" s="72" customFormat="1" x14ac:dyDescent="0.35">
      <c r="A4" s="70"/>
      <c r="B4" s="70"/>
      <c r="C4" s="70"/>
      <c r="D4" s="56"/>
      <c r="E4" s="56"/>
      <c r="F4" s="56"/>
      <c r="G4" s="56"/>
      <c r="H4" s="56"/>
      <c r="I4" s="71" t="s">
        <v>95</v>
      </c>
      <c r="J4" s="71" t="str">
        <f>[1]GZ!B41</f>
        <v>GZ(m)</v>
      </c>
      <c r="K4" s="71" t="str">
        <f>[1]GZ!B95</f>
        <v>GZ(m)</v>
      </c>
      <c r="L4" s="71" t="str">
        <f>[1]GZ!B149</f>
        <v>GZ(m)</v>
      </c>
      <c r="M4" s="71" t="s">
        <v>39</v>
      </c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6"/>
      <c r="BJ4" s="56"/>
      <c r="BK4" s="56"/>
      <c r="BL4" s="56"/>
      <c r="BM4" s="56"/>
      <c r="BN4" s="56"/>
      <c r="BO4" s="56"/>
      <c r="BP4" s="56"/>
      <c r="BQ4" s="56"/>
      <c r="BR4" s="56"/>
      <c r="BS4" s="56"/>
      <c r="BT4" s="56"/>
      <c r="BU4" s="56"/>
      <c r="BV4" s="56"/>
      <c r="BW4" s="56"/>
      <c r="BX4" s="56"/>
      <c r="BY4" s="56"/>
      <c r="BZ4" s="56"/>
      <c r="CA4" s="56"/>
      <c r="CB4" s="56"/>
    </row>
    <row r="5" spans="1:80" ht="15.5" x14ac:dyDescent="0.35">
      <c r="A5" s="59"/>
      <c r="B5" s="63"/>
      <c r="C5" s="64"/>
      <c r="D5"/>
      <c r="E5"/>
      <c r="F5"/>
      <c r="G5"/>
      <c r="H5"/>
      <c r="I5" s="60">
        <v>0</v>
      </c>
      <c r="J5" s="65">
        <f>[1]GZ!B42</f>
        <v>0</v>
      </c>
      <c r="K5" s="65">
        <f>[1]GZ!B96</f>
        <v>0</v>
      </c>
      <c r="L5" s="65">
        <f>[1]GZ!B150</f>
        <v>0</v>
      </c>
      <c r="M5" s="66">
        <f>[1]GZ!B203</f>
        <v>0</v>
      </c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</row>
    <row r="6" spans="1:80" ht="15.5" x14ac:dyDescent="0.35">
      <c r="A6" s="59"/>
      <c r="B6" s="63"/>
      <c r="C6" s="64"/>
      <c r="D6"/>
      <c r="E6"/>
      <c r="F6"/>
      <c r="G6"/>
      <c r="H6"/>
      <c r="I6" s="60">
        <v>15</v>
      </c>
      <c r="J6" s="65">
        <f>[1]GZ!B43</f>
        <v>0.5316265308002649</v>
      </c>
      <c r="K6" s="65">
        <f>[1]GZ!B97</f>
        <v>0.95499361363657065</v>
      </c>
      <c r="L6" s="65">
        <f>[1]GZ!B151</f>
        <v>0.33469156636944969</v>
      </c>
      <c r="M6" s="66">
        <f>[1]GZ!B204</f>
        <v>0.49995688467087401</v>
      </c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</row>
    <row r="7" spans="1:80" ht="15.5" x14ac:dyDescent="0.35">
      <c r="A7" s="59"/>
      <c r="B7" s="63"/>
      <c r="C7" s="64"/>
      <c r="D7"/>
      <c r="E7"/>
      <c r="F7"/>
      <c r="G7"/>
      <c r="H7"/>
      <c r="I7" s="60">
        <v>30</v>
      </c>
      <c r="J7" s="65">
        <f>[1]GZ!B44</f>
        <v>1.541005054790145</v>
      </c>
      <c r="K7" s="65">
        <f>[1]GZ!B98</f>
        <v>1.802187082719706</v>
      </c>
      <c r="L7" s="65">
        <f>[1]GZ!B152</f>
        <v>0.56931721126288271</v>
      </c>
      <c r="M7" s="66">
        <f>[1]GZ!B205</f>
        <v>0.89837794999431819</v>
      </c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</row>
    <row r="8" spans="1:80" ht="15.5" x14ac:dyDescent="0.35">
      <c r="A8" s="59"/>
      <c r="B8" s="63"/>
      <c r="C8" s="64"/>
      <c r="D8"/>
      <c r="E8"/>
      <c r="F8"/>
      <c r="G8"/>
      <c r="H8"/>
      <c r="I8" s="60">
        <v>45</v>
      </c>
      <c r="J8" s="65">
        <f>[1]GZ!B45</f>
        <v>2.3134232216020241</v>
      </c>
      <c r="K8" s="65">
        <f>[1]GZ!B99</f>
        <v>2.107450613808016</v>
      </c>
      <c r="L8" s="65">
        <f>[1]GZ!B153</f>
        <v>0.70258661728015792</v>
      </c>
      <c r="M8" s="66">
        <f>[1]GZ!B206</f>
        <v>0.97441482725286044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</row>
    <row r="9" spans="1:80" ht="15.5" x14ac:dyDescent="0.35">
      <c r="A9" s="59"/>
      <c r="B9" s="63"/>
      <c r="C9" s="64"/>
      <c r="D9"/>
      <c r="E9"/>
      <c r="F9"/>
      <c r="G9"/>
      <c r="H9"/>
      <c r="I9" s="60">
        <v>60</v>
      </c>
      <c r="J9" s="65">
        <f>[1]GZ!B46</f>
        <v>2.5364015981422683</v>
      </c>
      <c r="K9" s="65">
        <f>[1]GZ!B100</f>
        <v>1.3372873218044177</v>
      </c>
      <c r="L9" s="65">
        <f>[1]GZ!B154</f>
        <v>0.66863293127545942</v>
      </c>
      <c r="M9" s="66">
        <f>[1]GZ!B207</f>
        <v>0.71169767700478714</v>
      </c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</row>
    <row r="10" spans="1:80" ht="15.5" x14ac:dyDescent="0.35">
      <c r="A10" s="59"/>
      <c r="B10" s="63"/>
      <c r="C10" s="64"/>
      <c r="D10"/>
      <c r="E10"/>
      <c r="F10"/>
      <c r="G10"/>
      <c r="H10"/>
      <c r="I10" s="60">
        <v>75</v>
      </c>
      <c r="J10" s="65">
        <f>[1]GZ!B47</f>
        <v>1.5940765890847497</v>
      </c>
      <c r="K10" s="65">
        <f>[1]GZ!B101</f>
        <v>1.1504586070026352</v>
      </c>
      <c r="L10" s="65">
        <f>[1]GZ!B155</f>
        <v>0.32824793386316881</v>
      </c>
      <c r="M10" s="66">
        <f>[1]GZ!B208</f>
        <v>0.38136190511672874</v>
      </c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</row>
    <row r="11" spans="1:80" ht="15.5" x14ac:dyDescent="0.35">
      <c r="A11" s="59"/>
      <c r="B11" s="63"/>
      <c r="C11" s="64"/>
      <c r="D11"/>
      <c r="E11"/>
      <c r="F11"/>
      <c r="G11"/>
      <c r="H11"/>
      <c r="I11" s="60">
        <v>90</v>
      </c>
      <c r="J11" s="65">
        <f>[1]GZ!B48</f>
        <v>-0.24828642778056564</v>
      </c>
      <c r="K11" s="65">
        <f>[1]GZ!B102</f>
        <v>-0.21706368903316683</v>
      </c>
      <c r="L11" s="65">
        <f>[1]GZ!B156</f>
        <v>-4.0127664325866931E-2</v>
      </c>
      <c r="M11" s="66">
        <f>[1]GZ!B209</f>
        <v>-6.0233088674928471E-2</v>
      </c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</row>
    <row r="12" spans="1:80" x14ac:dyDescent="0.35">
      <c r="I12" s="67"/>
      <c r="J12" s="67"/>
      <c r="K12" s="67"/>
      <c r="L12" s="67"/>
      <c r="M12" s="67"/>
    </row>
    <row r="16" spans="1:80" s="77" customFormat="1" ht="46.5" x14ac:dyDescent="0.35">
      <c r="A16" s="189" t="s">
        <v>105</v>
      </c>
      <c r="B16" s="189"/>
      <c r="C16" s="189"/>
      <c r="D16" s="189" t="s">
        <v>106</v>
      </c>
      <c r="E16" s="189"/>
      <c r="F16" s="73" t="s">
        <v>102</v>
      </c>
      <c r="G16" s="74" t="s">
        <v>68</v>
      </c>
      <c r="H16" s="73" t="s">
        <v>103</v>
      </c>
      <c r="I16" s="75" t="s">
        <v>104</v>
      </c>
      <c r="J16" s="76" t="s">
        <v>107</v>
      </c>
    </row>
    <row r="17" spans="1:15" ht="20.5" x14ac:dyDescent="0.45">
      <c r="A17" s="183" t="s">
        <v>108</v>
      </c>
      <c r="B17" s="183"/>
      <c r="C17" s="183"/>
      <c r="D17" s="184" t="s">
        <v>109</v>
      </c>
      <c r="E17" s="184"/>
      <c r="F17" s="78">
        <f>[1]GZ!F217</f>
        <v>0.32005072704821153</v>
      </c>
      <c r="G17" s="78">
        <f>[1]GZ!F220</f>
        <v>0.49062614952138678</v>
      </c>
      <c r="H17" s="78">
        <f>[1]GZ!F223</f>
        <v>0.16651169536012767</v>
      </c>
      <c r="I17" s="79">
        <f>[1]GZ!F226</f>
        <v>0.25291614088399544</v>
      </c>
      <c r="J17" s="80" t="s">
        <v>110</v>
      </c>
      <c r="L17" s="68"/>
      <c r="M17" s="68"/>
      <c r="N17" s="68"/>
      <c r="O17" s="68"/>
    </row>
    <row r="18" spans="1:15" ht="20.5" x14ac:dyDescent="0.45">
      <c r="A18" s="184" t="s">
        <v>111</v>
      </c>
      <c r="B18" s="184"/>
      <c r="C18" s="184"/>
      <c r="D18" s="184" t="s">
        <v>112</v>
      </c>
      <c r="E18" s="184"/>
      <c r="F18" s="78">
        <f>[1]GZ!F218</f>
        <v>0.74500203578842217</v>
      </c>
      <c r="G18" s="78">
        <f>[1]GZ!F221</f>
        <v>0.94332924865069523</v>
      </c>
      <c r="H18" s="78">
        <f>[1]GZ!F224</f>
        <v>0.30932926177883419</v>
      </c>
      <c r="I18" s="79">
        <f>[1]GZ!F227</f>
        <v>0.47396003809320147</v>
      </c>
      <c r="J18" s="80" t="s">
        <v>110</v>
      </c>
      <c r="L18" s="68"/>
      <c r="M18" s="68"/>
      <c r="N18" s="68"/>
      <c r="O18" s="68"/>
    </row>
    <row r="19" spans="1:15" x14ac:dyDescent="0.35">
      <c r="A19" s="185" t="s">
        <v>113</v>
      </c>
      <c r="B19" s="186"/>
      <c r="C19" s="187"/>
      <c r="D19" s="185" t="s">
        <v>114</v>
      </c>
      <c r="E19" s="187"/>
      <c r="F19" s="83">
        <f>F18-F17</f>
        <v>0.42495130874021064</v>
      </c>
      <c r="G19" s="83">
        <f t="shared" ref="G19:I19" si="0">G18-G17</f>
        <v>0.45270309912930845</v>
      </c>
      <c r="H19" s="83">
        <f t="shared" si="0"/>
        <v>0.14281756641870652</v>
      </c>
      <c r="I19" s="83">
        <f t="shared" si="0"/>
        <v>0.22104389720920603</v>
      </c>
      <c r="J19" s="80" t="s">
        <v>110</v>
      </c>
    </row>
    <row r="20" spans="1:15" x14ac:dyDescent="0.35">
      <c r="A20" s="183" t="s">
        <v>115</v>
      </c>
      <c r="B20" s="183"/>
      <c r="C20" s="183"/>
      <c r="D20" s="184" t="s">
        <v>116</v>
      </c>
      <c r="E20" s="184"/>
      <c r="F20" s="78">
        <f t="shared" ref="F20:I20" si="1">J7</f>
        <v>1.541005054790145</v>
      </c>
      <c r="G20" s="78">
        <f t="shared" si="1"/>
        <v>1.802187082719706</v>
      </c>
      <c r="H20" s="78">
        <f t="shared" si="1"/>
        <v>0.56931721126288271</v>
      </c>
      <c r="I20" s="79">
        <f t="shared" si="1"/>
        <v>0.89837794999431819</v>
      </c>
      <c r="J20" s="80" t="s">
        <v>110</v>
      </c>
    </row>
    <row r="21" spans="1:15" x14ac:dyDescent="0.35">
      <c r="A21" s="183" t="s">
        <v>117</v>
      </c>
      <c r="B21" s="183"/>
      <c r="C21" s="183"/>
      <c r="D21" s="184" t="s">
        <v>118</v>
      </c>
      <c r="E21" s="184"/>
      <c r="F21" s="81">
        <v>45</v>
      </c>
      <c r="G21" s="81">
        <v>42</v>
      </c>
      <c r="H21" s="81">
        <v>52</v>
      </c>
      <c r="I21" s="82">
        <v>42</v>
      </c>
      <c r="J21" s="80" t="s">
        <v>110</v>
      </c>
    </row>
    <row r="22" spans="1:15" x14ac:dyDescent="0.35">
      <c r="A22" s="183" t="s">
        <v>119</v>
      </c>
      <c r="B22" s="183"/>
      <c r="C22" s="183"/>
      <c r="D22" s="184" t="s">
        <v>121</v>
      </c>
      <c r="E22" s="184"/>
      <c r="F22" s="81">
        <v>2.2999999999999998</v>
      </c>
      <c r="G22" s="81">
        <v>4.92</v>
      </c>
      <c r="H22" s="81">
        <v>1.4</v>
      </c>
      <c r="I22" s="82">
        <v>1.9</v>
      </c>
      <c r="J22" s="80" t="s">
        <v>110</v>
      </c>
      <c r="M22" s="69"/>
    </row>
  </sheetData>
  <mergeCells count="15">
    <mergeCell ref="A18:C18"/>
    <mergeCell ref="D18:E18"/>
    <mergeCell ref="A1:CB2"/>
    <mergeCell ref="A16:C16"/>
    <mergeCell ref="D16:E16"/>
    <mergeCell ref="A17:C17"/>
    <mergeCell ref="D17:E17"/>
    <mergeCell ref="A22:C22"/>
    <mergeCell ref="D22:E22"/>
    <mergeCell ref="A19:C19"/>
    <mergeCell ref="D19:E19"/>
    <mergeCell ref="A20:C20"/>
    <mergeCell ref="D20:E20"/>
    <mergeCell ref="A21:C21"/>
    <mergeCell ref="D21:E2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S118"/>
  <sheetViews>
    <sheetView zoomScale="74" zoomScaleNormal="74" workbookViewId="0"/>
  </sheetViews>
  <sheetFormatPr defaultRowHeight="14.5" x14ac:dyDescent="0.35"/>
  <sheetData>
    <row r="3" spans="4:19" x14ac:dyDescent="0.35">
      <c r="G3" s="56" t="s">
        <v>100</v>
      </c>
      <c r="O3" s="56" t="s">
        <v>101</v>
      </c>
    </row>
    <row r="5" spans="4:19" s="56" customFormat="1" x14ac:dyDescent="0.35">
      <c r="D5" s="57" t="s">
        <v>99</v>
      </c>
      <c r="E5" s="56">
        <v>0</v>
      </c>
      <c r="F5" s="56">
        <v>15</v>
      </c>
      <c r="G5" s="56">
        <v>30</v>
      </c>
      <c r="H5" s="56">
        <v>45</v>
      </c>
      <c r="I5" s="56">
        <v>60</v>
      </c>
      <c r="J5" s="56">
        <v>75</v>
      </c>
      <c r="K5" s="56">
        <v>90</v>
      </c>
      <c r="M5" s="56">
        <v>0</v>
      </c>
      <c r="N5" s="56">
        <v>15</v>
      </c>
      <c r="O5" s="56">
        <v>30</v>
      </c>
      <c r="P5" s="56">
        <v>45</v>
      </c>
      <c r="Q5" s="56">
        <v>60</v>
      </c>
      <c r="R5" s="56">
        <v>75</v>
      </c>
      <c r="S5" s="56">
        <v>90</v>
      </c>
    </row>
    <row r="6" spans="4:19" x14ac:dyDescent="0.35"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4:19" x14ac:dyDescent="0.35">
      <c r="D7">
        <v>0.5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4:19" x14ac:dyDescent="0.35">
      <c r="D8">
        <v>1</v>
      </c>
      <c r="E8">
        <v>2793</v>
      </c>
      <c r="F8">
        <v>463</v>
      </c>
      <c r="G8">
        <v>251.4</v>
      </c>
      <c r="H8">
        <v>181</v>
      </c>
      <c r="I8">
        <v>149</v>
      </c>
      <c r="J8">
        <v>135</v>
      </c>
      <c r="K8">
        <v>131.4</v>
      </c>
      <c r="M8">
        <v>2793</v>
      </c>
      <c r="N8">
        <v>4901</v>
      </c>
      <c r="O8">
        <v>5964</v>
      </c>
      <c r="P8">
        <v>5755</v>
      </c>
      <c r="Q8">
        <v>4699</v>
      </c>
      <c r="R8">
        <v>4213</v>
      </c>
      <c r="S8">
        <v>4070</v>
      </c>
    </row>
    <row r="9" spans="4:19" x14ac:dyDescent="0.35">
      <c r="D9">
        <v>1.5</v>
      </c>
      <c r="E9">
        <v>4465</v>
      </c>
      <c r="F9">
        <v>2592</v>
      </c>
      <c r="G9">
        <v>1448</v>
      </c>
      <c r="H9">
        <v>1047</v>
      </c>
      <c r="I9">
        <v>875</v>
      </c>
      <c r="J9">
        <v>782</v>
      </c>
      <c r="K9">
        <v>759</v>
      </c>
      <c r="M9">
        <v>4465</v>
      </c>
      <c r="N9">
        <v>5282</v>
      </c>
      <c r="O9">
        <v>6097</v>
      </c>
      <c r="P9">
        <v>5757</v>
      </c>
      <c r="Q9">
        <v>4698</v>
      </c>
      <c r="R9">
        <v>4215</v>
      </c>
      <c r="S9">
        <v>4070</v>
      </c>
    </row>
    <row r="10" spans="4:19" x14ac:dyDescent="0.35">
      <c r="D10">
        <v>2</v>
      </c>
      <c r="E10">
        <v>4989</v>
      </c>
      <c r="F10">
        <v>3196</v>
      </c>
      <c r="G10">
        <v>1734</v>
      </c>
      <c r="H10">
        <v>1239</v>
      </c>
      <c r="I10">
        <v>1016</v>
      </c>
      <c r="J10">
        <v>913</v>
      </c>
      <c r="K10">
        <v>884</v>
      </c>
      <c r="M10">
        <v>4989</v>
      </c>
      <c r="N10">
        <v>5495</v>
      </c>
      <c r="O10">
        <v>6224</v>
      </c>
      <c r="P10">
        <v>5756</v>
      </c>
      <c r="Q10">
        <v>4699</v>
      </c>
      <c r="R10">
        <v>4213</v>
      </c>
      <c r="S10">
        <v>4070</v>
      </c>
    </row>
    <row r="11" spans="4:19" x14ac:dyDescent="0.35">
      <c r="D11">
        <v>3</v>
      </c>
      <c r="E11">
        <v>5397</v>
      </c>
      <c r="F11">
        <v>3569</v>
      </c>
      <c r="G11">
        <v>1859</v>
      </c>
      <c r="H11">
        <v>1316</v>
      </c>
      <c r="I11">
        <v>1076</v>
      </c>
      <c r="J11">
        <v>965</v>
      </c>
      <c r="K11">
        <v>931</v>
      </c>
      <c r="M11">
        <v>5397</v>
      </c>
      <c r="N11">
        <v>5698</v>
      </c>
      <c r="O11">
        <v>6351</v>
      </c>
      <c r="P11">
        <v>5758</v>
      </c>
      <c r="Q11">
        <v>4701</v>
      </c>
      <c r="R11">
        <v>4211</v>
      </c>
      <c r="S11">
        <v>4070</v>
      </c>
    </row>
    <row r="12" spans="4:19" x14ac:dyDescent="0.35">
      <c r="D12">
        <v>4</v>
      </c>
      <c r="E12">
        <v>5397</v>
      </c>
      <c r="F12">
        <v>3569</v>
      </c>
      <c r="G12">
        <v>1859</v>
      </c>
      <c r="H12">
        <v>1316</v>
      </c>
      <c r="I12">
        <v>1076</v>
      </c>
      <c r="J12">
        <v>965</v>
      </c>
      <c r="K12">
        <v>931</v>
      </c>
      <c r="M12">
        <v>5397</v>
      </c>
      <c r="N12">
        <v>5698</v>
      </c>
      <c r="O12">
        <v>6351</v>
      </c>
      <c r="P12">
        <v>5758</v>
      </c>
      <c r="Q12">
        <v>4701</v>
      </c>
      <c r="R12">
        <v>4211</v>
      </c>
      <c r="S12">
        <v>4070</v>
      </c>
    </row>
    <row r="13" spans="4:19" x14ac:dyDescent="0.35">
      <c r="D13">
        <v>5</v>
      </c>
      <c r="E13">
        <v>5397</v>
      </c>
      <c r="F13">
        <v>3569</v>
      </c>
      <c r="G13">
        <v>1859</v>
      </c>
      <c r="H13">
        <v>1316</v>
      </c>
      <c r="I13">
        <v>1076</v>
      </c>
      <c r="J13">
        <v>965</v>
      </c>
      <c r="K13">
        <v>931</v>
      </c>
      <c r="M13">
        <v>5397</v>
      </c>
      <c r="N13">
        <v>5698</v>
      </c>
      <c r="O13">
        <v>6351</v>
      </c>
      <c r="P13">
        <v>5758</v>
      </c>
      <c r="Q13">
        <v>4701</v>
      </c>
      <c r="R13">
        <v>4211</v>
      </c>
      <c r="S13">
        <v>4070</v>
      </c>
    </row>
    <row r="14" spans="4:19" x14ac:dyDescent="0.35">
      <c r="D14">
        <v>6</v>
      </c>
      <c r="E14">
        <v>5397</v>
      </c>
      <c r="F14">
        <v>3569</v>
      </c>
      <c r="G14">
        <v>1859</v>
      </c>
      <c r="H14">
        <v>1316</v>
      </c>
      <c r="I14">
        <v>1076</v>
      </c>
      <c r="J14">
        <v>965</v>
      </c>
      <c r="K14">
        <v>931</v>
      </c>
      <c r="M14">
        <v>5397</v>
      </c>
      <c r="N14">
        <v>5698</v>
      </c>
      <c r="O14">
        <v>6351</v>
      </c>
      <c r="P14">
        <v>5758</v>
      </c>
      <c r="Q14">
        <v>4701</v>
      </c>
      <c r="R14">
        <v>4211</v>
      </c>
      <c r="S14">
        <v>4070</v>
      </c>
    </row>
    <row r="15" spans="4:19" x14ac:dyDescent="0.35">
      <c r="D15">
        <v>7</v>
      </c>
      <c r="E15">
        <v>5397</v>
      </c>
      <c r="F15">
        <v>3569</v>
      </c>
      <c r="G15">
        <v>1859</v>
      </c>
      <c r="H15">
        <v>1316</v>
      </c>
      <c r="I15">
        <v>1076</v>
      </c>
      <c r="J15">
        <v>965</v>
      </c>
      <c r="K15">
        <v>931</v>
      </c>
      <c r="M15">
        <v>5397</v>
      </c>
      <c r="N15">
        <v>5698</v>
      </c>
      <c r="O15">
        <v>6351</v>
      </c>
      <c r="P15">
        <v>5758</v>
      </c>
      <c r="Q15">
        <v>4701</v>
      </c>
      <c r="R15">
        <v>4211</v>
      </c>
      <c r="S15">
        <v>4070</v>
      </c>
    </row>
    <row r="16" spans="4:19" x14ac:dyDescent="0.35">
      <c r="D16">
        <v>8</v>
      </c>
      <c r="E16">
        <v>4938</v>
      </c>
      <c r="F16">
        <v>3269</v>
      </c>
      <c r="G16">
        <v>1791</v>
      </c>
      <c r="H16">
        <v>1292</v>
      </c>
      <c r="I16">
        <v>1064</v>
      </c>
      <c r="J16">
        <v>959</v>
      </c>
      <c r="K16">
        <v>928</v>
      </c>
      <c r="M16">
        <v>4938</v>
      </c>
      <c r="N16">
        <v>5359</v>
      </c>
      <c r="O16">
        <v>6024</v>
      </c>
      <c r="P16">
        <v>5753</v>
      </c>
      <c r="Q16">
        <v>4697</v>
      </c>
      <c r="R16">
        <v>4212</v>
      </c>
      <c r="S16">
        <v>4070</v>
      </c>
    </row>
    <row r="17" spans="4:19" x14ac:dyDescent="0.35">
      <c r="D17">
        <v>8.5</v>
      </c>
      <c r="E17">
        <v>4184</v>
      </c>
      <c r="F17">
        <v>2902</v>
      </c>
      <c r="G17">
        <v>1691</v>
      </c>
      <c r="H17">
        <v>1233</v>
      </c>
      <c r="I17">
        <v>1022</v>
      </c>
      <c r="J17">
        <v>930</v>
      </c>
      <c r="K17">
        <v>910</v>
      </c>
      <c r="M17">
        <v>4184</v>
      </c>
      <c r="N17">
        <v>4730</v>
      </c>
      <c r="O17">
        <v>5446</v>
      </c>
      <c r="P17">
        <v>5755</v>
      </c>
      <c r="Q17">
        <v>4698</v>
      </c>
      <c r="R17">
        <v>4213</v>
      </c>
      <c r="S17">
        <v>4070</v>
      </c>
    </row>
    <row r="18" spans="4:19" x14ac:dyDescent="0.35">
      <c r="D18">
        <v>9</v>
      </c>
      <c r="E18">
        <v>3022</v>
      </c>
      <c r="F18">
        <v>2115</v>
      </c>
      <c r="G18">
        <v>1466</v>
      </c>
      <c r="H18">
        <v>1144</v>
      </c>
      <c r="I18">
        <v>979</v>
      </c>
      <c r="J18">
        <v>905</v>
      </c>
      <c r="K18">
        <v>891</v>
      </c>
      <c r="M18">
        <v>3022</v>
      </c>
      <c r="N18">
        <v>3253</v>
      </c>
      <c r="O18">
        <v>4409</v>
      </c>
      <c r="P18">
        <v>5754</v>
      </c>
      <c r="Q18">
        <v>4698</v>
      </c>
      <c r="R18">
        <v>4217</v>
      </c>
      <c r="S18">
        <v>4070</v>
      </c>
    </row>
    <row r="19" spans="4:19" x14ac:dyDescent="0.35">
      <c r="D19">
        <v>9.5</v>
      </c>
      <c r="E19">
        <v>1557</v>
      </c>
      <c r="F19">
        <v>1319</v>
      </c>
      <c r="G19">
        <v>1127</v>
      </c>
      <c r="H19">
        <v>988</v>
      </c>
      <c r="I19">
        <v>898</v>
      </c>
      <c r="J19">
        <v>862</v>
      </c>
      <c r="K19">
        <v>880</v>
      </c>
      <c r="M19">
        <v>1557</v>
      </c>
      <c r="N19">
        <v>1872</v>
      </c>
      <c r="O19">
        <v>2343</v>
      </c>
      <c r="P19">
        <v>3226</v>
      </c>
      <c r="Q19">
        <v>4699</v>
      </c>
      <c r="R19">
        <v>4213</v>
      </c>
      <c r="S19">
        <v>4070</v>
      </c>
    </row>
    <row r="20" spans="4:19" x14ac:dyDescent="0.35">
      <c r="D20">
        <v>10</v>
      </c>
      <c r="E20">
        <v>361</v>
      </c>
      <c r="F20">
        <v>367</v>
      </c>
      <c r="G20">
        <v>385</v>
      </c>
      <c r="H20">
        <v>463</v>
      </c>
      <c r="I20">
        <v>576</v>
      </c>
      <c r="J20">
        <v>729</v>
      </c>
      <c r="K20">
        <v>808</v>
      </c>
      <c r="M20">
        <v>361</v>
      </c>
      <c r="N20">
        <v>377</v>
      </c>
      <c r="O20">
        <v>424</v>
      </c>
      <c r="P20">
        <v>516</v>
      </c>
      <c r="Q20">
        <v>697</v>
      </c>
      <c r="R20">
        <v>1085</v>
      </c>
      <c r="S20">
        <v>4070</v>
      </c>
    </row>
    <row r="27" spans="4:19" x14ac:dyDescent="0.35">
      <c r="G27" s="56" t="s">
        <v>100</v>
      </c>
      <c r="O27" s="56" t="s">
        <v>101</v>
      </c>
    </row>
    <row r="29" spans="4:19" s="56" customFormat="1" x14ac:dyDescent="0.35">
      <c r="D29" s="56" t="s">
        <v>99</v>
      </c>
      <c r="E29" s="56">
        <v>0</v>
      </c>
      <c r="F29" s="56">
        <v>15</v>
      </c>
      <c r="G29" s="56">
        <v>30</v>
      </c>
      <c r="H29" s="56">
        <v>45</v>
      </c>
      <c r="I29" s="56">
        <v>60</v>
      </c>
      <c r="J29" s="56">
        <v>75</v>
      </c>
      <c r="K29" s="56">
        <v>90</v>
      </c>
      <c r="M29" s="56">
        <v>0</v>
      </c>
      <c r="N29" s="56">
        <v>15</v>
      </c>
      <c r="O29" s="56">
        <v>30</v>
      </c>
      <c r="P29" s="56">
        <v>45</v>
      </c>
      <c r="Q29" s="56">
        <v>60</v>
      </c>
      <c r="R29" s="56">
        <v>75</v>
      </c>
      <c r="S29" s="56">
        <v>90</v>
      </c>
    </row>
    <row r="31" spans="4:19" x14ac:dyDescent="0.35">
      <c r="D31">
        <v>0</v>
      </c>
      <c r="E31">
        <v>3168</v>
      </c>
      <c r="F31">
        <v>979</v>
      </c>
      <c r="G31">
        <v>528</v>
      </c>
      <c r="H31">
        <v>378</v>
      </c>
      <c r="I31">
        <v>311</v>
      </c>
      <c r="J31">
        <v>280</v>
      </c>
      <c r="K31">
        <v>272</v>
      </c>
      <c r="M31">
        <v>3168</v>
      </c>
      <c r="N31">
        <v>4037</v>
      </c>
      <c r="O31">
        <v>2755</v>
      </c>
      <c r="P31">
        <v>1928</v>
      </c>
      <c r="Q31">
        <v>1591</v>
      </c>
      <c r="R31">
        <v>1426</v>
      </c>
      <c r="S31">
        <v>1377</v>
      </c>
    </row>
    <row r="32" spans="4:19" x14ac:dyDescent="0.35">
      <c r="D32">
        <v>0.5</v>
      </c>
      <c r="E32">
        <v>4613</v>
      </c>
      <c r="F32">
        <v>4016</v>
      </c>
      <c r="G32">
        <v>3043</v>
      </c>
      <c r="H32">
        <v>2178</v>
      </c>
      <c r="I32">
        <v>1787</v>
      </c>
      <c r="J32">
        <v>1611</v>
      </c>
      <c r="K32">
        <v>1565</v>
      </c>
      <c r="M32">
        <v>4613</v>
      </c>
      <c r="N32">
        <v>5082</v>
      </c>
      <c r="O32">
        <v>2755</v>
      </c>
      <c r="P32">
        <v>1948</v>
      </c>
      <c r="Q32">
        <v>1591</v>
      </c>
      <c r="R32">
        <v>1426</v>
      </c>
      <c r="S32">
        <v>1377</v>
      </c>
    </row>
    <row r="33" spans="4:19" x14ac:dyDescent="0.35">
      <c r="D33">
        <v>1</v>
      </c>
      <c r="E33">
        <v>5120</v>
      </c>
      <c r="F33">
        <v>4965</v>
      </c>
      <c r="G33">
        <v>4551</v>
      </c>
      <c r="H33">
        <v>3828</v>
      </c>
      <c r="I33">
        <v>3219</v>
      </c>
      <c r="J33">
        <v>2904</v>
      </c>
      <c r="K33">
        <v>2824</v>
      </c>
      <c r="M33">
        <v>5120</v>
      </c>
      <c r="N33">
        <v>5322</v>
      </c>
      <c r="O33">
        <v>2755</v>
      </c>
      <c r="P33">
        <v>1948</v>
      </c>
      <c r="Q33">
        <v>1591</v>
      </c>
      <c r="R33">
        <v>1426</v>
      </c>
      <c r="S33">
        <v>1377</v>
      </c>
    </row>
    <row r="34" spans="4:19" x14ac:dyDescent="0.35">
      <c r="D34">
        <v>1.5</v>
      </c>
      <c r="E34">
        <v>5251</v>
      </c>
      <c r="F34">
        <v>5275</v>
      </c>
      <c r="G34">
        <v>5240</v>
      </c>
      <c r="H34">
        <v>4576</v>
      </c>
      <c r="I34">
        <v>3915</v>
      </c>
      <c r="J34">
        <v>3548</v>
      </c>
      <c r="K34">
        <v>3453</v>
      </c>
      <c r="M34">
        <v>5251</v>
      </c>
      <c r="N34">
        <v>5322</v>
      </c>
      <c r="O34">
        <v>2755</v>
      </c>
      <c r="P34">
        <v>1948</v>
      </c>
      <c r="Q34">
        <v>1591</v>
      </c>
      <c r="R34">
        <v>1426</v>
      </c>
      <c r="S34">
        <v>1377</v>
      </c>
    </row>
    <row r="35" spans="4:19" x14ac:dyDescent="0.35">
      <c r="D35">
        <v>2</v>
      </c>
      <c r="E35">
        <v>5370</v>
      </c>
      <c r="F35">
        <v>5485</v>
      </c>
      <c r="G35">
        <v>5591</v>
      </c>
      <c r="H35">
        <v>4929</v>
      </c>
      <c r="I35">
        <v>4099</v>
      </c>
      <c r="J35">
        <v>3693</v>
      </c>
      <c r="K35">
        <v>3622</v>
      </c>
      <c r="M35">
        <v>5370</v>
      </c>
      <c r="N35">
        <v>5322</v>
      </c>
      <c r="O35">
        <v>2755</v>
      </c>
      <c r="P35">
        <v>1948</v>
      </c>
      <c r="Q35">
        <v>1591</v>
      </c>
      <c r="R35">
        <v>1426</v>
      </c>
      <c r="S35">
        <v>1377</v>
      </c>
    </row>
    <row r="36" spans="4:19" x14ac:dyDescent="0.35">
      <c r="D36">
        <v>3</v>
      </c>
      <c r="E36">
        <v>5500</v>
      </c>
      <c r="F36">
        <v>5694</v>
      </c>
      <c r="G36">
        <v>6047</v>
      </c>
      <c r="H36">
        <v>5130</v>
      </c>
      <c r="I36">
        <v>4179</v>
      </c>
      <c r="J36">
        <v>3750</v>
      </c>
      <c r="K36">
        <v>3650</v>
      </c>
      <c r="M36">
        <v>5500</v>
      </c>
      <c r="N36">
        <v>5322</v>
      </c>
      <c r="O36">
        <v>2755</v>
      </c>
      <c r="P36">
        <v>1948</v>
      </c>
      <c r="Q36">
        <v>1591</v>
      </c>
      <c r="R36">
        <v>1426</v>
      </c>
      <c r="S36">
        <v>1377</v>
      </c>
    </row>
    <row r="37" spans="4:19" x14ac:dyDescent="0.35">
      <c r="D37">
        <v>4</v>
      </c>
      <c r="E37">
        <v>5500</v>
      </c>
      <c r="F37">
        <v>5694</v>
      </c>
      <c r="G37">
        <v>6047</v>
      </c>
      <c r="H37">
        <v>5130</v>
      </c>
      <c r="I37">
        <v>4179</v>
      </c>
      <c r="J37">
        <v>3750</v>
      </c>
      <c r="K37">
        <v>3650</v>
      </c>
      <c r="M37">
        <v>5500</v>
      </c>
      <c r="N37">
        <v>5322</v>
      </c>
      <c r="O37">
        <v>2755</v>
      </c>
      <c r="P37">
        <v>1948</v>
      </c>
      <c r="Q37">
        <v>1591</v>
      </c>
      <c r="R37">
        <v>1426</v>
      </c>
      <c r="S37">
        <v>1377</v>
      </c>
    </row>
    <row r="38" spans="4:19" x14ac:dyDescent="0.35">
      <c r="D38">
        <v>5</v>
      </c>
      <c r="E38">
        <v>5500</v>
      </c>
      <c r="F38">
        <v>5694</v>
      </c>
      <c r="G38">
        <v>6047</v>
      </c>
      <c r="H38">
        <v>5130</v>
      </c>
      <c r="I38">
        <v>4179</v>
      </c>
      <c r="J38">
        <v>3750</v>
      </c>
      <c r="K38">
        <v>3650</v>
      </c>
      <c r="M38">
        <v>5500</v>
      </c>
      <c r="N38">
        <v>5322</v>
      </c>
      <c r="O38">
        <v>2755</v>
      </c>
      <c r="P38">
        <v>1948</v>
      </c>
      <c r="Q38">
        <v>1591</v>
      </c>
      <c r="R38">
        <v>1426</v>
      </c>
      <c r="S38">
        <v>1377</v>
      </c>
    </row>
    <row r="39" spans="4:19" x14ac:dyDescent="0.35">
      <c r="D39">
        <v>6</v>
      </c>
      <c r="E39">
        <v>5500</v>
      </c>
      <c r="F39">
        <v>5694</v>
      </c>
      <c r="G39">
        <v>6047</v>
      </c>
      <c r="H39">
        <v>5130</v>
      </c>
      <c r="I39">
        <v>4179</v>
      </c>
      <c r="J39">
        <v>3750</v>
      </c>
      <c r="K39">
        <v>3650</v>
      </c>
      <c r="M39">
        <v>5500</v>
      </c>
      <c r="N39">
        <v>5322</v>
      </c>
      <c r="O39">
        <v>2755</v>
      </c>
      <c r="P39">
        <v>1948</v>
      </c>
      <c r="Q39">
        <v>1591</v>
      </c>
      <c r="R39">
        <v>1426</v>
      </c>
      <c r="S39">
        <v>1377</v>
      </c>
    </row>
    <row r="40" spans="4:19" x14ac:dyDescent="0.35">
      <c r="D40">
        <v>7</v>
      </c>
      <c r="E40">
        <v>5500</v>
      </c>
      <c r="F40">
        <v>5694</v>
      </c>
      <c r="G40">
        <v>6047</v>
      </c>
      <c r="H40">
        <v>5130</v>
      </c>
      <c r="I40">
        <v>4179</v>
      </c>
      <c r="J40">
        <v>3750</v>
      </c>
      <c r="K40">
        <v>3650</v>
      </c>
      <c r="M40">
        <v>5500</v>
      </c>
      <c r="N40">
        <v>5322</v>
      </c>
      <c r="O40">
        <v>2755</v>
      </c>
      <c r="P40">
        <v>1948</v>
      </c>
      <c r="Q40">
        <v>1591</v>
      </c>
      <c r="R40">
        <v>1426</v>
      </c>
      <c r="S40">
        <v>1377</v>
      </c>
    </row>
    <row r="41" spans="4:19" x14ac:dyDescent="0.35">
      <c r="D41">
        <v>8</v>
      </c>
      <c r="E41">
        <v>5205</v>
      </c>
      <c r="F41">
        <v>5362</v>
      </c>
      <c r="G41">
        <v>5629</v>
      </c>
      <c r="H41">
        <v>4962</v>
      </c>
      <c r="I41">
        <v>4129</v>
      </c>
      <c r="J41">
        <v>3730</v>
      </c>
      <c r="K41">
        <v>3622</v>
      </c>
      <c r="M41">
        <v>5205</v>
      </c>
      <c r="N41">
        <v>5322</v>
      </c>
      <c r="O41">
        <v>2755</v>
      </c>
      <c r="P41">
        <v>1948</v>
      </c>
      <c r="Q41">
        <v>1591</v>
      </c>
      <c r="R41">
        <v>1426</v>
      </c>
      <c r="S41">
        <v>1377</v>
      </c>
    </row>
    <row r="42" spans="4:19" x14ac:dyDescent="0.35">
      <c r="D42">
        <v>8.5</v>
      </c>
      <c r="E42">
        <v>4713</v>
      </c>
      <c r="F42">
        <v>4761</v>
      </c>
      <c r="G42">
        <v>4949</v>
      </c>
      <c r="H42">
        <v>4649</v>
      </c>
      <c r="I42">
        <v>4031</v>
      </c>
      <c r="J42">
        <v>3665</v>
      </c>
      <c r="K42">
        <v>3622</v>
      </c>
      <c r="M42">
        <v>4713</v>
      </c>
      <c r="N42">
        <v>4954</v>
      </c>
      <c r="O42">
        <v>2755</v>
      </c>
      <c r="P42">
        <v>1948</v>
      </c>
      <c r="Q42">
        <v>1591</v>
      </c>
      <c r="R42">
        <v>1426</v>
      </c>
      <c r="S42">
        <v>1377</v>
      </c>
    </row>
    <row r="43" spans="4:19" x14ac:dyDescent="0.35">
      <c r="D43">
        <v>9</v>
      </c>
      <c r="E43">
        <v>3908</v>
      </c>
      <c r="F43">
        <v>3873</v>
      </c>
      <c r="G43">
        <v>3980</v>
      </c>
      <c r="H43">
        <v>4025</v>
      </c>
      <c r="I43">
        <v>3791</v>
      </c>
      <c r="J43">
        <v>3605</v>
      </c>
      <c r="K43">
        <v>3587</v>
      </c>
      <c r="M43">
        <v>3908</v>
      </c>
      <c r="N43">
        <v>4197</v>
      </c>
      <c r="O43">
        <v>2755</v>
      </c>
      <c r="P43">
        <v>1948</v>
      </c>
      <c r="Q43">
        <v>1591</v>
      </c>
      <c r="R43">
        <v>1426</v>
      </c>
      <c r="S43">
        <v>1377</v>
      </c>
    </row>
    <row r="44" spans="4:19" x14ac:dyDescent="0.35">
      <c r="D44">
        <v>9.5</v>
      </c>
      <c r="E44">
        <v>2375</v>
      </c>
      <c r="F44">
        <v>2316</v>
      </c>
      <c r="G44">
        <v>2422</v>
      </c>
      <c r="H44">
        <v>2707</v>
      </c>
      <c r="I44">
        <v>3111</v>
      </c>
      <c r="J44">
        <v>3427</v>
      </c>
      <c r="K44">
        <v>3573</v>
      </c>
      <c r="M44">
        <v>2375</v>
      </c>
      <c r="N44">
        <v>2603</v>
      </c>
      <c r="O44">
        <v>2755</v>
      </c>
      <c r="P44">
        <v>1948</v>
      </c>
      <c r="Q44">
        <v>1591</v>
      </c>
      <c r="R44">
        <v>1426</v>
      </c>
      <c r="S44">
        <v>1377</v>
      </c>
    </row>
    <row r="45" spans="4:19" x14ac:dyDescent="0.35">
      <c r="D45">
        <v>10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52" spans="4:19" x14ac:dyDescent="0.35">
      <c r="G52" s="56" t="s">
        <v>100</v>
      </c>
      <c r="O52" s="56" t="s">
        <v>101</v>
      </c>
    </row>
    <row r="54" spans="4:19" s="56" customFormat="1" x14ac:dyDescent="0.35">
      <c r="D54" s="56" t="s">
        <v>99</v>
      </c>
      <c r="E54" s="56">
        <v>0</v>
      </c>
      <c r="F54" s="56">
        <v>15</v>
      </c>
      <c r="G54" s="56">
        <v>30</v>
      </c>
      <c r="H54" s="56">
        <v>45</v>
      </c>
      <c r="I54" s="56">
        <v>60</v>
      </c>
      <c r="J54" s="56">
        <v>75</v>
      </c>
      <c r="K54" s="56">
        <v>90</v>
      </c>
      <c r="M54" s="56">
        <v>0</v>
      </c>
      <c r="N54" s="56">
        <v>15</v>
      </c>
      <c r="O54" s="56">
        <v>30</v>
      </c>
      <c r="P54" s="56">
        <v>45</v>
      </c>
      <c r="Q54" s="56">
        <v>60</v>
      </c>
      <c r="R54" s="56">
        <v>75</v>
      </c>
      <c r="S54" s="56">
        <v>90</v>
      </c>
    </row>
    <row r="56" spans="4:19" x14ac:dyDescent="0.35"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4:19" x14ac:dyDescent="0.35">
      <c r="D57">
        <v>0.5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</row>
    <row r="58" spans="4:19" x14ac:dyDescent="0.35">
      <c r="D58">
        <v>1</v>
      </c>
      <c r="E58">
        <v>4500</v>
      </c>
      <c r="F58">
        <v>3205</v>
      </c>
      <c r="G58">
        <v>1975</v>
      </c>
      <c r="H58">
        <v>1417</v>
      </c>
      <c r="I58">
        <v>1168</v>
      </c>
      <c r="J58">
        <v>1055</v>
      </c>
      <c r="K58">
        <v>1026</v>
      </c>
      <c r="M58">
        <v>4500</v>
      </c>
      <c r="N58">
        <v>5215</v>
      </c>
      <c r="O58">
        <v>5398</v>
      </c>
      <c r="P58">
        <v>4490</v>
      </c>
      <c r="Q58">
        <v>3666</v>
      </c>
      <c r="R58">
        <v>3287</v>
      </c>
      <c r="S58">
        <v>3175</v>
      </c>
    </row>
    <row r="59" spans="4:19" x14ac:dyDescent="0.35">
      <c r="D59">
        <v>1.5</v>
      </c>
      <c r="E59">
        <v>4987</v>
      </c>
      <c r="F59">
        <v>4319</v>
      </c>
      <c r="G59">
        <v>3095</v>
      </c>
      <c r="H59">
        <v>2273</v>
      </c>
      <c r="I59">
        <v>1881</v>
      </c>
      <c r="J59">
        <v>1701</v>
      </c>
      <c r="K59">
        <v>1655</v>
      </c>
      <c r="M59">
        <v>4987</v>
      </c>
      <c r="N59">
        <v>5400</v>
      </c>
      <c r="O59">
        <v>6180</v>
      </c>
      <c r="P59">
        <v>4490</v>
      </c>
      <c r="Q59">
        <v>3666</v>
      </c>
      <c r="R59">
        <v>3287</v>
      </c>
      <c r="S59">
        <v>3175</v>
      </c>
    </row>
    <row r="60" spans="4:19" x14ac:dyDescent="0.35">
      <c r="D60">
        <v>2</v>
      </c>
      <c r="E60">
        <v>5264</v>
      </c>
      <c r="F60">
        <v>4821</v>
      </c>
      <c r="G60">
        <v>3455</v>
      </c>
      <c r="H60">
        <v>2485</v>
      </c>
      <c r="I60">
        <v>2043</v>
      </c>
      <c r="J60">
        <v>1837</v>
      </c>
      <c r="K60">
        <v>1779</v>
      </c>
      <c r="M60">
        <v>5264</v>
      </c>
      <c r="N60">
        <v>5540</v>
      </c>
      <c r="O60">
        <v>6289</v>
      </c>
      <c r="P60">
        <v>4490</v>
      </c>
      <c r="Q60">
        <v>3666</v>
      </c>
      <c r="R60">
        <v>3287</v>
      </c>
      <c r="S60">
        <v>3175</v>
      </c>
    </row>
    <row r="61" spans="4:19" x14ac:dyDescent="0.35">
      <c r="D61">
        <v>3</v>
      </c>
      <c r="E61">
        <v>5500</v>
      </c>
      <c r="F61">
        <v>5273</v>
      </c>
      <c r="G61">
        <v>3641</v>
      </c>
      <c r="H61">
        <v>2577</v>
      </c>
      <c r="I61">
        <v>2106</v>
      </c>
      <c r="J61">
        <v>1888</v>
      </c>
      <c r="K61">
        <v>1825</v>
      </c>
      <c r="M61">
        <v>5500</v>
      </c>
      <c r="N61">
        <v>5694</v>
      </c>
      <c r="O61">
        <v>6347</v>
      </c>
      <c r="P61">
        <v>4490</v>
      </c>
      <c r="Q61">
        <v>3666</v>
      </c>
      <c r="R61">
        <v>3287</v>
      </c>
      <c r="S61">
        <v>3175</v>
      </c>
    </row>
    <row r="62" spans="4:19" x14ac:dyDescent="0.35">
      <c r="D62">
        <v>4</v>
      </c>
      <c r="E62">
        <v>5500</v>
      </c>
      <c r="F62">
        <v>5273</v>
      </c>
      <c r="G62">
        <v>3641</v>
      </c>
      <c r="H62">
        <v>2577</v>
      </c>
      <c r="I62">
        <v>2106</v>
      </c>
      <c r="J62">
        <v>1888</v>
      </c>
      <c r="K62">
        <v>1825</v>
      </c>
      <c r="M62">
        <v>5500</v>
      </c>
      <c r="N62">
        <v>5694</v>
      </c>
      <c r="O62">
        <v>6347</v>
      </c>
      <c r="P62">
        <v>4490</v>
      </c>
      <c r="Q62">
        <v>3666</v>
      </c>
      <c r="R62">
        <v>3287</v>
      </c>
      <c r="S62">
        <v>3175</v>
      </c>
    </row>
    <row r="63" spans="4:19" x14ac:dyDescent="0.35">
      <c r="D63">
        <v>5</v>
      </c>
      <c r="E63">
        <v>5500</v>
      </c>
      <c r="F63">
        <v>5273</v>
      </c>
      <c r="G63">
        <v>3641</v>
      </c>
      <c r="H63">
        <v>2577</v>
      </c>
      <c r="I63">
        <v>2106</v>
      </c>
      <c r="J63">
        <v>1888</v>
      </c>
      <c r="K63">
        <v>1825</v>
      </c>
      <c r="M63">
        <v>5500</v>
      </c>
      <c r="N63">
        <v>5694</v>
      </c>
      <c r="O63">
        <v>6347</v>
      </c>
      <c r="P63">
        <v>4490</v>
      </c>
      <c r="Q63">
        <v>3666</v>
      </c>
      <c r="R63">
        <v>3287</v>
      </c>
      <c r="S63">
        <v>3175</v>
      </c>
    </row>
    <row r="64" spans="4:19" x14ac:dyDescent="0.35">
      <c r="D64">
        <v>6</v>
      </c>
      <c r="E64">
        <v>5500</v>
      </c>
      <c r="F64">
        <v>5273</v>
      </c>
      <c r="G64">
        <v>3641</v>
      </c>
      <c r="H64">
        <v>2577</v>
      </c>
      <c r="I64">
        <v>2106</v>
      </c>
      <c r="J64">
        <v>1888</v>
      </c>
      <c r="K64">
        <v>1825</v>
      </c>
      <c r="M64">
        <v>5500</v>
      </c>
      <c r="N64">
        <v>5694</v>
      </c>
      <c r="O64">
        <v>6347</v>
      </c>
      <c r="P64">
        <v>4490</v>
      </c>
      <c r="Q64">
        <v>3666</v>
      </c>
      <c r="R64">
        <v>3287</v>
      </c>
      <c r="S64">
        <v>3175</v>
      </c>
    </row>
    <row r="65" spans="4:19" x14ac:dyDescent="0.35">
      <c r="D65">
        <v>7</v>
      </c>
      <c r="E65">
        <v>5500</v>
      </c>
      <c r="F65">
        <v>5273</v>
      </c>
      <c r="G65">
        <v>3641</v>
      </c>
      <c r="H65">
        <v>2577</v>
      </c>
      <c r="I65">
        <v>2106</v>
      </c>
      <c r="J65">
        <v>1888</v>
      </c>
      <c r="K65">
        <v>1825</v>
      </c>
      <c r="M65">
        <v>5500</v>
      </c>
      <c r="N65">
        <v>5694</v>
      </c>
      <c r="O65">
        <v>6347</v>
      </c>
      <c r="P65">
        <v>4490</v>
      </c>
      <c r="Q65">
        <v>3666</v>
      </c>
      <c r="R65">
        <v>3287</v>
      </c>
      <c r="S65">
        <v>3175</v>
      </c>
    </row>
    <row r="66" spans="4:19" x14ac:dyDescent="0.35">
      <c r="D66">
        <v>8</v>
      </c>
      <c r="E66">
        <v>5157</v>
      </c>
      <c r="F66">
        <v>4854</v>
      </c>
      <c r="G66">
        <v>3495</v>
      </c>
      <c r="H66">
        <v>2526</v>
      </c>
      <c r="I66">
        <v>2083</v>
      </c>
      <c r="J66">
        <v>1879</v>
      </c>
      <c r="K66">
        <v>1825</v>
      </c>
      <c r="M66">
        <v>5157</v>
      </c>
      <c r="N66">
        <v>5377</v>
      </c>
      <c r="O66">
        <v>6038</v>
      </c>
      <c r="P66">
        <v>4490</v>
      </c>
      <c r="Q66">
        <v>3666</v>
      </c>
      <c r="R66">
        <v>3287</v>
      </c>
      <c r="S66">
        <v>3175</v>
      </c>
    </row>
    <row r="67" spans="4:19" x14ac:dyDescent="0.35">
      <c r="D67">
        <v>8.5</v>
      </c>
      <c r="E67">
        <v>4516</v>
      </c>
      <c r="F67">
        <v>4160</v>
      </c>
      <c r="G67">
        <v>3279</v>
      </c>
      <c r="H67">
        <v>2445</v>
      </c>
      <c r="I67">
        <v>2032</v>
      </c>
      <c r="J67">
        <v>1846</v>
      </c>
      <c r="K67">
        <v>1804</v>
      </c>
      <c r="M67">
        <v>4516</v>
      </c>
      <c r="N67">
        <v>4834</v>
      </c>
      <c r="O67">
        <v>5507</v>
      </c>
      <c r="P67">
        <v>4490</v>
      </c>
      <c r="Q67">
        <v>3666</v>
      </c>
      <c r="R67">
        <v>3287</v>
      </c>
      <c r="S67">
        <v>3175</v>
      </c>
    </row>
    <row r="68" spans="4:19" x14ac:dyDescent="0.35">
      <c r="D68">
        <v>9</v>
      </c>
      <c r="E68">
        <v>3516</v>
      </c>
      <c r="F68">
        <v>3192</v>
      </c>
      <c r="G68">
        <v>2679</v>
      </c>
      <c r="H68">
        <v>2220</v>
      </c>
      <c r="I68">
        <v>1939</v>
      </c>
      <c r="J68">
        <v>1803</v>
      </c>
      <c r="K68">
        <v>1789</v>
      </c>
      <c r="M68">
        <v>3516</v>
      </c>
      <c r="N68">
        <v>3886</v>
      </c>
      <c r="O68">
        <v>4610</v>
      </c>
      <c r="P68">
        <v>4490</v>
      </c>
      <c r="Q68">
        <v>3666</v>
      </c>
      <c r="R68">
        <v>3287</v>
      </c>
      <c r="S68">
        <v>3175</v>
      </c>
    </row>
    <row r="69" spans="4:19" x14ac:dyDescent="0.35">
      <c r="D69">
        <v>9.5</v>
      </c>
      <c r="E69">
        <v>1950</v>
      </c>
      <c r="F69">
        <v>1843</v>
      </c>
      <c r="G69">
        <v>1795</v>
      </c>
      <c r="H69">
        <v>1775</v>
      </c>
      <c r="I69">
        <v>1753</v>
      </c>
      <c r="J69">
        <v>1732</v>
      </c>
      <c r="K69">
        <v>1775</v>
      </c>
      <c r="M69">
        <v>1950</v>
      </c>
      <c r="N69">
        <v>2165</v>
      </c>
      <c r="O69">
        <v>2612</v>
      </c>
      <c r="P69">
        <v>3570</v>
      </c>
      <c r="Q69">
        <v>3666</v>
      </c>
      <c r="R69">
        <v>3287</v>
      </c>
      <c r="S69">
        <v>3175</v>
      </c>
    </row>
    <row r="70" spans="4:19" x14ac:dyDescent="0.35">
      <c r="D70">
        <v>10</v>
      </c>
      <c r="E70">
        <v>308</v>
      </c>
      <c r="F70">
        <v>333</v>
      </c>
      <c r="G70">
        <v>389</v>
      </c>
      <c r="H70">
        <v>501</v>
      </c>
      <c r="I70">
        <v>734</v>
      </c>
      <c r="J70">
        <v>1264</v>
      </c>
      <c r="K70">
        <v>1704</v>
      </c>
      <c r="M70">
        <v>308</v>
      </c>
      <c r="N70">
        <v>305</v>
      </c>
      <c r="O70">
        <v>323</v>
      </c>
      <c r="P70">
        <v>367</v>
      </c>
      <c r="Q70">
        <v>462</v>
      </c>
      <c r="R70">
        <v>683</v>
      </c>
      <c r="S70">
        <v>3175</v>
      </c>
    </row>
    <row r="75" spans="4:19" x14ac:dyDescent="0.35">
      <c r="G75" s="56" t="s">
        <v>100</v>
      </c>
      <c r="O75" s="56" t="s">
        <v>101</v>
      </c>
    </row>
    <row r="77" spans="4:19" s="56" customFormat="1" x14ac:dyDescent="0.35">
      <c r="D77" s="56" t="s">
        <v>99</v>
      </c>
      <c r="E77" s="56">
        <v>0</v>
      </c>
      <c r="F77" s="56">
        <v>15</v>
      </c>
      <c r="G77" s="56">
        <v>30</v>
      </c>
      <c r="H77" s="56">
        <v>45</v>
      </c>
      <c r="I77" s="56">
        <v>60</v>
      </c>
      <c r="J77" s="56">
        <v>75</v>
      </c>
      <c r="K77" s="56">
        <v>90</v>
      </c>
      <c r="M77" s="56">
        <v>0</v>
      </c>
      <c r="N77" s="56">
        <v>15</v>
      </c>
      <c r="O77" s="56">
        <v>30</v>
      </c>
      <c r="P77" s="56">
        <v>45</v>
      </c>
      <c r="Q77" s="56">
        <v>60</v>
      </c>
      <c r="R77" s="56">
        <v>75</v>
      </c>
      <c r="S77" s="56">
        <v>90</v>
      </c>
    </row>
    <row r="79" spans="4:19" x14ac:dyDescent="0.35"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4:19" x14ac:dyDescent="0.35">
      <c r="D80">
        <v>0.5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</row>
    <row r="81" spans="4:19" x14ac:dyDescent="0.35">
      <c r="D81">
        <v>1</v>
      </c>
      <c r="E81">
        <v>3429</v>
      </c>
      <c r="F81">
        <v>4987</v>
      </c>
      <c r="G81">
        <v>5993</v>
      </c>
      <c r="H81">
        <v>5515</v>
      </c>
      <c r="I81">
        <v>4503</v>
      </c>
      <c r="J81">
        <v>4037</v>
      </c>
      <c r="K81">
        <v>3900</v>
      </c>
      <c r="M81">
        <v>3429</v>
      </c>
      <c r="N81">
        <v>1070</v>
      </c>
      <c r="O81">
        <v>577</v>
      </c>
      <c r="P81">
        <v>415</v>
      </c>
      <c r="Q81">
        <v>343</v>
      </c>
      <c r="R81">
        <v>309</v>
      </c>
      <c r="S81">
        <v>301</v>
      </c>
    </row>
    <row r="82" spans="4:19" x14ac:dyDescent="0.35">
      <c r="D82">
        <v>1.5</v>
      </c>
      <c r="E82">
        <v>4621</v>
      </c>
      <c r="F82">
        <v>5313</v>
      </c>
      <c r="G82">
        <v>6112</v>
      </c>
      <c r="H82">
        <v>5515</v>
      </c>
      <c r="I82">
        <v>4503</v>
      </c>
      <c r="J82">
        <v>4037</v>
      </c>
      <c r="K82">
        <v>3900</v>
      </c>
      <c r="M82">
        <v>4621</v>
      </c>
      <c r="N82">
        <v>3054</v>
      </c>
      <c r="O82">
        <v>1770</v>
      </c>
      <c r="P82">
        <v>1280</v>
      </c>
      <c r="Q82">
        <v>1057</v>
      </c>
      <c r="R82">
        <v>956</v>
      </c>
      <c r="S82">
        <v>931</v>
      </c>
    </row>
    <row r="83" spans="4:19" x14ac:dyDescent="0.35">
      <c r="D83">
        <v>2</v>
      </c>
      <c r="E83">
        <v>5082</v>
      </c>
      <c r="F83">
        <v>5503</v>
      </c>
      <c r="G83">
        <v>6234</v>
      </c>
      <c r="H83">
        <v>5515</v>
      </c>
      <c r="I83">
        <v>4503</v>
      </c>
      <c r="J83">
        <v>4037</v>
      </c>
      <c r="K83">
        <v>3900</v>
      </c>
      <c r="M83">
        <v>5082</v>
      </c>
      <c r="N83">
        <v>3682</v>
      </c>
      <c r="O83">
        <v>2064</v>
      </c>
      <c r="P83">
        <v>1476</v>
      </c>
      <c r="Q83">
        <v>1211</v>
      </c>
      <c r="R83">
        <v>1088</v>
      </c>
      <c r="S83">
        <v>1054</v>
      </c>
    </row>
    <row r="84" spans="4:19" x14ac:dyDescent="0.35">
      <c r="D84">
        <v>3</v>
      </c>
      <c r="E84">
        <v>5439</v>
      </c>
      <c r="F84">
        <v>5694</v>
      </c>
      <c r="G84">
        <v>6349</v>
      </c>
      <c r="H84">
        <v>5515</v>
      </c>
      <c r="I84">
        <v>4503</v>
      </c>
      <c r="J84">
        <v>4037</v>
      </c>
      <c r="K84">
        <v>3900</v>
      </c>
      <c r="M84">
        <v>5439</v>
      </c>
      <c r="N84">
        <v>4125</v>
      </c>
      <c r="O84">
        <v>2195</v>
      </c>
      <c r="P84">
        <v>1554</v>
      </c>
      <c r="Q84">
        <v>1269</v>
      </c>
      <c r="R84">
        <v>1138</v>
      </c>
      <c r="S84">
        <v>1100</v>
      </c>
    </row>
    <row r="85" spans="4:19" x14ac:dyDescent="0.35">
      <c r="D85">
        <v>4</v>
      </c>
      <c r="E85">
        <v>5439</v>
      </c>
      <c r="F85">
        <v>5694</v>
      </c>
      <c r="G85">
        <v>6349</v>
      </c>
      <c r="H85">
        <v>5515</v>
      </c>
      <c r="I85">
        <v>4503</v>
      </c>
      <c r="J85">
        <v>4037</v>
      </c>
      <c r="K85">
        <v>3900</v>
      </c>
      <c r="M85">
        <v>5439</v>
      </c>
      <c r="N85">
        <v>4125</v>
      </c>
      <c r="O85">
        <v>2195</v>
      </c>
      <c r="P85">
        <v>1554</v>
      </c>
      <c r="Q85">
        <v>1269</v>
      </c>
      <c r="R85">
        <v>1138</v>
      </c>
      <c r="S85">
        <v>1100</v>
      </c>
    </row>
    <row r="86" spans="4:19" x14ac:dyDescent="0.35">
      <c r="D86">
        <v>5</v>
      </c>
      <c r="E86">
        <v>5439</v>
      </c>
      <c r="F86">
        <v>5694</v>
      </c>
      <c r="G86">
        <v>6349</v>
      </c>
      <c r="H86">
        <v>5515</v>
      </c>
      <c r="I86">
        <v>4503</v>
      </c>
      <c r="J86">
        <v>4037</v>
      </c>
      <c r="K86">
        <v>3900</v>
      </c>
      <c r="M86">
        <v>5439</v>
      </c>
      <c r="N86">
        <v>4125</v>
      </c>
      <c r="O86">
        <v>2195</v>
      </c>
      <c r="P86">
        <v>1554</v>
      </c>
      <c r="Q86">
        <v>1269</v>
      </c>
      <c r="R86">
        <v>1138</v>
      </c>
      <c r="S86">
        <v>1100</v>
      </c>
    </row>
    <row r="87" spans="4:19" x14ac:dyDescent="0.35">
      <c r="D87">
        <v>6</v>
      </c>
      <c r="E87">
        <v>5439</v>
      </c>
      <c r="F87">
        <v>5694</v>
      </c>
      <c r="G87">
        <v>6349</v>
      </c>
      <c r="H87">
        <v>5515</v>
      </c>
      <c r="I87">
        <v>4503</v>
      </c>
      <c r="J87">
        <v>4037</v>
      </c>
      <c r="K87">
        <v>3900</v>
      </c>
      <c r="M87">
        <v>5439</v>
      </c>
      <c r="N87">
        <v>4125</v>
      </c>
      <c r="O87">
        <v>2195</v>
      </c>
      <c r="P87">
        <v>1554</v>
      </c>
      <c r="Q87">
        <v>1269</v>
      </c>
      <c r="R87">
        <v>1138</v>
      </c>
      <c r="S87">
        <v>1100</v>
      </c>
    </row>
    <row r="88" spans="4:19" x14ac:dyDescent="0.35">
      <c r="D88">
        <v>7</v>
      </c>
      <c r="E88">
        <v>5439</v>
      </c>
      <c r="F88">
        <v>5694</v>
      </c>
      <c r="G88">
        <v>6349</v>
      </c>
      <c r="H88">
        <v>5515</v>
      </c>
      <c r="I88">
        <v>4503</v>
      </c>
      <c r="J88">
        <v>4037</v>
      </c>
      <c r="K88">
        <v>3900</v>
      </c>
      <c r="M88">
        <v>5439</v>
      </c>
      <c r="N88">
        <v>4125</v>
      </c>
      <c r="O88">
        <v>2195</v>
      </c>
      <c r="P88">
        <v>1554</v>
      </c>
      <c r="Q88">
        <v>1269</v>
      </c>
      <c r="R88">
        <v>1138</v>
      </c>
      <c r="S88">
        <v>1100</v>
      </c>
    </row>
    <row r="89" spans="4:19" x14ac:dyDescent="0.35">
      <c r="D89">
        <v>8</v>
      </c>
      <c r="E89">
        <v>5013</v>
      </c>
      <c r="F89">
        <v>5365</v>
      </c>
      <c r="G89">
        <v>6029</v>
      </c>
      <c r="H89">
        <v>5515</v>
      </c>
      <c r="I89">
        <v>4503</v>
      </c>
      <c r="J89">
        <v>4037</v>
      </c>
      <c r="K89">
        <v>3900</v>
      </c>
      <c r="M89">
        <v>5013</v>
      </c>
      <c r="N89">
        <v>3755</v>
      </c>
      <c r="O89">
        <v>2120</v>
      </c>
      <c r="P89">
        <v>1524</v>
      </c>
      <c r="Q89">
        <v>1255</v>
      </c>
      <c r="R89">
        <v>1133</v>
      </c>
      <c r="S89">
        <v>1100</v>
      </c>
    </row>
    <row r="90" spans="4:19" x14ac:dyDescent="0.35">
      <c r="D90">
        <v>8.5</v>
      </c>
      <c r="E90">
        <v>4294</v>
      </c>
      <c r="F90">
        <v>4753</v>
      </c>
      <c r="G90">
        <v>5458</v>
      </c>
      <c r="H90">
        <v>5515</v>
      </c>
      <c r="I90">
        <v>4503</v>
      </c>
      <c r="J90">
        <v>4037</v>
      </c>
      <c r="K90">
        <v>3900</v>
      </c>
      <c r="M90">
        <v>4294</v>
      </c>
      <c r="N90">
        <v>3253</v>
      </c>
      <c r="O90">
        <v>2007</v>
      </c>
      <c r="P90">
        <v>1463</v>
      </c>
      <c r="Q90">
        <v>1215</v>
      </c>
      <c r="R90">
        <v>1104</v>
      </c>
      <c r="S90">
        <v>1079</v>
      </c>
    </row>
    <row r="91" spans="4:19" x14ac:dyDescent="0.35">
      <c r="D91">
        <v>9</v>
      </c>
      <c r="E91">
        <v>3163</v>
      </c>
      <c r="F91">
        <v>3711</v>
      </c>
      <c r="G91">
        <v>4449</v>
      </c>
      <c r="H91">
        <v>5515</v>
      </c>
      <c r="I91">
        <v>4503</v>
      </c>
      <c r="J91">
        <v>4037</v>
      </c>
      <c r="K91">
        <v>3900</v>
      </c>
      <c r="M91">
        <v>3163</v>
      </c>
      <c r="N91">
        <v>2391</v>
      </c>
      <c r="O91">
        <v>1723</v>
      </c>
      <c r="P91">
        <v>1352</v>
      </c>
      <c r="Q91">
        <v>1159</v>
      </c>
      <c r="R91">
        <v>1073</v>
      </c>
      <c r="S91">
        <v>1064</v>
      </c>
    </row>
    <row r="92" spans="4:19" x14ac:dyDescent="0.35">
      <c r="D92">
        <v>9.5</v>
      </c>
      <c r="E92">
        <v>1659</v>
      </c>
      <c r="F92">
        <v>1946</v>
      </c>
      <c r="G92">
        <v>2392</v>
      </c>
      <c r="H92">
        <v>3298</v>
      </c>
      <c r="I92">
        <v>4503</v>
      </c>
      <c r="J92">
        <v>4037</v>
      </c>
      <c r="K92">
        <v>3900</v>
      </c>
      <c r="M92">
        <v>1659</v>
      </c>
      <c r="N92">
        <v>1452</v>
      </c>
      <c r="O92">
        <v>1291</v>
      </c>
      <c r="P92">
        <v>1159</v>
      </c>
      <c r="Q92">
        <v>1067</v>
      </c>
      <c r="R92">
        <v>1028</v>
      </c>
      <c r="S92">
        <v>1050</v>
      </c>
    </row>
    <row r="93" spans="4:19" x14ac:dyDescent="0.35">
      <c r="D93">
        <v>10</v>
      </c>
      <c r="E93">
        <v>366</v>
      </c>
      <c r="F93">
        <v>380</v>
      </c>
      <c r="G93">
        <v>421</v>
      </c>
      <c r="H93">
        <v>503</v>
      </c>
      <c r="I93">
        <v>663</v>
      </c>
      <c r="J93">
        <v>1011</v>
      </c>
      <c r="K93">
        <v>3900</v>
      </c>
      <c r="M93">
        <v>366</v>
      </c>
      <c r="N93">
        <v>376</v>
      </c>
      <c r="O93">
        <v>413</v>
      </c>
      <c r="P93">
        <v>491</v>
      </c>
      <c r="Q93">
        <v>635</v>
      </c>
      <c r="R93">
        <v>856</v>
      </c>
      <c r="S93">
        <v>978</v>
      </c>
    </row>
    <row r="100" spans="4:19" x14ac:dyDescent="0.35">
      <c r="G100" s="56" t="s">
        <v>100</v>
      </c>
      <c r="O100" s="56" t="s">
        <v>101</v>
      </c>
    </row>
    <row r="102" spans="4:19" s="56" customFormat="1" x14ac:dyDescent="0.35">
      <c r="D102" s="56" t="s">
        <v>99</v>
      </c>
      <c r="E102" s="56">
        <v>0</v>
      </c>
      <c r="F102" s="56">
        <v>15</v>
      </c>
      <c r="G102" s="56">
        <v>30</v>
      </c>
      <c r="H102" s="56">
        <v>45</v>
      </c>
      <c r="I102" s="56">
        <v>60</v>
      </c>
      <c r="J102" s="56">
        <v>75</v>
      </c>
      <c r="K102" s="56">
        <v>90</v>
      </c>
      <c r="M102" s="56">
        <v>0</v>
      </c>
      <c r="N102" s="56">
        <v>15</v>
      </c>
      <c r="O102" s="56">
        <v>30</v>
      </c>
      <c r="P102" s="56">
        <v>45</v>
      </c>
      <c r="Q102" s="56">
        <v>60</v>
      </c>
      <c r="R102" s="56">
        <v>75</v>
      </c>
      <c r="S102" s="56">
        <v>90</v>
      </c>
    </row>
    <row r="104" spans="4:19" x14ac:dyDescent="0.35"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</row>
    <row r="105" spans="4:19" x14ac:dyDescent="0.35">
      <c r="D105">
        <v>0.5</v>
      </c>
      <c r="E105">
        <v>4600</v>
      </c>
      <c r="F105">
        <v>5077</v>
      </c>
      <c r="G105">
        <v>2820</v>
      </c>
      <c r="H105">
        <v>1994</v>
      </c>
      <c r="I105">
        <v>1628</v>
      </c>
      <c r="J105">
        <v>1459</v>
      </c>
      <c r="K105">
        <v>1410</v>
      </c>
      <c r="M105">
        <v>4600</v>
      </c>
      <c r="N105">
        <v>3985</v>
      </c>
      <c r="O105">
        <v>2985</v>
      </c>
      <c r="P105">
        <v>2132</v>
      </c>
      <c r="Q105">
        <v>1749</v>
      </c>
      <c r="R105">
        <v>1578</v>
      </c>
      <c r="S105">
        <v>1533</v>
      </c>
    </row>
    <row r="106" spans="4:19" x14ac:dyDescent="0.35">
      <c r="D106">
        <v>1</v>
      </c>
      <c r="E106">
        <v>5114</v>
      </c>
      <c r="F106">
        <v>5447</v>
      </c>
      <c r="G106">
        <v>2820</v>
      </c>
      <c r="H106">
        <v>1994</v>
      </c>
      <c r="I106">
        <v>1628</v>
      </c>
      <c r="J106">
        <v>1459</v>
      </c>
      <c r="K106">
        <v>1410</v>
      </c>
      <c r="M106">
        <v>5114</v>
      </c>
      <c r="N106">
        <v>4952</v>
      </c>
      <c r="O106">
        <v>4519</v>
      </c>
      <c r="P106">
        <v>3788</v>
      </c>
      <c r="Q106">
        <v>3182</v>
      </c>
      <c r="R106">
        <v>2871</v>
      </c>
      <c r="S106">
        <v>2791</v>
      </c>
    </row>
    <row r="107" spans="4:19" x14ac:dyDescent="0.35">
      <c r="D107">
        <v>1.5</v>
      </c>
      <c r="E107">
        <v>5248</v>
      </c>
      <c r="F107">
        <v>5447</v>
      </c>
      <c r="G107">
        <v>2820</v>
      </c>
      <c r="H107">
        <v>1994</v>
      </c>
      <c r="I107">
        <v>1628</v>
      </c>
      <c r="J107">
        <v>1459</v>
      </c>
      <c r="K107">
        <v>1410</v>
      </c>
      <c r="M107">
        <v>5248</v>
      </c>
      <c r="N107">
        <v>5268</v>
      </c>
      <c r="O107">
        <v>5217</v>
      </c>
      <c r="P107">
        <v>4570</v>
      </c>
      <c r="Q107">
        <v>3878</v>
      </c>
      <c r="R107">
        <v>3514</v>
      </c>
      <c r="S107">
        <v>3421</v>
      </c>
    </row>
    <row r="108" spans="4:19" x14ac:dyDescent="0.35">
      <c r="D108">
        <v>2</v>
      </c>
      <c r="E108">
        <v>5368</v>
      </c>
      <c r="F108">
        <v>5447</v>
      </c>
      <c r="G108">
        <v>2820</v>
      </c>
      <c r="H108">
        <v>1994</v>
      </c>
      <c r="I108">
        <v>1628</v>
      </c>
      <c r="J108">
        <v>1459</v>
      </c>
      <c r="K108">
        <v>1410</v>
      </c>
      <c r="M108">
        <v>5368</v>
      </c>
      <c r="N108">
        <v>5483</v>
      </c>
      <c r="O108">
        <v>5626</v>
      </c>
      <c r="P108">
        <v>4887</v>
      </c>
      <c r="Q108">
        <v>4062</v>
      </c>
      <c r="R108">
        <v>3660</v>
      </c>
      <c r="S108">
        <v>3544</v>
      </c>
    </row>
    <row r="109" spans="4:19" x14ac:dyDescent="0.35">
      <c r="D109">
        <v>3</v>
      </c>
      <c r="E109">
        <v>5507</v>
      </c>
      <c r="F109">
        <v>5447</v>
      </c>
      <c r="G109">
        <v>2820</v>
      </c>
      <c r="H109">
        <v>1994</v>
      </c>
      <c r="I109">
        <v>1628</v>
      </c>
      <c r="J109">
        <v>1459</v>
      </c>
      <c r="K109">
        <v>1410</v>
      </c>
      <c r="M109">
        <v>5507</v>
      </c>
      <c r="N109">
        <v>5694</v>
      </c>
      <c r="O109">
        <v>6013</v>
      </c>
      <c r="P109">
        <v>5065</v>
      </c>
      <c r="Q109">
        <v>4142</v>
      </c>
      <c r="R109">
        <v>3715</v>
      </c>
      <c r="S109">
        <v>3590</v>
      </c>
    </row>
    <row r="110" spans="4:19" x14ac:dyDescent="0.35">
      <c r="D110">
        <v>4</v>
      </c>
      <c r="E110">
        <v>5507</v>
      </c>
      <c r="F110">
        <v>5447</v>
      </c>
      <c r="G110">
        <v>2820</v>
      </c>
      <c r="H110">
        <v>1994</v>
      </c>
      <c r="I110">
        <v>1628</v>
      </c>
      <c r="J110">
        <v>1459</v>
      </c>
      <c r="K110">
        <v>1410</v>
      </c>
      <c r="M110">
        <v>5507</v>
      </c>
      <c r="N110">
        <v>5694</v>
      </c>
      <c r="O110">
        <v>6013</v>
      </c>
      <c r="P110">
        <v>5065</v>
      </c>
      <c r="Q110">
        <v>4142</v>
      </c>
      <c r="R110">
        <v>3715</v>
      </c>
      <c r="S110">
        <v>3590</v>
      </c>
    </row>
    <row r="111" spans="4:19" x14ac:dyDescent="0.35">
      <c r="D111">
        <v>5</v>
      </c>
      <c r="E111">
        <v>5507</v>
      </c>
      <c r="F111">
        <v>5447</v>
      </c>
      <c r="G111">
        <v>2820</v>
      </c>
      <c r="H111">
        <v>1994</v>
      </c>
      <c r="I111">
        <v>1628</v>
      </c>
      <c r="J111">
        <v>1459</v>
      </c>
      <c r="K111">
        <v>1410</v>
      </c>
      <c r="M111">
        <v>5507</v>
      </c>
      <c r="N111">
        <v>5694</v>
      </c>
      <c r="O111">
        <v>6013</v>
      </c>
      <c r="P111">
        <v>5065</v>
      </c>
      <c r="Q111">
        <v>4142</v>
      </c>
      <c r="R111">
        <v>3715</v>
      </c>
      <c r="S111">
        <v>3590</v>
      </c>
    </row>
    <row r="112" spans="4:19" x14ac:dyDescent="0.35">
      <c r="D112">
        <v>6</v>
      </c>
      <c r="E112">
        <v>5507</v>
      </c>
      <c r="F112">
        <v>5447</v>
      </c>
      <c r="G112">
        <v>2820</v>
      </c>
      <c r="H112">
        <v>1994</v>
      </c>
      <c r="I112">
        <v>1628</v>
      </c>
      <c r="J112">
        <v>1459</v>
      </c>
      <c r="K112">
        <v>1410</v>
      </c>
      <c r="M112">
        <v>5507</v>
      </c>
      <c r="N112">
        <v>5694</v>
      </c>
      <c r="O112">
        <v>6013</v>
      </c>
      <c r="P112">
        <v>5065</v>
      </c>
      <c r="Q112">
        <v>4142</v>
      </c>
      <c r="R112">
        <v>3715</v>
      </c>
      <c r="S112">
        <v>3590</v>
      </c>
    </row>
    <row r="113" spans="4:19" x14ac:dyDescent="0.35">
      <c r="D113">
        <v>7</v>
      </c>
      <c r="E113">
        <v>5507</v>
      </c>
      <c r="F113">
        <v>5447</v>
      </c>
      <c r="G113">
        <v>2820</v>
      </c>
      <c r="H113">
        <v>1994</v>
      </c>
      <c r="I113">
        <v>1628</v>
      </c>
      <c r="J113">
        <v>1459</v>
      </c>
      <c r="K113">
        <v>1410</v>
      </c>
      <c r="M113">
        <v>5507</v>
      </c>
      <c r="N113">
        <v>5694</v>
      </c>
      <c r="O113">
        <v>6013</v>
      </c>
      <c r="P113">
        <v>5065</v>
      </c>
      <c r="Q113">
        <v>4142</v>
      </c>
      <c r="R113">
        <v>3715</v>
      </c>
      <c r="S113">
        <v>3590</v>
      </c>
    </row>
    <row r="114" spans="4:19" x14ac:dyDescent="0.35">
      <c r="D114">
        <v>8</v>
      </c>
      <c r="E114">
        <v>5204</v>
      </c>
      <c r="F114">
        <v>5415</v>
      </c>
      <c r="G114">
        <v>2820</v>
      </c>
      <c r="H114">
        <v>1994</v>
      </c>
      <c r="I114">
        <v>1628</v>
      </c>
      <c r="J114">
        <v>1459</v>
      </c>
      <c r="K114">
        <v>1410</v>
      </c>
      <c r="M114">
        <v>5204</v>
      </c>
      <c r="N114">
        <v>5361</v>
      </c>
      <c r="O114">
        <v>5612</v>
      </c>
      <c r="P114">
        <v>4920</v>
      </c>
      <c r="Q114">
        <v>4093</v>
      </c>
      <c r="R114">
        <v>3696</v>
      </c>
      <c r="S114">
        <v>3590</v>
      </c>
    </row>
    <row r="115" spans="4:19" x14ac:dyDescent="0.35">
      <c r="D115">
        <v>8.5</v>
      </c>
      <c r="E115">
        <v>4711</v>
      </c>
      <c r="F115">
        <v>4953</v>
      </c>
      <c r="G115">
        <v>2820</v>
      </c>
      <c r="H115">
        <v>1994</v>
      </c>
      <c r="I115">
        <v>1628</v>
      </c>
      <c r="J115">
        <v>1459</v>
      </c>
      <c r="K115">
        <v>1410</v>
      </c>
      <c r="M115">
        <v>4711</v>
      </c>
      <c r="N115">
        <v>4757</v>
      </c>
      <c r="O115">
        <v>4963</v>
      </c>
      <c r="P115">
        <v>4643</v>
      </c>
      <c r="Q115">
        <v>4019</v>
      </c>
      <c r="R115">
        <v>3653</v>
      </c>
      <c r="S115">
        <v>3590</v>
      </c>
    </row>
    <row r="116" spans="4:19" x14ac:dyDescent="0.35">
      <c r="D116">
        <v>9</v>
      </c>
      <c r="E116">
        <v>3903</v>
      </c>
      <c r="F116">
        <v>4221</v>
      </c>
      <c r="G116">
        <v>2820</v>
      </c>
      <c r="H116">
        <v>1994</v>
      </c>
      <c r="I116">
        <v>1628</v>
      </c>
      <c r="J116">
        <v>1459</v>
      </c>
      <c r="K116">
        <v>1410</v>
      </c>
      <c r="M116">
        <v>3903</v>
      </c>
      <c r="N116">
        <v>3837</v>
      </c>
      <c r="O116">
        <v>3968</v>
      </c>
      <c r="P116">
        <v>3999</v>
      </c>
      <c r="Q116">
        <v>3759</v>
      </c>
      <c r="R116">
        <v>3572</v>
      </c>
      <c r="S116">
        <v>3554</v>
      </c>
    </row>
    <row r="117" spans="4:19" x14ac:dyDescent="0.35">
      <c r="D117">
        <v>9.5</v>
      </c>
      <c r="E117">
        <v>2368</v>
      </c>
      <c r="F117">
        <v>2596</v>
      </c>
      <c r="G117">
        <v>2820</v>
      </c>
      <c r="H117">
        <v>1994</v>
      </c>
      <c r="I117">
        <v>1628</v>
      </c>
      <c r="J117">
        <v>1459</v>
      </c>
      <c r="K117">
        <v>1410</v>
      </c>
      <c r="M117">
        <v>2368</v>
      </c>
      <c r="N117">
        <v>2308</v>
      </c>
      <c r="O117">
        <v>2415</v>
      </c>
      <c r="P117">
        <v>2696</v>
      </c>
      <c r="Q117">
        <v>3091</v>
      </c>
      <c r="R117">
        <v>3397</v>
      </c>
      <c r="S117">
        <v>3540</v>
      </c>
    </row>
    <row r="118" spans="4:19" x14ac:dyDescent="0.35">
      <c r="D118">
        <v>10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1410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3468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GZ</vt:lpstr>
      <vt:lpstr>Graphs</vt:lpstr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2023-01-12T12:42:23Z</dcterms:modified>
</cp:coreProperties>
</file>