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Tecladitow40\Assembly\with_pcb\pcb\CAM\CAMOutputs\Assembly\"/>
    </mc:Choice>
  </mc:AlternateContent>
  <xr:revisionPtr revIDLastSave="0" documentId="13_ncr:40009_{668B8E73-7F4F-44B8-9B8F-41CFEAA97771}" xr6:coauthVersionLast="47" xr6:coauthVersionMax="47" xr10:uidLastSave="{00000000-0000-0000-0000-000000000000}"/>
  <bookViews>
    <workbookView xWindow="-120" yWindow="-120" windowWidth="29040" windowHeight="15990"/>
  </bookViews>
  <sheets>
    <sheet name="BOM_selfsource" sheetId="1" r:id="rId1"/>
  </sheets>
  <calcPr calcId="0"/>
</workbook>
</file>

<file path=xl/calcChain.xml><?xml version="1.0" encoding="utf-8"?>
<calcChain xmlns="http://schemas.openxmlformats.org/spreadsheetml/2006/main">
  <c r="O19" i="1" l="1"/>
  <c r="N19" i="1"/>
  <c r="M19" i="1"/>
  <c r="L19" i="1"/>
  <c r="K19" i="1"/>
  <c r="J19" i="1"/>
  <c r="M5" i="1"/>
  <c r="M3" i="1"/>
  <c r="N3" i="1"/>
  <c r="O3" i="1"/>
  <c r="M4" i="1"/>
  <c r="N4" i="1"/>
  <c r="O4" i="1"/>
  <c r="N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4" i="1"/>
  <c r="N14" i="1"/>
  <c r="O14" i="1"/>
  <c r="M15" i="1"/>
  <c r="N15" i="1"/>
  <c r="O15" i="1"/>
  <c r="M16" i="1"/>
  <c r="N16" i="1"/>
  <c r="O16" i="1"/>
  <c r="N2" i="1"/>
  <c r="O2" i="1"/>
  <c r="M2" i="1"/>
  <c r="K3" i="1"/>
  <c r="K4" i="1"/>
  <c r="K6" i="1"/>
  <c r="K7" i="1"/>
  <c r="K8" i="1"/>
  <c r="K9" i="1"/>
  <c r="K10" i="1"/>
  <c r="K11" i="1"/>
  <c r="K12" i="1"/>
  <c r="K14" i="1"/>
  <c r="K15" i="1"/>
  <c r="K16" i="1"/>
  <c r="L2" i="1"/>
  <c r="L3" i="1"/>
  <c r="L4" i="1"/>
  <c r="L5" i="1"/>
  <c r="L6" i="1"/>
  <c r="L7" i="1"/>
  <c r="L8" i="1"/>
  <c r="L9" i="1"/>
  <c r="L10" i="1"/>
  <c r="L11" i="1"/>
  <c r="L12" i="1"/>
  <c r="L14" i="1"/>
  <c r="L15" i="1"/>
  <c r="L16" i="1"/>
  <c r="K2" i="1"/>
  <c r="M17" i="1" l="1"/>
  <c r="O17" i="1"/>
  <c r="N17" i="1"/>
  <c r="L17" i="1"/>
  <c r="K17" i="1"/>
  <c r="K18" i="1" l="1"/>
  <c r="K20" i="1"/>
  <c r="K21" i="1" s="1"/>
  <c r="L18" i="1"/>
  <c r="L20" i="1"/>
  <c r="L21" i="1" s="1"/>
  <c r="M18" i="1"/>
  <c r="M20" i="1"/>
  <c r="M21" i="1" s="1"/>
  <c r="N18" i="1"/>
  <c r="N20" i="1"/>
  <c r="N21" i="1" s="1"/>
  <c r="O18" i="1"/>
  <c r="O20" i="1"/>
  <c r="O21" i="1" s="1"/>
</calcChain>
</file>

<file path=xl/sharedStrings.xml><?xml version="1.0" encoding="utf-8"?>
<sst xmlns="http://schemas.openxmlformats.org/spreadsheetml/2006/main" count="120" uniqueCount="85">
  <si>
    <t>Item #</t>
  </si>
  <si>
    <t>Part</t>
  </si>
  <si>
    <t>Qty</t>
  </si>
  <si>
    <t>Description</t>
  </si>
  <si>
    <t>Package</t>
  </si>
  <si>
    <t>Type</t>
  </si>
  <si>
    <t>LCSC-PART</t>
  </si>
  <si>
    <t>C1-C47</t>
  </si>
  <si>
    <t>SMD</t>
  </si>
  <si>
    <t>C392963</t>
  </si>
  <si>
    <t>C48, C51-C54</t>
  </si>
  <si>
    <t>C107372</t>
  </si>
  <si>
    <t>C49-C50</t>
  </si>
  <si>
    <t>C107004</t>
  </si>
  <si>
    <t>CR1-CR47</t>
  </si>
  <si>
    <t>-</t>
  </si>
  <si>
    <t>D1-D47</t>
  </si>
  <si>
    <t>MINI-MELF</t>
  </si>
  <si>
    <t>C402260</t>
  </si>
  <si>
    <t>G1</t>
  </si>
  <si>
    <t>SMD3225-4P</t>
  </si>
  <si>
    <t>C12668</t>
  </si>
  <si>
    <t>J1</t>
  </si>
  <si>
    <t>C393939</t>
  </si>
  <si>
    <t>R1-R2</t>
  </si>
  <si>
    <t>C325521</t>
  </si>
  <si>
    <t>R3-R4</t>
  </si>
  <si>
    <t>C163821</t>
  </si>
  <si>
    <t>R5</t>
  </si>
  <si>
    <t>C140214</t>
  </si>
  <si>
    <t>R6</t>
  </si>
  <si>
    <t>C911734</t>
  </si>
  <si>
    <t>S1-S47</t>
  </si>
  <si>
    <t>CherryMX</t>
  </si>
  <si>
    <t>thru-hole</t>
  </si>
  <si>
    <t>S48</t>
  </si>
  <si>
    <t>SMD,3*4</t>
  </si>
  <si>
    <t>C455280</t>
  </si>
  <si>
    <t>U$1</t>
  </si>
  <si>
    <t>C160407</t>
  </si>
  <si>
    <t>U1</t>
  </si>
  <si>
    <t>QFN-44_7x7x05P</t>
  </si>
  <si>
    <t>C45874</t>
  </si>
  <si>
    <t>Capacitor</t>
  </si>
  <si>
    <t>Diode</t>
  </si>
  <si>
    <t>16MHz Crystal</t>
  </si>
  <si>
    <t>0402</t>
  </si>
  <si>
    <t>Female USB-C</t>
  </si>
  <si>
    <t>Resistor</t>
  </si>
  <si>
    <t>Cherry MX Switch</t>
  </si>
  <si>
    <t>Tactile Switch</t>
  </si>
  <si>
    <t>JST SR Female connector</t>
  </si>
  <si>
    <t>ATmega32u4MU</t>
  </si>
  <si>
    <t>Link</t>
  </si>
  <si>
    <t>Value</t>
  </si>
  <si>
    <t>0.1uF</t>
  </si>
  <si>
    <t>1uF</t>
  </si>
  <si>
    <t>30pF</t>
  </si>
  <si>
    <t>16MHz</t>
  </si>
  <si>
    <t>5.1K</t>
  </si>
  <si>
    <t>10K</t>
  </si>
  <si>
    <t>Total</t>
  </si>
  <si>
    <t>https://es.aliexpress.com/item/32965092877.html?spm=a2g0o.productlist.0.0.6b007e20Cwy6eY&amp;algo_pvid=90faacd9-21e7-4e4d-9bd2-de9855d5ce22&amp;algo_exp_id=90faacd9-21e7-4e4d-9bd2-de9855d5ce22-0</t>
  </si>
  <si>
    <t>SK6812Mini-E LED</t>
  </si>
  <si>
    <t>https://es.aliexpress.com/item/4000475685852.html?spm=a2g0o.productlist.0.0.56bd7b82une37r&amp;algo_pvid=75dd8efb-200c-4695-a07b-13e45a3904d8&amp;algo_exp_id=75dd8efb-200c-4695-a07b-13e45a3904d8-1</t>
  </si>
  <si>
    <t>https://es.aliexpress.com/item/1005002345510929.html?spm=a2g0o.productlist.0.0.794a422ds83BbI&amp;algo_pvid=9a653908-7e87-4e40-9aae-1dd3835f1191&amp;aem_p4p_detail=202108081755356086723008268430023163882&amp;algo_exp_id=9a653908-7e87-4e40-9aae-1dd3835f1191-14</t>
  </si>
  <si>
    <t>Total (1 brd)</t>
  </si>
  <si>
    <t>https://lcsc.com/product-detail/USB-Connectors_SHOU-HAN-TYPE-C16PIN_C393939.html</t>
  </si>
  <si>
    <t>https://es.aliexpress.com/item/1005002345332969.html?spm=a2g0o.productlist.0.0.29ed7121gZHrWn&amp;algo_pvid=6550d8d9-347d-4a44-bc91-5230d89cfddd&amp;aem_p4p_detail=202108081757183485660321703680025141252&amp;algo_exp_id=6550d8d9-347d-4a44-bc91-5230d89cfddd-19</t>
  </si>
  <si>
    <t>Total (2 brd)</t>
  </si>
  <si>
    <t>Total (3 brd)</t>
  </si>
  <si>
    <t>Total (4 brd)</t>
  </si>
  <si>
    <t>Total (5 brd)</t>
  </si>
  <si>
    <t>Units per Lot</t>
  </si>
  <si>
    <t>Lot Price (USD)</t>
  </si>
  <si>
    <t>Total per board</t>
  </si>
  <si>
    <t>Prices without discount nor shipment</t>
  </si>
  <si>
    <t>https://es.aliexpress.com/item/1005001793275257.html?spm=a2g0o.productlist.0.0.ccb025984d9CLF&amp;algo_pvid=c5e2ae15-fc23-46a2-bf7e-ff7d09e6d3cd&amp;algo_exp_id=c5e2ae15-fc23-46a2-bf7e-ff7d09e6d3cd-1</t>
  </si>
  <si>
    <t>https://lcsc.com/product-detail/Wire-To-Board-Wire-To-Wire-Connector_JST-Sales-America-SM08B-SRSS-TB-LF-SN_C160407.html</t>
  </si>
  <si>
    <t>https://es.aliexpress.com/item/4001107238344.html?spm=a2g0o.productlist.0.0.2f805becIY911V&amp;algo_pvid=35f24dd8-2c8a-41a0-8b8b-89717ba2757e&amp;algo_exp_id=35f24dd8-2c8a-41a0-8b8b-89717ba2757e-20</t>
  </si>
  <si>
    <t>https://es.aliexpress.com/item/1005002509013804.html?spm=a2g0o.productlist.0.0.79ed3bbdDM2Ibt&amp;algo_pvid=cce1805b-722a-4d39-b100-365233a96322&amp;algo_exp_id=cce1805b-722a-4d39-b100-365233a96322-0</t>
  </si>
  <si>
    <t>SubTotal</t>
  </si>
  <si>
    <t>SubTotal per board</t>
  </si>
  <si>
    <t>PCB @ JLC</t>
  </si>
  <si>
    <t>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</si>
</sst>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0" fontId="0" fillId="0" borderId="10" xfId="0" applyBorder="1"/>
    <xf numFmtId="0" fontId="16" fillId="0" borderId="0" xfId="0" applyFont="1" applyAlignment="1">
      <alignment horizontal="center"/>
    </xf>
    <xf numFmtId="0" fontId="16" fillId="33" borderId="10" xfId="0" applyFont="1" applyFill="1" applyBorder="1" applyAlignment="1">
      <alignment horizontal="center"/>
    </xf>
    <xf numFmtId="49" fontId="16" fillId="33" borderId="10" xfId="0" applyNumberFormat="1" applyFont="1" applyFill="1" applyBorder="1" applyAlignment="1">
      <alignment horizontal="center"/>
    </xf>
    <xf numFmtId="2" fontId="0" fillId="0" borderId="10" xfId="0" applyNumberFormat="1" applyBorder="1"/>
    <xf numFmtId="0" fontId="16" fillId="33" borderId="10" xfId="0" applyFont="1" applyFill="1" applyBorder="1" applyAlignment="1">
      <alignment horizontal="left"/>
    </xf>
    <xf numFmtId="1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horizontal="right"/>
    </xf>
    <xf numFmtId="0" fontId="18" fillId="0" borderId="10" xfId="42" applyBorder="1"/>
    <xf numFmtId="0" fontId="19" fillId="0" borderId="11" xfId="0" applyFont="1" applyBorder="1" applyAlignment="1">
      <alignment horizontal="right"/>
    </xf>
    <xf numFmtId="0" fontId="19" fillId="0" borderId="12" xfId="0" applyFont="1" applyBorder="1" applyAlignment="1">
      <alignment horizontal="right"/>
    </xf>
    <xf numFmtId="0" fontId="16" fillId="33" borderId="13" xfId="0" applyFont="1" applyFill="1" applyBorder="1" applyAlignment="1">
      <alignment horizontal="right"/>
    </xf>
    <xf numFmtId="1" fontId="0" fillId="0" borderId="10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2" fontId="8" fillId="4" borderId="10" xfId="8" applyNumberFormat="1" applyBorder="1"/>
    <xf numFmtId="170" fontId="8" fillId="4" borderId="10" xfId="8" applyNumberFormat="1" applyBorder="1"/>
    <xf numFmtId="170" fontId="8" fillId="4" borderId="13" xfId="8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s.aliexpress.com/item/1005001793275257.html?spm=a2g0o.productlist.0.0.ccb025984d9CLF&amp;algo_pvid=c5e2ae15-fc23-46a2-bf7e-ff7d09e6d3cd&amp;algo_exp_id=c5e2ae15-fc23-46a2-bf7e-ff7d09e6d3cd-1" TargetMode="External"/><Relationship Id="rId1" Type="http://schemas.openxmlformats.org/officeDocument/2006/relationships/hyperlink" Target="https://es.aliexpress.com/item/4000475685852.html?spm=a2g0o.productlist.0.0.56bd7b82une37r&amp;algo_pvid=75dd8efb-200c-4695-a07b-13e45a3904d8&amp;algo_exp_id=75dd8efb-200c-4695-a07b-13e45a3904d8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J30" sqref="J30"/>
    </sheetView>
  </sheetViews>
  <sheetFormatPr defaultRowHeight="15" x14ac:dyDescent="0.25"/>
  <cols>
    <col min="1" max="1" width="6.5703125" bestFit="1" customWidth="1"/>
    <col min="2" max="2" width="12.140625" bestFit="1" customWidth="1"/>
    <col min="3" max="3" width="6.85546875" style="1" bestFit="1" customWidth="1"/>
    <col min="4" max="4" width="4.140625" bestFit="1" customWidth="1"/>
    <col min="5" max="5" width="23" bestFit="1" customWidth="1"/>
    <col min="6" max="6" width="15.85546875" style="1" bestFit="1" customWidth="1"/>
    <col min="7" max="7" width="9.42578125" bestFit="1" customWidth="1"/>
    <col min="8" max="8" width="10.42578125" bestFit="1" customWidth="1"/>
    <col min="9" max="9" width="12.28515625" bestFit="1" customWidth="1"/>
    <col min="10" max="10" width="18" bestFit="1" customWidth="1"/>
    <col min="11" max="11" width="11.7109375" bestFit="1" customWidth="1"/>
    <col min="12" max="15" width="15.42578125" customWidth="1"/>
    <col min="16" max="16" width="188.5703125" bestFit="1" customWidth="1"/>
  </cols>
  <sheetData>
    <row r="1" spans="1:16" s="3" customFormat="1" x14ac:dyDescent="0.25">
      <c r="A1" s="4" t="s">
        <v>0</v>
      </c>
      <c r="B1" s="4" t="s">
        <v>1</v>
      </c>
      <c r="C1" s="5" t="s">
        <v>54</v>
      </c>
      <c r="D1" s="4" t="s">
        <v>2</v>
      </c>
      <c r="E1" s="4" t="s">
        <v>3</v>
      </c>
      <c r="F1" s="5" t="s">
        <v>4</v>
      </c>
      <c r="G1" s="4" t="s">
        <v>5</v>
      </c>
      <c r="H1" s="4" t="s">
        <v>6</v>
      </c>
      <c r="I1" s="4" t="s">
        <v>73</v>
      </c>
      <c r="J1" s="4" t="s">
        <v>74</v>
      </c>
      <c r="K1" s="4" t="s">
        <v>66</v>
      </c>
      <c r="L1" s="4" t="s">
        <v>69</v>
      </c>
      <c r="M1" s="4" t="s">
        <v>70</v>
      </c>
      <c r="N1" s="4" t="s">
        <v>71</v>
      </c>
      <c r="O1" s="4" t="s">
        <v>72</v>
      </c>
      <c r="P1" s="7" t="s">
        <v>53</v>
      </c>
    </row>
    <row r="2" spans="1:16" x14ac:dyDescent="0.25">
      <c r="A2" s="8">
        <v>1</v>
      </c>
      <c r="B2" s="9" t="s">
        <v>7</v>
      </c>
      <c r="C2" s="10" t="s">
        <v>55</v>
      </c>
      <c r="D2" s="8">
        <v>47</v>
      </c>
      <c r="E2" s="9" t="s">
        <v>43</v>
      </c>
      <c r="F2" s="10" t="s">
        <v>46</v>
      </c>
      <c r="G2" s="9" t="s">
        <v>8</v>
      </c>
      <c r="H2" s="9" t="s">
        <v>9</v>
      </c>
      <c r="I2" s="8">
        <v>100</v>
      </c>
      <c r="J2" s="6">
        <v>0.82</v>
      </c>
      <c r="K2" s="6">
        <f>IF(I2&gt;D2,J2,(ROUNDUP(I2/D2,0)*J2))</f>
        <v>0.82</v>
      </c>
      <c r="L2" s="6">
        <f>IF(I2&gt;(D2*2),J2,(ROUNDUP(D2/I2,0)*J2))</f>
        <v>0.82</v>
      </c>
      <c r="M2" s="6">
        <f>IF(I2&gt;(D2*3),J2,(ROUNDUP((D2*3)/I2,0)*J2))</f>
        <v>1.64</v>
      </c>
      <c r="N2" s="6">
        <f>IF(I2&gt;(D2*4),J2,(ROUNDUP((D2*4)/I2,0)*J2))</f>
        <v>1.64</v>
      </c>
      <c r="O2" s="6">
        <f>IF(I2&gt;(D2*5),J2,(ROUNDUP((D2*5)/I2,0)*J2))</f>
        <v>2.46</v>
      </c>
      <c r="P2" s="2" t="s">
        <v>62</v>
      </c>
    </row>
    <row r="3" spans="1:16" x14ac:dyDescent="0.25">
      <c r="A3" s="8">
        <v>2</v>
      </c>
      <c r="B3" s="9" t="s">
        <v>10</v>
      </c>
      <c r="C3" s="10" t="s">
        <v>56</v>
      </c>
      <c r="D3" s="8">
        <v>5</v>
      </c>
      <c r="E3" s="9" t="s">
        <v>43</v>
      </c>
      <c r="F3" s="10" t="s">
        <v>46</v>
      </c>
      <c r="G3" s="9" t="s">
        <v>8</v>
      </c>
      <c r="H3" s="9" t="s">
        <v>11</v>
      </c>
      <c r="I3" s="8">
        <v>100</v>
      </c>
      <c r="J3" s="6">
        <v>0.82</v>
      </c>
      <c r="K3" s="6">
        <f t="shared" ref="K3:K16" si="0">IF(I3&gt;D3,J3,(ROUNDUP(D3/I3,0)*J3))</f>
        <v>0.82</v>
      </c>
      <c r="L3" s="6">
        <f t="shared" ref="L3:L16" si="1">IF(I3&gt;(D3*2),J3,(ROUNDUP(D3/I3,0)*J3))</f>
        <v>0.82</v>
      </c>
      <c r="M3" s="6">
        <f t="shared" ref="M3:M16" si="2">IF(I3&gt;(D3*3),J3,(ROUNDUP((D3*3)/I3,0)*J3))</f>
        <v>0.82</v>
      </c>
      <c r="N3" s="6">
        <f t="shared" ref="N3:N16" si="3">IF(I3&gt;(D3*4),J3,(ROUNDUP((D3*4)/I3,0)*J3))</f>
        <v>0.82</v>
      </c>
      <c r="O3" s="6">
        <f t="shared" ref="O3:O16" si="4">IF(I3&gt;(D3*5),J3,(ROUNDUP((D3*5)/I3,0)*J3))</f>
        <v>0.82</v>
      </c>
      <c r="P3" s="2" t="s">
        <v>62</v>
      </c>
    </row>
    <row r="4" spans="1:16" x14ac:dyDescent="0.25">
      <c r="A4" s="8">
        <v>3</v>
      </c>
      <c r="B4" s="9" t="s">
        <v>12</v>
      </c>
      <c r="C4" s="10" t="s">
        <v>57</v>
      </c>
      <c r="D4" s="8">
        <v>2</v>
      </c>
      <c r="E4" s="9" t="s">
        <v>43</v>
      </c>
      <c r="F4" s="10" t="s">
        <v>46</v>
      </c>
      <c r="G4" s="9" t="s">
        <v>8</v>
      </c>
      <c r="H4" s="9" t="s">
        <v>13</v>
      </c>
      <c r="I4" s="8">
        <v>100</v>
      </c>
      <c r="J4" s="6">
        <v>0.82</v>
      </c>
      <c r="K4" s="6">
        <f t="shared" si="0"/>
        <v>0.82</v>
      </c>
      <c r="L4" s="6">
        <f t="shared" si="1"/>
        <v>0.82</v>
      </c>
      <c r="M4" s="6">
        <f t="shared" si="2"/>
        <v>0.82</v>
      </c>
      <c r="N4" s="6">
        <f t="shared" si="3"/>
        <v>0.82</v>
      </c>
      <c r="O4" s="6">
        <f t="shared" si="4"/>
        <v>0.82</v>
      </c>
      <c r="P4" s="2" t="s">
        <v>62</v>
      </c>
    </row>
    <row r="5" spans="1:16" x14ac:dyDescent="0.25">
      <c r="A5" s="8">
        <v>4</v>
      </c>
      <c r="B5" s="9" t="s">
        <v>14</v>
      </c>
      <c r="C5" s="10"/>
      <c r="D5" s="8">
        <v>47</v>
      </c>
      <c r="E5" s="9" t="s">
        <v>63</v>
      </c>
      <c r="F5" s="10" t="s">
        <v>15</v>
      </c>
      <c r="G5" s="9" t="s">
        <v>8</v>
      </c>
      <c r="H5" s="9"/>
      <c r="I5" s="8">
        <v>100</v>
      </c>
      <c r="J5" s="6">
        <v>17.350000000000001</v>
      </c>
      <c r="K5" s="6">
        <v>12.59</v>
      </c>
      <c r="L5" s="6">
        <f t="shared" si="1"/>
        <v>17.350000000000001</v>
      </c>
      <c r="M5" s="6">
        <f t="shared" si="2"/>
        <v>34.700000000000003</v>
      </c>
      <c r="N5" s="6">
        <f t="shared" si="3"/>
        <v>34.700000000000003</v>
      </c>
      <c r="O5" s="6">
        <v>42.99</v>
      </c>
      <c r="P5" s="13" t="s">
        <v>64</v>
      </c>
    </row>
    <row r="6" spans="1:16" x14ac:dyDescent="0.25">
      <c r="A6" s="8">
        <v>5</v>
      </c>
      <c r="B6" s="9" t="s">
        <v>16</v>
      </c>
      <c r="C6" s="10">
        <v>4148</v>
      </c>
      <c r="D6" s="8">
        <v>47</v>
      </c>
      <c r="E6" s="9" t="s">
        <v>44</v>
      </c>
      <c r="F6" s="10" t="s">
        <v>17</v>
      </c>
      <c r="G6" s="9" t="s">
        <v>8</v>
      </c>
      <c r="H6" s="9" t="s">
        <v>18</v>
      </c>
      <c r="I6" s="8">
        <v>100</v>
      </c>
      <c r="J6" s="6">
        <v>0.7</v>
      </c>
      <c r="K6" s="6">
        <f t="shared" si="0"/>
        <v>0.7</v>
      </c>
      <c r="L6" s="6">
        <f t="shared" si="1"/>
        <v>0.7</v>
      </c>
      <c r="M6" s="6">
        <f t="shared" si="2"/>
        <v>1.4</v>
      </c>
      <c r="N6" s="6">
        <f t="shared" si="3"/>
        <v>1.4</v>
      </c>
      <c r="O6" s="6">
        <f t="shared" si="4"/>
        <v>2.0999999999999996</v>
      </c>
      <c r="P6" s="2" t="s">
        <v>65</v>
      </c>
    </row>
    <row r="7" spans="1:16" x14ac:dyDescent="0.25">
      <c r="A7" s="8">
        <v>6</v>
      </c>
      <c r="B7" s="9" t="s">
        <v>19</v>
      </c>
      <c r="C7" s="10" t="s">
        <v>58</v>
      </c>
      <c r="D7" s="8">
        <v>1</v>
      </c>
      <c r="E7" s="9" t="s">
        <v>45</v>
      </c>
      <c r="F7" s="10" t="s">
        <v>20</v>
      </c>
      <c r="G7" s="9" t="s">
        <v>8</v>
      </c>
      <c r="H7" s="9" t="s">
        <v>21</v>
      </c>
      <c r="I7" s="8">
        <v>10</v>
      </c>
      <c r="J7" s="6">
        <v>1.37</v>
      </c>
      <c r="K7" s="6">
        <f t="shared" si="0"/>
        <v>1.37</v>
      </c>
      <c r="L7" s="6">
        <f t="shared" si="1"/>
        <v>1.37</v>
      </c>
      <c r="M7" s="6">
        <f t="shared" si="2"/>
        <v>1.37</v>
      </c>
      <c r="N7" s="6">
        <f t="shared" si="3"/>
        <v>1.37</v>
      </c>
      <c r="O7" s="6">
        <f t="shared" si="4"/>
        <v>1.37</v>
      </c>
      <c r="P7" s="2" t="s">
        <v>68</v>
      </c>
    </row>
    <row r="8" spans="1:16" x14ac:dyDescent="0.25">
      <c r="A8" s="8">
        <v>7</v>
      </c>
      <c r="B8" s="9" t="s">
        <v>22</v>
      </c>
      <c r="C8" s="10"/>
      <c r="D8" s="8">
        <v>1</v>
      </c>
      <c r="E8" s="9" t="s">
        <v>47</v>
      </c>
      <c r="F8" s="10" t="s">
        <v>15</v>
      </c>
      <c r="G8" s="9" t="s">
        <v>8</v>
      </c>
      <c r="H8" s="9" t="s">
        <v>23</v>
      </c>
      <c r="I8" s="8">
        <v>5</v>
      </c>
      <c r="J8" s="6">
        <v>0.68</v>
      </c>
      <c r="K8" s="6">
        <f t="shared" si="0"/>
        <v>0.68</v>
      </c>
      <c r="L8" s="6">
        <f t="shared" si="1"/>
        <v>0.68</v>
      </c>
      <c r="M8" s="6">
        <f t="shared" si="2"/>
        <v>0.68</v>
      </c>
      <c r="N8" s="6">
        <f t="shared" si="3"/>
        <v>0.68</v>
      </c>
      <c r="O8" s="6">
        <f t="shared" si="4"/>
        <v>0.68</v>
      </c>
      <c r="P8" s="2" t="s">
        <v>67</v>
      </c>
    </row>
    <row r="9" spans="1:16" x14ac:dyDescent="0.25">
      <c r="A9" s="8">
        <v>8</v>
      </c>
      <c r="B9" s="9" t="s">
        <v>24</v>
      </c>
      <c r="C9" s="10" t="s">
        <v>59</v>
      </c>
      <c r="D9" s="8">
        <v>2</v>
      </c>
      <c r="E9" s="9" t="s">
        <v>48</v>
      </c>
      <c r="F9" s="10" t="s">
        <v>46</v>
      </c>
      <c r="G9" s="9" t="s">
        <v>8</v>
      </c>
      <c r="H9" s="9" t="s">
        <v>25</v>
      </c>
      <c r="I9" s="8">
        <v>100</v>
      </c>
      <c r="J9" s="6">
        <v>0.64</v>
      </c>
      <c r="K9" s="6">
        <f t="shared" si="0"/>
        <v>0.64</v>
      </c>
      <c r="L9" s="6">
        <f t="shared" si="1"/>
        <v>0.64</v>
      </c>
      <c r="M9" s="6">
        <f t="shared" si="2"/>
        <v>0.64</v>
      </c>
      <c r="N9" s="6">
        <f t="shared" si="3"/>
        <v>0.64</v>
      </c>
      <c r="O9" s="6">
        <f t="shared" si="4"/>
        <v>0.64</v>
      </c>
      <c r="P9" s="2" t="s">
        <v>77</v>
      </c>
    </row>
    <row r="10" spans="1:16" x14ac:dyDescent="0.25">
      <c r="A10" s="8">
        <v>9</v>
      </c>
      <c r="B10" s="9" t="s">
        <v>26</v>
      </c>
      <c r="C10" s="10">
        <v>22</v>
      </c>
      <c r="D10" s="8">
        <v>2</v>
      </c>
      <c r="E10" s="9" t="s">
        <v>48</v>
      </c>
      <c r="F10" s="10" t="s">
        <v>46</v>
      </c>
      <c r="G10" s="9" t="s">
        <v>8</v>
      </c>
      <c r="H10" s="9" t="s">
        <v>27</v>
      </c>
      <c r="I10" s="8">
        <v>100</v>
      </c>
      <c r="J10" s="6">
        <v>0.64</v>
      </c>
      <c r="K10" s="6">
        <f t="shared" si="0"/>
        <v>0.64</v>
      </c>
      <c r="L10" s="6">
        <f t="shared" si="1"/>
        <v>0.64</v>
      </c>
      <c r="M10" s="6">
        <f t="shared" si="2"/>
        <v>0.64</v>
      </c>
      <c r="N10" s="6">
        <f t="shared" si="3"/>
        <v>0.64</v>
      </c>
      <c r="O10" s="6">
        <f t="shared" si="4"/>
        <v>0.64</v>
      </c>
      <c r="P10" s="2" t="s">
        <v>77</v>
      </c>
    </row>
    <row r="11" spans="1:16" x14ac:dyDescent="0.25">
      <c r="A11" s="8">
        <v>10</v>
      </c>
      <c r="B11" s="9" t="s">
        <v>28</v>
      </c>
      <c r="C11" s="10" t="s">
        <v>60</v>
      </c>
      <c r="D11" s="8">
        <v>1</v>
      </c>
      <c r="E11" s="9" t="s">
        <v>48</v>
      </c>
      <c r="F11" s="10" t="s">
        <v>46</v>
      </c>
      <c r="G11" s="9" t="s">
        <v>8</v>
      </c>
      <c r="H11" s="9" t="s">
        <v>29</v>
      </c>
      <c r="I11" s="8">
        <v>100</v>
      </c>
      <c r="J11" s="6">
        <v>0.64</v>
      </c>
      <c r="K11" s="6">
        <f t="shared" si="0"/>
        <v>0.64</v>
      </c>
      <c r="L11" s="6">
        <f t="shared" si="1"/>
        <v>0.64</v>
      </c>
      <c r="M11" s="6">
        <f t="shared" si="2"/>
        <v>0.64</v>
      </c>
      <c r="N11" s="6">
        <f t="shared" si="3"/>
        <v>0.64</v>
      </c>
      <c r="O11" s="6">
        <f t="shared" si="4"/>
        <v>0.64</v>
      </c>
      <c r="P11" s="2" t="s">
        <v>77</v>
      </c>
    </row>
    <row r="12" spans="1:16" x14ac:dyDescent="0.25">
      <c r="A12" s="8">
        <v>11</v>
      </c>
      <c r="B12" s="9" t="s">
        <v>30</v>
      </c>
      <c r="C12" s="10">
        <v>300</v>
      </c>
      <c r="D12" s="8">
        <v>1</v>
      </c>
      <c r="E12" s="9" t="s">
        <v>48</v>
      </c>
      <c r="F12" s="10" t="s">
        <v>46</v>
      </c>
      <c r="G12" s="9" t="s">
        <v>8</v>
      </c>
      <c r="H12" s="9" t="s">
        <v>31</v>
      </c>
      <c r="I12" s="8">
        <v>100</v>
      </c>
      <c r="J12" s="6">
        <v>0.64</v>
      </c>
      <c r="K12" s="6">
        <f t="shared" si="0"/>
        <v>0.64</v>
      </c>
      <c r="L12" s="6">
        <f t="shared" si="1"/>
        <v>0.64</v>
      </c>
      <c r="M12" s="6">
        <f t="shared" si="2"/>
        <v>0.64</v>
      </c>
      <c r="N12" s="6">
        <f t="shared" si="3"/>
        <v>0.64</v>
      </c>
      <c r="O12" s="6">
        <f t="shared" si="4"/>
        <v>0.64</v>
      </c>
      <c r="P12" s="13" t="s">
        <v>77</v>
      </c>
    </row>
    <row r="13" spans="1:16" x14ac:dyDescent="0.25">
      <c r="A13" s="8">
        <v>12</v>
      </c>
      <c r="B13" s="9" t="s">
        <v>32</v>
      </c>
      <c r="C13" s="11"/>
      <c r="D13" s="8">
        <v>47</v>
      </c>
      <c r="E13" s="9" t="s">
        <v>49</v>
      </c>
      <c r="F13" s="10" t="s">
        <v>33</v>
      </c>
      <c r="G13" s="9" t="s">
        <v>34</v>
      </c>
      <c r="H13" s="9"/>
      <c r="I13" s="8"/>
      <c r="J13" s="6"/>
      <c r="K13" s="6"/>
      <c r="L13" s="6"/>
      <c r="M13" s="6"/>
      <c r="N13" s="6"/>
      <c r="O13" s="6"/>
      <c r="P13" s="2"/>
    </row>
    <row r="14" spans="1:16" x14ac:dyDescent="0.25">
      <c r="A14" s="8">
        <v>13</v>
      </c>
      <c r="B14" s="9" t="s">
        <v>35</v>
      </c>
      <c r="C14" s="10"/>
      <c r="D14" s="8">
        <v>1</v>
      </c>
      <c r="E14" s="9" t="s">
        <v>50</v>
      </c>
      <c r="F14" s="10" t="s">
        <v>36</v>
      </c>
      <c r="G14" s="9" t="s">
        <v>8</v>
      </c>
      <c r="H14" s="9" t="s">
        <v>37</v>
      </c>
      <c r="I14" s="8">
        <v>100</v>
      </c>
      <c r="J14" s="6">
        <v>1.76</v>
      </c>
      <c r="K14" s="6">
        <f t="shared" si="0"/>
        <v>1.76</v>
      </c>
      <c r="L14" s="6">
        <f t="shared" si="1"/>
        <v>1.76</v>
      </c>
      <c r="M14" s="6">
        <f t="shared" si="2"/>
        <v>1.76</v>
      </c>
      <c r="N14" s="6">
        <f t="shared" si="3"/>
        <v>1.76</v>
      </c>
      <c r="O14" s="6">
        <f t="shared" si="4"/>
        <v>1.76</v>
      </c>
      <c r="P14" s="2" t="s">
        <v>79</v>
      </c>
    </row>
    <row r="15" spans="1:16" x14ac:dyDescent="0.25">
      <c r="A15" s="8">
        <v>14</v>
      </c>
      <c r="B15" s="9" t="s">
        <v>38</v>
      </c>
      <c r="C15" s="10"/>
      <c r="D15" s="8">
        <v>1</v>
      </c>
      <c r="E15" s="9" t="s">
        <v>51</v>
      </c>
      <c r="F15" s="10" t="s">
        <v>15</v>
      </c>
      <c r="G15" s="9" t="s">
        <v>8</v>
      </c>
      <c r="H15" s="9" t="s">
        <v>39</v>
      </c>
      <c r="I15" s="8">
        <v>10</v>
      </c>
      <c r="J15" s="6">
        <v>2.04</v>
      </c>
      <c r="K15" s="6">
        <f t="shared" si="0"/>
        <v>2.04</v>
      </c>
      <c r="L15" s="6">
        <f t="shared" si="1"/>
        <v>2.04</v>
      </c>
      <c r="M15" s="6">
        <f t="shared" si="2"/>
        <v>2.04</v>
      </c>
      <c r="N15" s="6">
        <f t="shared" si="3"/>
        <v>2.04</v>
      </c>
      <c r="O15" s="6">
        <f t="shared" si="4"/>
        <v>2.04</v>
      </c>
      <c r="P15" s="2" t="s">
        <v>78</v>
      </c>
    </row>
    <row r="16" spans="1:16" x14ac:dyDescent="0.25">
      <c r="A16" s="8">
        <v>15</v>
      </c>
      <c r="B16" s="9" t="s">
        <v>40</v>
      </c>
      <c r="C16" s="10"/>
      <c r="D16" s="8">
        <v>1</v>
      </c>
      <c r="E16" s="9" t="s">
        <v>52</v>
      </c>
      <c r="F16" s="10" t="s">
        <v>41</v>
      </c>
      <c r="G16" s="9" t="s">
        <v>8</v>
      </c>
      <c r="H16" s="9" t="s">
        <v>42</v>
      </c>
      <c r="I16" s="8">
        <v>5</v>
      </c>
      <c r="J16" s="6">
        <v>29.1</v>
      </c>
      <c r="K16" s="6">
        <f t="shared" si="0"/>
        <v>29.1</v>
      </c>
      <c r="L16" s="6">
        <f t="shared" si="1"/>
        <v>29.1</v>
      </c>
      <c r="M16" s="6">
        <f t="shared" si="2"/>
        <v>29.1</v>
      </c>
      <c r="N16" s="6">
        <f t="shared" si="3"/>
        <v>29.1</v>
      </c>
      <c r="O16" s="6">
        <f t="shared" si="4"/>
        <v>29.1</v>
      </c>
      <c r="P16" s="2" t="s">
        <v>80</v>
      </c>
    </row>
    <row r="17" spans="1:15" x14ac:dyDescent="0.25">
      <c r="F17" s="14" t="s">
        <v>76</v>
      </c>
      <c r="G17" s="14"/>
      <c r="H17" s="14"/>
      <c r="I17" s="15"/>
      <c r="J17" s="12" t="s">
        <v>81</v>
      </c>
      <c r="K17" s="19">
        <f>SUM(K1:K16)</f>
        <v>53.260000000000005</v>
      </c>
      <c r="L17" s="19">
        <f t="shared" ref="L17:O17" si="5">SUM(L1:L16)</f>
        <v>58.02000000000001</v>
      </c>
      <c r="M17" s="19">
        <f t="shared" si="5"/>
        <v>76.89</v>
      </c>
      <c r="N17" s="19">
        <f t="shared" si="5"/>
        <v>76.89</v>
      </c>
      <c r="O17" s="19">
        <f t="shared" si="5"/>
        <v>86.7</v>
      </c>
    </row>
    <row r="18" spans="1:15" x14ac:dyDescent="0.25">
      <c r="J18" s="16" t="s">
        <v>82</v>
      </c>
      <c r="K18" s="21">
        <f>K17/1</f>
        <v>53.260000000000005</v>
      </c>
      <c r="L18" s="21">
        <f>L17/2</f>
        <v>29.010000000000005</v>
      </c>
      <c r="M18" s="21">
        <f>M17/3</f>
        <v>25.63</v>
      </c>
      <c r="N18" s="21">
        <f>N17/4</f>
        <v>19.2225</v>
      </c>
      <c r="O18" s="21">
        <f>O17/5</f>
        <v>17.34</v>
      </c>
    </row>
    <row r="19" spans="1:15" s="11" customFormat="1" x14ac:dyDescent="0.25">
      <c r="A19" s="17">
        <v>16</v>
      </c>
      <c r="B19" s="18" t="s">
        <v>15</v>
      </c>
      <c r="C19" s="10" t="s">
        <v>15</v>
      </c>
      <c r="D19" s="17">
        <v>1</v>
      </c>
      <c r="E19" s="18" t="s">
        <v>83</v>
      </c>
      <c r="F19" s="10" t="s">
        <v>15</v>
      </c>
      <c r="G19" s="9" t="s">
        <v>84</v>
      </c>
      <c r="H19" s="9" t="s">
        <v>15</v>
      </c>
      <c r="I19" s="9">
        <v>5</v>
      </c>
      <c r="J19" s="9">
        <f>16.8+43.7</f>
        <v>60.5</v>
      </c>
      <c r="K19" s="6">
        <f t="shared" ref="K19" si="6">IF(I19&gt;D19,J19,(ROUNDUP(D19/I19,0)*J19))</f>
        <v>60.5</v>
      </c>
      <c r="L19" s="6">
        <f t="shared" ref="L19" si="7">IF(I19&gt;(D19*2),J19,(ROUNDUP(D19/I19,0)*J19))</f>
        <v>60.5</v>
      </c>
      <c r="M19" s="6">
        <f t="shared" ref="M19" si="8">IF(I19&gt;(D19*3),J19,(ROUNDUP((D19*3)/I19,0)*J19))</f>
        <v>60.5</v>
      </c>
      <c r="N19" s="6">
        <f t="shared" ref="N19" si="9">IF(I19&gt;(D19*4),J19,(ROUNDUP((D19*4)/I19,0)*J19))</f>
        <v>60.5</v>
      </c>
      <c r="O19" s="6">
        <f t="shared" ref="O19" si="10">IF(I19&gt;(D19*5),J19,(ROUNDUP((D19*5)/I19,0)*J19))</f>
        <v>60.5</v>
      </c>
    </row>
    <row r="20" spans="1:15" x14ac:dyDescent="0.25">
      <c r="C20"/>
      <c r="F20"/>
      <c r="J20" s="12" t="s">
        <v>61</v>
      </c>
      <c r="K20" s="19">
        <f>K19+K17</f>
        <v>113.76</v>
      </c>
      <c r="L20" s="19">
        <f>L17+L19</f>
        <v>118.52000000000001</v>
      </c>
      <c r="M20" s="19">
        <f t="shared" ref="M20:O20" si="11">M17+M19</f>
        <v>137.38999999999999</v>
      </c>
      <c r="N20" s="19">
        <f t="shared" si="11"/>
        <v>137.38999999999999</v>
      </c>
      <c r="O20" s="19">
        <f t="shared" si="11"/>
        <v>147.19999999999999</v>
      </c>
    </row>
    <row r="21" spans="1:15" x14ac:dyDescent="0.25">
      <c r="C21"/>
      <c r="F21"/>
      <c r="J21" s="12" t="s">
        <v>75</v>
      </c>
      <c r="K21" s="20">
        <f>K20/1</f>
        <v>113.76</v>
      </c>
      <c r="L21" s="20">
        <f>L20/2</f>
        <v>59.260000000000005</v>
      </c>
      <c r="M21" s="20">
        <f>M20/3</f>
        <v>45.79666666666666</v>
      </c>
      <c r="N21" s="20">
        <f>N20/4</f>
        <v>34.347499999999997</v>
      </c>
      <c r="O21" s="20">
        <f>O20/5</f>
        <v>29.439999999999998</v>
      </c>
    </row>
    <row r="22" spans="1:15" x14ac:dyDescent="0.25">
      <c r="C22"/>
      <c r="F22"/>
    </row>
    <row r="23" spans="1:15" x14ac:dyDescent="0.25">
      <c r="C23"/>
      <c r="F23"/>
    </row>
  </sheetData>
  <mergeCells count="1">
    <mergeCell ref="F17:I17"/>
  </mergeCells>
  <hyperlinks>
    <hyperlink ref="P5" r:id="rId1"/>
    <hyperlink ref="P12" r:id="rId2"/>
  </hyperlinks>
  <pageMargins left="0.7" right="0.7" top="0.75" bottom="0.75" header="0.3" footer="0.3"/>
  <pageSetup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BOM_selfsource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Tow Echenique</cp:lastModifiedBy>
  <dcterms:created xsi:type="dcterms:W3CDTF">2021-08-09T00:39:41Z</dcterms:created>
  <dcterms:modified xsi:type="dcterms:W3CDTF">2021-08-09T01:41:30Z</dcterms:modified>
</cp:coreProperties>
</file>