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mnibiz0-my.sharepoint.com/personal/toyosi_adefamo_omnibiz_com/Documents/Documents/TOYOSI/TY/data class/Project/"/>
    </mc:Choice>
  </mc:AlternateContent>
  <xr:revisionPtr revIDLastSave="0" documentId="8_{16372CB9-2FF2-4025-AB1D-8FCC57587778}" xr6:coauthVersionLast="47" xr6:coauthVersionMax="47" xr10:uidLastSave="{00000000-0000-0000-0000-000000000000}"/>
  <bookViews>
    <workbookView xWindow="-110" yWindow="-110" windowWidth="19420" windowHeight="10420" xr2:uid="{299C2F02-8BEE-438C-9727-7753A4C00672}"/>
  </bookViews>
  <sheets>
    <sheet name="Sheet1" sheetId="1" r:id="rId1"/>
  </sheets>
  <definedNames>
    <definedName name="_xlchart.v1.0" hidden="1">Sheet1!$J$44:$J$53</definedName>
    <definedName name="_xlchart.v1.1" hidden="1">Sheet1!$K$44:$K$53</definedName>
    <definedName name="_xlchart.v1.10" hidden="1">Sheet1!$L$44:$L$53</definedName>
    <definedName name="_xlchart.v1.2" hidden="1">Sheet1!$L$44:$L$53</definedName>
    <definedName name="_xlchart.v1.3" hidden="1">Sheet1!$J$44:$J$53</definedName>
    <definedName name="_xlchart.v1.4" hidden="1">Sheet1!$K$44:$K$53</definedName>
    <definedName name="_xlchart.v1.5" hidden="1">Sheet1!$L$44:$L$53</definedName>
    <definedName name="_xlchart.v1.6" hidden="1">Sheet1!$J$44:$J$50</definedName>
    <definedName name="_xlchart.v1.7" hidden="1">Sheet1!$L$44:$L$50</definedName>
    <definedName name="_xlchart.v1.8" hidden="1">Sheet1!$J$44:$J$53</definedName>
    <definedName name="_xlchart.v1.9" hidden="1">Sheet1!$K$44:$K$53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H45" i="1" l="1"/>
  <c r="H44" i="1"/>
  <c r="H46" i="1"/>
  <c r="H47" i="1"/>
  <c r="H48" i="1"/>
  <c r="H49" i="1"/>
  <c r="H50" i="1"/>
  <c r="H51" i="1"/>
  <c r="H52" i="1"/>
  <c r="H53" i="1"/>
  <c r="C57" i="1"/>
  <c r="B57" i="1"/>
  <c r="B56" i="1"/>
  <c r="C56" i="1"/>
  <c r="C55" i="1"/>
  <c r="B55" i="1"/>
  <c r="V42" i="1"/>
  <c r="V41" i="1"/>
  <c r="V54" i="1"/>
  <c r="Z96" i="1"/>
  <c r="B54" i="1"/>
  <c r="C54" i="1"/>
  <c r="H54" i="1" l="1"/>
  <c r="C47" i="1"/>
  <c r="C46" i="1"/>
  <c r="L49" i="1"/>
  <c r="L48" i="1"/>
  <c r="L47" i="1"/>
  <c r="L46" i="1"/>
  <c r="L45" i="1"/>
  <c r="L44" i="1"/>
  <c r="L50" i="1"/>
  <c r="O54" i="1"/>
  <c r="C48" i="1" s="1"/>
  <c r="T54" i="1"/>
  <c r="G54" i="1"/>
  <c r="C45" i="1" s="1"/>
  <c r="C53" i="1" s="1"/>
  <c r="K54" i="1"/>
  <c r="U45" i="1"/>
  <c r="U46" i="1"/>
  <c r="U47" i="1"/>
  <c r="U48" i="1"/>
  <c r="U49" i="1"/>
  <c r="U50" i="1"/>
  <c r="U51" i="1"/>
  <c r="U52" i="1"/>
  <c r="U53" i="1"/>
  <c r="P45" i="1"/>
  <c r="P46" i="1"/>
  <c r="P47" i="1"/>
  <c r="P48" i="1"/>
  <c r="P49" i="1"/>
  <c r="P50" i="1"/>
  <c r="P51" i="1"/>
  <c r="P52" i="1"/>
  <c r="P53" i="1"/>
  <c r="P44" i="1"/>
  <c r="U44" i="1"/>
  <c r="L51" i="1"/>
  <c r="L52" i="1"/>
  <c r="L53" i="1"/>
  <c r="C49" i="1" l="1"/>
  <c r="D57" i="1"/>
  <c r="D54" i="1"/>
  <c r="D55" i="1"/>
  <c r="D56" i="1"/>
  <c r="P54" i="1"/>
  <c r="D48" i="1" s="1"/>
  <c r="U54" i="1"/>
  <c r="D47" i="1" s="1"/>
  <c r="L54" i="1"/>
  <c r="D46" i="1" s="1"/>
  <c r="D45" i="1"/>
  <c r="D53" i="1" l="1"/>
  <c r="D49" i="1"/>
</calcChain>
</file>

<file path=xl/sharedStrings.xml><?xml version="1.0" encoding="utf-8"?>
<sst xmlns="http://schemas.openxmlformats.org/spreadsheetml/2006/main" count="169" uniqueCount="40">
  <si>
    <t>Name</t>
  </si>
  <si>
    <t>Budget</t>
  </si>
  <si>
    <t>Actual</t>
  </si>
  <si>
    <t>Start Balance</t>
  </si>
  <si>
    <t>Income</t>
  </si>
  <si>
    <t>Bills</t>
  </si>
  <si>
    <t>Expenses</t>
  </si>
  <si>
    <t>Savings</t>
  </si>
  <si>
    <t>Total</t>
  </si>
  <si>
    <t>Salary</t>
  </si>
  <si>
    <t>Rent</t>
  </si>
  <si>
    <t>Personal care</t>
  </si>
  <si>
    <t>Healthcare</t>
  </si>
  <si>
    <t>Family</t>
  </si>
  <si>
    <t>Date</t>
  </si>
  <si>
    <t>Status</t>
  </si>
  <si>
    <t>Electricity</t>
  </si>
  <si>
    <t>Water</t>
  </si>
  <si>
    <t>Internet</t>
  </si>
  <si>
    <t>Gas</t>
  </si>
  <si>
    <t>Category</t>
  </si>
  <si>
    <t>Sub Category</t>
  </si>
  <si>
    <t>Amount</t>
  </si>
  <si>
    <t>Comments</t>
  </si>
  <si>
    <t>Column1</t>
  </si>
  <si>
    <t>Christmas</t>
  </si>
  <si>
    <t>Miscellaneous</t>
  </si>
  <si>
    <t>Life</t>
  </si>
  <si>
    <t>Car</t>
  </si>
  <si>
    <t>Trip</t>
  </si>
  <si>
    <t xml:space="preserve">Side income </t>
  </si>
  <si>
    <t>Balance</t>
  </si>
  <si>
    <t/>
  </si>
  <si>
    <t>Saving Rate</t>
  </si>
  <si>
    <t>Paid</t>
  </si>
  <si>
    <t>Not Paid</t>
  </si>
  <si>
    <t>Groceries</t>
  </si>
  <si>
    <t>Transport</t>
  </si>
  <si>
    <t>Gifts</t>
  </si>
  <si>
    <t>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</si>
</sst>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d\-mmm;@"/>
    <numFmt numFmtId="165" formatCode="_-[$₦-46A]* #,##0.0_-;\-[$₦-46A]* #,##0.0_-;_-[$₦-46A]* &quot;-&quot;?_-;_-@_-"/>
    <numFmt numFmtId="166" formatCode="_(* #,##0_);_(* \(#,##0\);_(* &quot;-&quot;??_);_(@_)"/>
    <numFmt numFmtId="167" formatCode="_-[$₦-46A]* #,##0_-;\-[$₦-46A]* #,##0_-;_-[$₦-46A]* &quot;-&quot;?_-;_-@_-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Avenir Next LT Pro"/>
      <family val="2"/>
    </font>
    <font>
      <b/>
      <sz val="11"/>
      <color rgb="FF405C59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05C59"/>
        <bgColor indexed="64"/>
      </patternFill>
    </fill>
    <fill>
      <patternFill patternType="solid">
        <fgColor rgb="FFE2ECEB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0" xfId="0" applyFill="1"/>
    <xf numFmtId="0" fontId="3" fillId="2" borderId="0" xfId="0" applyFont="1" applyFill="1" applyAlignment="1">
      <alignment horizontal="center" vertical="center"/>
    </xf>
    <xf numFmtId="164" fontId="0" fillId="0" borderId="1" xfId="0" applyNumberFormat="1" applyBorder="1"/>
    <xf numFmtId="0" fontId="0" fillId="4" borderId="1" xfId="0" applyFill="1" applyBorder="1"/>
    <xf numFmtId="0" fontId="0" fillId="0" borderId="0" xfId="0" quotePrefix="1"/>
    <xf numFmtId="9" fontId="0" fillId="0" borderId="1" xfId="2" applyFont="1" applyBorder="1"/>
    <xf numFmtId="165" fontId="0" fillId="3" borderId="0" xfId="0" applyNumberFormat="1" applyFill="1"/>
    <xf numFmtId="165" fontId="0" fillId="0" borderId="1" xfId="1" applyNumberFormat="1" applyFont="1" applyBorder="1"/>
    <xf numFmtId="165" fontId="0" fillId="4" borderId="1" xfId="1" applyNumberFormat="1" applyFont="1" applyFill="1" applyBorder="1"/>
    <xf numFmtId="0" fontId="5" fillId="0" borderId="0" xfId="0" applyFont="1"/>
    <xf numFmtId="43" fontId="0" fillId="0" borderId="0" xfId="1" applyFont="1"/>
    <xf numFmtId="166" fontId="0" fillId="0" borderId="1" xfId="0" applyNumberFormat="1" applyBorder="1"/>
    <xf numFmtId="166" fontId="0" fillId="3" borderId="0" xfId="0" applyNumberFormat="1" applyFill="1"/>
    <xf numFmtId="167" fontId="0" fillId="0" borderId="1" xfId="1" applyNumberFormat="1" applyFont="1" applyBorder="1"/>
    <xf numFmtId="167" fontId="0" fillId="4" borderId="1" xfId="1" applyNumberFormat="1" applyFont="1" applyFill="1" applyBorder="1"/>
    <xf numFmtId="167" fontId="0" fillId="0" borderId="2" xfId="1" applyNumberFormat="1" applyFont="1" applyBorder="1"/>
    <xf numFmtId="167" fontId="0" fillId="0" borderId="1" xfId="0" applyNumberFormat="1" applyBorder="1"/>
    <xf numFmtId="167" fontId="0" fillId="4" borderId="1" xfId="0" applyNumberFormat="1" applyFill="1" applyBorder="1"/>
    <xf numFmtId="167" fontId="0" fillId="0" borderId="2" xfId="0" applyNumberFormat="1" applyBorder="1"/>
    <xf numFmtId="167" fontId="0" fillId="4" borderId="2" xfId="0" applyNumberFormat="1" applyFill="1" applyBorder="1"/>
    <xf numFmtId="167" fontId="0" fillId="3" borderId="0" xfId="0" applyNumberFormat="1" applyFill="1"/>
    <xf numFmtId="167" fontId="0" fillId="0" borderId="0" xfId="0" applyNumberFormat="1"/>
    <xf numFmtId="166" fontId="0" fillId="0" borderId="1" xfId="1" applyNumberFormat="1" applyFont="1" applyBorder="1"/>
    <xf numFmtId="0" fontId="6" fillId="0" borderId="1" xfId="0" applyFont="1" applyBorder="1"/>
  </cellXfs>
  <cellStyles count="3">
    <cellStyle name="Comma" xfId="1" builtinId="3"/>
    <cellStyle name="Normal" xfId="0" builtinId="0"/>
    <cellStyle name="Percent" xfId="2" builtinId="5"/>
  </cellStyles>
  <dxfs count="50">
    <dxf>
      <numFmt numFmtId="167" formatCode="_-[$₦-46A]* #,##0_-;\-[$₦-46A]* #,##0_-;_-[$₦-46A]* &quot;-&quot;?_-;_-@_-"/>
      <fill>
        <patternFill patternType="solid">
          <fgColor indexed="64"/>
          <bgColor rgb="FFE2ECEB"/>
        </patternFill>
      </fill>
    </dxf>
    <dxf>
      <numFmt numFmtId="167" formatCode="_-[$₦-46A]* #,##0_-;\-[$₦-46A]* #,##0_-;_-[$₦-46A]* &quot;-&quot;?_-;_-@_-"/>
      <fill>
        <patternFill patternType="solid">
          <fgColor indexed="64"/>
          <bgColor rgb="FFE2ECEB"/>
        </patternFill>
      </fill>
    </dxf>
    <dxf>
      <numFmt numFmtId="165" formatCode="_-[$₦-46A]* #,##0.0_-;\-[$₦-46A]* #,##0.0_-;_-[$₦-46A]* &quot;-&quot;?_-;_-@_-"/>
      <fill>
        <patternFill patternType="solid">
          <fgColor indexed="64"/>
          <bgColor rgb="FFE2ECEB"/>
        </patternFill>
      </fill>
    </dxf>
    <dxf>
      <numFmt numFmtId="166" formatCode="_(* #,##0_);_(* \(#,##0\);_(* &quot;-&quot;??_);_(@_)"/>
      <fill>
        <patternFill patternType="solid">
          <fgColor indexed="64"/>
          <bgColor theme="0" tint="-4.9989318521683403E-2"/>
        </patternFill>
      </fill>
    </dxf>
    <dxf>
      <numFmt numFmtId="166" formatCode="_(* #,##0_);_(* \(#,##0\);_(* &quot;-&quot;??_);_(@_)"/>
    </dxf>
    <dxf>
      <numFmt numFmtId="0" formatCode="General"/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numFmt numFmtId="164" formatCode="[$-409]d\-mmm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05C59"/>
        </patternFill>
      </fill>
      <alignment horizontal="center" vertical="center" textRotation="0" wrapText="0" indent="0" justifyLastLine="0" shrinkToFit="0" readingOrder="0"/>
    </dxf>
    <dxf>
      <numFmt numFmtId="165" formatCode="_-[$₦-46A]* #,##0.0_-;\-[$₦-46A]* #,##0.0_-;_-[$₦-46A]* &quot;-&quot;?_-;_-@_-"/>
      <fill>
        <patternFill patternType="solid">
          <fgColor indexed="64"/>
          <bgColor rgb="FFE2ECEB"/>
        </patternFill>
      </fill>
    </dxf>
    <dxf>
      <border diagonalUp="0" diagonalDown="0">
        <left/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numFmt numFmtId="165" formatCode="_-[$₦-46A]* #,##0.0_-;\-[$₦-46A]* #,##0.0_-;_-[$₦-46A]* &quot;-&quot;?_-;_-@_-"/>
      <fill>
        <patternFill patternType="solid">
          <fgColor indexed="64"/>
          <bgColor rgb="FFE2ECEB"/>
        </patternFill>
      </fill>
    </dxf>
    <dxf>
      <numFmt numFmtId="166" formatCode="_(* #,##0_);_(* \(#,##0\);_(* &quot;-&quot;??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theme="0" tint="-0.249977111117893"/>
        </top>
        <bottom style="thin">
          <color theme="0" tint="-0.249977111117893"/>
        </bottom>
      </border>
    </dxf>
    <dxf>
      <numFmt numFmtId="165" formatCode="_-[$₦-46A]* #,##0.0_-;\-[$₦-46A]* #,##0.0_-;_-[$₦-46A]* &quot;-&quot;?_-;_-@_-"/>
      <fill>
        <patternFill patternType="solid">
          <fgColor indexed="64"/>
          <bgColor rgb="FFE2ECEB"/>
        </patternFill>
      </fill>
    </dxf>
    <dxf>
      <numFmt numFmtId="167" formatCode="_-[$₦-46A]* #,##0_-;\-[$₦-46A]* #,##0_-;_-[$₦-46A]* &quot;-&quot;?_-;_-@_-"/>
      <border diagonalUp="0" diagonalDown="0" outline="0">
        <left/>
        <right/>
        <top style="thin">
          <color theme="0" tint="-0.249977111117893"/>
        </top>
        <bottom style="thin">
          <color theme="0" tint="-0.249977111117893"/>
        </bottom>
      </border>
    </dxf>
    <dxf>
      <numFmt numFmtId="165" formatCode="_-[$₦-46A]* #,##0.0_-;\-[$₦-46A]* #,##0.0_-;_-[$₦-46A]* &quot;-&quot;?_-;_-@_-"/>
      <fill>
        <patternFill patternType="solid">
          <fgColor indexed="64"/>
          <bgColor rgb="FFE2ECEB"/>
        </patternFill>
      </fill>
    </dxf>
    <dxf>
      <border diagonalUp="0" diagonalDown="0" outline="0">
        <left/>
        <right/>
        <top style="thin">
          <color theme="0" tint="-0.249977111117893"/>
        </top>
        <bottom style="thin">
          <color theme="0" tint="-0.249977111117893"/>
        </bottom>
      </border>
    </dxf>
    <dxf>
      <numFmt numFmtId="165" formatCode="_-[$₦-46A]* #,##0.0_-;\-[$₦-46A]* #,##0.0_-;_-[$₦-46A]* &quot;-&quot;?_-;_-@_-"/>
      <fill>
        <patternFill patternType="solid">
          <fgColor indexed="64"/>
          <bgColor rgb="FFE2ECEB"/>
        </patternFill>
      </fill>
    </dxf>
    <dxf>
      <border diagonalUp="0" diagonalDown="0">
        <left/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border outline="0">
        <top style="thin">
          <color theme="0" tint="-0.249977111117893"/>
        </top>
      </border>
    </dxf>
    <dxf>
      <numFmt numFmtId="165" formatCode="_-[$₦-46A]* #,##0.0_-;\-[$₦-46A]* #,##0.0_-;_-[$₦-46A]* &quot;-&quot;?_-;_-@_-"/>
      <fill>
        <patternFill patternType="solid">
          <fgColor indexed="64"/>
          <bgColor rgb="FFE2ECEB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05C59"/>
        </patternFill>
      </fill>
      <alignment horizontal="center" vertical="center" textRotation="0" wrapText="0" indent="0" justifyLastLine="0" shrinkToFit="0" readingOrder="0"/>
    </dxf>
    <dxf>
      <numFmt numFmtId="165" formatCode="_-[$₦-46A]* #,##0.0_-;\-[$₦-46A]* #,##0.0_-;_-[$₦-46A]* &quot;-&quot;?_-;_-@_-"/>
      <fill>
        <patternFill patternType="solid">
          <fgColor indexed="64"/>
          <bgColor rgb="FFE2ECEB"/>
        </patternFill>
      </fill>
    </dxf>
    <dxf>
      <numFmt numFmtId="167" formatCode="_-[$₦-46A]* #,##0_-;\-[$₦-46A]* #,##0_-;_-[$₦-46A]* &quot;-&quot;?_-;_-@_-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theme="0" tint="-0.249977111117893"/>
        </top>
        <bottom style="thin">
          <color theme="0" tint="-0.249977111117893"/>
        </bottom>
      </border>
    </dxf>
    <dxf>
      <numFmt numFmtId="165" formatCode="_-[$₦-46A]* #,##0.0_-;\-[$₦-46A]* #,##0.0_-;_-[$₦-46A]* &quot;-&quot;?_-;_-@_-"/>
      <fill>
        <patternFill patternType="solid">
          <fgColor indexed="64"/>
          <bgColor rgb="FFE2ECEB"/>
        </patternFill>
      </fill>
    </dxf>
    <dxf>
      <numFmt numFmtId="167" formatCode="_-[$₦-46A]* #,##0_-;\-[$₦-46A]* #,##0_-;_-[$₦-46A]* &quot;-&quot;?_-;_-@_-"/>
      <border diagonalUp="0" diagonalDown="0" outline="0">
        <left/>
        <right/>
        <top style="thin">
          <color theme="0" tint="-0.249977111117893"/>
        </top>
        <bottom style="thin">
          <color theme="0" tint="-0.249977111117893"/>
        </bottom>
      </border>
    </dxf>
    <dxf>
      <numFmt numFmtId="167" formatCode="_-[$₦-46A]* #,##0_-;\-[$₦-46A]* #,##0_-;_-[$₦-46A]* &quot;-&quot;?_-;_-@_-"/>
      <fill>
        <patternFill patternType="solid">
          <fgColor indexed="64"/>
          <bgColor rgb="FFE2ECEB"/>
        </patternFill>
      </fill>
    </dxf>
    <dxf>
      <numFmt numFmtId="165" formatCode="_-[$₦-46A]* #,##0.0_-;\-[$₦-46A]* #,##0.0_-;_-[$₦-46A]* &quot;-&quot;?_-;_-@_-"/>
      <fill>
        <patternFill patternType="solid">
          <fgColor indexed="64"/>
          <bgColor rgb="FFE2ECEB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05C59"/>
        </patternFill>
      </fill>
      <alignment horizontal="center" vertical="center" textRotation="0" wrapText="0" indent="0" justifyLastLine="0" shrinkToFit="0" readingOrder="0"/>
    </dxf>
    <dxf>
      <numFmt numFmtId="167" formatCode="_-[$₦-46A]* #,##0_-;\-[$₦-46A]* #,##0_-;_-[$₦-46A]* &quot;-&quot;?_-;_-@_-"/>
      <fill>
        <patternFill patternType="solid">
          <fgColor indexed="64"/>
          <bgColor rgb="FFE2ECEB"/>
        </patternFill>
      </fill>
    </dxf>
    <dxf>
      <numFmt numFmtId="165" formatCode="_-[$₦-46A]* #,##0.0_-;\-[$₦-46A]* #,##0.0_-;_-[$₦-46A]* &quot;-&quot;?_-;_-@_-"/>
      <fill>
        <patternFill patternType="solid">
          <fgColor indexed="64"/>
          <bgColor theme="0" tint="-4.9989318521683403E-2"/>
        </patternFill>
      </fill>
    </dxf>
    <dxf>
      <numFmt numFmtId="167" formatCode="_-[$₦-46A]* #,##0_-;\-[$₦-46A]* #,##0_-;_-[$₦-46A]* &quot;-&quot;?_-;_-@_-"/>
      <fill>
        <patternFill patternType="solid">
          <fgColor indexed="64"/>
          <bgColor rgb="FFE2ECEB"/>
        </patternFill>
      </fill>
    </dxf>
    <dxf>
      <numFmt numFmtId="165" formatCode="_-[$₦-46A]* #,##0.0_-;\-[$₦-46A]* #,##0.0_-;_-[$₦-46A]* &quot;-&quot;?_-;_-@_-"/>
    </dxf>
    <dxf>
      <numFmt numFmtId="167" formatCode="_-[$₦-46A]* #,##0_-;\-[$₦-46A]* #,##0_-;_-[$₦-46A]* &quot;-&quot;?_-;_-@_-"/>
      <fill>
        <patternFill patternType="solid">
          <fgColor indexed="64"/>
          <bgColor rgb="FFE2ECEB"/>
        </patternFill>
      </fill>
    </dxf>
    <dxf>
      <numFmt numFmtId="167" formatCode="_-[$₦-46A]* #,##0_-;\-[$₦-46A]* #,##0_-;_-[$₦-46A]* &quot;-&quot;?_-;_-@_-"/>
      <fill>
        <patternFill patternType="solid">
          <fgColor indexed="64"/>
          <bgColor rgb="FFE2ECEB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05C59"/>
        </patternFill>
      </fill>
      <alignment horizontal="center" vertical="center" textRotation="0" wrapText="0" indent="0" justifyLastLine="0" shrinkToFit="0" readingOrder="0"/>
    </dxf>
    <dxf>
      <numFmt numFmtId="165" formatCode="_-[$₦-46A]* #,##0.0_-;\-[$₦-46A]* #,##0.0_-;_-[$₦-46A]* &quot;-&quot;?_-;_-@_-"/>
      <fill>
        <patternFill patternType="solid">
          <fgColor indexed="64"/>
          <bgColor rgb="FFE2ECEB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05C59"/>
        </patternFill>
      </fill>
      <alignment horizontal="center" vertical="center" textRotation="0" wrapText="0" indent="0" justifyLastLine="0" shrinkToFit="0" readingOrder="0"/>
    </dxf>
    <dxf>
      <numFmt numFmtId="165" formatCode="_-[$₦-46A]* #,##0.0_-;\-[$₦-46A]* #,##0.0_-;_-[$₦-46A]* &quot;-&quot;?_-;_-@_-"/>
      <fill>
        <patternFill patternType="solid">
          <fgColor indexed="64"/>
          <bgColor rgb="FFE2ECEB"/>
        </patternFill>
      </fill>
    </dxf>
    <dxf>
      <numFmt numFmtId="167" formatCode="_-[$₦-46A]* #,##0_-;\-[$₦-46A]* #,##0_-;_-[$₦-46A]* &quot;-&quot;?_-;_-@_-"/>
      <fill>
        <patternFill patternType="solid">
          <fgColor indexed="64"/>
          <bgColor theme="0" tint="-4.9989318521683403E-2"/>
        </patternFill>
      </fill>
    </dxf>
    <dxf>
      <numFmt numFmtId="165" formatCode="_-[$₦-46A]* #,##0.0_-;\-[$₦-46A]* #,##0.0_-;_-[$₦-46A]* &quot;-&quot;?_-;_-@_-"/>
      <fill>
        <patternFill patternType="solid">
          <fgColor indexed="64"/>
          <bgColor rgb="FFE2ECEB"/>
        </patternFill>
      </fill>
    </dxf>
    <dxf>
      <numFmt numFmtId="167" formatCode="_-[$₦-46A]* #,##0_-;\-[$₦-46A]* #,##0_-;_-[$₦-46A]* &quot;-&quot;?_-;_-@_-"/>
    </dxf>
    <dxf>
      <fill>
        <patternFill patternType="solid">
          <fgColor indexed="64"/>
          <bgColor rgb="FFE2ECEB"/>
        </patternFill>
      </fill>
    </dxf>
    <dxf>
      <fill>
        <patternFill patternType="solid">
          <fgColor indexed="64"/>
          <bgColor rgb="FFE2ECEB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05C59"/>
        </patternFill>
      </fill>
      <alignment horizontal="center" vertical="center" textRotation="0" wrapText="0" indent="0" justifyLastLine="0" shrinkToFit="0" readingOrder="0"/>
    </dxf>
    <dxf>
      <font>
        <color theme="9" tint="-0.24994659260841701"/>
      </font>
    </dxf>
    <dxf>
      <font>
        <color rgb="FFB48900"/>
      </font>
    </dxf>
    <dxf>
      <font>
        <color rgb="FFFF0000"/>
      </font>
    </dxf>
    <dxf>
      <font>
        <color rgb="FF405C59"/>
      </font>
    </dxf>
  </dxfs>
  <tableStyles count="0" defaultTableStyle="TableStyleMedium2" defaultPivotStyle="PivotStyleLight16"/>
  <colors>
    <mruColors>
      <color rgb="FFB48900"/>
      <color rgb="FFFFD700"/>
      <color rgb="FF425C59"/>
      <color rgb="FF6C5CE7"/>
      <color rgb="FF4A90E2"/>
      <color rgb="FFF78FB3"/>
      <color rgb="FFFFC000"/>
      <color rgb="FF405C59"/>
      <color rgb="FF1E90FF"/>
      <color rgb="FF2E8B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342743472595998"/>
          <c:y val="2.4661917573135742E-2"/>
          <c:w val="0.5402422493300485"/>
          <c:h val="0.90527077877387563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FFC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347-4F78-8B37-C8B9FF7B8D15}"/>
              </c:ext>
            </c:extLst>
          </c:dPt>
          <c:dPt>
            <c:idx val="1"/>
            <c:bubble3D val="0"/>
            <c:spPr>
              <a:solidFill>
                <a:srgbClr val="425C59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347-4F78-8B37-C8B9FF7B8D15}"/>
              </c:ext>
            </c:extLst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347-4F78-8B37-C8B9FF7B8D15}"/>
              </c:ext>
            </c:extLst>
          </c:dPt>
          <c:dLbls>
            <c:dLbl>
              <c:idx val="0"/>
              <c:layout>
                <c:manualLayout>
                  <c:x val="0.15777605983192894"/>
                  <c:y val="-0.1664864156261265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018360368459078"/>
                      <c:h val="0.2797728538953590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2347-4F78-8B37-C8B9FF7B8D15}"/>
                </c:ext>
              </c:extLst>
            </c:dLbl>
            <c:dLbl>
              <c:idx val="1"/>
              <c:layout>
                <c:manualLayout>
                  <c:x val="-0.37483855734272498"/>
                  <c:y val="3.000509469883165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057072468550687"/>
                      <c:h val="0.188962081735653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2347-4F78-8B37-C8B9FF7B8D15}"/>
                </c:ext>
              </c:extLst>
            </c:dLbl>
            <c:dLbl>
              <c:idx val="2"/>
              <c:layout>
                <c:manualLayout>
                  <c:x val="-0.25290312302641688"/>
                  <c:y val="-0.2043242373593371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347-4F78-8B37-C8B9FF7B8D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Sheet1!$B$46:$B$48</c:f>
              <c:strCache>
                <c:ptCount val="3"/>
                <c:pt idx="0">
                  <c:v>Expenses</c:v>
                </c:pt>
                <c:pt idx="1">
                  <c:v>Bills</c:v>
                </c:pt>
                <c:pt idx="2">
                  <c:v>Savings</c:v>
                </c:pt>
              </c:strCache>
            </c:strRef>
          </c:cat>
          <c:val>
            <c:numRef>
              <c:f>Sheet1!$D$46:$D$48</c:f>
              <c:numCache>
                <c:formatCode>_-[$₦-46A]* #,##0_-;\-[$₦-46A]* #,##0_-;_-[$₦-46A]* "-"?_-;_-@_-</c:formatCode>
                <c:ptCount val="3"/>
                <c:pt idx="0">
                  <c:v>50000</c:v>
                </c:pt>
                <c:pt idx="1">
                  <c:v>57000</c:v>
                </c:pt>
                <c:pt idx="2">
                  <c:v>33000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47-4F78-8B37-C8B9FF7B8D1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456873803345422"/>
          <c:y val="0"/>
          <c:w val="0.67397574597183441"/>
          <c:h val="0.8487830988505964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B48900"/>
            </a:solidFill>
            <a:ln>
              <a:noFill/>
            </a:ln>
            <a:effectLst/>
          </c:spPr>
          <c:invertIfNegative val="0"/>
          <c:cat>
            <c:strRef>
              <c:f>Sheet1!$B$45:$B$49</c:f>
              <c:strCache>
                <c:ptCount val="4"/>
                <c:pt idx="0">
                  <c:v>Income</c:v>
                </c:pt>
                <c:pt idx="1">
                  <c:v>Expenses</c:v>
                </c:pt>
                <c:pt idx="2">
                  <c:v>Bills</c:v>
                </c:pt>
                <c:pt idx="3">
                  <c:v>Savings</c:v>
                </c:pt>
              </c:strCache>
            </c:strRef>
          </c:cat>
          <c:val>
            <c:numRef>
              <c:f>Sheet1!$C$45:$C$49</c:f>
              <c:numCache>
                <c:formatCode>_-[$₦-46A]* #,##0_-;\-[$₦-46A]* #,##0_-;_-[$₦-46A]* "-"?_-;_-@_-</c:formatCode>
                <c:ptCount val="4"/>
                <c:pt idx="0">
                  <c:v>200000</c:v>
                </c:pt>
                <c:pt idx="1">
                  <c:v>30000</c:v>
                </c:pt>
                <c:pt idx="2">
                  <c:v>27000</c:v>
                </c:pt>
                <c:pt idx="3">
                  <c:v>39000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3B-48E5-A324-EE0F6DD23237}"/>
            </c:ext>
          </c:extLst>
        </c:ser>
        <c:ser>
          <c:idx val="1"/>
          <c:order val="1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Sheet1!$B$45:$B$49</c:f>
              <c:strCache>
                <c:ptCount val="4"/>
                <c:pt idx="0">
                  <c:v>Income</c:v>
                </c:pt>
                <c:pt idx="1">
                  <c:v>Expenses</c:v>
                </c:pt>
                <c:pt idx="2">
                  <c:v>Bills</c:v>
                </c:pt>
                <c:pt idx="3">
                  <c:v>Savings</c:v>
                </c:pt>
              </c:strCache>
            </c:strRef>
          </c:cat>
          <c:val>
            <c:numRef>
              <c:f>Sheet1!$D$45:$D$49</c:f>
              <c:numCache>
                <c:formatCode>_-[$₦-46A]* #,##0_-;\-[$₦-46A]* #,##0_-;_-[$₦-46A]* "-"?_-;_-@_-</c:formatCode>
                <c:ptCount val="4"/>
                <c:pt idx="0">
                  <c:v>146000</c:v>
                </c:pt>
                <c:pt idx="1">
                  <c:v>50000</c:v>
                </c:pt>
                <c:pt idx="2">
                  <c:v>57000</c:v>
                </c:pt>
                <c:pt idx="3">
                  <c:v>33000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3B-48E5-A324-EE0F6DD23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67559616"/>
        <c:axId val="2067554624"/>
      </c:barChart>
      <c:catAx>
        <c:axId val="2067559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554624"/>
        <c:crosses val="autoZero"/>
        <c:auto val="1"/>
        <c:lblAlgn val="ctr"/>
        <c:lblOffset val="100"/>
        <c:noMultiLvlLbl val="0"/>
      </c:catAx>
      <c:valAx>
        <c:axId val="2067554624"/>
        <c:scaling>
          <c:orientation val="minMax"/>
        </c:scaling>
        <c:delete val="0"/>
        <c:axPos val="b"/>
        <c:numFmt formatCode="_-[$₦-46A]* #,##0_-;\-[$₦-46A]* #,##0_-;_-[$₦-46A]* &quot;-&quot;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55961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35A-4C1A-8CEA-3D8D00C28F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35A-4C1A-8CEA-3D8D00C28FD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35A-4C1A-8CEA-3D8D00C28FD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35A-4C1A-8CEA-3D8D00C28FD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35A-4C1A-8CEA-3D8D00C28FD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35A-4C1A-8CEA-3D8D00C28FD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35A-4C1A-8CEA-3D8D00C28FD5}"/>
              </c:ext>
            </c:extLst>
          </c:dPt>
          <c:dLbls>
            <c:dLbl>
              <c:idx val="0"/>
              <c:layout>
                <c:manualLayout>
                  <c:x val="8.1731156222466531E-2"/>
                  <c:y val="-9.868850939962839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35A-4C1A-8CEA-3D8D00C28FD5}"/>
                </c:ext>
              </c:extLst>
            </c:dLbl>
            <c:dLbl>
              <c:idx val="1"/>
              <c:layout>
                <c:manualLayout>
                  <c:x val="7.2507874015748056E-2"/>
                  <c:y val="0.15532166321313334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35A-4C1A-8CEA-3D8D00C28FD5}"/>
                </c:ext>
              </c:extLst>
            </c:dLbl>
            <c:dLbl>
              <c:idx val="2"/>
              <c:layout>
                <c:manualLayout>
                  <c:x val="-7.4566586785347486E-2"/>
                  <c:y val="-2.567490349011895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35A-4C1A-8CEA-3D8D00C28FD5}"/>
                </c:ext>
              </c:extLst>
            </c:dLbl>
            <c:dLbl>
              <c:idx val="3"/>
              <c:layout>
                <c:manualLayout>
                  <c:x val="-5.6475693255734337E-2"/>
                  <c:y val="-8.3522785065611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35A-4C1A-8CEA-3D8D00C28FD5}"/>
                </c:ext>
              </c:extLst>
            </c:dLbl>
            <c:dLbl>
              <c:idx val="4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26086956521739"/>
                      <c:h val="0.1724636500305945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535A-4C1A-8CEA-3D8D00C28FD5}"/>
                </c:ext>
              </c:extLst>
            </c:dLbl>
            <c:dLbl>
              <c:idx val="6"/>
              <c:layout>
                <c:manualLayout>
                  <c:x val="0.42505116693904327"/>
                  <c:y val="2.198066127840910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741355700102707"/>
                      <c:h val="0.1688791114221155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535A-4C1A-8CEA-3D8D00C28F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Sheet1!$J$44:$J$50</c:f>
              <c:strCache>
                <c:ptCount val="7"/>
                <c:pt idx="0">
                  <c:v>Groceries</c:v>
                </c:pt>
                <c:pt idx="1">
                  <c:v>Transport</c:v>
                </c:pt>
                <c:pt idx="2">
                  <c:v>Personal care</c:v>
                </c:pt>
                <c:pt idx="3">
                  <c:v>Family</c:v>
                </c:pt>
                <c:pt idx="4">
                  <c:v>Healthcare</c:v>
                </c:pt>
                <c:pt idx="5">
                  <c:v>Christmas</c:v>
                </c:pt>
                <c:pt idx="6">
                  <c:v>Miscellaneous</c:v>
                </c:pt>
              </c:strCache>
            </c:strRef>
          </c:cat>
          <c:val>
            <c:numRef>
              <c:f>Sheet1!$L$44:$L$50</c:f>
              <c:numCache>
                <c:formatCode>_-[$₦-46A]* #,##0_-;\-[$₦-46A]* #,##0_-;_-[$₦-46A]* "-"?_-;_-@_-</c:formatCode>
                <c:ptCount val="7"/>
                <c:pt idx="0">
                  <c:v>32000</c:v>
                </c:pt>
                <c:pt idx="1">
                  <c:v>2000</c:v>
                </c:pt>
                <c:pt idx="2">
                  <c:v>2000</c:v>
                </c:pt>
                <c:pt idx="3">
                  <c:v>6000</c:v>
                </c:pt>
                <c:pt idx="4">
                  <c:v>2000</c:v>
                </c:pt>
                <c:pt idx="5">
                  <c:v>4000</c:v>
                </c:pt>
                <c:pt idx="6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5A-4C1A-8CEA-3D8D00C28FD5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Sheet1!$R$44:$R$48</c:f>
              <c:strCache>
                <c:ptCount val="5"/>
                <c:pt idx="0">
                  <c:v>Rent</c:v>
                </c:pt>
                <c:pt idx="1">
                  <c:v>Electricity</c:v>
                </c:pt>
                <c:pt idx="2">
                  <c:v>Water</c:v>
                </c:pt>
                <c:pt idx="3">
                  <c:v>Internet</c:v>
                </c:pt>
                <c:pt idx="4">
                  <c:v>Gas</c:v>
                </c:pt>
              </c:strCache>
            </c:strRef>
          </c:cat>
          <c:val>
            <c:numRef>
              <c:f>Sheet1!$U$44:$U$48</c:f>
              <c:numCache>
                <c:formatCode>_-[$₦-46A]* #,##0_-;\-[$₦-46A]* #,##0_-;_-[$₦-46A]* "-"?_-;_-@_-</c:formatCode>
                <c:ptCount val="5"/>
                <c:pt idx="0">
                  <c:v>42000</c:v>
                </c:pt>
                <c:pt idx="1">
                  <c:v>6000</c:v>
                </c:pt>
                <c:pt idx="2">
                  <c:v>4000</c:v>
                </c:pt>
                <c:pt idx="3">
                  <c:v>3000</c:v>
                </c:pt>
                <c:pt idx="4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10-4832-AD24-93BB85D5B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3607999"/>
        <c:axId val="1393608415"/>
      </c:barChart>
      <c:catAx>
        <c:axId val="1393607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608415"/>
        <c:crosses val="autoZero"/>
        <c:auto val="1"/>
        <c:lblAlgn val="ctr"/>
        <c:lblOffset val="100"/>
        <c:noMultiLvlLbl val="0"/>
      </c:catAx>
      <c:valAx>
        <c:axId val="139360841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numFmt formatCode="_-[$₦-46A]* #,##0_-;\-[$₦-46A]* #,##0_-;_-[$₦-46A]* &quot;-&quot;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607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Sheet1!$J$44:$J$53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B7-4659-94C8-AE99B2FDE10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Sheet1!$K$44:$K$53</c:f>
              <c:numCache>
                <c:formatCode>_-[$₦-46A]* #,##0_-;\-[$₦-46A]* #,##0_-;_-[$₦-46A]* "-"?_-;_-@_-</c:formatCode>
                <c:ptCount val="10"/>
                <c:pt idx="0">
                  <c:v>7000</c:v>
                </c:pt>
                <c:pt idx="1">
                  <c:v>3000</c:v>
                </c:pt>
                <c:pt idx="2">
                  <c:v>3000</c:v>
                </c:pt>
                <c:pt idx="3">
                  <c:v>4500</c:v>
                </c:pt>
                <c:pt idx="4">
                  <c:v>3000</c:v>
                </c:pt>
                <c:pt idx="5">
                  <c:v>6500</c:v>
                </c:pt>
                <c:pt idx="6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B7-4659-94C8-AE99B2FDE10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Sheet1!$L$44:$L$53</c:f>
              <c:numCache>
                <c:formatCode>_-[$₦-46A]* #,##0_-;\-[$₦-46A]* #,##0_-;_-[$₦-46A]* "-"?_-;_-@_-</c:formatCode>
                <c:ptCount val="10"/>
                <c:pt idx="0">
                  <c:v>32000</c:v>
                </c:pt>
                <c:pt idx="1">
                  <c:v>2000</c:v>
                </c:pt>
                <c:pt idx="2">
                  <c:v>2000</c:v>
                </c:pt>
                <c:pt idx="3">
                  <c:v>6000</c:v>
                </c:pt>
                <c:pt idx="4">
                  <c:v>2000</c:v>
                </c:pt>
                <c:pt idx="5">
                  <c:v>4000</c:v>
                </c:pt>
                <c:pt idx="6">
                  <c:v>2000</c:v>
                </c:pt>
                <c:pt idx="7">
                  <c:v>0</c:v>
                </c:pt>
                <c:pt idx="8" formatCode="_-[$₦-46A]* #,##0.0_-;\-[$₦-46A]* #,##0.0_-;_-[$₦-46A]* &quot;-&quot;?_-;_-@_-">
                  <c:v>0</c:v>
                </c:pt>
                <c:pt idx="9" formatCode="_-[$₦-46A]* #,##0.0_-;\-[$₦-46A]* #,##0.0_-;_-[$₦-46A]* &quot;-&quot;?_-;_-@_-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B7-4659-94C8-AE99B2FDE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4512256"/>
        <c:axId val="274514752"/>
      </c:barChart>
      <c:catAx>
        <c:axId val="274512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514752"/>
        <c:crosses val="autoZero"/>
        <c:auto val="1"/>
        <c:lblAlgn val="ctr"/>
        <c:lblOffset val="100"/>
        <c:noMultiLvlLbl val="0"/>
      </c:catAx>
      <c:valAx>
        <c:axId val="27451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51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bg1">
          <a:lumMod val="75000"/>
        </a:schemeClr>
      </a:solidFill>
      <a:prstDash val="dashDot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Sheet1!$F$44:$F$46</c:f>
              <c:strCache>
                <c:ptCount val="3"/>
                <c:pt idx="0">
                  <c:v>Salary</c:v>
                </c:pt>
                <c:pt idx="1">
                  <c:v>Side income </c:v>
                </c:pt>
                <c:pt idx="2">
                  <c:v>Gifts</c:v>
                </c:pt>
              </c:strCache>
            </c:strRef>
          </c:cat>
          <c:val>
            <c:numRef>
              <c:f>Sheet1!$G$44:$G$46</c:f>
              <c:numCache>
                <c:formatCode>_-[$₦-46A]* #,##0_-;\-[$₦-46A]* #,##0_-;_-[$₦-46A]* "-"?_-;_-@_-</c:formatCode>
                <c:ptCount val="3"/>
                <c:pt idx="0">
                  <c:v>100000</c:v>
                </c:pt>
                <c:pt idx="1">
                  <c:v>80000</c:v>
                </c:pt>
                <c:pt idx="2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28-4635-80D5-6C38A1CE112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Sheet1!$F$44:$F$46</c:f>
              <c:strCache>
                <c:ptCount val="3"/>
                <c:pt idx="0">
                  <c:v>Salary</c:v>
                </c:pt>
                <c:pt idx="1">
                  <c:v>Side income </c:v>
                </c:pt>
                <c:pt idx="2">
                  <c:v>Gifts</c:v>
                </c:pt>
              </c:strCache>
            </c:strRef>
          </c:cat>
          <c:val>
            <c:numRef>
              <c:f>Sheet1!$H$44:$H$46</c:f>
              <c:numCache>
                <c:formatCode>_-[$₦-46A]* #,##0_-;\-[$₦-46A]* #,##0_-;_-[$₦-46A]* "-"?_-;_-@_-</c:formatCode>
                <c:ptCount val="3"/>
                <c:pt idx="0">
                  <c:v>100000</c:v>
                </c:pt>
                <c:pt idx="1">
                  <c:v>46000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28-4635-80D5-6C38A1CE1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2893824"/>
        <c:axId val="2002894240"/>
      </c:barChart>
      <c:catAx>
        <c:axId val="200289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894240"/>
        <c:crosses val="autoZero"/>
        <c:auto val="1"/>
        <c:lblAlgn val="ctr"/>
        <c:lblOffset val="100"/>
        <c:noMultiLvlLbl val="0"/>
      </c:catAx>
      <c:valAx>
        <c:axId val="20028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₦-46A]* #,##0_-;\-[$₦-46A]* #,##0_-;_-[$₦-46A]* &quot;-&quot;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89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chart" Target="../charts/chart5.xml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chart" Target="../charts/chart4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chart" Target="../charts/chart3.xml"/><Relationship Id="rId5" Type="http://schemas.openxmlformats.org/officeDocument/2006/relationships/image" Target="../media/image5.png"/><Relationship Id="rId10" Type="http://schemas.openxmlformats.org/officeDocument/2006/relationships/chart" Target="../charts/chart2.xml"/><Relationship Id="rId4" Type="http://schemas.openxmlformats.org/officeDocument/2006/relationships/image" Target="../media/image4.svg"/><Relationship Id="rId9" Type="http://schemas.openxmlformats.org/officeDocument/2006/relationships/chart" Target="../charts/chart1.xml"/><Relationship Id="rId1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127000</xdr:colOff>
      <xdr:row>0</xdr:row>
      <xdr:rowOff>42333</xdr:rowOff>
    </xdr:from>
    <xdr:to>
      <xdr:col>15</xdr:col>
      <xdr:colOff>199571</xdr:colOff>
      <xdr:row>38</xdr:row>
      <xdr:rowOff>3333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7F61685-E6E7-44FA-AF9C-877167F2EBB4}"/>
            </a:ext>
          </a:extLst>
        </xdr:cNvPr>
        <xdr:cNvSpPr/>
      </xdr:nvSpPr>
      <xdr:spPr>
        <a:xfrm>
          <a:off x="127000" y="42333"/>
          <a:ext cx="12890500" cy="6855286"/>
        </a:xfrm>
        <a:prstGeom prst="roundRect">
          <a:avLst>
            <a:gd name="adj" fmla="val 1980"/>
          </a:avLst>
        </a:prstGeom>
        <a:solidFill>
          <a:srgbClr val="E2ECE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99785</xdr:colOff>
      <xdr:row>38</xdr:row>
      <xdr:rowOff>136070</xdr:rowOff>
    </xdr:from>
    <xdr:ext cx="3120571" cy="28283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9F74A15-8B9D-49F2-BB3D-A9008AA6AB11}"/>
            </a:ext>
          </a:extLst>
        </xdr:cNvPr>
        <xdr:cNvSpPr txBox="1"/>
      </xdr:nvSpPr>
      <xdr:spPr>
        <a:xfrm>
          <a:off x="707571" y="7030356"/>
          <a:ext cx="3120571" cy="2828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 b="1">
              <a:latin typeface="Ink Free" panose="03080402000500000000" pitchFamily="66" charset="0"/>
            </a:rPr>
            <a:t>The Budget</a:t>
          </a:r>
          <a:r>
            <a:rPr lang="en-US" sz="1200" b="1" baseline="0">
              <a:latin typeface="Ink Free" panose="03080402000500000000" pitchFamily="66" charset="0"/>
            </a:rPr>
            <a:t> Data Entry</a:t>
          </a:r>
          <a:endParaRPr lang="en-US" sz="1200" b="1">
            <a:latin typeface="Ink Free" panose="03080402000500000000" pitchFamily="66" charset="0"/>
          </a:endParaRPr>
        </a:p>
      </xdr:txBody>
    </xdr:sp>
    <xdr:clientData/>
  </xdr:oneCellAnchor>
  <xdr:twoCellAnchor>
    <xdr:from>
      <xdr:col>2</xdr:col>
      <xdr:colOff>689430</xdr:colOff>
      <xdr:row>39</xdr:row>
      <xdr:rowOff>117928</xdr:rowOff>
    </xdr:from>
    <xdr:to>
      <xdr:col>21</xdr:col>
      <xdr:colOff>970642</xdr:colOff>
      <xdr:row>39</xdr:row>
      <xdr:rowOff>163286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6FD202C-D357-48C6-B7EE-C8EC71BAC26A}"/>
            </a:ext>
          </a:extLst>
        </xdr:cNvPr>
        <xdr:cNvCxnSpPr/>
      </xdr:nvCxnSpPr>
      <xdr:spPr>
        <a:xfrm>
          <a:off x="2403930" y="7193642"/>
          <a:ext cx="15893141" cy="453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79829</xdr:colOff>
      <xdr:row>40</xdr:row>
      <xdr:rowOff>97971</xdr:rowOff>
    </xdr:from>
    <xdr:ext cx="1495602" cy="28283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E09CCB0-4563-4367-BD4B-9B6CA5EB11E6}"/>
            </a:ext>
          </a:extLst>
        </xdr:cNvPr>
        <xdr:cNvSpPr txBox="1"/>
      </xdr:nvSpPr>
      <xdr:spPr>
        <a:xfrm>
          <a:off x="687615" y="7355114"/>
          <a:ext cx="1495602" cy="2828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Ink Free" panose="03080402000500000000" pitchFamily="66" charset="0"/>
            </a:rPr>
            <a:t>Cash Flow</a:t>
          </a:r>
          <a:r>
            <a:rPr lang="en-US" sz="1200" b="1" baseline="0">
              <a:latin typeface="Ink Free" panose="03080402000500000000" pitchFamily="66" charset="0"/>
            </a:rPr>
            <a:t> Summary</a:t>
          </a:r>
          <a:endParaRPr lang="en-US" sz="1200" b="1">
            <a:latin typeface="Ink Free" panose="03080402000500000000" pitchFamily="66" charset="0"/>
          </a:endParaRPr>
        </a:p>
      </xdr:txBody>
    </xdr:sp>
    <xdr:clientData/>
  </xdr:oneCellAnchor>
  <xdr:oneCellAnchor>
    <xdr:from>
      <xdr:col>5</xdr:col>
      <xdr:colOff>79829</xdr:colOff>
      <xdr:row>40</xdr:row>
      <xdr:rowOff>97971</xdr:rowOff>
    </xdr:from>
    <xdr:ext cx="1315873" cy="282834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3C5E7F2-4A58-428F-991D-D1DEA5B0F246}"/>
            </a:ext>
          </a:extLst>
        </xdr:cNvPr>
        <xdr:cNvSpPr txBox="1"/>
      </xdr:nvSpPr>
      <xdr:spPr>
        <a:xfrm>
          <a:off x="2683329" y="7355114"/>
          <a:ext cx="1315873" cy="2828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Ink Free" panose="03080402000500000000" pitchFamily="66" charset="0"/>
            </a:rPr>
            <a:t>Income </a:t>
          </a:r>
          <a:r>
            <a:rPr lang="en-US" sz="1200" b="1" baseline="0">
              <a:latin typeface="Ink Free" panose="03080402000500000000" pitchFamily="66" charset="0"/>
            </a:rPr>
            <a:t>Summary</a:t>
          </a:r>
          <a:endParaRPr lang="en-US" sz="1200" b="1">
            <a:latin typeface="Ink Free" panose="03080402000500000000" pitchFamily="66" charset="0"/>
          </a:endParaRPr>
        </a:p>
      </xdr:txBody>
    </xdr:sp>
    <xdr:clientData/>
  </xdr:oneCellAnchor>
  <xdr:oneCellAnchor>
    <xdr:from>
      <xdr:col>9</xdr:col>
      <xdr:colOff>79829</xdr:colOff>
      <xdr:row>40</xdr:row>
      <xdr:rowOff>97971</xdr:rowOff>
    </xdr:from>
    <xdr:ext cx="1415196" cy="282834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A5CC458-4414-4CFF-AECE-6625627045B4}"/>
            </a:ext>
          </a:extLst>
        </xdr:cNvPr>
        <xdr:cNvSpPr txBox="1"/>
      </xdr:nvSpPr>
      <xdr:spPr>
        <a:xfrm>
          <a:off x="4679043" y="7355114"/>
          <a:ext cx="1415196" cy="2828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Ink Free" panose="03080402000500000000" pitchFamily="66" charset="0"/>
            </a:rPr>
            <a:t>Expenses </a:t>
          </a:r>
          <a:r>
            <a:rPr lang="en-US" sz="1200" b="1" baseline="0">
              <a:latin typeface="Ink Free" panose="03080402000500000000" pitchFamily="66" charset="0"/>
            </a:rPr>
            <a:t>Summary</a:t>
          </a:r>
          <a:endParaRPr lang="en-US" sz="1200" b="1">
            <a:latin typeface="Ink Free" panose="03080402000500000000" pitchFamily="66" charset="0"/>
          </a:endParaRPr>
        </a:p>
      </xdr:txBody>
    </xdr:sp>
    <xdr:clientData/>
  </xdr:oneCellAnchor>
  <xdr:oneCellAnchor>
    <xdr:from>
      <xdr:col>13</xdr:col>
      <xdr:colOff>79829</xdr:colOff>
      <xdr:row>40</xdr:row>
      <xdr:rowOff>97971</xdr:rowOff>
    </xdr:from>
    <xdr:ext cx="1338059" cy="28283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091BB4F-D403-454D-A0F9-20F71F7C7B7F}"/>
            </a:ext>
          </a:extLst>
        </xdr:cNvPr>
        <xdr:cNvSpPr txBox="1"/>
      </xdr:nvSpPr>
      <xdr:spPr>
        <a:xfrm>
          <a:off x="10457543" y="7355114"/>
          <a:ext cx="1338059" cy="2828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Ink Free" panose="03080402000500000000" pitchFamily="66" charset="0"/>
            </a:rPr>
            <a:t>Savings </a:t>
          </a:r>
          <a:r>
            <a:rPr lang="en-US" sz="1200" b="1" baseline="0">
              <a:latin typeface="Ink Free" panose="03080402000500000000" pitchFamily="66" charset="0"/>
            </a:rPr>
            <a:t>Summary</a:t>
          </a:r>
          <a:endParaRPr lang="en-US" sz="1200" b="1">
            <a:latin typeface="Ink Free" panose="03080402000500000000" pitchFamily="66" charset="0"/>
          </a:endParaRPr>
        </a:p>
      </xdr:txBody>
    </xdr:sp>
    <xdr:clientData/>
  </xdr:oneCellAnchor>
  <xdr:oneCellAnchor>
    <xdr:from>
      <xdr:col>16</xdr:col>
      <xdr:colOff>123372</xdr:colOff>
      <xdr:row>40</xdr:row>
      <xdr:rowOff>96156</xdr:rowOff>
    </xdr:from>
    <xdr:ext cx="1020792" cy="28283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38666F1-A2A1-4564-B682-EA048C9C10E1}"/>
            </a:ext>
          </a:extLst>
        </xdr:cNvPr>
        <xdr:cNvSpPr txBox="1"/>
      </xdr:nvSpPr>
      <xdr:spPr>
        <a:xfrm>
          <a:off x="8541658" y="7353299"/>
          <a:ext cx="1020792" cy="2828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Ink Free" panose="03080402000500000000" pitchFamily="66" charset="0"/>
            </a:rPr>
            <a:t>Bills </a:t>
          </a:r>
          <a:r>
            <a:rPr lang="en-US" sz="1200" b="1" baseline="0">
              <a:latin typeface="Ink Free" panose="03080402000500000000" pitchFamily="66" charset="0"/>
            </a:rPr>
            <a:t>Tracker</a:t>
          </a:r>
          <a:endParaRPr lang="en-US" sz="1200" b="1">
            <a:latin typeface="Ink Free" panose="03080402000500000000" pitchFamily="66" charset="0"/>
          </a:endParaRPr>
        </a:p>
      </xdr:txBody>
    </xdr:sp>
    <xdr:clientData/>
  </xdr:oneCellAnchor>
  <xdr:oneCellAnchor>
    <xdr:from>
      <xdr:col>0</xdr:col>
      <xdr:colOff>578756</xdr:colOff>
      <xdr:row>56</xdr:row>
      <xdr:rowOff>143329</xdr:rowOff>
    </xdr:from>
    <xdr:ext cx="184731" cy="282834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68C6F3D-9698-406C-A4CA-822F3A071575}"/>
            </a:ext>
          </a:extLst>
        </xdr:cNvPr>
        <xdr:cNvSpPr txBox="1"/>
      </xdr:nvSpPr>
      <xdr:spPr>
        <a:xfrm>
          <a:off x="578756" y="10321472"/>
          <a:ext cx="184731" cy="2828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200" b="1">
            <a:latin typeface="Ink Free" panose="03080402000500000000" pitchFamily="66" charset="0"/>
          </a:endParaRPr>
        </a:p>
      </xdr:txBody>
    </xdr:sp>
    <xdr:clientData/>
  </xdr:oneCellAnchor>
  <xdr:oneCellAnchor>
    <xdr:from>
      <xdr:col>0</xdr:col>
      <xdr:colOff>524327</xdr:colOff>
      <xdr:row>57</xdr:row>
      <xdr:rowOff>97972</xdr:rowOff>
    </xdr:from>
    <xdr:ext cx="3120571" cy="28283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C00280-2BFC-43BA-912A-FA8B1921F376}"/>
            </a:ext>
          </a:extLst>
        </xdr:cNvPr>
        <xdr:cNvSpPr txBox="1"/>
      </xdr:nvSpPr>
      <xdr:spPr>
        <a:xfrm>
          <a:off x="524327" y="10457543"/>
          <a:ext cx="3120571" cy="2828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 b="1">
              <a:latin typeface="Ink Free" panose="03080402000500000000" pitchFamily="66" charset="0"/>
            </a:rPr>
            <a:t>Transactions</a:t>
          </a:r>
          <a:r>
            <a:rPr lang="en-US" sz="1200" b="1" baseline="0">
              <a:latin typeface="Ink Free" panose="03080402000500000000" pitchFamily="66" charset="0"/>
            </a:rPr>
            <a:t> List</a:t>
          </a:r>
          <a:endParaRPr lang="en-US" sz="1200" b="1">
            <a:latin typeface="Ink Free" panose="03080402000500000000" pitchFamily="66" charset="0"/>
          </a:endParaRPr>
        </a:p>
      </xdr:txBody>
    </xdr:sp>
    <xdr:clientData/>
  </xdr:oneCellAnchor>
  <xdr:twoCellAnchor>
    <xdr:from>
      <xdr:col>2</xdr:col>
      <xdr:colOff>125186</xdr:colOff>
      <xdr:row>58</xdr:row>
      <xdr:rowOff>79829</xdr:rowOff>
    </xdr:from>
    <xdr:to>
      <xdr:col>22</xdr:col>
      <xdr:colOff>27215</xdr:colOff>
      <xdr:row>58</xdr:row>
      <xdr:rowOff>99786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1E0F5684-33FC-438E-99D4-7F509D2F806A}"/>
            </a:ext>
          </a:extLst>
        </xdr:cNvPr>
        <xdr:cNvCxnSpPr/>
      </xdr:nvCxnSpPr>
      <xdr:spPr>
        <a:xfrm>
          <a:off x="1839686" y="10620829"/>
          <a:ext cx="16847458" cy="199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154212</xdr:colOff>
      <xdr:row>0</xdr:row>
      <xdr:rowOff>63498</xdr:rowOff>
    </xdr:from>
    <xdr:to>
      <xdr:col>15</xdr:col>
      <xdr:colOff>217712</xdr:colOff>
      <xdr:row>9</xdr:row>
      <xdr:rowOff>63501</xdr:rowOff>
    </xdr:to>
    <xdr:sp macro="" textlink="">
      <xdr:nvSpPr>
        <xdr:cNvPr id="3" name="Rectangle: Top Corners Rounded 2">
          <a:extLst>
            <a:ext uri="{FF2B5EF4-FFF2-40B4-BE49-F238E27FC236}">
              <a16:creationId xmlns:a16="http://schemas.microsoft.com/office/drawing/2014/main" id="{365CB955-57EE-4F85-92A8-9A0A2ABBFDFA}"/>
            </a:ext>
          </a:extLst>
        </xdr:cNvPr>
        <xdr:cNvSpPr/>
      </xdr:nvSpPr>
      <xdr:spPr>
        <a:xfrm>
          <a:off x="154212" y="63498"/>
          <a:ext cx="12881429" cy="1632860"/>
        </a:xfrm>
        <a:prstGeom prst="round2SameRect">
          <a:avLst>
            <a:gd name="adj1" fmla="val 7778"/>
            <a:gd name="adj2" fmla="val 0"/>
          </a:avLst>
        </a:prstGeom>
        <a:solidFill>
          <a:srgbClr val="425C5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462641</xdr:colOff>
      <xdr:row>1</xdr:row>
      <xdr:rowOff>36285</xdr:rowOff>
    </xdr:from>
    <xdr:ext cx="5869215" cy="43345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F375145-B168-4CBB-9081-594E99612497}"/>
            </a:ext>
          </a:extLst>
        </xdr:cNvPr>
        <xdr:cNvSpPr txBox="1"/>
      </xdr:nvSpPr>
      <xdr:spPr>
        <a:xfrm>
          <a:off x="3165927" y="217714"/>
          <a:ext cx="5869215" cy="433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>
              <a:solidFill>
                <a:schemeClr val="accent4">
                  <a:lumMod val="60000"/>
                  <a:lumOff val="4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</a:rPr>
            <a:t>BUDGET PLANNER DASHBOARD</a:t>
          </a:r>
        </a:p>
      </xdr:txBody>
    </xdr:sp>
    <xdr:clientData/>
  </xdr:oneCellAnchor>
  <xdr:oneCellAnchor>
    <xdr:from>
      <xdr:col>3</xdr:col>
      <xdr:colOff>478970</xdr:colOff>
      <xdr:row>2</xdr:row>
      <xdr:rowOff>161470</xdr:rowOff>
    </xdr:from>
    <xdr:ext cx="4456356" cy="33111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E887AEBA-D79C-46D4-93AB-2B426237E517}"/>
            </a:ext>
          </a:extLst>
        </xdr:cNvPr>
        <xdr:cNvSpPr txBox="1"/>
      </xdr:nvSpPr>
      <xdr:spPr>
        <a:xfrm>
          <a:off x="3182256" y="524327"/>
          <a:ext cx="4456356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solidFill>
                <a:schemeClr val="bg1"/>
              </a:solidFill>
              <a:latin typeface="Segoe UI Symbol" panose="020B0502040204020203" pitchFamily="34" charset="0"/>
              <a:ea typeface="Segoe UI Symbol" panose="020B0502040204020203" pitchFamily="34" charset="0"/>
            </a:rPr>
            <a:t>Personal Budget Monthly Dashboard</a:t>
          </a:r>
        </a:p>
      </xdr:txBody>
    </xdr:sp>
    <xdr:clientData/>
  </xdr:oneCellAnchor>
  <xdr:oneCellAnchor>
    <xdr:from>
      <xdr:col>0</xdr:col>
      <xdr:colOff>368300</xdr:colOff>
      <xdr:row>1</xdr:row>
      <xdr:rowOff>78012</xdr:rowOff>
    </xdr:from>
    <xdr:ext cx="715581" cy="33111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E544147-55F3-4994-8CB1-2A44083BAB4E}"/>
            </a:ext>
          </a:extLst>
        </xdr:cNvPr>
        <xdr:cNvSpPr txBox="1"/>
      </xdr:nvSpPr>
      <xdr:spPr>
        <a:xfrm>
          <a:off x="368300" y="259441"/>
          <a:ext cx="715581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chemeClr val="bg1"/>
              </a:solidFill>
              <a:latin typeface="Segoe UI Symbol" panose="020B0502040204020203" pitchFamily="34" charset="0"/>
              <a:ea typeface="Segoe UI Symbol" panose="020B0502040204020203" pitchFamily="34" charset="0"/>
            </a:rPr>
            <a:t>Month</a:t>
          </a:r>
        </a:p>
      </xdr:txBody>
    </xdr:sp>
    <xdr:clientData/>
  </xdr:oneCellAnchor>
  <xdr:oneCellAnchor>
    <xdr:from>
      <xdr:col>0</xdr:col>
      <xdr:colOff>361041</xdr:colOff>
      <xdr:row>2</xdr:row>
      <xdr:rowOff>107043</xdr:rowOff>
    </xdr:from>
    <xdr:ext cx="4091215" cy="299762"/>
    <xdr:sp macro="" textlink="$Z$96">
      <xdr:nvSpPr>
        <xdr:cNvPr id="20" name="TextBox 19">
          <a:extLst>
            <a:ext uri="{FF2B5EF4-FFF2-40B4-BE49-F238E27FC236}">
              <a16:creationId xmlns:a16="http://schemas.microsoft.com/office/drawing/2014/main" id="{92CE9D12-B2C9-4CB2-8977-711D8BD5F5A9}"/>
            </a:ext>
          </a:extLst>
        </xdr:cNvPr>
        <xdr:cNvSpPr txBox="1"/>
      </xdr:nvSpPr>
      <xdr:spPr>
        <a:xfrm>
          <a:off x="361041" y="469900"/>
          <a:ext cx="4091215" cy="2997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fld id="{4F7A216C-2475-4644-8F23-F760E4C33E66}" type="TxLink">
            <a:rPr lang="en-US" sz="1200" b="0" i="0" u="none" strike="noStrike">
              <a:solidFill>
                <a:srgbClr val="FFFFFF"/>
              </a:solidFill>
              <a:latin typeface="Calibri"/>
              <a:ea typeface="Segoe UI Symbol" panose="020B0502040204020203" pitchFamily="34" charset="0"/>
              <a:cs typeface="Calibri"/>
            </a:rPr>
            <a:pPr marL="0" indent="0"/>
            <a:t>OCTOBER</a:t>
          </a:fld>
          <a:endParaRPr lang="en-US" sz="2000" b="1">
            <a:solidFill>
              <a:schemeClr val="accent4">
                <a:lumMod val="60000"/>
                <a:lumOff val="40000"/>
              </a:schemeClr>
            </a:solidFill>
            <a:latin typeface="Segoe UI Symbol" panose="020B0502040204020203" pitchFamily="34" charset="0"/>
            <a:ea typeface="Segoe UI Symbol" panose="020B0502040204020203" pitchFamily="34" charset="0"/>
            <a:cs typeface="+mn-cs"/>
          </a:endParaRPr>
        </a:p>
      </xdr:txBody>
    </xdr:sp>
    <xdr:clientData/>
  </xdr:oneCellAnchor>
  <xdr:oneCellAnchor>
    <xdr:from>
      <xdr:col>0</xdr:col>
      <xdr:colOff>531586</xdr:colOff>
      <xdr:row>49</xdr:row>
      <xdr:rowOff>114299</xdr:rowOff>
    </xdr:from>
    <xdr:ext cx="1056828" cy="282834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B24C32FD-2268-4B61-9FF2-364E4B83425E}"/>
            </a:ext>
          </a:extLst>
        </xdr:cNvPr>
        <xdr:cNvSpPr txBox="1"/>
      </xdr:nvSpPr>
      <xdr:spPr>
        <a:xfrm>
          <a:off x="531586" y="9022442"/>
          <a:ext cx="1056828" cy="2828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Ink Free" panose="03080402000500000000" pitchFamily="66" charset="0"/>
            </a:rPr>
            <a:t>Budget Data</a:t>
          </a:r>
        </a:p>
      </xdr:txBody>
    </xdr:sp>
    <xdr:clientData/>
  </xdr:oneCellAnchor>
  <xdr:twoCellAnchor editAs="absolute">
    <xdr:from>
      <xdr:col>0</xdr:col>
      <xdr:colOff>326571</xdr:colOff>
      <xdr:row>6</xdr:row>
      <xdr:rowOff>18144</xdr:rowOff>
    </xdr:from>
    <xdr:to>
      <xdr:col>2</xdr:col>
      <xdr:colOff>592071</xdr:colOff>
      <xdr:row>12</xdr:row>
      <xdr:rowOff>168728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FE93BD79-780E-49C5-BE79-256098D2375C}"/>
            </a:ext>
          </a:extLst>
        </xdr:cNvPr>
        <xdr:cNvGrpSpPr/>
      </xdr:nvGrpSpPr>
      <xdr:grpSpPr>
        <a:xfrm>
          <a:off x="326571" y="1123044"/>
          <a:ext cx="1980000" cy="1255484"/>
          <a:chOff x="326571" y="1106715"/>
          <a:chExt cx="1980000" cy="1239156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879C6A86-2D8B-451E-AEFE-D967A34DE12A}"/>
              </a:ext>
            </a:extLst>
          </xdr:cNvPr>
          <xdr:cNvSpPr/>
        </xdr:nvSpPr>
        <xdr:spPr>
          <a:xfrm>
            <a:off x="326571" y="1106715"/>
            <a:ext cx="1980000" cy="1239156"/>
          </a:xfrm>
          <a:prstGeom prst="round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5400000" algn="t" rotWithShape="0">
              <a:srgbClr val="425C59">
                <a:alpha val="30000"/>
              </a:srgb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96185458-5CE3-4B08-ACC5-CC84E3DF7325}"/>
              </a:ext>
            </a:extLst>
          </xdr:cNvPr>
          <xdr:cNvSpPr txBox="1"/>
        </xdr:nvSpPr>
        <xdr:spPr>
          <a:xfrm>
            <a:off x="752929" y="1233714"/>
            <a:ext cx="1206677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 b="1">
                <a:solidFill>
                  <a:srgbClr val="425C59"/>
                </a:solidFill>
              </a:rPr>
              <a:t>Current</a:t>
            </a:r>
            <a:r>
              <a:rPr lang="en-US" sz="1200" baseline="0">
                <a:solidFill>
                  <a:srgbClr val="425C59"/>
                </a:solidFill>
              </a:rPr>
              <a:t> </a:t>
            </a:r>
            <a:r>
              <a:rPr lang="en-US" sz="1200" b="1" baseline="0">
                <a:solidFill>
                  <a:srgbClr val="425C59"/>
                </a:solidFill>
              </a:rPr>
              <a:t>Balance</a:t>
            </a:r>
            <a:endParaRPr lang="en-US" sz="1200" b="1">
              <a:solidFill>
                <a:srgbClr val="425C59"/>
              </a:solidFill>
            </a:endParaRPr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8BCDA62F-5233-485F-A894-552FBFDB0739}"/>
              </a:ext>
            </a:extLst>
          </xdr:cNvPr>
          <xdr:cNvSpPr txBox="1"/>
        </xdr:nvSpPr>
        <xdr:spPr>
          <a:xfrm>
            <a:off x="787400" y="1404260"/>
            <a:ext cx="1461939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n-US" sz="900" b="1">
                <a:solidFill>
                  <a:schemeClr val="bg1">
                    <a:lumMod val="50000"/>
                  </a:schemeClr>
                </a:solidFill>
              </a:rPr>
              <a:t>Money Available To Spend</a:t>
            </a:r>
          </a:p>
        </xdr:txBody>
      </xdr:sp>
      <xdr:sp macro="" textlink="D49">
        <xdr:nvSpPr>
          <xdr:cNvPr id="22" name="TextBox 21">
            <a:extLst>
              <a:ext uri="{FF2B5EF4-FFF2-40B4-BE49-F238E27FC236}">
                <a16:creationId xmlns:a16="http://schemas.microsoft.com/office/drawing/2014/main" id="{414CE08A-97CB-422A-A4F0-82F8C27B4C2A}"/>
              </a:ext>
            </a:extLst>
          </xdr:cNvPr>
          <xdr:cNvSpPr txBox="1"/>
        </xdr:nvSpPr>
        <xdr:spPr>
          <a:xfrm>
            <a:off x="823716" y="1803402"/>
            <a:ext cx="1083887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indent="0" algn="ctr"/>
            <a:fld id="{5825E874-1B2B-4F96-B537-0E15F3ACFB25}" type="TxLink">
              <a:rPr lang="en-US" sz="2000" b="1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rPr>
              <a:pPr marL="0" indent="0" algn="ctr"/>
              <a:t> ₦6,000 </a:t>
            </a:fld>
            <a:endParaRPr lang="en-US" sz="2000" b="1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24" name="Graphic 23" descr="Bank with solid fill">
            <a:extLst>
              <a:ext uri="{FF2B5EF4-FFF2-40B4-BE49-F238E27FC236}">
                <a16:creationId xmlns:a16="http://schemas.microsoft.com/office/drawing/2014/main" id="{531621A5-0B06-4195-9742-126C6A8C26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353786" y="1115787"/>
            <a:ext cx="548640" cy="548640"/>
          </a:xfrm>
          <a:prstGeom prst="rect">
            <a:avLst/>
          </a:prstGeom>
        </xdr:spPr>
      </xdr:pic>
    </xdr:grpSp>
    <xdr:clientData/>
  </xdr:twoCellAnchor>
  <xdr:twoCellAnchor editAs="absolute">
    <xdr:from>
      <xdr:col>2</xdr:col>
      <xdr:colOff>980923</xdr:colOff>
      <xdr:row>6</xdr:row>
      <xdr:rowOff>43544</xdr:rowOff>
    </xdr:from>
    <xdr:to>
      <xdr:col>5</xdr:col>
      <xdr:colOff>466280</xdr:colOff>
      <xdr:row>13</xdr:row>
      <xdr:rowOff>12700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D9D5142D-6616-4FA7-84AE-C2DD0B78AF64}"/>
            </a:ext>
          </a:extLst>
        </xdr:cNvPr>
        <xdr:cNvGrpSpPr/>
      </xdr:nvGrpSpPr>
      <xdr:grpSpPr>
        <a:xfrm>
          <a:off x="2695423" y="1148444"/>
          <a:ext cx="1980907" cy="1258206"/>
          <a:chOff x="2592614" y="1132115"/>
          <a:chExt cx="1980000" cy="1239156"/>
        </a:xfrm>
      </xdr:grpSpPr>
      <xdr:sp macro="" textlink="">
        <xdr:nvSpPr>
          <xdr:cNvPr id="27" name="Rectangle: Rounded Corners 26">
            <a:extLst>
              <a:ext uri="{FF2B5EF4-FFF2-40B4-BE49-F238E27FC236}">
                <a16:creationId xmlns:a16="http://schemas.microsoft.com/office/drawing/2014/main" id="{A4594B52-43C4-4551-B511-5F59149ED725}"/>
              </a:ext>
            </a:extLst>
          </xdr:cNvPr>
          <xdr:cNvSpPr/>
        </xdr:nvSpPr>
        <xdr:spPr>
          <a:xfrm>
            <a:off x="2592614" y="1132115"/>
            <a:ext cx="1980000" cy="1239156"/>
          </a:xfrm>
          <a:prstGeom prst="round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5400000" algn="t" rotWithShape="0">
              <a:srgbClr val="425C59">
                <a:alpha val="30000"/>
              </a:srgb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TextBox 27">
            <a:extLst>
              <a:ext uri="{FF2B5EF4-FFF2-40B4-BE49-F238E27FC236}">
                <a16:creationId xmlns:a16="http://schemas.microsoft.com/office/drawing/2014/main" id="{6083B6DE-6C7B-4C50-B5B1-A670C70D3E2A}"/>
              </a:ext>
            </a:extLst>
          </xdr:cNvPr>
          <xdr:cNvSpPr txBox="1"/>
        </xdr:nvSpPr>
        <xdr:spPr>
          <a:xfrm>
            <a:off x="3254829" y="1231900"/>
            <a:ext cx="658001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 b="1">
                <a:solidFill>
                  <a:srgbClr val="425C59"/>
                </a:solidFill>
              </a:rPr>
              <a:t>Income</a:t>
            </a:r>
          </a:p>
        </xdr:txBody>
      </xdr:sp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2A4415E2-E293-4258-93E8-9B5009A27F92}"/>
              </a:ext>
            </a:extLst>
          </xdr:cNvPr>
          <xdr:cNvSpPr txBox="1"/>
        </xdr:nvSpPr>
        <xdr:spPr>
          <a:xfrm>
            <a:off x="3165479" y="1429660"/>
            <a:ext cx="1074590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n-US" sz="900" b="1">
                <a:solidFill>
                  <a:schemeClr val="bg1">
                    <a:lumMod val="50000"/>
                  </a:schemeClr>
                </a:solidFill>
              </a:rPr>
              <a:t>The Actual Income</a:t>
            </a:r>
          </a:p>
        </xdr:txBody>
      </xdr:sp>
      <xdr:sp macro="" textlink="$D$45">
        <xdr:nvSpPr>
          <xdr:cNvPr id="30" name="TextBox 29">
            <a:extLst>
              <a:ext uri="{FF2B5EF4-FFF2-40B4-BE49-F238E27FC236}">
                <a16:creationId xmlns:a16="http://schemas.microsoft.com/office/drawing/2014/main" id="{D8DED1FF-8492-467A-81D0-299694F3620A}"/>
              </a:ext>
            </a:extLst>
          </xdr:cNvPr>
          <xdr:cNvSpPr txBox="1"/>
        </xdr:nvSpPr>
        <xdr:spPr>
          <a:xfrm>
            <a:off x="2906579" y="1810659"/>
            <a:ext cx="1323247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indent="0" algn="ctr"/>
            <a:fld id="{82477704-16F0-4AE7-814D-02F4AF95EB8B}" type="TxLink">
              <a:rPr lang="en-US" sz="2000" b="1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rPr>
              <a:pPr marL="0" indent="0" algn="ctr"/>
              <a:t> ₦146,000 </a:t>
            </a:fld>
            <a:endParaRPr lang="en-US" sz="2000" b="1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32" name="Graphic 31" descr="Business Growth with solid fill">
            <a:extLst>
              <a:ext uri="{FF2B5EF4-FFF2-40B4-BE49-F238E27FC236}">
                <a16:creationId xmlns:a16="http://schemas.microsoft.com/office/drawing/2014/main" id="{9B3C99A4-6F0B-44F3-A371-8FE939142C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2748642" y="1188357"/>
            <a:ext cx="548640" cy="548640"/>
          </a:xfrm>
          <a:prstGeom prst="rect">
            <a:avLst/>
          </a:prstGeom>
        </xdr:spPr>
      </xdr:pic>
    </xdr:grpSp>
    <xdr:clientData/>
  </xdr:twoCellAnchor>
  <xdr:twoCellAnchor editAs="absolute">
    <xdr:from>
      <xdr:col>5</xdr:col>
      <xdr:colOff>855132</xdr:colOff>
      <xdr:row>6</xdr:row>
      <xdr:rowOff>68944</xdr:rowOff>
    </xdr:from>
    <xdr:to>
      <xdr:col>7</xdr:col>
      <xdr:colOff>739632</xdr:colOff>
      <xdr:row>13</xdr:row>
      <xdr:rowOff>38100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EDAEC587-75DA-4BA9-86DE-7E2015DF5ECB}"/>
            </a:ext>
          </a:extLst>
        </xdr:cNvPr>
        <xdr:cNvGrpSpPr/>
      </xdr:nvGrpSpPr>
      <xdr:grpSpPr>
        <a:xfrm>
          <a:off x="5065182" y="1173844"/>
          <a:ext cx="1980000" cy="1258206"/>
          <a:chOff x="4858656" y="1157515"/>
          <a:chExt cx="1980000" cy="1239156"/>
        </a:xfrm>
      </xdr:grpSpPr>
      <xdr:sp macro="" textlink="">
        <xdr:nvSpPr>
          <xdr:cNvPr id="33" name="Rectangle: Rounded Corners 32">
            <a:extLst>
              <a:ext uri="{FF2B5EF4-FFF2-40B4-BE49-F238E27FC236}">
                <a16:creationId xmlns:a16="http://schemas.microsoft.com/office/drawing/2014/main" id="{02DDFD89-97B5-46FE-8D0C-7AAD702611D8}"/>
              </a:ext>
            </a:extLst>
          </xdr:cNvPr>
          <xdr:cNvSpPr/>
        </xdr:nvSpPr>
        <xdr:spPr>
          <a:xfrm>
            <a:off x="4858656" y="1157515"/>
            <a:ext cx="1980000" cy="1239156"/>
          </a:xfrm>
          <a:prstGeom prst="round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5400000" algn="t" rotWithShape="0">
              <a:srgbClr val="425C59">
                <a:alpha val="30000"/>
              </a:srgb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E890D902-9EFF-453C-BD3D-7F38037021C5}"/>
              </a:ext>
            </a:extLst>
          </xdr:cNvPr>
          <xdr:cNvSpPr txBox="1"/>
        </xdr:nvSpPr>
        <xdr:spPr>
          <a:xfrm>
            <a:off x="5520871" y="1257300"/>
            <a:ext cx="773289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 b="1">
                <a:solidFill>
                  <a:srgbClr val="425C59"/>
                </a:solidFill>
              </a:rPr>
              <a:t>Expenses</a:t>
            </a:r>
          </a:p>
        </xdr:txBody>
      </xdr:sp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4C84D36D-53CF-4F6F-831B-EA281241D6D0}"/>
              </a:ext>
            </a:extLst>
          </xdr:cNvPr>
          <xdr:cNvSpPr txBox="1"/>
        </xdr:nvSpPr>
        <xdr:spPr>
          <a:xfrm>
            <a:off x="5411325" y="1455060"/>
            <a:ext cx="1114985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n-US" sz="900" b="1">
                <a:solidFill>
                  <a:schemeClr val="bg1">
                    <a:lumMod val="50000"/>
                  </a:schemeClr>
                </a:solidFill>
              </a:rPr>
              <a:t>The Actual Expense</a:t>
            </a:r>
          </a:p>
        </xdr:txBody>
      </xdr:sp>
      <xdr:sp macro="" textlink="$D$46">
        <xdr:nvSpPr>
          <xdr:cNvPr id="36" name="TextBox 35">
            <a:extLst>
              <a:ext uri="{FF2B5EF4-FFF2-40B4-BE49-F238E27FC236}">
                <a16:creationId xmlns:a16="http://schemas.microsoft.com/office/drawing/2014/main" id="{598314EB-687C-444E-BDB8-E9E52BFEDA20}"/>
              </a:ext>
            </a:extLst>
          </xdr:cNvPr>
          <xdr:cNvSpPr txBox="1"/>
        </xdr:nvSpPr>
        <xdr:spPr>
          <a:xfrm>
            <a:off x="5237607" y="1836059"/>
            <a:ext cx="1193275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indent="0" algn="ctr"/>
            <a:fld id="{00B6DB0E-C1DA-4906-BF76-63AE7001258C}" type="TxLink">
              <a:rPr lang="en-US" sz="2000" b="1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rPr>
              <a:pPr marL="0" indent="0" algn="ctr"/>
              <a:t> ₦50,000 </a:t>
            </a:fld>
            <a:endParaRPr lang="en-US" sz="2000" b="1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42" name="Graphic 41" descr="Money with solid fill">
            <a:extLst>
              <a:ext uri="{FF2B5EF4-FFF2-40B4-BE49-F238E27FC236}">
                <a16:creationId xmlns:a16="http://schemas.microsoft.com/office/drawing/2014/main" id="{03F6120E-9BBE-44D7-B4AC-70D8D836CE3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4953000" y="1188357"/>
            <a:ext cx="548640" cy="548640"/>
          </a:xfrm>
          <a:prstGeom prst="rect">
            <a:avLst/>
          </a:prstGeom>
        </xdr:spPr>
      </xdr:pic>
    </xdr:grpSp>
    <xdr:clientData/>
  </xdr:twoCellAnchor>
  <xdr:twoCellAnchor editAs="absolute">
    <xdr:from>
      <xdr:col>8</xdr:col>
      <xdr:colOff>139699</xdr:colOff>
      <xdr:row>6</xdr:row>
      <xdr:rowOff>48987</xdr:rowOff>
    </xdr:from>
    <xdr:to>
      <xdr:col>10</xdr:col>
      <xdr:colOff>840628</xdr:colOff>
      <xdr:row>13</xdr:row>
      <xdr:rowOff>18143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F3DDEBA2-0749-42D7-B5D5-388E8D95CBEC}"/>
            </a:ext>
          </a:extLst>
        </xdr:cNvPr>
        <xdr:cNvGrpSpPr/>
      </xdr:nvGrpSpPr>
      <xdr:grpSpPr>
        <a:xfrm>
          <a:off x="7435849" y="1153887"/>
          <a:ext cx="1977279" cy="1258206"/>
          <a:chOff x="7115628" y="1173844"/>
          <a:chExt cx="1980000" cy="1239156"/>
        </a:xfrm>
      </xdr:grpSpPr>
      <xdr:sp macro="" textlink="">
        <xdr:nvSpPr>
          <xdr:cNvPr id="37" name="Rectangle: Rounded Corners 36">
            <a:extLst>
              <a:ext uri="{FF2B5EF4-FFF2-40B4-BE49-F238E27FC236}">
                <a16:creationId xmlns:a16="http://schemas.microsoft.com/office/drawing/2014/main" id="{380A34C4-D184-4AA1-AF72-6737350A3CB8}"/>
              </a:ext>
            </a:extLst>
          </xdr:cNvPr>
          <xdr:cNvSpPr/>
        </xdr:nvSpPr>
        <xdr:spPr>
          <a:xfrm>
            <a:off x="7115628" y="1173844"/>
            <a:ext cx="1980000" cy="1239156"/>
          </a:xfrm>
          <a:prstGeom prst="round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5400000" algn="t" rotWithShape="0">
              <a:srgbClr val="425C59">
                <a:alpha val="30000"/>
              </a:srgb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A5C207D3-6ACB-457F-8F87-578C472AF5D0}"/>
              </a:ext>
            </a:extLst>
          </xdr:cNvPr>
          <xdr:cNvSpPr txBox="1"/>
        </xdr:nvSpPr>
        <xdr:spPr>
          <a:xfrm>
            <a:off x="7777843" y="1273629"/>
            <a:ext cx="445571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 b="1">
                <a:solidFill>
                  <a:srgbClr val="425C59"/>
                </a:solidFill>
              </a:rPr>
              <a:t>Bills</a:t>
            </a:r>
          </a:p>
        </xdr:txBody>
      </xdr:sp>
      <xdr:sp macro="" textlink="">
        <xdr:nvSpPr>
          <xdr:cNvPr id="39" name="TextBox 38">
            <a:extLst>
              <a:ext uri="{FF2B5EF4-FFF2-40B4-BE49-F238E27FC236}">
                <a16:creationId xmlns:a16="http://schemas.microsoft.com/office/drawing/2014/main" id="{2F0D8C8B-E3DB-4D5A-B59E-7F236AA7EB0C}"/>
              </a:ext>
            </a:extLst>
          </xdr:cNvPr>
          <xdr:cNvSpPr txBox="1"/>
        </xdr:nvSpPr>
        <xdr:spPr>
          <a:xfrm>
            <a:off x="7768133" y="1471389"/>
            <a:ext cx="915315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n-US" sz="900" b="1">
                <a:solidFill>
                  <a:schemeClr val="bg1">
                    <a:lumMod val="50000"/>
                  </a:schemeClr>
                </a:solidFill>
              </a:rPr>
              <a:t>The Actual Bills</a:t>
            </a:r>
          </a:p>
        </xdr:txBody>
      </xdr:sp>
      <xdr:sp macro="" textlink="$D$47">
        <xdr:nvSpPr>
          <xdr:cNvPr id="40" name="TextBox 39">
            <a:extLst>
              <a:ext uri="{FF2B5EF4-FFF2-40B4-BE49-F238E27FC236}">
                <a16:creationId xmlns:a16="http://schemas.microsoft.com/office/drawing/2014/main" id="{5A887077-1295-4584-80CD-11ED0F4725D9}"/>
              </a:ext>
            </a:extLst>
          </xdr:cNvPr>
          <xdr:cNvSpPr txBox="1"/>
        </xdr:nvSpPr>
        <xdr:spPr>
          <a:xfrm>
            <a:off x="7494579" y="1852388"/>
            <a:ext cx="1193275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indent="0" algn="ctr"/>
            <a:fld id="{CE9AC318-30E4-4553-8343-8A7B96FABA82}" type="TxLink">
              <a:rPr lang="en-US" sz="2000" b="1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rPr>
              <a:pPr marL="0" indent="0" algn="ctr"/>
              <a:t> ₦57,000 </a:t>
            </a:fld>
            <a:endParaRPr lang="en-US" sz="2000" b="1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44" name="Graphic 43" descr="Document with solid fill">
            <a:extLst>
              <a:ext uri="{FF2B5EF4-FFF2-40B4-BE49-F238E27FC236}">
                <a16:creationId xmlns:a16="http://schemas.microsoft.com/office/drawing/2014/main" id="{83FE65D0-AEF6-4300-9D01-21C12DF991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7338785" y="1260928"/>
            <a:ext cx="548640" cy="548640"/>
          </a:xfrm>
          <a:prstGeom prst="rect">
            <a:avLst/>
          </a:prstGeom>
        </xdr:spPr>
      </xdr:pic>
    </xdr:grpSp>
    <xdr:clientData/>
  </xdr:twoCellAnchor>
  <xdr:twoCellAnchor editAs="absolute">
    <xdr:from>
      <xdr:col>11</xdr:col>
      <xdr:colOff>272142</xdr:colOff>
      <xdr:row>0</xdr:row>
      <xdr:rowOff>145143</xdr:rowOff>
    </xdr:from>
    <xdr:to>
      <xdr:col>14</xdr:col>
      <xdr:colOff>911385</xdr:colOff>
      <xdr:row>13</xdr:row>
      <xdr:rowOff>36286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D4528D16-7034-47D3-99E9-5C70F66699CE}"/>
            </a:ext>
          </a:extLst>
        </xdr:cNvPr>
        <xdr:cNvSpPr/>
      </xdr:nvSpPr>
      <xdr:spPr>
        <a:xfrm>
          <a:off x="9833428" y="145143"/>
          <a:ext cx="2907100" cy="2249714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srgbClr val="425C59">
              <a:alpha val="3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11</xdr:col>
      <xdr:colOff>609613</xdr:colOff>
      <xdr:row>0</xdr:row>
      <xdr:rowOff>159998</xdr:rowOff>
    </xdr:from>
    <xdr:to>
      <xdr:col>14</xdr:col>
      <xdr:colOff>117927</xdr:colOff>
      <xdr:row>3</xdr:row>
      <xdr:rowOff>109661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17B01304-0269-4026-A0B7-4D7B2195C0FE}"/>
            </a:ext>
          </a:extLst>
        </xdr:cNvPr>
        <xdr:cNvSpPr txBox="1"/>
      </xdr:nvSpPr>
      <xdr:spPr>
        <a:xfrm>
          <a:off x="10170899" y="159998"/>
          <a:ext cx="1776171" cy="493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200" b="1">
              <a:solidFill>
                <a:srgbClr val="C00000"/>
              </a:solidFill>
            </a:rPr>
            <a:t>Allocation</a:t>
          </a:r>
          <a:r>
            <a:rPr lang="en-US" sz="1200" b="1" baseline="0">
              <a:solidFill>
                <a:srgbClr val="425C59"/>
              </a:solidFill>
            </a:rPr>
            <a:t> Summary</a:t>
          </a:r>
          <a:endParaRPr lang="en-US" sz="1200" b="1">
            <a:solidFill>
              <a:srgbClr val="425C59"/>
            </a:solidFill>
          </a:endParaRPr>
        </a:p>
      </xdr:txBody>
    </xdr:sp>
    <xdr:clientData/>
  </xdr:twoCellAnchor>
  <xdr:twoCellAnchor editAs="absolute">
    <xdr:from>
      <xdr:col>11</xdr:col>
      <xdr:colOff>615810</xdr:colOff>
      <xdr:row>1</xdr:row>
      <xdr:rowOff>175897</xdr:rowOff>
    </xdr:from>
    <xdr:to>
      <xdr:col>13</xdr:col>
      <xdr:colOff>1025071</xdr:colOff>
      <xdr:row>4</xdr:row>
      <xdr:rowOff>42708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5BA23BE2-8013-4A72-B753-E2657EBDA289}"/>
            </a:ext>
          </a:extLst>
        </xdr:cNvPr>
        <xdr:cNvSpPr txBox="1"/>
      </xdr:nvSpPr>
      <xdr:spPr>
        <a:xfrm>
          <a:off x="10177096" y="357326"/>
          <a:ext cx="1570404" cy="4110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900" b="1">
              <a:solidFill>
                <a:schemeClr val="bg1">
                  <a:lumMod val="50000"/>
                </a:schemeClr>
              </a:solidFill>
            </a:rPr>
            <a:t> Actual Allocation</a:t>
          </a:r>
          <a:r>
            <a:rPr lang="en-US" sz="900" b="1" baseline="0">
              <a:solidFill>
                <a:schemeClr val="bg1">
                  <a:lumMod val="50000"/>
                </a:schemeClr>
              </a:solidFill>
            </a:rPr>
            <a:t> Of The Income</a:t>
          </a:r>
          <a:endParaRPr lang="en-US" sz="9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11</xdr:col>
      <xdr:colOff>290285</xdr:colOff>
      <xdr:row>4</xdr:row>
      <xdr:rowOff>18142</xdr:rowOff>
    </xdr:from>
    <xdr:to>
      <xdr:col>14</xdr:col>
      <xdr:colOff>834572</xdr:colOff>
      <xdr:row>13</xdr:row>
      <xdr:rowOff>63500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85EF2636-2B94-4BB4-AE52-33D26A7A8A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absolute">
    <xdr:from>
      <xdr:col>0</xdr:col>
      <xdr:colOff>306614</xdr:colOff>
      <xdr:row>14</xdr:row>
      <xdr:rowOff>25400</xdr:rowOff>
    </xdr:from>
    <xdr:to>
      <xdr:col>2</xdr:col>
      <xdr:colOff>572114</xdr:colOff>
      <xdr:row>30</xdr:row>
      <xdr:rowOff>18143</xdr:rowOff>
    </xdr:to>
    <xdr:sp macro="" textlink="">
      <xdr:nvSpPr>
        <xdr:cNvPr id="63" name="Rectangle: Rounded Corners 62">
          <a:extLst>
            <a:ext uri="{FF2B5EF4-FFF2-40B4-BE49-F238E27FC236}">
              <a16:creationId xmlns:a16="http://schemas.microsoft.com/office/drawing/2014/main" id="{84C0D11E-D4B7-4A6A-B817-6163C2458095}"/>
            </a:ext>
          </a:extLst>
        </xdr:cNvPr>
        <xdr:cNvSpPr/>
      </xdr:nvSpPr>
      <xdr:spPr>
        <a:xfrm>
          <a:off x="306614" y="2565400"/>
          <a:ext cx="1980000" cy="289560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srgbClr val="425C59">
              <a:alpha val="3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578756</xdr:colOff>
      <xdr:row>14</xdr:row>
      <xdr:rowOff>88899</xdr:rowOff>
    </xdr:from>
    <xdr:to>
      <xdr:col>2</xdr:col>
      <xdr:colOff>178590</xdr:colOff>
      <xdr:row>16</xdr:row>
      <xdr:rowOff>6247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6C0E5BA1-75FC-4A8A-9BE6-7EF14FAA0057}"/>
            </a:ext>
          </a:extLst>
        </xdr:cNvPr>
        <xdr:cNvSpPr txBox="1"/>
      </xdr:nvSpPr>
      <xdr:spPr>
        <a:xfrm>
          <a:off x="578756" y="2628899"/>
          <a:ext cx="1314334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 baseline="0">
              <a:solidFill>
                <a:srgbClr val="425C59"/>
              </a:solidFill>
            </a:rPr>
            <a:t>Balance Vs Actual</a:t>
          </a:r>
          <a:endParaRPr lang="en-US" sz="1200" b="1">
            <a:solidFill>
              <a:srgbClr val="425C59"/>
            </a:solidFill>
          </a:endParaRPr>
        </a:p>
      </xdr:txBody>
    </xdr:sp>
    <xdr:clientData/>
  </xdr:twoCellAnchor>
  <xdr:twoCellAnchor editAs="absolute">
    <xdr:from>
      <xdr:col>0</xdr:col>
      <xdr:colOff>552871</xdr:colOff>
      <xdr:row>15</xdr:row>
      <xdr:rowOff>107366</xdr:rowOff>
    </xdr:from>
    <xdr:to>
      <xdr:col>2</xdr:col>
      <xdr:colOff>384756</xdr:colOff>
      <xdr:row>17</xdr:row>
      <xdr:rowOff>118586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89ABB196-C2FD-4D62-B338-C947C598755D}"/>
            </a:ext>
          </a:extLst>
        </xdr:cNvPr>
        <xdr:cNvSpPr txBox="1"/>
      </xdr:nvSpPr>
      <xdr:spPr>
        <a:xfrm>
          <a:off x="552871" y="2828795"/>
          <a:ext cx="1546385" cy="374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900" b="1">
              <a:solidFill>
                <a:schemeClr val="bg1">
                  <a:lumMod val="50000"/>
                </a:schemeClr>
              </a:solidFill>
            </a:rPr>
            <a:t>Comparison Between </a:t>
          </a:r>
        </a:p>
        <a:p>
          <a:pPr algn="l"/>
          <a:r>
            <a:rPr lang="en-US" sz="900" b="1">
              <a:solidFill>
                <a:schemeClr val="bg1">
                  <a:lumMod val="50000"/>
                </a:schemeClr>
              </a:solidFill>
            </a:rPr>
            <a:t>Budget And Actual Elements</a:t>
          </a:r>
        </a:p>
      </xdr:txBody>
    </xdr:sp>
    <xdr:clientData/>
  </xdr:twoCellAnchor>
  <xdr:twoCellAnchor editAs="absolute">
    <xdr:from>
      <xdr:col>0</xdr:col>
      <xdr:colOff>313870</xdr:colOff>
      <xdr:row>17</xdr:row>
      <xdr:rowOff>159656</xdr:rowOff>
    </xdr:from>
    <xdr:to>
      <xdr:col>1</xdr:col>
      <xdr:colOff>695201</xdr:colOff>
      <xdr:row>19</xdr:row>
      <xdr:rowOff>77004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5F1C9E6B-F233-4AC5-951D-A449C18D6FC1}"/>
            </a:ext>
          </a:extLst>
        </xdr:cNvPr>
        <xdr:cNvSpPr txBox="1"/>
      </xdr:nvSpPr>
      <xdr:spPr>
        <a:xfrm>
          <a:off x="313870" y="3243942"/>
          <a:ext cx="98911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 baseline="0">
              <a:solidFill>
                <a:schemeClr val="accent1">
                  <a:lumMod val="60000"/>
                  <a:lumOff val="40000"/>
                </a:schemeClr>
              </a:solidFill>
            </a:rPr>
            <a:t>Savings</a:t>
          </a:r>
          <a:r>
            <a:rPr lang="en-US" sz="1200" b="1" baseline="0">
              <a:solidFill>
                <a:srgbClr val="425C59"/>
              </a:solidFill>
            </a:rPr>
            <a:t> </a:t>
          </a:r>
          <a:r>
            <a:rPr lang="en-US" sz="1200" b="1" baseline="0">
              <a:solidFill>
                <a:schemeClr val="accent1">
                  <a:lumMod val="60000"/>
                  <a:lumOff val="40000"/>
                </a:schemeClr>
              </a:solidFill>
            </a:rPr>
            <a:t>Rate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xdr:txBody>
    </xdr:sp>
    <xdr:clientData/>
  </xdr:twoCellAnchor>
  <xdr:twoCellAnchor editAs="absolute">
    <xdr:from>
      <xdr:col>0</xdr:col>
      <xdr:colOff>490278</xdr:colOff>
      <xdr:row>19</xdr:row>
      <xdr:rowOff>123695</xdr:rowOff>
    </xdr:from>
    <xdr:to>
      <xdr:col>1</xdr:col>
      <xdr:colOff>522347</xdr:colOff>
      <xdr:row>21</xdr:row>
      <xdr:rowOff>41043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C62050D6-40CA-4E9F-9EA7-7F52E2380D4D}"/>
            </a:ext>
          </a:extLst>
        </xdr:cNvPr>
        <xdr:cNvSpPr txBox="1"/>
      </xdr:nvSpPr>
      <xdr:spPr>
        <a:xfrm>
          <a:off x="490278" y="3570838"/>
          <a:ext cx="63985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1200" b="1">
              <a:solidFill>
                <a:schemeClr val="bg1">
                  <a:lumMod val="50000"/>
                </a:schemeClr>
              </a:solidFill>
            </a:rPr>
            <a:t>Budget</a:t>
          </a:r>
        </a:p>
      </xdr:txBody>
    </xdr:sp>
    <xdr:clientData/>
  </xdr:twoCellAnchor>
  <xdr:twoCellAnchor editAs="absolute">
    <xdr:from>
      <xdr:col>0</xdr:col>
      <xdr:colOff>514227</xdr:colOff>
      <xdr:row>21</xdr:row>
      <xdr:rowOff>40239</xdr:rowOff>
    </xdr:from>
    <xdr:to>
      <xdr:col>1</xdr:col>
      <xdr:colOff>498398</xdr:colOff>
      <xdr:row>22</xdr:row>
      <xdr:rowOff>139015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89835C77-BD14-43CF-B424-E7257630D742}"/>
            </a:ext>
          </a:extLst>
        </xdr:cNvPr>
        <xdr:cNvSpPr txBox="1"/>
      </xdr:nvSpPr>
      <xdr:spPr>
        <a:xfrm>
          <a:off x="514227" y="3850239"/>
          <a:ext cx="59195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1200" b="1">
              <a:solidFill>
                <a:schemeClr val="bg1">
                  <a:lumMod val="50000"/>
                </a:schemeClr>
              </a:solidFill>
            </a:rPr>
            <a:t>Actual</a:t>
          </a:r>
          <a:endParaRPr lang="en-US" sz="9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489857</xdr:colOff>
      <xdr:row>19</xdr:row>
      <xdr:rowOff>164011</xdr:rowOff>
    </xdr:from>
    <xdr:to>
      <xdr:col>2</xdr:col>
      <xdr:colOff>297543</xdr:colOff>
      <xdr:row>21</xdr:row>
      <xdr:rowOff>18868</xdr:rowOff>
    </xdr:to>
    <xdr:sp macro="" textlink="$C$53">
      <xdr:nvSpPr>
        <xdr:cNvPr id="71" name="Rectangle: Rounded Corners 70">
          <a:extLst>
            <a:ext uri="{FF2B5EF4-FFF2-40B4-BE49-F238E27FC236}">
              <a16:creationId xmlns:a16="http://schemas.microsoft.com/office/drawing/2014/main" id="{AB3B55CA-20BD-4BB3-971B-153457809DAB}"/>
            </a:ext>
          </a:extLst>
        </xdr:cNvPr>
        <xdr:cNvSpPr/>
      </xdr:nvSpPr>
      <xdr:spPr>
        <a:xfrm>
          <a:off x="1097643" y="3611154"/>
          <a:ext cx="914400" cy="217714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CF63B27-0246-4257-900E-F9BFB90CE36B}" type="TxLink">
            <a:rPr lang="en-US" sz="1400" b="1" i="0" u="none" strike="noStrike">
              <a:solidFill>
                <a:srgbClr val="000000"/>
              </a:solidFill>
              <a:latin typeface="+mn-lt"/>
              <a:cs typeface="Helvetica" panose="020B0604020202020204" pitchFamily="34" charset="0"/>
            </a:rPr>
            <a:pPr algn="ctr"/>
            <a:t>20%</a:t>
          </a:fld>
          <a:endParaRPr lang="en-US" sz="1400" b="1">
            <a:latin typeface="+mn-lt"/>
            <a:cs typeface="Helvetica" panose="020B0604020202020204" pitchFamily="34" charset="0"/>
          </a:endParaRPr>
        </a:p>
      </xdr:txBody>
    </xdr:sp>
    <xdr:clientData/>
  </xdr:twoCellAnchor>
  <xdr:twoCellAnchor>
    <xdr:from>
      <xdr:col>1</xdr:col>
      <xdr:colOff>488044</xdr:colOff>
      <xdr:row>21</xdr:row>
      <xdr:rowOff>80555</xdr:rowOff>
    </xdr:from>
    <xdr:to>
      <xdr:col>2</xdr:col>
      <xdr:colOff>295730</xdr:colOff>
      <xdr:row>22</xdr:row>
      <xdr:rowOff>116840</xdr:rowOff>
    </xdr:to>
    <xdr:sp macro="" textlink="$D$53">
      <xdr:nvSpPr>
        <xdr:cNvPr id="72" name="Rectangle: Rounded Corners 71">
          <a:extLst>
            <a:ext uri="{FF2B5EF4-FFF2-40B4-BE49-F238E27FC236}">
              <a16:creationId xmlns:a16="http://schemas.microsoft.com/office/drawing/2014/main" id="{C6065A37-354D-4D99-A316-259B55CF04F7}"/>
            </a:ext>
          </a:extLst>
        </xdr:cNvPr>
        <xdr:cNvSpPr/>
      </xdr:nvSpPr>
      <xdr:spPr>
        <a:xfrm>
          <a:off x="1095830" y="3890555"/>
          <a:ext cx="914400" cy="217714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A6565D5E-0D7C-4299-ACEB-679A48653AAD}" type="TxLink">
            <a:rPr lang="en-US" sz="1400" b="1" i="0" u="none" strike="noStrike">
              <a:solidFill>
                <a:srgbClr val="000000"/>
              </a:solidFill>
              <a:latin typeface="+mn-lt"/>
              <a:cs typeface="Helvetica" panose="020B0604020202020204" pitchFamily="34" charset="0"/>
            </a:rPr>
            <a:pPr algn="ctr"/>
            <a:t>23%</a:t>
          </a:fld>
          <a:endParaRPr lang="en-US" sz="1400" b="1">
            <a:latin typeface="+mn-lt"/>
            <a:cs typeface="Helvetica" panose="020B0604020202020204" pitchFamily="34" charset="0"/>
          </a:endParaRPr>
        </a:p>
      </xdr:txBody>
    </xdr:sp>
    <xdr:clientData/>
  </xdr:twoCellAnchor>
  <xdr:twoCellAnchor editAs="absolute">
    <xdr:from>
      <xdr:col>0</xdr:col>
      <xdr:colOff>393700</xdr:colOff>
      <xdr:row>24</xdr:row>
      <xdr:rowOff>39915</xdr:rowOff>
    </xdr:from>
    <xdr:to>
      <xdr:col>1</xdr:col>
      <xdr:colOff>231485</xdr:colOff>
      <xdr:row>25</xdr:row>
      <xdr:rowOff>138692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884859FD-F489-4CBF-B415-3C9B6C55DD4C}"/>
            </a:ext>
          </a:extLst>
        </xdr:cNvPr>
        <xdr:cNvSpPr txBox="1"/>
      </xdr:nvSpPr>
      <xdr:spPr>
        <a:xfrm>
          <a:off x="393700" y="4394201"/>
          <a:ext cx="4455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 baseline="0">
              <a:solidFill>
                <a:schemeClr val="accent1">
                  <a:lumMod val="60000"/>
                  <a:lumOff val="40000"/>
                </a:schemeClr>
              </a:solidFill>
            </a:rPr>
            <a:t>Bills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xdr:txBody>
    </xdr:sp>
    <xdr:clientData/>
  </xdr:twoCellAnchor>
  <xdr:twoCellAnchor editAs="absolute">
    <xdr:from>
      <xdr:col>0</xdr:col>
      <xdr:colOff>587835</xdr:colOff>
      <xdr:row>25</xdr:row>
      <xdr:rowOff>94667</xdr:rowOff>
    </xdr:from>
    <xdr:to>
      <xdr:col>1</xdr:col>
      <xdr:colOff>442933</xdr:colOff>
      <xdr:row>27</xdr:row>
      <xdr:rowOff>12015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9A7AAF15-B6FC-4396-9A81-0793E2FF647B}"/>
            </a:ext>
          </a:extLst>
        </xdr:cNvPr>
        <xdr:cNvSpPr txBox="1"/>
      </xdr:nvSpPr>
      <xdr:spPr>
        <a:xfrm>
          <a:off x="587835" y="4630381"/>
          <a:ext cx="462884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1200" b="1">
              <a:solidFill>
                <a:schemeClr val="bg1">
                  <a:lumMod val="50000"/>
                </a:schemeClr>
              </a:solidFill>
            </a:rPr>
            <a:t>Paid</a:t>
          </a:r>
        </a:p>
      </xdr:txBody>
    </xdr:sp>
    <xdr:clientData/>
  </xdr:twoCellAnchor>
  <xdr:twoCellAnchor editAs="absolute">
    <xdr:from>
      <xdr:col>0</xdr:col>
      <xdr:colOff>451708</xdr:colOff>
      <xdr:row>27</xdr:row>
      <xdr:rowOff>2140</xdr:rowOff>
    </xdr:from>
    <xdr:to>
      <xdr:col>1</xdr:col>
      <xdr:colOff>579060</xdr:colOff>
      <xdr:row>28</xdr:row>
      <xdr:rowOff>100916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15E0745D-208D-408B-B46E-613AED9CF0C9}"/>
            </a:ext>
          </a:extLst>
        </xdr:cNvPr>
        <xdr:cNvSpPr txBox="1"/>
      </xdr:nvSpPr>
      <xdr:spPr>
        <a:xfrm>
          <a:off x="451708" y="4900711"/>
          <a:ext cx="73513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1200" b="1">
              <a:solidFill>
                <a:schemeClr val="bg1">
                  <a:lumMod val="50000"/>
                </a:schemeClr>
              </a:solidFill>
            </a:rPr>
            <a:t>Not Paid</a:t>
          </a:r>
          <a:endParaRPr lang="en-US" sz="9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488044</xdr:colOff>
      <xdr:row>25</xdr:row>
      <xdr:rowOff>116841</xdr:rowOff>
    </xdr:from>
    <xdr:to>
      <xdr:col>2</xdr:col>
      <xdr:colOff>295730</xdr:colOff>
      <xdr:row>26</xdr:row>
      <xdr:rowOff>153126</xdr:rowOff>
    </xdr:to>
    <xdr:sp macro="" textlink="$V$41">
      <xdr:nvSpPr>
        <xdr:cNvPr id="80" name="Rectangle: Rounded Corners 79">
          <a:extLst>
            <a:ext uri="{FF2B5EF4-FFF2-40B4-BE49-F238E27FC236}">
              <a16:creationId xmlns:a16="http://schemas.microsoft.com/office/drawing/2014/main" id="{DC9C736F-8514-4E78-889D-42635FEAA5AF}"/>
            </a:ext>
          </a:extLst>
        </xdr:cNvPr>
        <xdr:cNvSpPr/>
      </xdr:nvSpPr>
      <xdr:spPr>
        <a:xfrm>
          <a:off x="1095830" y="4652555"/>
          <a:ext cx="914400" cy="217714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3CB318DF-B187-4040-BD19-A71C95352FFB}" type="TxLink">
            <a:rPr lang="en-US" sz="1400" b="1" i="0" u="none" strike="noStrike">
              <a:solidFill>
                <a:srgbClr val="000000"/>
              </a:solidFill>
              <a:latin typeface="+mn-lt"/>
              <a:ea typeface="+mn-ea"/>
              <a:cs typeface="Helvetica" panose="020B0604020202020204" pitchFamily="34" charset="0"/>
            </a:rPr>
            <a:pPr marL="0" indent="0" algn="ctr"/>
            <a:t>5</a:t>
          </a:fld>
          <a:endParaRPr lang="en-US" sz="1400" b="1" i="0" u="none" strike="noStrike">
            <a:solidFill>
              <a:srgbClr val="000000"/>
            </a:solidFill>
            <a:latin typeface="+mn-lt"/>
            <a:ea typeface="+mn-ea"/>
            <a:cs typeface="Helvetica" panose="020B0604020202020204" pitchFamily="34" charset="0"/>
          </a:endParaRPr>
        </a:p>
      </xdr:txBody>
    </xdr:sp>
    <xdr:clientData/>
  </xdr:twoCellAnchor>
  <xdr:twoCellAnchor>
    <xdr:from>
      <xdr:col>1</xdr:col>
      <xdr:colOff>486230</xdr:colOff>
      <xdr:row>27</xdr:row>
      <xdr:rowOff>24314</xdr:rowOff>
    </xdr:from>
    <xdr:to>
      <xdr:col>2</xdr:col>
      <xdr:colOff>293916</xdr:colOff>
      <xdr:row>28</xdr:row>
      <xdr:rowOff>60599</xdr:rowOff>
    </xdr:to>
    <xdr:sp macro="" textlink="$V$42">
      <xdr:nvSpPr>
        <xdr:cNvPr id="81" name="Rectangle: Rounded Corners 80">
          <a:extLst>
            <a:ext uri="{FF2B5EF4-FFF2-40B4-BE49-F238E27FC236}">
              <a16:creationId xmlns:a16="http://schemas.microsoft.com/office/drawing/2014/main" id="{F2252F0B-DE76-4036-BF72-AB1231AB6419}"/>
            </a:ext>
          </a:extLst>
        </xdr:cNvPr>
        <xdr:cNvSpPr/>
      </xdr:nvSpPr>
      <xdr:spPr>
        <a:xfrm>
          <a:off x="1094016" y="4922885"/>
          <a:ext cx="914400" cy="217714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CA1A057D-FC03-462E-A02F-8D0D3CEFC064}" type="TxLink">
            <a:rPr lang="en-US" sz="1400" b="1" i="0" u="none" strike="noStrike">
              <a:solidFill>
                <a:srgbClr val="000000"/>
              </a:solidFill>
              <a:latin typeface="+mn-lt"/>
              <a:ea typeface="+mn-ea"/>
              <a:cs typeface="Helvetica" panose="020B0604020202020204" pitchFamily="34" charset="0"/>
            </a:rPr>
            <a:pPr marL="0" indent="0" algn="ctr"/>
            <a:t>0</a:t>
          </a:fld>
          <a:endParaRPr lang="en-US" sz="1400" b="1" i="0" u="none" strike="noStrike">
            <a:solidFill>
              <a:srgbClr val="000000"/>
            </a:solidFill>
            <a:latin typeface="+mn-lt"/>
            <a:ea typeface="+mn-ea"/>
            <a:cs typeface="Helvetica" panose="020B0604020202020204" pitchFamily="34" charset="0"/>
          </a:endParaRPr>
        </a:p>
      </xdr:txBody>
    </xdr:sp>
    <xdr:clientData/>
  </xdr:twoCellAnchor>
  <xdr:twoCellAnchor editAs="absolute">
    <xdr:from>
      <xdr:col>0</xdr:col>
      <xdr:colOff>341086</xdr:colOff>
      <xdr:row>31</xdr:row>
      <xdr:rowOff>9071</xdr:rowOff>
    </xdr:from>
    <xdr:to>
      <xdr:col>2</xdr:col>
      <xdr:colOff>606586</xdr:colOff>
      <xdr:row>37</xdr:row>
      <xdr:rowOff>81643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id="{BC04B33A-4ED8-41A4-A6DC-D12D815C0756}"/>
            </a:ext>
          </a:extLst>
        </xdr:cNvPr>
        <xdr:cNvSpPr/>
      </xdr:nvSpPr>
      <xdr:spPr>
        <a:xfrm>
          <a:off x="341086" y="5633357"/>
          <a:ext cx="1980000" cy="1161143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srgbClr val="425C59">
              <a:alpha val="3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531585</xdr:colOff>
      <xdr:row>31</xdr:row>
      <xdr:rowOff>23584</xdr:rowOff>
    </xdr:from>
    <xdr:to>
      <xdr:col>2</xdr:col>
      <xdr:colOff>107759</xdr:colOff>
      <xdr:row>32</xdr:row>
      <xdr:rowOff>122361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1F427814-F525-4839-A206-0ECC9CEE3E1A}"/>
            </a:ext>
          </a:extLst>
        </xdr:cNvPr>
        <xdr:cNvSpPr txBox="1"/>
      </xdr:nvSpPr>
      <xdr:spPr>
        <a:xfrm>
          <a:off x="531585" y="5647870"/>
          <a:ext cx="1290674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 baseline="0">
              <a:solidFill>
                <a:srgbClr val="425C59"/>
              </a:solidFill>
            </a:rPr>
            <a:t>Highest Expenses</a:t>
          </a:r>
          <a:endParaRPr lang="en-US" sz="1200" b="1">
            <a:solidFill>
              <a:srgbClr val="425C59"/>
            </a:solidFill>
          </a:endParaRPr>
        </a:p>
      </xdr:txBody>
    </xdr:sp>
    <xdr:clientData/>
  </xdr:twoCellAnchor>
  <xdr:twoCellAnchor editAs="absolute">
    <xdr:from>
      <xdr:col>0</xdr:col>
      <xdr:colOff>322949</xdr:colOff>
      <xdr:row>33</xdr:row>
      <xdr:rowOff>56567</xdr:rowOff>
    </xdr:from>
    <xdr:to>
      <xdr:col>1</xdr:col>
      <xdr:colOff>449146</xdr:colOff>
      <xdr:row>34</xdr:row>
      <xdr:rowOff>139699</xdr:rowOff>
    </xdr:to>
    <xdr:sp macro="" textlink="$B$54">
      <xdr:nvSpPr>
        <xdr:cNvPr id="85" name="TextBox 84">
          <a:extLst>
            <a:ext uri="{FF2B5EF4-FFF2-40B4-BE49-F238E27FC236}">
              <a16:creationId xmlns:a16="http://schemas.microsoft.com/office/drawing/2014/main" id="{8AD5D25B-9735-4425-8045-76EA5F0C07F4}"/>
            </a:ext>
          </a:extLst>
        </xdr:cNvPr>
        <xdr:cNvSpPr txBox="1"/>
      </xdr:nvSpPr>
      <xdr:spPr>
        <a:xfrm>
          <a:off x="322949" y="6043710"/>
          <a:ext cx="7339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fld id="{93472218-E13F-42DE-A53D-CE05D04788D2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Groceries</a:t>
          </a:fld>
          <a:endParaRPr lang="en-US" sz="12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0</xdr:col>
      <xdr:colOff>326571</xdr:colOff>
      <xdr:row>34</xdr:row>
      <xdr:rowOff>109183</xdr:rowOff>
    </xdr:from>
    <xdr:to>
      <xdr:col>1</xdr:col>
      <xdr:colOff>508000</xdr:colOff>
      <xdr:row>36</xdr:row>
      <xdr:rowOff>10885</xdr:rowOff>
    </xdr:to>
    <xdr:sp macro="" textlink="$B$57">
      <xdr:nvSpPr>
        <xdr:cNvPr id="86" name="TextBox 85">
          <a:extLst>
            <a:ext uri="{FF2B5EF4-FFF2-40B4-BE49-F238E27FC236}">
              <a16:creationId xmlns:a16="http://schemas.microsoft.com/office/drawing/2014/main" id="{3F9134A2-6E91-42EE-B044-23B278101BD6}"/>
            </a:ext>
          </a:extLst>
        </xdr:cNvPr>
        <xdr:cNvSpPr txBox="1"/>
      </xdr:nvSpPr>
      <xdr:spPr>
        <a:xfrm>
          <a:off x="326571" y="6277754"/>
          <a:ext cx="7892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fld id="{8BD5C401-125B-4352-B949-EDBF9352E6A3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Transport</a:t>
          </a:fld>
          <a:endParaRPr lang="en-US" sz="9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413658</xdr:colOff>
      <xdr:row>33</xdr:row>
      <xdr:rowOff>78741</xdr:rowOff>
    </xdr:from>
    <xdr:to>
      <xdr:col>2</xdr:col>
      <xdr:colOff>221344</xdr:colOff>
      <xdr:row>34</xdr:row>
      <xdr:rowOff>115027</xdr:rowOff>
    </xdr:to>
    <xdr:sp macro="" textlink="$D$54">
      <xdr:nvSpPr>
        <xdr:cNvPr id="87" name="Rectangle: Rounded Corners 86">
          <a:extLst>
            <a:ext uri="{FF2B5EF4-FFF2-40B4-BE49-F238E27FC236}">
              <a16:creationId xmlns:a16="http://schemas.microsoft.com/office/drawing/2014/main" id="{858A5E5D-12A5-4940-8551-BF050F0783D1}"/>
            </a:ext>
          </a:extLst>
        </xdr:cNvPr>
        <xdr:cNvSpPr/>
      </xdr:nvSpPr>
      <xdr:spPr>
        <a:xfrm>
          <a:off x="1021444" y="6065884"/>
          <a:ext cx="914400" cy="217714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F3004E68-CFC1-43BE-8B10-8167F341DED3}" type="TxLink">
            <a:rPr lang="en-US" sz="1100" b="0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 32,000 </a:t>
          </a:fld>
          <a:endParaRPr lang="en-US" sz="1400" b="1" i="0" u="none" strike="noStrike">
            <a:solidFill>
              <a:srgbClr val="000000"/>
            </a:solidFill>
            <a:latin typeface="+mn-lt"/>
            <a:ea typeface="+mn-ea"/>
            <a:cs typeface="Helvetica" panose="020B0604020202020204" pitchFamily="34" charset="0"/>
          </a:endParaRPr>
        </a:p>
      </xdr:txBody>
    </xdr:sp>
    <xdr:clientData/>
  </xdr:twoCellAnchor>
  <xdr:twoCellAnchor>
    <xdr:from>
      <xdr:col>1</xdr:col>
      <xdr:colOff>411844</xdr:colOff>
      <xdr:row>34</xdr:row>
      <xdr:rowOff>167643</xdr:rowOff>
    </xdr:from>
    <xdr:to>
      <xdr:col>2</xdr:col>
      <xdr:colOff>219530</xdr:colOff>
      <xdr:row>36</xdr:row>
      <xdr:rowOff>22499</xdr:rowOff>
    </xdr:to>
    <xdr:sp macro="" textlink="$D$57">
      <xdr:nvSpPr>
        <xdr:cNvPr id="88" name="Rectangle: Rounded Corners 87">
          <a:extLst>
            <a:ext uri="{FF2B5EF4-FFF2-40B4-BE49-F238E27FC236}">
              <a16:creationId xmlns:a16="http://schemas.microsoft.com/office/drawing/2014/main" id="{9AE1C67D-7B5E-4BB7-90F5-8BD8C7BBAD78}"/>
            </a:ext>
          </a:extLst>
        </xdr:cNvPr>
        <xdr:cNvSpPr/>
      </xdr:nvSpPr>
      <xdr:spPr>
        <a:xfrm>
          <a:off x="1019630" y="6336214"/>
          <a:ext cx="914400" cy="217714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E7545B16-5CF6-4E07-AAA4-63B967C0F2DE}" type="TxLink">
            <a:rPr lang="en-US" sz="1100" b="0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 2,000 </a:t>
          </a:fld>
          <a:endParaRPr lang="en-US" sz="1400" b="1" i="0" u="none" strike="noStrike">
            <a:solidFill>
              <a:srgbClr val="000000"/>
            </a:solidFill>
            <a:latin typeface="+mn-lt"/>
            <a:ea typeface="+mn-ea"/>
            <a:cs typeface="Helvetica" panose="020B0604020202020204" pitchFamily="34" charset="0"/>
          </a:endParaRPr>
        </a:p>
      </xdr:txBody>
    </xdr:sp>
    <xdr:clientData/>
  </xdr:twoCellAnchor>
  <xdr:twoCellAnchor>
    <xdr:from>
      <xdr:col>0</xdr:col>
      <xdr:colOff>553359</xdr:colOff>
      <xdr:row>15</xdr:row>
      <xdr:rowOff>9072</xdr:rowOff>
    </xdr:from>
    <xdr:to>
      <xdr:col>1</xdr:col>
      <xdr:colOff>37013</xdr:colOff>
      <xdr:row>15</xdr:row>
      <xdr:rowOff>100512</xdr:rowOff>
    </xdr:to>
    <xdr:sp macro="" textlink="">
      <xdr:nvSpPr>
        <xdr:cNvPr id="89" name="Oval 88">
          <a:extLst>
            <a:ext uri="{FF2B5EF4-FFF2-40B4-BE49-F238E27FC236}">
              <a16:creationId xmlns:a16="http://schemas.microsoft.com/office/drawing/2014/main" id="{9A430D52-9E62-4CD8-8931-235FF01E7F62}"/>
            </a:ext>
          </a:extLst>
        </xdr:cNvPr>
        <xdr:cNvSpPr/>
      </xdr:nvSpPr>
      <xdr:spPr>
        <a:xfrm>
          <a:off x="553359" y="2730501"/>
          <a:ext cx="91440" cy="91440"/>
        </a:xfrm>
        <a:prstGeom prst="ellipse">
          <a:avLst/>
        </a:prstGeom>
        <a:solidFill>
          <a:srgbClr val="B489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497116</xdr:colOff>
      <xdr:row>31</xdr:row>
      <xdr:rowOff>125186</xdr:rowOff>
    </xdr:from>
    <xdr:to>
      <xdr:col>0</xdr:col>
      <xdr:colOff>588556</xdr:colOff>
      <xdr:row>32</xdr:row>
      <xdr:rowOff>35198</xdr:rowOff>
    </xdr:to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8551AA31-5CD3-4ACB-BD60-7357AA0A7333}"/>
            </a:ext>
          </a:extLst>
        </xdr:cNvPr>
        <xdr:cNvSpPr/>
      </xdr:nvSpPr>
      <xdr:spPr>
        <a:xfrm>
          <a:off x="497116" y="5749472"/>
          <a:ext cx="91440" cy="91440"/>
        </a:xfrm>
        <a:prstGeom prst="ellipse">
          <a:avLst/>
        </a:prstGeom>
        <a:solidFill>
          <a:srgbClr val="B489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11</xdr:col>
      <xdr:colOff>179613</xdr:colOff>
      <xdr:row>14</xdr:row>
      <xdr:rowOff>25400</xdr:rowOff>
    </xdr:from>
    <xdr:to>
      <xdr:col>15</xdr:col>
      <xdr:colOff>31930</xdr:colOff>
      <xdr:row>26</xdr:row>
      <xdr:rowOff>97971</xdr:rowOff>
    </xdr:to>
    <xdr:sp macro="" textlink="">
      <xdr:nvSpPr>
        <xdr:cNvPr id="92" name="Rectangle: Rounded Corners 91">
          <a:extLst>
            <a:ext uri="{FF2B5EF4-FFF2-40B4-BE49-F238E27FC236}">
              <a16:creationId xmlns:a16="http://schemas.microsoft.com/office/drawing/2014/main" id="{F5B89EB9-BCC6-49EC-9338-CD07B6609E09}"/>
            </a:ext>
          </a:extLst>
        </xdr:cNvPr>
        <xdr:cNvSpPr/>
      </xdr:nvSpPr>
      <xdr:spPr>
        <a:xfrm>
          <a:off x="9740899" y="2565400"/>
          <a:ext cx="3108960" cy="2249714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srgbClr val="425C59">
              <a:alpha val="3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7</xdr:col>
      <xdr:colOff>498928</xdr:colOff>
      <xdr:row>27</xdr:row>
      <xdr:rowOff>68944</xdr:rowOff>
    </xdr:from>
    <xdr:to>
      <xdr:col>15</xdr:col>
      <xdr:colOff>45969</xdr:colOff>
      <xdr:row>37</xdr:row>
      <xdr:rowOff>99786</xdr:rowOff>
    </xdr:to>
    <xdr:sp macro="" textlink="">
      <xdr:nvSpPr>
        <xdr:cNvPr id="93" name="Rectangle: Rounded Corners 92">
          <a:extLst>
            <a:ext uri="{FF2B5EF4-FFF2-40B4-BE49-F238E27FC236}">
              <a16:creationId xmlns:a16="http://schemas.microsoft.com/office/drawing/2014/main" id="{18D01CDB-48CC-47AE-A0AA-D706ED7BA121}"/>
            </a:ext>
          </a:extLst>
        </xdr:cNvPr>
        <xdr:cNvSpPr/>
      </xdr:nvSpPr>
      <xdr:spPr>
        <a:xfrm>
          <a:off x="6803571" y="4967515"/>
          <a:ext cx="6060327" cy="1845128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srgbClr val="425C59">
              <a:alpha val="3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6</xdr:col>
      <xdr:colOff>903961</xdr:colOff>
      <xdr:row>14</xdr:row>
      <xdr:rowOff>25400</xdr:rowOff>
    </xdr:from>
    <xdr:to>
      <xdr:col>10</xdr:col>
      <xdr:colOff>756278</xdr:colOff>
      <xdr:row>26</xdr:row>
      <xdr:rowOff>97971</xdr:rowOff>
    </xdr:to>
    <xdr:sp macro="" textlink="">
      <xdr:nvSpPr>
        <xdr:cNvPr id="94" name="Rectangle: Rounded Corners 93">
          <a:extLst>
            <a:ext uri="{FF2B5EF4-FFF2-40B4-BE49-F238E27FC236}">
              <a16:creationId xmlns:a16="http://schemas.microsoft.com/office/drawing/2014/main" id="{26A77405-E557-4C2C-8A83-474FCAC017FA}"/>
            </a:ext>
          </a:extLst>
        </xdr:cNvPr>
        <xdr:cNvSpPr/>
      </xdr:nvSpPr>
      <xdr:spPr>
        <a:xfrm>
          <a:off x="6219818" y="2565400"/>
          <a:ext cx="3108960" cy="2249714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srgbClr val="425C59">
              <a:alpha val="3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2</xdr:col>
      <xdr:colOff>984236</xdr:colOff>
      <xdr:row>14</xdr:row>
      <xdr:rowOff>25400</xdr:rowOff>
    </xdr:from>
    <xdr:to>
      <xdr:col>6</xdr:col>
      <xdr:colOff>491839</xdr:colOff>
      <xdr:row>26</xdr:row>
      <xdr:rowOff>97971</xdr:rowOff>
    </xdr:to>
    <xdr:sp macro="" textlink="">
      <xdr:nvSpPr>
        <xdr:cNvPr id="95" name="Rectangle: Rounded Corners 94">
          <a:extLst>
            <a:ext uri="{FF2B5EF4-FFF2-40B4-BE49-F238E27FC236}">
              <a16:creationId xmlns:a16="http://schemas.microsoft.com/office/drawing/2014/main" id="{4DBD9A89-B903-4430-9438-02C5A413F55B}"/>
            </a:ext>
          </a:extLst>
        </xdr:cNvPr>
        <xdr:cNvSpPr/>
      </xdr:nvSpPr>
      <xdr:spPr>
        <a:xfrm>
          <a:off x="2698736" y="2565400"/>
          <a:ext cx="3108960" cy="2249714"/>
        </a:xfrm>
        <a:prstGeom prst="roundRect">
          <a:avLst/>
        </a:prstGeom>
        <a:solidFill>
          <a:srgbClr val="425C59"/>
        </a:solidFill>
        <a:ln>
          <a:noFill/>
        </a:ln>
        <a:effectLst>
          <a:outerShdw blurRad="50800" dist="38100" dir="5400000" algn="t" rotWithShape="0">
            <a:srgbClr val="425C59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3</xdr:col>
      <xdr:colOff>304798</xdr:colOff>
      <xdr:row>14</xdr:row>
      <xdr:rowOff>32657</xdr:rowOff>
    </xdr:from>
    <xdr:to>
      <xdr:col>5</xdr:col>
      <xdr:colOff>269600</xdr:colOff>
      <xdr:row>15</xdr:row>
      <xdr:rowOff>131433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E9E9A715-F72B-48A1-9069-31BB776DA7A1}"/>
            </a:ext>
          </a:extLst>
        </xdr:cNvPr>
        <xdr:cNvSpPr txBox="1"/>
      </xdr:nvSpPr>
      <xdr:spPr>
        <a:xfrm>
          <a:off x="3008084" y="2572657"/>
          <a:ext cx="147065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 baseline="0">
              <a:solidFill>
                <a:schemeClr val="bg1"/>
              </a:solidFill>
            </a:rPr>
            <a:t>Cash Flow Summary</a:t>
          </a:r>
          <a:endParaRPr lang="en-US" sz="12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3</xdr:col>
      <xdr:colOff>360556</xdr:colOff>
      <xdr:row>15</xdr:row>
      <xdr:rowOff>69267</xdr:rowOff>
    </xdr:from>
    <xdr:to>
      <xdr:col>4</xdr:col>
      <xdr:colOff>260943</xdr:colOff>
      <xdr:row>16</xdr:row>
      <xdr:rowOff>121044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510B844E-4CBB-40DB-9AF9-EA4AFBFC2F6C}"/>
            </a:ext>
          </a:extLst>
        </xdr:cNvPr>
        <xdr:cNvSpPr txBox="1"/>
      </xdr:nvSpPr>
      <xdr:spPr>
        <a:xfrm>
          <a:off x="3063842" y="2790696"/>
          <a:ext cx="99803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900" b="1">
              <a:solidFill>
                <a:schemeClr val="bg1"/>
              </a:solidFill>
            </a:rPr>
            <a:t>Actual Vs Budget</a:t>
          </a:r>
        </a:p>
      </xdr:txBody>
    </xdr:sp>
    <xdr:clientData/>
  </xdr:twoCellAnchor>
  <xdr:twoCellAnchor>
    <xdr:from>
      <xdr:col>3</xdr:col>
      <xdr:colOff>234045</xdr:colOff>
      <xdr:row>14</xdr:row>
      <xdr:rowOff>125186</xdr:rowOff>
    </xdr:from>
    <xdr:to>
      <xdr:col>3</xdr:col>
      <xdr:colOff>325485</xdr:colOff>
      <xdr:row>15</xdr:row>
      <xdr:rowOff>35197</xdr:rowOff>
    </xdr:to>
    <xdr:sp macro="" textlink="">
      <xdr:nvSpPr>
        <xdr:cNvPr id="98" name="Oval 97">
          <a:extLst>
            <a:ext uri="{FF2B5EF4-FFF2-40B4-BE49-F238E27FC236}">
              <a16:creationId xmlns:a16="http://schemas.microsoft.com/office/drawing/2014/main" id="{CAA9C13B-E4EB-425A-994C-2634D3088FA1}"/>
            </a:ext>
          </a:extLst>
        </xdr:cNvPr>
        <xdr:cNvSpPr/>
      </xdr:nvSpPr>
      <xdr:spPr>
        <a:xfrm>
          <a:off x="2937331" y="2665186"/>
          <a:ext cx="91440" cy="91440"/>
        </a:xfrm>
        <a:prstGeom prst="ellipse">
          <a:avLst/>
        </a:prstGeom>
        <a:solidFill>
          <a:srgbClr val="B489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22679</xdr:colOff>
      <xdr:row>16</xdr:row>
      <xdr:rowOff>90714</xdr:rowOff>
    </xdr:from>
    <xdr:to>
      <xdr:col>6</xdr:col>
      <xdr:colOff>326572</xdr:colOff>
      <xdr:row>25</xdr:row>
      <xdr:rowOff>154215</xdr:rowOff>
    </xdr:to>
    <xdr:graphicFrame macro="">
      <xdr:nvGraphicFramePr>
        <xdr:cNvPr id="99" name="Chart 98">
          <a:extLst>
            <a:ext uri="{FF2B5EF4-FFF2-40B4-BE49-F238E27FC236}">
              <a16:creationId xmlns:a16="http://schemas.microsoft.com/office/drawing/2014/main" id="{1D7C9988-AE42-4AEC-A51B-D25AA9F62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absolute">
    <xdr:from>
      <xdr:col>5</xdr:col>
      <xdr:colOff>993742</xdr:colOff>
      <xdr:row>15</xdr:row>
      <xdr:rowOff>130953</xdr:rowOff>
    </xdr:from>
    <xdr:to>
      <xdr:col>6</xdr:col>
      <xdr:colOff>403323</xdr:colOff>
      <xdr:row>17</xdr:row>
      <xdr:rowOff>1301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A834128B-6EFD-4BDC-834C-2959BBF89EB2}"/>
            </a:ext>
          </a:extLst>
        </xdr:cNvPr>
        <xdr:cNvSpPr txBox="1"/>
      </xdr:nvSpPr>
      <xdr:spPr>
        <a:xfrm>
          <a:off x="5202885" y="2852382"/>
          <a:ext cx="51629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900" b="1">
              <a:solidFill>
                <a:schemeClr val="bg1"/>
              </a:solidFill>
            </a:rPr>
            <a:t>Actual </a:t>
          </a:r>
        </a:p>
      </xdr:txBody>
    </xdr:sp>
    <xdr:clientData/>
  </xdr:twoCellAnchor>
  <xdr:twoCellAnchor>
    <xdr:from>
      <xdr:col>5</xdr:col>
      <xdr:colOff>962444</xdr:colOff>
      <xdr:row>16</xdr:row>
      <xdr:rowOff>14515</xdr:rowOff>
    </xdr:from>
    <xdr:to>
      <xdr:col>5</xdr:col>
      <xdr:colOff>1063028</xdr:colOff>
      <xdr:row>16</xdr:row>
      <xdr:rowOff>105955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85527551-EAF8-4064-9401-D4FEF7075E81}"/>
            </a:ext>
          </a:extLst>
        </xdr:cNvPr>
        <xdr:cNvSpPr/>
      </xdr:nvSpPr>
      <xdr:spPr>
        <a:xfrm>
          <a:off x="5171587" y="2917372"/>
          <a:ext cx="100584" cy="9144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5</xdr:col>
      <xdr:colOff>991927</xdr:colOff>
      <xdr:row>16</xdr:row>
      <xdr:rowOff>165425</xdr:rowOff>
    </xdr:from>
    <xdr:to>
      <xdr:col>6</xdr:col>
      <xdr:colOff>411254</xdr:colOff>
      <xdr:row>18</xdr:row>
      <xdr:rowOff>35773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75A650F5-D2E5-4551-90D3-693E3601B195}"/>
            </a:ext>
          </a:extLst>
        </xdr:cNvPr>
        <xdr:cNvSpPr txBox="1"/>
      </xdr:nvSpPr>
      <xdr:spPr>
        <a:xfrm>
          <a:off x="5201070" y="3068282"/>
          <a:ext cx="52604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900" b="1">
              <a:solidFill>
                <a:schemeClr val="bg1"/>
              </a:solidFill>
            </a:rPr>
            <a:t>Budget</a:t>
          </a:r>
        </a:p>
      </xdr:txBody>
    </xdr:sp>
    <xdr:clientData/>
  </xdr:twoCellAnchor>
  <xdr:twoCellAnchor>
    <xdr:from>
      <xdr:col>5</xdr:col>
      <xdr:colOff>960629</xdr:colOff>
      <xdr:row>17</xdr:row>
      <xdr:rowOff>48986</xdr:rowOff>
    </xdr:from>
    <xdr:to>
      <xdr:col>5</xdr:col>
      <xdr:colOff>1061213</xdr:colOff>
      <xdr:row>17</xdr:row>
      <xdr:rowOff>140426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E175973A-070B-490E-B082-C59D880FCBB4}"/>
            </a:ext>
          </a:extLst>
        </xdr:cNvPr>
        <xdr:cNvSpPr/>
      </xdr:nvSpPr>
      <xdr:spPr>
        <a:xfrm>
          <a:off x="5169772" y="3133272"/>
          <a:ext cx="100584" cy="91440"/>
        </a:xfrm>
        <a:prstGeom prst="ellipse">
          <a:avLst/>
        </a:prstGeom>
        <a:solidFill>
          <a:srgbClr val="B489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7</xdr:col>
      <xdr:colOff>163300</xdr:colOff>
      <xdr:row>14</xdr:row>
      <xdr:rowOff>22112</xdr:rowOff>
    </xdr:from>
    <xdr:to>
      <xdr:col>9</xdr:col>
      <xdr:colOff>397329</xdr:colOff>
      <xdr:row>16</xdr:row>
      <xdr:rowOff>153204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DC524E4B-0E9A-44A7-9EFF-9838C53128F1}"/>
            </a:ext>
          </a:extLst>
        </xdr:cNvPr>
        <xdr:cNvSpPr txBox="1"/>
      </xdr:nvSpPr>
      <xdr:spPr>
        <a:xfrm>
          <a:off x="6467943" y="2562112"/>
          <a:ext cx="1395172" cy="493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200" b="1" baseline="0">
              <a:solidFill>
                <a:srgbClr val="C00000"/>
              </a:solidFill>
            </a:rPr>
            <a:t>Expenses</a:t>
          </a:r>
          <a:r>
            <a:rPr lang="en-US" sz="1200" b="1" baseline="0">
              <a:solidFill>
                <a:srgbClr val="425C59"/>
              </a:solidFill>
            </a:rPr>
            <a:t> Summary</a:t>
          </a:r>
          <a:endParaRPr lang="en-US" sz="1200" b="1">
            <a:solidFill>
              <a:srgbClr val="425C59"/>
            </a:solidFill>
          </a:endParaRPr>
        </a:p>
      </xdr:txBody>
    </xdr:sp>
    <xdr:clientData/>
  </xdr:twoCellAnchor>
  <xdr:twoCellAnchor editAs="absolute">
    <xdr:from>
      <xdr:col>7</xdr:col>
      <xdr:colOff>78782</xdr:colOff>
      <xdr:row>14</xdr:row>
      <xdr:rowOff>119655</xdr:rowOff>
    </xdr:from>
    <xdr:to>
      <xdr:col>9</xdr:col>
      <xdr:colOff>488043</xdr:colOff>
      <xdr:row>16</xdr:row>
      <xdr:rowOff>167894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F280A893-0B47-4760-9A51-3E1FEE4BD331}"/>
            </a:ext>
          </a:extLst>
        </xdr:cNvPr>
        <xdr:cNvSpPr txBox="1"/>
      </xdr:nvSpPr>
      <xdr:spPr>
        <a:xfrm>
          <a:off x="6383425" y="2659655"/>
          <a:ext cx="1570404" cy="4110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900" b="1">
              <a:solidFill>
                <a:schemeClr val="bg1">
                  <a:lumMod val="50000"/>
                </a:schemeClr>
              </a:solidFill>
            </a:rPr>
            <a:t> Actual Expenses</a:t>
          </a:r>
          <a:r>
            <a:rPr lang="en-US" sz="900" b="1" baseline="0">
              <a:solidFill>
                <a:schemeClr val="bg1">
                  <a:lumMod val="50000"/>
                </a:schemeClr>
              </a:solidFill>
            </a:rPr>
            <a:t> Payments</a:t>
          </a:r>
          <a:endParaRPr lang="en-US" sz="9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106101</xdr:colOff>
      <xdr:row>14</xdr:row>
      <xdr:rowOff>119743</xdr:rowOff>
    </xdr:from>
    <xdr:to>
      <xdr:col>7</xdr:col>
      <xdr:colOff>206685</xdr:colOff>
      <xdr:row>15</xdr:row>
      <xdr:rowOff>29754</xdr:rowOff>
    </xdr:to>
    <xdr:sp macro="" textlink="">
      <xdr:nvSpPr>
        <xdr:cNvPr id="104" name="Oval 103">
          <a:extLst>
            <a:ext uri="{FF2B5EF4-FFF2-40B4-BE49-F238E27FC236}">
              <a16:creationId xmlns:a16="http://schemas.microsoft.com/office/drawing/2014/main" id="{F1E3A8A9-AB2F-40F6-8019-915409AB5945}"/>
            </a:ext>
          </a:extLst>
        </xdr:cNvPr>
        <xdr:cNvSpPr/>
      </xdr:nvSpPr>
      <xdr:spPr>
        <a:xfrm>
          <a:off x="6410744" y="2659743"/>
          <a:ext cx="100584" cy="91440"/>
        </a:xfrm>
        <a:prstGeom prst="ellipse">
          <a:avLst/>
        </a:prstGeom>
        <a:solidFill>
          <a:srgbClr val="B489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467144</xdr:colOff>
      <xdr:row>1</xdr:row>
      <xdr:rowOff>99786</xdr:rowOff>
    </xdr:from>
    <xdr:to>
      <xdr:col>11</xdr:col>
      <xdr:colOff>567728</xdr:colOff>
      <xdr:row>2</xdr:row>
      <xdr:rowOff>9798</xdr:rowOff>
    </xdr:to>
    <xdr:sp macro="" textlink="">
      <xdr:nvSpPr>
        <xdr:cNvPr id="105" name="Oval 104">
          <a:extLst>
            <a:ext uri="{FF2B5EF4-FFF2-40B4-BE49-F238E27FC236}">
              <a16:creationId xmlns:a16="http://schemas.microsoft.com/office/drawing/2014/main" id="{5E8D93E4-C158-4FDE-859E-CB34EAFFB5C9}"/>
            </a:ext>
          </a:extLst>
        </xdr:cNvPr>
        <xdr:cNvSpPr/>
      </xdr:nvSpPr>
      <xdr:spPr>
        <a:xfrm>
          <a:off x="10028430" y="281215"/>
          <a:ext cx="100584" cy="91440"/>
        </a:xfrm>
        <a:prstGeom prst="ellipse">
          <a:avLst/>
        </a:prstGeom>
        <a:solidFill>
          <a:srgbClr val="B489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18143</xdr:colOff>
      <xdr:row>16</xdr:row>
      <xdr:rowOff>0</xdr:rowOff>
    </xdr:from>
    <xdr:to>
      <xdr:col>10</xdr:col>
      <xdr:colOff>671286</xdr:colOff>
      <xdr:row>26</xdr:row>
      <xdr:rowOff>63501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5BCBE1B1-D54F-443F-9E95-53F7826E6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absolute">
    <xdr:from>
      <xdr:col>11</xdr:col>
      <xdr:colOff>448895</xdr:colOff>
      <xdr:row>14</xdr:row>
      <xdr:rowOff>126913</xdr:rowOff>
    </xdr:from>
    <xdr:to>
      <xdr:col>13</xdr:col>
      <xdr:colOff>858156</xdr:colOff>
      <xdr:row>16</xdr:row>
      <xdr:rowOff>175152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530DC49-52E3-4755-9F3E-788B1A400BD7}"/>
            </a:ext>
          </a:extLst>
        </xdr:cNvPr>
        <xdr:cNvSpPr txBox="1"/>
      </xdr:nvSpPr>
      <xdr:spPr>
        <a:xfrm>
          <a:off x="10010181" y="2666913"/>
          <a:ext cx="1570404" cy="4110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900" b="1">
              <a:solidFill>
                <a:schemeClr val="bg1">
                  <a:lumMod val="50000"/>
                </a:schemeClr>
              </a:solidFill>
            </a:rPr>
            <a:t> Actual Bills</a:t>
          </a:r>
          <a:r>
            <a:rPr lang="en-US" sz="900" b="1" baseline="0">
              <a:solidFill>
                <a:schemeClr val="bg1">
                  <a:lumMod val="50000"/>
                </a:schemeClr>
              </a:solidFill>
            </a:rPr>
            <a:t> Payments</a:t>
          </a:r>
          <a:endParaRPr lang="en-US" sz="9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11</xdr:col>
      <xdr:colOff>433628</xdr:colOff>
      <xdr:row>14</xdr:row>
      <xdr:rowOff>20298</xdr:rowOff>
    </xdr:from>
    <xdr:to>
      <xdr:col>13</xdr:col>
      <xdr:colOff>667657</xdr:colOff>
      <xdr:row>16</xdr:row>
      <xdr:rowOff>151390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15FBEB87-0C1E-4888-AF4C-CB7D7078B0BB}"/>
            </a:ext>
          </a:extLst>
        </xdr:cNvPr>
        <xdr:cNvSpPr txBox="1"/>
      </xdr:nvSpPr>
      <xdr:spPr>
        <a:xfrm>
          <a:off x="9994914" y="2560298"/>
          <a:ext cx="1395172" cy="493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200" b="1" baseline="0">
              <a:solidFill>
                <a:srgbClr val="C00000"/>
              </a:solidFill>
            </a:rPr>
            <a:t>Bills</a:t>
          </a:r>
          <a:r>
            <a:rPr lang="en-US" sz="1200" b="1" baseline="0">
              <a:solidFill>
                <a:srgbClr val="425C59"/>
              </a:solidFill>
            </a:rPr>
            <a:t> Summary</a:t>
          </a:r>
          <a:endParaRPr lang="en-US" sz="1200" b="1">
            <a:solidFill>
              <a:srgbClr val="425C59"/>
            </a:solidFill>
          </a:endParaRPr>
        </a:p>
      </xdr:txBody>
    </xdr:sp>
    <xdr:clientData/>
  </xdr:twoCellAnchor>
  <xdr:twoCellAnchor>
    <xdr:from>
      <xdr:col>11</xdr:col>
      <xdr:colOff>403644</xdr:colOff>
      <xdr:row>14</xdr:row>
      <xdr:rowOff>117929</xdr:rowOff>
    </xdr:from>
    <xdr:to>
      <xdr:col>11</xdr:col>
      <xdr:colOff>504228</xdr:colOff>
      <xdr:row>15</xdr:row>
      <xdr:rowOff>27940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AD20E2DB-7D4A-4B54-890E-D331CE24E31B}"/>
            </a:ext>
          </a:extLst>
        </xdr:cNvPr>
        <xdr:cNvSpPr/>
      </xdr:nvSpPr>
      <xdr:spPr>
        <a:xfrm>
          <a:off x="9964930" y="2657929"/>
          <a:ext cx="100584" cy="91440"/>
        </a:xfrm>
        <a:prstGeom prst="ellipse">
          <a:avLst/>
        </a:prstGeom>
        <a:solidFill>
          <a:srgbClr val="B489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217714</xdr:colOff>
      <xdr:row>16</xdr:row>
      <xdr:rowOff>125187</xdr:rowOff>
    </xdr:from>
    <xdr:to>
      <xdr:col>14</xdr:col>
      <xdr:colOff>816429</xdr:colOff>
      <xdr:row>25</xdr:row>
      <xdr:rowOff>27216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7B1E7AF0-C94A-4DE6-A098-62AA53CE49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absolute">
    <xdr:from>
      <xdr:col>2</xdr:col>
      <xdr:colOff>934357</xdr:colOff>
      <xdr:row>27</xdr:row>
      <xdr:rowOff>39915</xdr:rowOff>
    </xdr:from>
    <xdr:to>
      <xdr:col>6</xdr:col>
      <xdr:colOff>379798</xdr:colOff>
      <xdr:row>37</xdr:row>
      <xdr:rowOff>54429</xdr:rowOff>
    </xdr:to>
    <xdr:sp macro="" textlink="">
      <xdr:nvSpPr>
        <xdr:cNvPr id="110" name="Rectangle: Rounded Corners 109">
          <a:extLst>
            <a:ext uri="{FF2B5EF4-FFF2-40B4-BE49-F238E27FC236}">
              <a16:creationId xmlns:a16="http://schemas.microsoft.com/office/drawing/2014/main" id="{C876F58A-0923-4161-8FFE-D8CF6DF5E7DA}"/>
            </a:ext>
          </a:extLst>
        </xdr:cNvPr>
        <xdr:cNvSpPr/>
      </xdr:nvSpPr>
      <xdr:spPr>
        <a:xfrm>
          <a:off x="2648857" y="4938486"/>
          <a:ext cx="3046798" cy="182880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srgbClr val="425C59">
              <a:alpha val="3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7</xdr:col>
      <xdr:colOff>631385</xdr:colOff>
      <xdr:row>27</xdr:row>
      <xdr:rowOff>163627</xdr:rowOff>
    </xdr:from>
    <xdr:to>
      <xdr:col>9</xdr:col>
      <xdr:colOff>739372</xdr:colOff>
      <xdr:row>29</xdr:row>
      <xdr:rowOff>80974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ECB84CE7-ABDE-4E46-8597-A61A1F9A119D}"/>
            </a:ext>
          </a:extLst>
        </xdr:cNvPr>
        <xdr:cNvSpPr txBox="1"/>
      </xdr:nvSpPr>
      <xdr:spPr>
        <a:xfrm>
          <a:off x="6936028" y="5062198"/>
          <a:ext cx="126913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sz="1200" b="1" baseline="0">
              <a:solidFill>
                <a:srgbClr val="425C59"/>
              </a:solidFill>
              <a:latin typeface="+mn-lt"/>
              <a:ea typeface="+mn-ea"/>
              <a:cs typeface="+mn-cs"/>
            </a:rPr>
            <a:t>Actual Vs Budget</a:t>
          </a:r>
        </a:p>
      </xdr:txBody>
    </xdr:sp>
    <xdr:clientData/>
  </xdr:twoCellAnchor>
  <xdr:twoCellAnchor editAs="absolute">
    <xdr:from>
      <xdr:col>7</xdr:col>
      <xdr:colOff>575897</xdr:colOff>
      <xdr:row>28</xdr:row>
      <xdr:rowOff>63412</xdr:rowOff>
    </xdr:from>
    <xdr:to>
      <xdr:col>9</xdr:col>
      <xdr:colOff>985158</xdr:colOff>
      <xdr:row>30</xdr:row>
      <xdr:rowOff>111651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B2CAE07F-A8BC-4DB0-BF23-F1FA1F7FE532}"/>
            </a:ext>
          </a:extLst>
        </xdr:cNvPr>
        <xdr:cNvSpPr txBox="1"/>
      </xdr:nvSpPr>
      <xdr:spPr>
        <a:xfrm>
          <a:off x="6880540" y="5143412"/>
          <a:ext cx="1570404" cy="4110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900" b="1">
              <a:solidFill>
                <a:schemeClr val="bg1">
                  <a:lumMod val="50000"/>
                </a:schemeClr>
              </a:solidFill>
            </a:rPr>
            <a:t> Actual And Budget Expenses</a:t>
          </a:r>
          <a:r>
            <a:rPr lang="en-US" sz="900" b="1" baseline="0">
              <a:solidFill>
                <a:schemeClr val="bg1">
                  <a:lumMod val="50000"/>
                </a:schemeClr>
              </a:solidFill>
            </a:rPr>
            <a:t> </a:t>
          </a:r>
          <a:endParaRPr lang="en-US" sz="9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2</xdr:col>
      <xdr:colOff>900654</xdr:colOff>
      <xdr:row>27</xdr:row>
      <xdr:rowOff>88814</xdr:rowOff>
    </xdr:from>
    <xdr:to>
      <xdr:col>4</xdr:col>
      <xdr:colOff>384629</xdr:colOff>
      <xdr:row>29</xdr:row>
      <xdr:rowOff>137052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50116305-69FC-4DF6-BD3F-66BBE6C84D0F}"/>
            </a:ext>
          </a:extLst>
        </xdr:cNvPr>
        <xdr:cNvSpPr txBox="1"/>
      </xdr:nvSpPr>
      <xdr:spPr>
        <a:xfrm>
          <a:off x="2615154" y="4987385"/>
          <a:ext cx="1570404" cy="4110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900" b="1">
              <a:solidFill>
                <a:schemeClr val="bg1">
                  <a:lumMod val="50000"/>
                </a:schemeClr>
              </a:solidFill>
            </a:rPr>
            <a:t> Actual Vs</a:t>
          </a:r>
          <a:r>
            <a:rPr lang="en-US" sz="900" b="1" baseline="0">
              <a:solidFill>
                <a:schemeClr val="bg1">
                  <a:lumMod val="50000"/>
                </a:schemeClr>
              </a:solidFill>
            </a:rPr>
            <a:t> Budget</a:t>
          </a:r>
          <a:endParaRPr lang="en-US" sz="9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3</xdr:col>
      <xdr:colOff>148786</xdr:colOff>
      <xdr:row>27</xdr:row>
      <xdr:rowOff>7597</xdr:rowOff>
    </xdr:from>
    <xdr:to>
      <xdr:col>5</xdr:col>
      <xdr:colOff>38101</xdr:colOff>
      <xdr:row>29</xdr:row>
      <xdr:rowOff>138688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3813B8D0-9FA5-42DF-B4F4-249B42A961DD}"/>
            </a:ext>
          </a:extLst>
        </xdr:cNvPr>
        <xdr:cNvSpPr txBox="1"/>
      </xdr:nvSpPr>
      <xdr:spPr>
        <a:xfrm>
          <a:off x="2852072" y="4906168"/>
          <a:ext cx="1395172" cy="493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200" b="1" baseline="0">
              <a:solidFill>
                <a:srgbClr val="C00000"/>
              </a:solidFill>
            </a:rPr>
            <a:t>Income</a:t>
          </a:r>
          <a:r>
            <a:rPr lang="en-US" sz="1200" b="1" baseline="0">
              <a:solidFill>
                <a:srgbClr val="425C59"/>
              </a:solidFill>
            </a:rPr>
            <a:t> Sources</a:t>
          </a:r>
          <a:endParaRPr lang="en-US" sz="1200" b="1">
            <a:solidFill>
              <a:srgbClr val="425C59"/>
            </a:solidFill>
          </a:endParaRPr>
        </a:p>
      </xdr:txBody>
    </xdr:sp>
    <xdr:clientData/>
  </xdr:twoCellAnchor>
  <xdr:twoCellAnchor>
    <xdr:from>
      <xdr:col>7</xdr:col>
      <xdr:colOff>610472</xdr:colOff>
      <xdr:row>28</xdr:row>
      <xdr:rowOff>79829</xdr:rowOff>
    </xdr:from>
    <xdr:to>
      <xdr:col>7</xdr:col>
      <xdr:colOff>711056</xdr:colOff>
      <xdr:row>28</xdr:row>
      <xdr:rowOff>171269</xdr:rowOff>
    </xdr:to>
    <xdr:sp macro="" textlink="">
      <xdr:nvSpPr>
        <xdr:cNvPr id="121" name="Oval 120">
          <a:extLst>
            <a:ext uri="{FF2B5EF4-FFF2-40B4-BE49-F238E27FC236}">
              <a16:creationId xmlns:a16="http://schemas.microsoft.com/office/drawing/2014/main" id="{011CD55F-7D07-4121-9C00-FB0C9BB9EC33}"/>
            </a:ext>
          </a:extLst>
        </xdr:cNvPr>
        <xdr:cNvSpPr/>
      </xdr:nvSpPr>
      <xdr:spPr>
        <a:xfrm>
          <a:off x="6915115" y="5159829"/>
          <a:ext cx="100584" cy="91440"/>
        </a:xfrm>
        <a:prstGeom prst="ellipse">
          <a:avLst/>
        </a:prstGeom>
        <a:solidFill>
          <a:srgbClr val="B489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109729</xdr:colOff>
      <xdr:row>27</xdr:row>
      <xdr:rowOff>123372</xdr:rowOff>
    </xdr:from>
    <xdr:to>
      <xdr:col>3</xdr:col>
      <xdr:colOff>210313</xdr:colOff>
      <xdr:row>28</xdr:row>
      <xdr:rowOff>33383</xdr:rowOff>
    </xdr:to>
    <xdr:sp macro="" textlink="">
      <xdr:nvSpPr>
        <xdr:cNvPr id="122" name="Oval 121">
          <a:extLst>
            <a:ext uri="{FF2B5EF4-FFF2-40B4-BE49-F238E27FC236}">
              <a16:creationId xmlns:a16="http://schemas.microsoft.com/office/drawing/2014/main" id="{8ED1C16B-5566-4375-B4D2-C2C0FAFA8B2C}"/>
            </a:ext>
          </a:extLst>
        </xdr:cNvPr>
        <xdr:cNvSpPr/>
      </xdr:nvSpPr>
      <xdr:spPr>
        <a:xfrm>
          <a:off x="2813015" y="5021943"/>
          <a:ext cx="100584" cy="91440"/>
        </a:xfrm>
        <a:prstGeom prst="ellipse">
          <a:avLst/>
        </a:prstGeom>
        <a:solidFill>
          <a:srgbClr val="B489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544286</xdr:colOff>
      <xdr:row>29</xdr:row>
      <xdr:rowOff>163285</xdr:rowOff>
    </xdr:from>
    <xdr:to>
      <xdr:col>15</xdr:col>
      <xdr:colOff>18141</xdr:colOff>
      <xdr:row>37</xdr:row>
      <xdr:rowOff>54429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10F84E13-D4FD-45C9-A5BB-AD6144F008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</xdr:col>
      <xdr:colOff>875393</xdr:colOff>
      <xdr:row>29</xdr:row>
      <xdr:rowOff>25399</xdr:rowOff>
    </xdr:from>
    <xdr:to>
      <xdr:col>6</xdr:col>
      <xdr:colOff>317500</xdr:colOff>
      <xdr:row>37</xdr:row>
      <xdr:rowOff>81643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7B828A6F-6A7D-4F0B-9733-BEE456955B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absolute">
    <xdr:from>
      <xdr:col>14</xdr:col>
      <xdr:colOff>139213</xdr:colOff>
      <xdr:row>27</xdr:row>
      <xdr:rowOff>74711</xdr:rowOff>
    </xdr:from>
    <xdr:to>
      <xdr:col>14</xdr:col>
      <xdr:colOff>665254</xdr:colOff>
      <xdr:row>28</xdr:row>
      <xdr:rowOff>126487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B2FF39BF-697F-469D-8610-140D296AE23E}"/>
            </a:ext>
          </a:extLst>
        </xdr:cNvPr>
        <xdr:cNvSpPr txBox="1"/>
      </xdr:nvSpPr>
      <xdr:spPr>
        <a:xfrm>
          <a:off x="11968356" y="4973282"/>
          <a:ext cx="526041" cy="23320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900" b="1">
              <a:solidFill>
                <a:schemeClr val="tx1"/>
              </a:solidFill>
            </a:rPr>
            <a:t>Budget</a:t>
          </a:r>
          <a:endParaRPr 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107915</xdr:colOff>
      <xdr:row>27</xdr:row>
      <xdr:rowOff>139701</xdr:rowOff>
    </xdr:from>
    <xdr:to>
      <xdr:col>14</xdr:col>
      <xdr:colOff>208499</xdr:colOff>
      <xdr:row>28</xdr:row>
      <xdr:rowOff>49712</xdr:rowOff>
    </xdr:to>
    <xdr:sp macro="" textlink="">
      <xdr:nvSpPr>
        <xdr:cNvPr id="124" name="Oval 123">
          <a:extLst>
            <a:ext uri="{FF2B5EF4-FFF2-40B4-BE49-F238E27FC236}">
              <a16:creationId xmlns:a16="http://schemas.microsoft.com/office/drawing/2014/main" id="{428983B6-D66F-4297-A7A3-8D36B2964087}"/>
            </a:ext>
          </a:extLst>
        </xdr:cNvPr>
        <xdr:cNvSpPr/>
      </xdr:nvSpPr>
      <xdr:spPr>
        <a:xfrm>
          <a:off x="11937058" y="5038272"/>
          <a:ext cx="100584" cy="91440"/>
        </a:xfrm>
        <a:prstGeom prst="ellipse">
          <a:avLst/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14</xdr:col>
      <xdr:colOff>137398</xdr:colOff>
      <xdr:row>28</xdr:row>
      <xdr:rowOff>109182</xdr:rowOff>
    </xdr:from>
    <xdr:to>
      <xdr:col>14</xdr:col>
      <xdr:colOff>627597</xdr:colOff>
      <xdr:row>29</xdr:row>
      <xdr:rowOff>160958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9CED0424-F879-41A9-98F7-3881BD114C2F}"/>
            </a:ext>
          </a:extLst>
        </xdr:cNvPr>
        <xdr:cNvSpPr txBox="1"/>
      </xdr:nvSpPr>
      <xdr:spPr>
        <a:xfrm>
          <a:off x="11966541" y="5189182"/>
          <a:ext cx="49019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900" b="1">
              <a:solidFill>
                <a:schemeClr val="tx1"/>
              </a:solidFill>
            </a:rPr>
            <a:t>Actual</a:t>
          </a:r>
        </a:p>
      </xdr:txBody>
    </xdr:sp>
    <xdr:clientData/>
  </xdr:twoCellAnchor>
  <xdr:twoCellAnchor>
    <xdr:from>
      <xdr:col>14</xdr:col>
      <xdr:colOff>106100</xdr:colOff>
      <xdr:row>28</xdr:row>
      <xdr:rowOff>174172</xdr:rowOff>
    </xdr:from>
    <xdr:to>
      <xdr:col>14</xdr:col>
      <xdr:colOff>206684</xdr:colOff>
      <xdr:row>29</xdr:row>
      <xdr:rowOff>84183</xdr:rowOff>
    </xdr:to>
    <xdr:sp macro="" textlink="">
      <xdr:nvSpPr>
        <xdr:cNvPr id="126" name="Oval 125">
          <a:extLst>
            <a:ext uri="{FF2B5EF4-FFF2-40B4-BE49-F238E27FC236}">
              <a16:creationId xmlns:a16="http://schemas.microsoft.com/office/drawing/2014/main" id="{49BD50D7-DA6E-4B6B-844C-5F84486F3F74}"/>
            </a:ext>
          </a:extLst>
        </xdr:cNvPr>
        <xdr:cNvSpPr/>
      </xdr:nvSpPr>
      <xdr:spPr>
        <a:xfrm>
          <a:off x="11935243" y="5254172"/>
          <a:ext cx="100584" cy="91440"/>
        </a:xfrm>
        <a:prstGeom prst="ellipse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5</xdr:col>
      <xdr:colOff>917541</xdr:colOff>
      <xdr:row>27</xdr:row>
      <xdr:rowOff>81969</xdr:rowOff>
    </xdr:from>
    <xdr:to>
      <xdr:col>6</xdr:col>
      <xdr:colOff>336868</xdr:colOff>
      <xdr:row>28</xdr:row>
      <xdr:rowOff>133745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E2CCEB49-7D02-4FB1-BE87-D8E901389438}"/>
            </a:ext>
          </a:extLst>
        </xdr:cNvPr>
        <xdr:cNvSpPr txBox="1"/>
      </xdr:nvSpPr>
      <xdr:spPr>
        <a:xfrm>
          <a:off x="5126684" y="4980540"/>
          <a:ext cx="526041" cy="23320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900" b="1">
              <a:solidFill>
                <a:schemeClr val="tx1"/>
              </a:solidFill>
            </a:rPr>
            <a:t>Budget</a:t>
          </a:r>
          <a:endParaRPr 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886243</xdr:colOff>
      <xdr:row>27</xdr:row>
      <xdr:rowOff>146959</xdr:rowOff>
    </xdr:from>
    <xdr:to>
      <xdr:col>5</xdr:col>
      <xdr:colOff>986827</xdr:colOff>
      <xdr:row>28</xdr:row>
      <xdr:rowOff>56970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DBAF60DA-7CAA-4907-A339-2BB3BB49E390}"/>
            </a:ext>
          </a:extLst>
        </xdr:cNvPr>
        <xdr:cNvSpPr/>
      </xdr:nvSpPr>
      <xdr:spPr>
        <a:xfrm>
          <a:off x="5095386" y="5045530"/>
          <a:ext cx="100584" cy="91440"/>
        </a:xfrm>
        <a:prstGeom prst="ellipse">
          <a:avLst/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5</xdr:col>
      <xdr:colOff>915726</xdr:colOff>
      <xdr:row>28</xdr:row>
      <xdr:rowOff>116440</xdr:rowOff>
    </xdr:from>
    <xdr:to>
      <xdr:col>6</xdr:col>
      <xdr:colOff>299211</xdr:colOff>
      <xdr:row>29</xdr:row>
      <xdr:rowOff>168216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AFC72636-6FFC-4665-AF3D-EB85687932E1}"/>
            </a:ext>
          </a:extLst>
        </xdr:cNvPr>
        <xdr:cNvSpPr txBox="1"/>
      </xdr:nvSpPr>
      <xdr:spPr>
        <a:xfrm>
          <a:off x="5124869" y="5196440"/>
          <a:ext cx="49019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900" b="1">
              <a:solidFill>
                <a:schemeClr val="tx1"/>
              </a:solidFill>
            </a:rPr>
            <a:t>Actual</a:t>
          </a:r>
        </a:p>
      </xdr:txBody>
    </xdr:sp>
    <xdr:clientData/>
  </xdr:twoCellAnchor>
  <xdr:twoCellAnchor>
    <xdr:from>
      <xdr:col>5</xdr:col>
      <xdr:colOff>884428</xdr:colOff>
      <xdr:row>29</xdr:row>
      <xdr:rowOff>1</xdr:rowOff>
    </xdr:from>
    <xdr:to>
      <xdr:col>5</xdr:col>
      <xdr:colOff>985012</xdr:colOff>
      <xdr:row>29</xdr:row>
      <xdr:rowOff>91441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5BDF1C8F-BB05-47F5-90DB-9E94E783605F}"/>
            </a:ext>
          </a:extLst>
        </xdr:cNvPr>
        <xdr:cNvSpPr/>
      </xdr:nvSpPr>
      <xdr:spPr>
        <a:xfrm>
          <a:off x="5093571" y="5261430"/>
          <a:ext cx="100584" cy="91440"/>
        </a:xfrm>
        <a:prstGeom prst="ellipse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526143</xdr:colOff>
      <xdr:row>1</xdr:row>
      <xdr:rowOff>90714</xdr:rowOff>
    </xdr:from>
    <xdr:to>
      <xdr:col>3</xdr:col>
      <xdr:colOff>526143</xdr:colOff>
      <xdr:row>4</xdr:row>
      <xdr:rowOff>72572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089997F8-1CC8-440E-A3E5-7156BFA165D2}"/>
            </a:ext>
          </a:extLst>
        </xdr:cNvPr>
        <xdr:cNvCxnSpPr/>
      </xdr:nvCxnSpPr>
      <xdr:spPr>
        <a:xfrm>
          <a:off x="3229429" y="272143"/>
          <a:ext cx="0" cy="526143"/>
        </a:xfrm>
        <a:prstGeom prst="line">
          <a:avLst/>
        </a:prstGeom>
        <a:ln w="31750" cap="rnd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DC183B-B071-4533-B2BA-93CCFD458B55}" name="Table1" displayName="Table1" ref="B43:D49" totalsRowCount="1" headerRowDxfId="45" totalsRowDxfId="44">
  <autoFilter ref="B43:D48" xr:uid="{13DC183B-B071-4533-B2BA-93CCFD458B55}">
    <filterColumn colId="0" hiddenButton="1"/>
    <filterColumn colId="1" hiddenButton="1"/>
    <filterColumn colId="2" hiddenButton="1"/>
  </autoFilter>
  <tableColumns count="3">
    <tableColumn id="1" xr3:uid="{5FC6CD25-3CA6-41D8-88B4-9677FD56090A}" name="Name" totalsRowLabel="Balance" totalsRowDxfId="43"/>
    <tableColumn id="2" xr3:uid="{50CB5811-8601-46C8-BAA6-AEF8103AE2F7}" name="Budget" totalsRowFunction="custom" dataDxfId="42" totalsRowDxfId="41">
      <calculatedColumnFormula>Table13[[#Totals],[Budget]]</calculatedColumnFormula>
      <totalsRowFormula>C44+C45-C46-C47-C48</totalsRowFormula>
    </tableColumn>
    <tableColumn id="3" xr3:uid="{A7621E38-EC99-4A01-8ECC-DDFF0F7BC51B}" name="Actual" totalsRowFunction="custom" dataDxfId="40" totalsRowDxfId="39">
      <totalsRowFormula>D44+D45-D46-D47-D48</totalsRow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AF19DA-4572-48A9-B2F8-04D0C0EE61C1}" name="Table13" displayName="Table13" ref="F43:H54" totalsRowCount="1" headerRowDxfId="38" totalsRowDxfId="37">
  <autoFilter ref="F43:H53" xr:uid="{74AF19DA-4572-48A9-B2F8-04D0C0EE61C1}">
    <filterColumn colId="0" hiddenButton="1"/>
    <filterColumn colId="1" hiddenButton="1"/>
    <filterColumn colId="2" hiddenButton="1"/>
  </autoFilter>
  <tableColumns count="3">
    <tableColumn id="1" xr3:uid="{E196C8EB-74C7-4CF3-9C06-0F5F0E91970D}" name="Name" totalsRowLabel="Total" totalsRowDxfId="2"/>
    <tableColumn id="2" xr3:uid="{3405263C-B54A-4FA0-82B5-62C71092034F}" name="Budget" totalsRowFunction="sum" dataDxfId="4" totalsRowDxfId="1" dataCellStyle="Comma"/>
    <tableColumn id="3" xr3:uid="{E74887F7-A7CB-4A64-A975-3E6D3202806E}" name="Actual" totalsRowFunction="sum" dataDxfId="3" totalsRowDxfId="0" dataCellStyle="Comma">
      <calculatedColumnFormula>SUMIF(Table6[Sub Category],Table13[[#This Row],[Name]],Table6[Amount])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FCC4AA-3359-48E2-A8D5-0A43F2990562}" name="Table14" displayName="Table14" ref="J43:L54" totalsRowCount="1" headerRowDxfId="36" totalsRowDxfId="35">
  <autoFilter ref="J43:L53" xr:uid="{76FCC4AA-3359-48E2-A8D5-0A43F2990562}">
    <filterColumn colId="0" hiddenButton="1"/>
    <filterColumn colId="1" hiddenButton="1"/>
    <filterColumn colId="2" hiddenButton="1"/>
  </autoFilter>
  <tableColumns count="3">
    <tableColumn id="1" xr3:uid="{1C467852-C208-4E02-967F-7F1B9B489E9E}" name="Name" totalsRowLabel="Total" totalsRowDxfId="34"/>
    <tableColumn id="2" xr3:uid="{C9DBCB5A-5264-4404-A824-82EAB20D64CB}" name="Budget" totalsRowFunction="sum" dataDxfId="33" totalsRowDxfId="32" dataCellStyle="Comma"/>
    <tableColumn id="3" xr3:uid="{1902ECF6-5F21-44AC-AD91-3646957BAA89}" name="Actual" totalsRowFunction="sum" dataDxfId="31" totalsRowDxfId="30" dataCellStyle="Comma">
      <calculatedColumnFormula>SUMIF(Table6[Sub Category],Table14[[#This Row],[Name]],Table6[Amount])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CF280F-24FA-4130-9452-8C9A57936946}" name="Table145" displayName="Table145" ref="N43:P54" totalsRowCount="1" headerRowDxfId="29" totalsRowDxfId="28">
  <autoFilter ref="N43:P53" xr:uid="{26CF280F-24FA-4130-9452-8C9A57936946}">
    <filterColumn colId="0" hiddenButton="1"/>
    <filterColumn colId="1" hiddenButton="1"/>
    <filterColumn colId="2" hiddenButton="1"/>
  </autoFilter>
  <tableColumns count="3">
    <tableColumn id="1" xr3:uid="{8EF77EA2-9D43-4072-9D75-34A7B9170DF2}" name="Name" totalsRowLabel="Total" totalsRowDxfId="27"/>
    <tableColumn id="2" xr3:uid="{4A14B0FC-F240-4558-A940-262C02877545}" name="Budget" totalsRowFunction="sum" dataDxfId="26" totalsRowDxfId="25" dataCellStyle="Comma"/>
    <tableColumn id="3" xr3:uid="{2389175D-B082-4707-909C-7DF2D4058A23}" name="Actual" totalsRowFunction="sum" dataDxfId="24" totalsRowDxfId="23" dataCellStyle="Comma">
      <calculatedColumnFormula>SUMIF(Table6[Sub Category],Table145[[#This Row],[Name]],Table6[Amount])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CF236E8-2D4B-441F-B065-FEC87B1AF6F0}" name="Table5" displayName="Table5" ref="R43:V54" totalsRowCount="1" headerRowDxfId="22" totalsRowDxfId="21" totalsRowBorderDxfId="20">
  <autoFilter ref="R43:V53" xr:uid="{FCF236E8-2D4B-441F-B065-FEC87B1AF6F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03D547A-99D4-453B-BCE3-B82C9F08F596}" name="Name" totalsRowLabel="Total" dataDxfId="19" totalsRowDxfId="18"/>
    <tableColumn id="2" xr3:uid="{FEDC872D-BADB-40BC-B5DD-0E6B29479ADB}" name="Date" dataDxfId="17" totalsRowDxfId="16"/>
    <tableColumn id="3" xr3:uid="{B3285912-0112-4AC3-BEC3-5DE68968650B}" name="Budget" totalsRowFunction="sum" dataDxfId="15" totalsRowDxfId="14" dataCellStyle="Comma"/>
    <tableColumn id="4" xr3:uid="{D5C65B25-1CE9-4A27-9EBE-C192C325D8A4}" name="Actual" totalsRowFunction="sum" dataDxfId="13" totalsRowDxfId="12" dataCellStyle="Comma">
      <calculatedColumnFormula>SUMIF(Table6[Sub Category],Table5[[#This Row],[Name]],Table6[Amount])</calculatedColumnFormula>
    </tableColumn>
    <tableColumn id="5" xr3:uid="{3E35A4C1-79B0-42F7-83DE-17715F7A8829}" name="Status" totalsRowFunction="count" dataDxfId="11" totalsRowDxfId="1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16B669-D7F2-4A67-BE84-E9764882019B}" name="Table6" displayName="Table6" ref="B60:G95" headerRowDxfId="9">
  <tableColumns count="6">
    <tableColumn id="1" xr3:uid="{8AB7D50A-AF7B-47DC-B173-0A296083AF75}" name="Date" totalsRowLabel="Total" dataDxfId="8"/>
    <tableColumn id="2" xr3:uid="{19D549F2-788B-4512-990F-509648C7C353}" name="Category" dataDxfId="7"/>
    <tableColumn id="3" xr3:uid="{17BEC7B4-CCCC-4295-B0A4-C9850FC73FA7}" name="Sub Category" dataDxfId="6"/>
    <tableColumn id="4" xr3:uid="{4065D3C5-DAD0-430A-A8BA-009E79044437}" name="Column1" dataDxfId="5">
      <calculatedColumnFormula>IF(Table6[[#This Row],[Amount]]=0,"","#")</calculatedColumnFormula>
    </tableColumn>
    <tableColumn id="5" xr3:uid="{7D7C91C2-54A9-45C4-8908-220B1B52993E}" name="Amount" totalsRowFunction="count"/>
    <tableColumn id="6" xr3:uid="{EA4BAFC6-1906-49D2-AF26-78A0A05FF3BA}" name="Commen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77BEB-2EE6-47A5-8CFA-8E99984CE285}">
  <dimension ref="B12:Z96"/>
  <sheetViews>
    <sheetView showGridLines="0" tabSelected="1" topLeftCell="D10" zoomScale="70" zoomScaleNormal="70" workbookViewId="0">
      <selection activeCell="R29" sqref="R29"/>
    </sheetView>
  </sheetViews>
  <sheetFormatPr defaultRowHeight="14.5" x14ac:dyDescent="0.35"/>
  <cols>
    <col min="1" max="1" width="8.7265625" customWidth="1"/>
    <col min="2" max="2" width="15.81640625" customWidth="1"/>
    <col min="3" max="3" width="14.1796875" customWidth="1"/>
    <col min="4" max="4" width="15.7265625" customWidth="1"/>
    <col min="5" max="5" width="5.81640625" customWidth="1"/>
    <col min="6" max="6" width="15.81640625" customWidth="1"/>
    <col min="7" max="8" width="14.1796875" customWidth="1"/>
    <col min="9" max="9" width="2.453125" customWidth="1"/>
    <col min="10" max="10" width="15.81640625" customWidth="1"/>
    <col min="11" max="12" width="14.1796875" customWidth="1"/>
    <col min="13" max="13" width="2.453125" customWidth="1"/>
    <col min="14" max="14" width="15.81640625" customWidth="1"/>
    <col min="15" max="16" width="14.1796875" customWidth="1"/>
    <col min="17" max="17" width="2.453125" customWidth="1"/>
    <col min="18" max="18" width="15.81640625" customWidth="1"/>
    <col min="19" max="19" width="12.54296875" bestFit="1" customWidth="1"/>
    <col min="20" max="22" width="14.1796875" customWidth="1"/>
    <col min="26" max="26" width="0" hidden="1" customWidth="1"/>
    <col min="27" max="27" width="10" customWidth="1"/>
    <col min="28" max="28" width="13.36328125" customWidth="1"/>
    <col min="29" max="29" width="9.36328125" customWidth="1"/>
    <col min="30" max="30" width="11.54296875" customWidth="1"/>
  </cols>
  <sheetData>
    <row r="12" spans="18:18" x14ac:dyDescent="0.35">
      <c r="R12" s="8" t="s">
        <v>32</v>
      </c>
    </row>
    <row r="22" spans="19:19" x14ac:dyDescent="0.35">
      <c r="S22" s="14"/>
    </row>
    <row r="41" spans="2:22" ht="15.5" x14ac:dyDescent="0.35">
      <c r="B41" s="1"/>
      <c r="C41" s="1"/>
      <c r="U41" t="s">
        <v>34</v>
      </c>
      <c r="V41">
        <f>COUNTIF(Table5[Status],U41)</f>
        <v>5</v>
      </c>
    </row>
    <row r="42" spans="2:22" x14ac:dyDescent="0.35">
      <c r="U42" t="s">
        <v>35</v>
      </c>
      <c r="V42">
        <f>COUNTIF(Table5[Status],U42)</f>
        <v>0</v>
      </c>
    </row>
    <row r="43" spans="2:22" x14ac:dyDescent="0.35">
      <c r="B43" s="2" t="s">
        <v>0</v>
      </c>
      <c r="C43" s="2" t="s">
        <v>1</v>
      </c>
      <c r="D43" s="2" t="s">
        <v>2</v>
      </c>
      <c r="F43" s="2" t="s">
        <v>0</v>
      </c>
      <c r="G43" s="2" t="s">
        <v>1</v>
      </c>
      <c r="H43" s="2" t="s">
        <v>2</v>
      </c>
      <c r="J43" s="2" t="s">
        <v>0</v>
      </c>
      <c r="K43" s="2" t="s">
        <v>1</v>
      </c>
      <c r="L43" s="2" t="s">
        <v>2</v>
      </c>
      <c r="N43" s="2" t="s">
        <v>0</v>
      </c>
      <c r="O43" s="2" t="s">
        <v>1</v>
      </c>
      <c r="P43" s="2" t="s">
        <v>2</v>
      </c>
      <c r="R43" s="2" t="s">
        <v>0</v>
      </c>
      <c r="S43" s="2" t="s">
        <v>14</v>
      </c>
      <c r="T43" s="2" t="s">
        <v>1</v>
      </c>
      <c r="U43" s="2" t="s">
        <v>2</v>
      </c>
      <c r="V43" s="2" t="s">
        <v>15</v>
      </c>
    </row>
    <row r="44" spans="2:22" x14ac:dyDescent="0.35">
      <c r="B44" s="3" t="s">
        <v>3</v>
      </c>
      <c r="C44" s="20"/>
      <c r="D44" s="21"/>
      <c r="F44" s="3" t="s">
        <v>9</v>
      </c>
      <c r="G44" s="17">
        <v>100000</v>
      </c>
      <c r="H44" s="18">
        <f>SUMIF(Table6[Sub Category],Table13[[#This Row],[Name]],Table6[Amount])</f>
        <v>100000</v>
      </c>
      <c r="J44" s="3" t="s">
        <v>36</v>
      </c>
      <c r="K44" s="17">
        <v>7000</v>
      </c>
      <c r="L44" s="18">
        <f>SUMIF(Table6[Sub Category],Table14[[#This Row],[Name]],Table6[Amount])</f>
        <v>32000</v>
      </c>
      <c r="N44" s="3" t="s">
        <v>27</v>
      </c>
      <c r="O44" s="17">
        <v>15000</v>
      </c>
      <c r="P44" s="18">
        <f>SUMIF(Table6[Sub Category],Table145[[#This Row],[Name]],Table6[Amount])</f>
        <v>0</v>
      </c>
      <c r="R44" s="3" t="s">
        <v>10</v>
      </c>
      <c r="S44" s="3"/>
      <c r="T44" s="17">
        <v>7000</v>
      </c>
      <c r="U44" s="18">
        <f>SUMIF(Table6[Sub Category],Table5[[#This Row],[Name]],Table6[Amount])</f>
        <v>42000</v>
      </c>
      <c r="V44" s="3" t="s">
        <v>34</v>
      </c>
    </row>
    <row r="45" spans="2:22" x14ac:dyDescent="0.35">
      <c r="B45" s="3" t="s">
        <v>4</v>
      </c>
      <c r="C45" s="20">
        <f>Table13[[#Totals],[Budget]]</f>
        <v>200000</v>
      </c>
      <c r="D45" s="21">
        <f>Table13[[#Totals],[Actual]]</f>
        <v>146000</v>
      </c>
      <c r="F45" s="3" t="s">
        <v>30</v>
      </c>
      <c r="G45" s="17">
        <v>80000</v>
      </c>
      <c r="H45" s="18">
        <f>SUMIF(Table6[Sub Category],Table13[[#This Row],[Name]],Table6[Amount])</f>
        <v>46000</v>
      </c>
      <c r="J45" s="3" t="s">
        <v>37</v>
      </c>
      <c r="K45" s="19">
        <v>3000</v>
      </c>
      <c r="L45" s="18">
        <f>SUMIF(Table6[Sub Category],Table14[[#This Row],[Name]],Table6[Amount])</f>
        <v>2000</v>
      </c>
      <c r="N45" s="3" t="s">
        <v>28</v>
      </c>
      <c r="O45" s="17">
        <v>10000</v>
      </c>
      <c r="P45" s="18">
        <f>SUMIF(Table6[Sub Category],Table145[[#This Row],[Name]],Table6[Amount])</f>
        <v>6000</v>
      </c>
      <c r="R45" s="3" t="s">
        <v>16</v>
      </c>
      <c r="S45" s="3"/>
      <c r="T45" s="17">
        <v>5000</v>
      </c>
      <c r="U45" s="18">
        <f>SUMIF(Table6[Sub Category],Table5[[#This Row],[Name]],Table6[Amount])</f>
        <v>6000</v>
      </c>
      <c r="V45" s="3" t="s">
        <v>34</v>
      </c>
    </row>
    <row r="46" spans="2:22" x14ac:dyDescent="0.35">
      <c r="B46" s="3" t="s">
        <v>6</v>
      </c>
      <c r="C46" s="22">
        <f>Table14[[#Totals],[Budget]]</f>
        <v>30000</v>
      </c>
      <c r="D46" s="23">
        <f>Table14[[#Totals],[Actual]]</f>
        <v>50000</v>
      </c>
      <c r="F46" s="3" t="s">
        <v>38</v>
      </c>
      <c r="G46" s="19">
        <v>20000</v>
      </c>
      <c r="H46" s="18">
        <f>SUMIF(Table6[Sub Category],Table13[[#This Row],[Name]],Table6[Amount])</f>
        <v>0</v>
      </c>
      <c r="J46" s="3" t="s">
        <v>11</v>
      </c>
      <c r="K46" s="17">
        <v>3000</v>
      </c>
      <c r="L46" s="18">
        <f>SUMIF(Table6[Sub Category],Table14[[#This Row],[Name]],Table6[Amount])</f>
        <v>2000</v>
      </c>
      <c r="N46" s="3" t="s">
        <v>13</v>
      </c>
      <c r="O46" s="19">
        <v>4000</v>
      </c>
      <c r="P46" s="18">
        <f>SUMIF(Table6[Sub Category],Table145[[#This Row],[Name]],Table6[Amount])</f>
        <v>6000</v>
      </c>
      <c r="R46" s="3" t="s">
        <v>17</v>
      </c>
      <c r="S46" s="3"/>
      <c r="T46" s="17">
        <v>7000</v>
      </c>
      <c r="U46" s="18">
        <f>SUMIF(Table6[Sub Category],Table5[[#This Row],[Name]],Table6[Amount])</f>
        <v>4000</v>
      </c>
      <c r="V46" s="3" t="s">
        <v>34</v>
      </c>
    </row>
    <row r="47" spans="2:22" x14ac:dyDescent="0.35">
      <c r="B47" s="3" t="s">
        <v>5</v>
      </c>
      <c r="C47" s="20">
        <f>Table5[[#Totals],[Budget]]</f>
        <v>27000</v>
      </c>
      <c r="D47" s="21">
        <f>Table5[[#Totals],[Actual]]</f>
        <v>57000</v>
      </c>
      <c r="F47" s="3"/>
      <c r="G47" s="11"/>
      <c r="H47" s="12">
        <f>SUMIF(Table6[Sub Category],Table13[[#This Row],[Name]],Table6[Amount])</f>
        <v>0</v>
      </c>
      <c r="J47" s="3" t="s">
        <v>13</v>
      </c>
      <c r="K47" s="17">
        <v>4500</v>
      </c>
      <c r="L47" s="18">
        <f>SUMIF(Table6[Sub Category],Table14[[#This Row],[Name]],Table6[Amount])</f>
        <v>6000</v>
      </c>
      <c r="N47" s="3" t="s">
        <v>29</v>
      </c>
      <c r="O47" s="17">
        <v>10000</v>
      </c>
      <c r="P47" s="18">
        <f>SUMIF(Table6[Sub Category],Table145[[#This Row],[Name]],Table6[Amount])</f>
        <v>21000</v>
      </c>
      <c r="R47" s="3" t="s">
        <v>18</v>
      </c>
      <c r="S47" s="3"/>
      <c r="T47" s="17">
        <v>3000</v>
      </c>
      <c r="U47" s="18">
        <f>SUMIF(Table6[Sub Category],Table5[[#This Row],[Name]],Table6[Amount])</f>
        <v>3000</v>
      </c>
      <c r="V47" s="3" t="s">
        <v>34</v>
      </c>
    </row>
    <row r="48" spans="2:22" x14ac:dyDescent="0.35">
      <c r="B48" s="3" t="s">
        <v>7</v>
      </c>
      <c r="C48" s="20">
        <f>Table145[[#Totals],[Budget]]</f>
        <v>39000</v>
      </c>
      <c r="D48" s="21">
        <f>Table145[[#Totals],[Actual]]</f>
        <v>33000</v>
      </c>
      <c r="F48" s="3"/>
      <c r="G48" s="11"/>
      <c r="H48" s="12">
        <f>SUMIF(Table6[Sub Category],Table13[[#This Row],[Name]],Table6[Amount])</f>
        <v>0</v>
      </c>
      <c r="J48" s="3" t="s">
        <v>12</v>
      </c>
      <c r="K48" s="17">
        <v>3000</v>
      </c>
      <c r="L48" s="18">
        <f>SUMIF(Table6[Sub Category],Table14[[#This Row],[Name]],Table6[Amount])</f>
        <v>2000</v>
      </c>
      <c r="N48" s="3"/>
      <c r="O48" s="17"/>
      <c r="P48" s="18">
        <f>SUMIF(Table6[Sub Category],Table145[[#This Row],[Name]],Table6[Amount])</f>
        <v>0</v>
      </c>
      <c r="R48" s="3" t="s">
        <v>19</v>
      </c>
      <c r="S48" s="3"/>
      <c r="T48" s="17">
        <v>5000</v>
      </c>
      <c r="U48" s="18">
        <f>SUMIF(Table6[Sub Category],Table5[[#This Row],[Name]],Table6[Amount])</f>
        <v>2000</v>
      </c>
      <c r="V48" s="3" t="s">
        <v>34</v>
      </c>
    </row>
    <row r="49" spans="2:22" x14ac:dyDescent="0.35">
      <c r="B49" s="4" t="s">
        <v>31</v>
      </c>
      <c r="C49" s="24">
        <f>C44+C45-C46-C47-C48</f>
        <v>104000</v>
      </c>
      <c r="D49" s="24">
        <f>D44+D45-D46-D47-D48</f>
        <v>6000</v>
      </c>
      <c r="F49" s="3"/>
      <c r="G49" s="11"/>
      <c r="H49" s="12">
        <f>SUMIF(Table6[Sub Category],Table13[[#This Row],[Name]],Table6[Amount])</f>
        <v>0</v>
      </c>
      <c r="J49" s="3" t="s">
        <v>25</v>
      </c>
      <c r="K49" s="17">
        <v>6500</v>
      </c>
      <c r="L49" s="18">
        <f>SUMIF(Table6[Sub Category],Table14[[#This Row],[Name]],Table6[Amount])</f>
        <v>4000</v>
      </c>
      <c r="N49" s="3"/>
      <c r="O49" s="17"/>
      <c r="P49" s="18">
        <f>SUMIF(Table6[Sub Category],Table145[[#This Row],[Name]],Table6[Amount])</f>
        <v>0</v>
      </c>
      <c r="R49" s="3"/>
      <c r="S49" s="3"/>
      <c r="T49" s="17"/>
      <c r="U49" s="12">
        <f>SUMIF(Table6[Sub Category],Table5[[#This Row],[Name]],Table6[Amount])</f>
        <v>0</v>
      </c>
      <c r="V49" s="3"/>
    </row>
    <row r="50" spans="2:22" x14ac:dyDescent="0.35">
      <c r="F50" s="3"/>
      <c r="G50" s="11"/>
      <c r="H50" s="12">
        <f>SUMIF(Table6[Sub Category],Table13[[#This Row],[Name]],Table6[Amount])</f>
        <v>0</v>
      </c>
      <c r="J50" s="3" t="s">
        <v>26</v>
      </c>
      <c r="K50" s="17">
        <v>3000</v>
      </c>
      <c r="L50" s="18">
        <f>SUMIF(Table6[Sub Category],Table14[[#This Row],[Name]],Table6[Amount])</f>
        <v>2000</v>
      </c>
      <c r="N50" s="3"/>
      <c r="O50" s="17"/>
      <c r="P50" s="18">
        <f>SUMIF(Table6[Sub Category],Table145[[#This Row],[Name]],Table6[Amount])</f>
        <v>0</v>
      </c>
      <c r="R50" s="3"/>
      <c r="S50" s="3"/>
      <c r="T50" s="17"/>
      <c r="U50" s="12">
        <f>SUMIF(Table6[Sub Category],Table5[[#This Row],[Name]],Table6[Amount])</f>
        <v>0</v>
      </c>
      <c r="V50" s="3"/>
    </row>
    <row r="51" spans="2:22" x14ac:dyDescent="0.35">
      <c r="F51" s="3"/>
      <c r="G51" s="11"/>
      <c r="H51" s="12">
        <f>SUMIF(Table6[Sub Category],Table13[[#This Row],[Name]],Table6[Amount])</f>
        <v>0</v>
      </c>
      <c r="J51" s="3"/>
      <c r="K51" s="17"/>
      <c r="L51" s="18">
        <f>SUMIF(Table6[Sub Category],Table14[[#This Row],[Name]],Table6[Amount])</f>
        <v>0</v>
      </c>
      <c r="N51" s="3"/>
      <c r="O51" s="17"/>
      <c r="P51" s="18">
        <f>SUMIF(Table6[Sub Category],Table145[[#This Row],[Name]],Table6[Amount])</f>
        <v>0</v>
      </c>
      <c r="R51" s="3"/>
      <c r="S51" s="3"/>
      <c r="T51" s="17"/>
      <c r="U51" s="12">
        <f>SUMIF(Table6[Sub Category],Table5[[#This Row],[Name]],Table6[Amount])</f>
        <v>0</v>
      </c>
      <c r="V51" s="3"/>
    </row>
    <row r="52" spans="2:22" x14ac:dyDescent="0.35">
      <c r="B52" s="2" t="s">
        <v>0</v>
      </c>
      <c r="C52" s="2" t="s">
        <v>1</v>
      </c>
      <c r="D52" s="2" t="s">
        <v>2</v>
      </c>
      <c r="F52" s="3"/>
      <c r="G52" s="11"/>
      <c r="H52" s="12">
        <f>SUMIF(Table6[Sub Category],Table13[[#This Row],[Name]],Table6[Amount])</f>
        <v>0</v>
      </c>
      <c r="J52" s="3"/>
      <c r="K52" s="11"/>
      <c r="L52" s="12">
        <f>SUMIF(Table6[Sub Category],Table14[[#This Row],[Name]],Table6[Amount])</f>
        <v>0</v>
      </c>
      <c r="N52" s="3"/>
      <c r="O52" s="17"/>
      <c r="P52" s="18">
        <f>SUMIF(Table6[Sub Category],Table145[[#This Row],[Name]],Table6[Amount])</f>
        <v>0</v>
      </c>
      <c r="R52" s="3"/>
      <c r="S52" s="3"/>
      <c r="T52" s="17"/>
      <c r="U52" s="12">
        <f>SUMIF(Table6[Sub Category],Table5[[#This Row],[Name]],Table6[Amount])</f>
        <v>0</v>
      </c>
      <c r="V52" s="3"/>
    </row>
    <row r="53" spans="2:22" x14ac:dyDescent="0.35">
      <c r="B53" s="3" t="s">
        <v>33</v>
      </c>
      <c r="C53" s="9">
        <f>C48/C45</f>
        <v>0.19500000000000001</v>
      </c>
      <c r="D53" s="9">
        <f>D48/D45</f>
        <v>0.22602739726027396</v>
      </c>
      <c r="F53" s="3"/>
      <c r="G53" s="11"/>
      <c r="H53" s="12">
        <f>SUMIF(Table6[Sub Category],Table13[[#This Row],[Name]],Table6[Amount])</f>
        <v>0</v>
      </c>
      <c r="J53" s="3"/>
      <c r="K53" s="11"/>
      <c r="L53" s="12">
        <f>SUMIF(Table6[Sub Category],Table14[[#This Row],[Name]],Table6[Amount])</f>
        <v>0</v>
      </c>
      <c r="N53" s="3"/>
      <c r="O53" s="17"/>
      <c r="P53" s="18">
        <f>SUMIF(Table6[Sub Category],Table145[[#This Row],[Name]],Table6[Amount])</f>
        <v>0</v>
      </c>
      <c r="R53" s="3"/>
      <c r="S53" s="3"/>
      <c r="T53" s="17"/>
      <c r="U53" s="12">
        <f>SUMIF(Table6[Sub Category],Table5[[#This Row],[Name]],Table6[Amount])</f>
        <v>0</v>
      </c>
      <c r="V53" s="3"/>
    </row>
    <row r="54" spans="2:22" x14ac:dyDescent="0.35">
      <c r="B54" s="3" t="str">
        <f>_xlfn.XLOOKUP(LARGE(Table14[Budget],1),Table14[Budget],Table14[Name],0)</f>
        <v>Groceries</v>
      </c>
      <c r="C54" s="15">
        <f>LARGE(Table14[Budget],1)</f>
        <v>7000</v>
      </c>
      <c r="D54" s="15">
        <f>LARGE(Table14[Actual],1)</f>
        <v>32000</v>
      </c>
      <c r="F54" s="10" t="s">
        <v>8</v>
      </c>
      <c r="G54" s="24">
        <f>SUBTOTAL(109,Table13[Budget])</f>
        <v>200000</v>
      </c>
      <c r="H54" s="24">
        <f>SUBTOTAL(109,Table13[Actual])</f>
        <v>146000</v>
      </c>
      <c r="I54" s="25"/>
      <c r="J54" s="24" t="s">
        <v>8</v>
      </c>
      <c r="K54" s="24">
        <f>SUBTOTAL(109,Table14[Budget])</f>
        <v>30000</v>
      </c>
      <c r="L54" s="24">
        <f>SUBTOTAL(109,Table14[Actual])</f>
        <v>50000</v>
      </c>
      <c r="M54" s="25"/>
      <c r="N54" s="24" t="s">
        <v>8</v>
      </c>
      <c r="O54" s="24">
        <f>SUBTOTAL(109,Table145[Budget])</f>
        <v>39000</v>
      </c>
      <c r="P54" s="24">
        <f>SUBTOTAL(109,Table145[Actual])</f>
        <v>33000</v>
      </c>
      <c r="R54" s="10" t="s">
        <v>8</v>
      </c>
      <c r="S54" s="10"/>
      <c r="T54" s="24">
        <f>SUBTOTAL(109,Table5[Budget])</f>
        <v>27000</v>
      </c>
      <c r="U54" s="16">
        <f>SUBTOTAL(109,Table5[Actual])</f>
        <v>57000</v>
      </c>
      <c r="V54" s="10">
        <f>SUBTOTAL(103,Table5[Status])</f>
        <v>5</v>
      </c>
    </row>
    <row r="55" spans="2:22" x14ac:dyDescent="0.35">
      <c r="B55" s="3" t="str">
        <f>_xlfn.XLOOKUP(LARGE(Table14[Budget],2),Table14[Budget],Table14[Name],0)</f>
        <v>Christmas</v>
      </c>
      <c r="C55" s="15">
        <f>LARGE(Table14[Budget],2)</f>
        <v>6500</v>
      </c>
      <c r="D55" s="15">
        <f>LARGE(Table14[Actual],2)</f>
        <v>6000</v>
      </c>
    </row>
    <row r="56" spans="2:22" x14ac:dyDescent="0.35">
      <c r="B56" s="3" t="str">
        <f>_xlfn.XLOOKUP(LARGE(Table14[Budget],3),Table14[Budget],Table14[Name],0)</f>
        <v>Family</v>
      </c>
      <c r="C56" s="15">
        <f>LARGE(Table14[Budget],3)</f>
        <v>4500</v>
      </c>
      <c r="D56" s="15">
        <f>LARGE(Table14[Actual],3)</f>
        <v>4000</v>
      </c>
    </row>
    <row r="57" spans="2:22" x14ac:dyDescent="0.35">
      <c r="B57" s="3" t="str">
        <f>_xlfn.XLOOKUP(LARGE(Table14[Budget],4),Table14[Budget],Table14[Name],0)</f>
        <v>Transport</v>
      </c>
      <c r="C57" s="15">
        <f>LARGE(Table14[Budget],4)</f>
        <v>3000</v>
      </c>
      <c r="D57" s="15">
        <f>LARGE(Table14[Actual],4)</f>
        <v>2000</v>
      </c>
    </row>
    <row r="60" spans="2:22" x14ac:dyDescent="0.35">
      <c r="B60" s="2" t="s">
        <v>14</v>
      </c>
      <c r="C60" s="2" t="s">
        <v>20</v>
      </c>
      <c r="D60" s="2" t="s">
        <v>21</v>
      </c>
      <c r="E60" s="5" t="s">
        <v>24</v>
      </c>
      <c r="F60" s="2" t="s">
        <v>22</v>
      </c>
      <c r="G60" s="2" t="s">
        <v>23</v>
      </c>
    </row>
    <row r="61" spans="2:22" x14ac:dyDescent="0.35">
      <c r="B61" s="6">
        <v>45929</v>
      </c>
      <c r="C61" s="7" t="s">
        <v>4</v>
      </c>
      <c r="D61" s="7" t="s">
        <v>9</v>
      </c>
      <c r="E61" s="27" t="s">
        <v>39</v>
      </c>
      <c r="F61" s="26">
        <v>100000</v>
      </c>
      <c r="G61" s="3"/>
    </row>
    <row r="62" spans="2:22" x14ac:dyDescent="0.35">
      <c r="B62" s="6">
        <v>45930</v>
      </c>
      <c r="C62" s="7" t="s">
        <v>6</v>
      </c>
      <c r="D62" s="7" t="s">
        <v>36</v>
      </c>
      <c r="E62" s="27" t="s">
        <v>39</v>
      </c>
      <c r="F62" s="3">
        <v>30000</v>
      </c>
      <c r="G62" s="3"/>
    </row>
    <row r="63" spans="2:22" x14ac:dyDescent="0.35">
      <c r="B63" s="6">
        <v>45931</v>
      </c>
      <c r="C63" s="7" t="s">
        <v>5</v>
      </c>
      <c r="D63" s="7" t="s">
        <v>10</v>
      </c>
      <c r="E63" s="27" t="s">
        <v>39</v>
      </c>
      <c r="F63" s="3">
        <v>40000</v>
      </c>
      <c r="G63" s="3"/>
    </row>
    <row r="64" spans="2:22" x14ac:dyDescent="0.35">
      <c r="B64" s="6">
        <v>45932</v>
      </c>
      <c r="C64" s="7" t="s">
        <v>7</v>
      </c>
      <c r="D64" s="7" t="s">
        <v>29</v>
      </c>
      <c r="E64" s="27" t="s">
        <v>39</v>
      </c>
      <c r="F64" s="3">
        <v>15000</v>
      </c>
      <c r="G64" s="3"/>
    </row>
    <row r="65" spans="2:7" x14ac:dyDescent="0.35">
      <c r="B65" s="6">
        <v>45933</v>
      </c>
      <c r="C65" s="7" t="s">
        <v>4</v>
      </c>
      <c r="D65" s="7" t="s">
        <v>30</v>
      </c>
      <c r="E65" s="27" t="s">
        <v>39</v>
      </c>
      <c r="F65" s="3">
        <v>10000</v>
      </c>
      <c r="G65" s="3"/>
    </row>
    <row r="66" spans="2:7" x14ac:dyDescent="0.35">
      <c r="B66" s="6">
        <v>45934</v>
      </c>
      <c r="C66" s="7" t="s">
        <v>6</v>
      </c>
      <c r="D66" s="7" t="s">
        <v>37</v>
      </c>
      <c r="E66" s="27" t="s">
        <v>39</v>
      </c>
      <c r="F66" s="3">
        <v>2000</v>
      </c>
      <c r="G66" s="3"/>
    </row>
    <row r="67" spans="2:7" x14ac:dyDescent="0.35">
      <c r="B67" s="6">
        <v>45935</v>
      </c>
      <c r="C67" s="7" t="s">
        <v>5</v>
      </c>
      <c r="D67" s="7" t="s">
        <v>16</v>
      </c>
      <c r="E67" s="27" t="s">
        <v>39</v>
      </c>
      <c r="F67" s="3">
        <v>2000</v>
      </c>
      <c r="G67" s="3"/>
    </row>
    <row r="68" spans="2:7" x14ac:dyDescent="0.35">
      <c r="B68" s="6">
        <v>45936</v>
      </c>
      <c r="C68" s="7" t="s">
        <v>7</v>
      </c>
      <c r="D68" s="7" t="s">
        <v>28</v>
      </c>
      <c r="E68" s="27" t="s">
        <v>39</v>
      </c>
      <c r="F68" s="3">
        <v>2000</v>
      </c>
      <c r="G68" s="3"/>
    </row>
    <row r="69" spans="2:7" x14ac:dyDescent="0.35">
      <c r="B69" s="6">
        <v>45937</v>
      </c>
      <c r="C69" s="7" t="s">
        <v>4</v>
      </c>
      <c r="D69" s="7" t="s">
        <v>30</v>
      </c>
      <c r="E69" s="27" t="s">
        <v>39</v>
      </c>
      <c r="F69" s="3">
        <v>2000</v>
      </c>
      <c r="G69" s="3"/>
    </row>
    <row r="70" spans="2:7" x14ac:dyDescent="0.35">
      <c r="B70" s="6">
        <v>45938</v>
      </c>
      <c r="C70" s="7" t="s">
        <v>6</v>
      </c>
      <c r="D70" s="7" t="s">
        <v>11</v>
      </c>
      <c r="E70" s="27" t="s">
        <v>39</v>
      </c>
      <c r="F70" s="3">
        <v>2000</v>
      </c>
      <c r="G70" s="3"/>
    </row>
    <row r="71" spans="2:7" x14ac:dyDescent="0.35">
      <c r="B71" s="6">
        <v>45939</v>
      </c>
      <c r="C71" s="7" t="s">
        <v>5</v>
      </c>
      <c r="D71" s="7" t="s">
        <v>18</v>
      </c>
      <c r="E71" s="27" t="s">
        <v>39</v>
      </c>
      <c r="F71" s="3">
        <v>3000</v>
      </c>
      <c r="G71" s="3"/>
    </row>
    <row r="72" spans="2:7" x14ac:dyDescent="0.35">
      <c r="B72" s="6">
        <v>45940</v>
      </c>
      <c r="C72" s="7" t="s">
        <v>7</v>
      </c>
      <c r="D72" s="7" t="s">
        <v>13</v>
      </c>
      <c r="E72" s="27" t="s">
        <v>39</v>
      </c>
      <c r="F72" s="3">
        <v>2000</v>
      </c>
      <c r="G72" s="3"/>
    </row>
    <row r="73" spans="2:7" x14ac:dyDescent="0.35">
      <c r="B73" s="6">
        <v>45941</v>
      </c>
      <c r="C73" s="7" t="s">
        <v>4</v>
      </c>
      <c r="D73" s="7" t="s">
        <v>30</v>
      </c>
      <c r="E73" s="27" t="s">
        <v>39</v>
      </c>
      <c r="F73" s="3">
        <v>1500</v>
      </c>
      <c r="G73" s="3"/>
    </row>
    <row r="74" spans="2:7" x14ac:dyDescent="0.35">
      <c r="B74" s="6">
        <v>45942</v>
      </c>
      <c r="C74" s="7" t="s">
        <v>6</v>
      </c>
      <c r="D74" s="7" t="s">
        <v>13</v>
      </c>
      <c r="E74" s="27" t="s">
        <v>39</v>
      </c>
      <c r="F74" s="3">
        <v>2000</v>
      </c>
      <c r="G74" s="3"/>
    </row>
    <row r="75" spans="2:7" x14ac:dyDescent="0.35">
      <c r="B75" s="6">
        <v>45943</v>
      </c>
      <c r="C75" s="7" t="s">
        <v>5</v>
      </c>
      <c r="D75" s="7" t="s">
        <v>17</v>
      </c>
      <c r="E75" s="27" t="s">
        <v>39</v>
      </c>
      <c r="F75" s="3">
        <v>2000</v>
      </c>
    </row>
    <row r="76" spans="2:7" x14ac:dyDescent="0.35">
      <c r="B76" s="6">
        <v>45944</v>
      </c>
      <c r="C76" s="7" t="s">
        <v>7</v>
      </c>
      <c r="D76" s="7" t="s">
        <v>29</v>
      </c>
      <c r="E76" s="27" t="s">
        <v>39</v>
      </c>
      <c r="F76" s="3">
        <v>4000</v>
      </c>
    </row>
    <row r="77" spans="2:7" x14ac:dyDescent="0.35">
      <c r="B77" s="6">
        <v>45945</v>
      </c>
      <c r="C77" s="7" t="s">
        <v>4</v>
      </c>
      <c r="D77" s="7" t="s">
        <v>30</v>
      </c>
      <c r="E77" s="27" t="s">
        <v>39</v>
      </c>
      <c r="F77" s="3">
        <v>3500</v>
      </c>
    </row>
    <row r="78" spans="2:7" x14ac:dyDescent="0.35">
      <c r="B78" s="6">
        <v>45946</v>
      </c>
      <c r="C78" s="7" t="s">
        <v>6</v>
      </c>
      <c r="D78" s="7" t="s">
        <v>12</v>
      </c>
      <c r="E78" s="27" t="s">
        <v>39</v>
      </c>
      <c r="F78" s="3">
        <v>2000</v>
      </c>
    </row>
    <row r="79" spans="2:7" x14ac:dyDescent="0.35">
      <c r="B79" s="6">
        <v>45947</v>
      </c>
      <c r="C79" s="7" t="s">
        <v>5</v>
      </c>
      <c r="D79" s="7" t="s">
        <v>16</v>
      </c>
      <c r="E79" s="27" t="s">
        <v>39</v>
      </c>
      <c r="F79" s="3">
        <v>2000</v>
      </c>
    </row>
    <row r="80" spans="2:7" x14ac:dyDescent="0.35">
      <c r="B80" s="6">
        <v>45948</v>
      </c>
      <c r="C80" s="7" t="s">
        <v>7</v>
      </c>
      <c r="D80" s="7" t="s">
        <v>28</v>
      </c>
      <c r="E80" s="27" t="s">
        <v>39</v>
      </c>
      <c r="F80" s="3">
        <v>2000</v>
      </c>
    </row>
    <row r="81" spans="2:26" x14ac:dyDescent="0.35">
      <c r="B81" s="6">
        <v>45949</v>
      </c>
      <c r="C81" s="7" t="s">
        <v>4</v>
      </c>
      <c r="D81" s="7" t="s">
        <v>30</v>
      </c>
      <c r="E81" s="27" t="s">
        <v>39</v>
      </c>
      <c r="F81" s="3">
        <v>20000</v>
      </c>
    </row>
    <row r="82" spans="2:26" x14ac:dyDescent="0.35">
      <c r="B82" s="6">
        <v>45950</v>
      </c>
      <c r="C82" s="7" t="s">
        <v>6</v>
      </c>
      <c r="D82" s="7" t="s">
        <v>25</v>
      </c>
      <c r="E82" s="27" t="s">
        <v>39</v>
      </c>
      <c r="F82" s="3">
        <v>2000</v>
      </c>
    </row>
    <row r="83" spans="2:26" x14ac:dyDescent="0.35">
      <c r="B83" s="6">
        <v>45951</v>
      </c>
      <c r="C83" s="7" t="s">
        <v>5</v>
      </c>
      <c r="D83" s="7" t="s">
        <v>10</v>
      </c>
      <c r="E83" s="27" t="s">
        <v>39</v>
      </c>
      <c r="F83" s="3">
        <v>2000</v>
      </c>
    </row>
    <row r="84" spans="2:26" x14ac:dyDescent="0.35">
      <c r="B84" s="6">
        <v>45952</v>
      </c>
      <c r="C84" s="7" t="s">
        <v>7</v>
      </c>
      <c r="D84" s="7" t="s">
        <v>28</v>
      </c>
      <c r="E84" s="27" t="s">
        <v>39</v>
      </c>
      <c r="F84" s="3">
        <v>2000</v>
      </c>
    </row>
    <row r="85" spans="2:26" x14ac:dyDescent="0.35">
      <c r="B85" s="6">
        <v>45953</v>
      </c>
      <c r="C85" s="7" t="s">
        <v>4</v>
      </c>
      <c r="D85" s="7" t="s">
        <v>30</v>
      </c>
      <c r="E85" s="27" t="s">
        <v>39</v>
      </c>
      <c r="F85" s="3">
        <v>7000</v>
      </c>
    </row>
    <row r="86" spans="2:26" x14ac:dyDescent="0.35">
      <c r="B86" s="6">
        <v>45954</v>
      </c>
      <c r="C86" s="7" t="s">
        <v>6</v>
      </c>
      <c r="D86" s="7" t="s">
        <v>26</v>
      </c>
      <c r="E86" s="27" t="s">
        <v>39</v>
      </c>
      <c r="F86" s="3">
        <v>2000</v>
      </c>
    </row>
    <row r="87" spans="2:26" x14ac:dyDescent="0.35">
      <c r="B87" s="6">
        <v>45955</v>
      </c>
      <c r="C87" s="7" t="s">
        <v>5</v>
      </c>
      <c r="D87" s="7" t="s">
        <v>17</v>
      </c>
      <c r="E87" s="27" t="s">
        <v>39</v>
      </c>
      <c r="F87" s="3">
        <v>2000</v>
      </c>
    </row>
    <row r="88" spans="2:26" x14ac:dyDescent="0.35">
      <c r="B88" s="6">
        <v>45956</v>
      </c>
      <c r="C88" s="7" t="s">
        <v>7</v>
      </c>
      <c r="D88" s="7" t="s">
        <v>29</v>
      </c>
      <c r="E88" s="27" t="s">
        <v>39</v>
      </c>
      <c r="F88" s="3">
        <v>2000</v>
      </c>
    </row>
    <row r="89" spans="2:26" x14ac:dyDescent="0.35">
      <c r="B89" s="6">
        <v>45957</v>
      </c>
      <c r="C89" s="7" t="s">
        <v>4</v>
      </c>
      <c r="D89" s="7" t="s">
        <v>9</v>
      </c>
      <c r="E89" s="27" t="s">
        <v>39</v>
      </c>
      <c r="F89" s="3">
        <v>0</v>
      </c>
    </row>
    <row r="90" spans="2:26" x14ac:dyDescent="0.35">
      <c r="B90" s="6">
        <v>45958</v>
      </c>
      <c r="C90" s="7" t="s">
        <v>6</v>
      </c>
      <c r="D90" s="7" t="s">
        <v>25</v>
      </c>
      <c r="E90" s="27" t="s">
        <v>39</v>
      </c>
      <c r="F90" s="3">
        <v>2000</v>
      </c>
    </row>
    <row r="91" spans="2:26" x14ac:dyDescent="0.35">
      <c r="B91" s="6">
        <v>45959</v>
      </c>
      <c r="C91" s="7" t="s">
        <v>5</v>
      </c>
      <c r="D91" s="7" t="s">
        <v>19</v>
      </c>
      <c r="E91" s="27" t="s">
        <v>39</v>
      </c>
      <c r="F91" s="3">
        <v>2000</v>
      </c>
    </row>
    <row r="92" spans="2:26" x14ac:dyDescent="0.35">
      <c r="B92" s="6">
        <v>45960</v>
      </c>
      <c r="C92" s="7" t="s">
        <v>7</v>
      </c>
      <c r="D92" s="7" t="s">
        <v>13</v>
      </c>
      <c r="E92" s="27" t="s">
        <v>39</v>
      </c>
      <c r="F92" s="3">
        <v>2000</v>
      </c>
    </row>
    <row r="93" spans="2:26" x14ac:dyDescent="0.35">
      <c r="B93" s="6">
        <v>45961</v>
      </c>
      <c r="C93" s="7" t="s">
        <v>4</v>
      </c>
      <c r="D93" s="7" t="s">
        <v>30</v>
      </c>
      <c r="E93" s="27" t="s">
        <v>39</v>
      </c>
      <c r="F93" s="3">
        <v>2000</v>
      </c>
    </row>
    <row r="94" spans="2:26" x14ac:dyDescent="0.35">
      <c r="B94" s="6">
        <v>45962</v>
      </c>
      <c r="C94" s="7" t="s">
        <v>6</v>
      </c>
      <c r="D94" s="7" t="s">
        <v>36</v>
      </c>
      <c r="E94" s="27" t="s">
        <v>39</v>
      </c>
      <c r="F94" s="3">
        <v>2000</v>
      </c>
    </row>
    <row r="95" spans="2:26" x14ac:dyDescent="0.35">
      <c r="B95" s="6">
        <v>45963</v>
      </c>
      <c r="C95" s="7" t="s">
        <v>5</v>
      </c>
      <c r="D95" s="7" t="s">
        <v>16</v>
      </c>
      <c r="E95" s="27" t="s">
        <v>39</v>
      </c>
      <c r="F95" s="3">
        <v>2000</v>
      </c>
    </row>
    <row r="96" spans="2:26" ht="15.5" x14ac:dyDescent="0.35">
      <c r="Z96" s="13" t="str">
        <f ca="1">UPPER(TEXT(TODAY(),"MMMM"))</f>
        <v>OCTOBER</v>
      </c>
    </row>
  </sheetData>
  <conditionalFormatting sqref="C61:C95">
    <cfRule type="expression" dxfId="49" priority="4">
      <formula>C61=$B$45</formula>
    </cfRule>
    <cfRule type="expression" dxfId="48" priority="3">
      <formula>C61=$B$46</formula>
    </cfRule>
    <cfRule type="expression" dxfId="47" priority="2">
      <formula>C61=$B$47</formula>
    </cfRule>
    <cfRule type="expression" dxfId="46" priority="1">
      <formula>C61=$B$48</formula>
    </cfRule>
  </conditionalFormatting>
  <dataValidations count="2">
    <dataValidation type="list" allowBlank="1" showInputMessage="1" showErrorMessage="1" sqref="C61 C85 C65 C69 C77 C81 C73 C89 C93" xr:uid="{D87F9149-F2E2-4601-B4BB-605CB5172C5C}">
      <formula1>$B$44:$B$48</formula1>
    </dataValidation>
    <dataValidation type="list" allowBlank="1" showInputMessage="1" showErrorMessage="1" sqref="D61:D95" xr:uid="{67191057-3FE6-493D-8052-1730BE1D7955}">
      <formula1>_xlfn.IFS(C61=$B$45,$F$44:$F$53,C61=$B$46,$J$44:$J$53,C61=$B$47,$R$44:$R$53,C61=$B$48,$N$44:$N$53)</formula1>
    </dataValidation>
  </dataValidations>
  <pageMargins left="0.7" right="0.7" top="0.75" bottom="0.75" header="0.3" footer="0.3"/>
  <pageSetup orientation="portrait" verticalDpi="0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Toyosi Adefamo</dc:creator>
  <cp:lastModifiedBy>Toyosi Adefamo</cp:lastModifiedBy>
  <dcterms:created xsi:type="dcterms:W3CDTF">2025-09-15T10:50:32Z</dcterms:created>
  <dcterms:modified xsi:type="dcterms:W3CDTF">2025-10-03T21:10:24Z</dcterms:modified>
</cp:coreProperties>
</file>