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Ex2.xml" ContentType="application/vnd.ms-office.chartex+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Ex3.xml" ContentType="application/vnd.ms-office.chartex+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431"/>
  <workbookPr defaultThemeVersion="166925"/>
  <mc:AlternateContent xmlns:mc="http://schemas.openxmlformats.org/markup-compatibility/2006">
    <mc:Choice Requires="x15">
      <x15ac:absPath xmlns:x15ac="http://schemas.microsoft.com/office/spreadsheetml/2010/11/ac" url="C:\Users\Owner\Dropbox (Personal)\FieldData2015\2017 Field Enclosure\Field Encl Analysis\"/>
    </mc:Choice>
  </mc:AlternateContent>
  <bookViews>
    <workbookView xWindow="0" yWindow="0" windowWidth="15520" windowHeight="8420" activeTab="9" xr2:uid="{00000000-000D-0000-FFFF-FFFF00000000}"/>
  </bookViews>
  <sheets>
    <sheet name="DischargeT" sheetId="12" r:id="rId1"/>
    <sheet name="EncDepth" sheetId="14" r:id="rId2"/>
    <sheet name="AlgalTiles" sheetId="8" r:id="rId3"/>
    <sheet name="AFDM" sheetId="7" r:id="rId4"/>
    <sheet name="AFDMraw" sheetId="10" r:id="rId5"/>
    <sheet name="StoichFilters" sheetId="9" r:id="rId6"/>
    <sheet name="Treatments" sheetId="1" r:id="rId7"/>
    <sheet name="Physical-Chem" sheetId="2" r:id="rId8"/>
    <sheet name="Hobo Data" sheetId="3" r:id="rId9"/>
    <sheet name="Sheet1" sheetId="13" r:id="rId10"/>
  </sheets>
  <definedNames>
    <definedName name="_xlchart.v1.0" hidden="1">EncDepth!$B$1</definedName>
    <definedName name="_xlchart.v1.1" hidden="1">EncDepth!$B$2:$B$51</definedName>
    <definedName name="_xlchart.v1.10" hidden="1">AFDM!$T$2:$T$104</definedName>
    <definedName name="_xlchart.v1.2" hidden="1">EncDepth!$C$1:$C$2</definedName>
    <definedName name="_xlchart.v1.3" hidden="1">EncDepth!$C$2:$C$52</definedName>
    <definedName name="_xlchart.v1.4" hidden="1">EncDepth!$D$2:$D$51</definedName>
    <definedName name="_xlchart.v1.5" hidden="1">AlgalTiles!$F$2:$F$51</definedName>
    <definedName name="_xlchart.v1.6" hidden="1">AlgalTiles!$M$1</definedName>
    <definedName name="_xlchart.v1.7" hidden="1">AlgalTiles!$M$2:$M$51</definedName>
    <definedName name="_xlchart.v1.8" hidden="1">AFDM!$D$2:$D$102</definedName>
    <definedName name="_xlchart.v1.9" hidden="1">AFDM!$T$1</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17" i="13" l="1"/>
  <c r="M109" i="8"/>
  <c r="G101" i="8"/>
  <c r="G103" i="8"/>
  <c r="G104" i="8"/>
  <c r="G102" i="8"/>
  <c r="G93" i="8"/>
  <c r="G94" i="8"/>
  <c r="G95" i="8"/>
  <c r="G96" i="8"/>
  <c r="G97" i="8"/>
  <c r="G98" i="8"/>
  <c r="G99" i="8"/>
  <c r="G100" i="8"/>
  <c r="O108" i="8"/>
  <c r="P108" i="8"/>
  <c r="M108" i="8" s="1"/>
  <c r="P109" i="8"/>
  <c r="P110" i="8"/>
  <c r="M110" i="8" s="1"/>
  <c r="O111" i="8"/>
  <c r="P111" i="8"/>
  <c r="M111" i="8" s="1"/>
  <c r="O112" i="8"/>
  <c r="P112" i="8"/>
  <c r="M112" i="8" s="1"/>
  <c r="O94" i="8"/>
  <c r="P94" i="8"/>
  <c r="M94" i="8" s="1"/>
  <c r="O95" i="8"/>
  <c r="P95" i="8"/>
  <c r="M95" i="8" s="1"/>
  <c r="O96" i="8"/>
  <c r="P96" i="8"/>
  <c r="M96" i="8" s="1"/>
  <c r="O97" i="8"/>
  <c r="M97" i="8" s="1"/>
  <c r="P97" i="8"/>
  <c r="O98" i="8"/>
  <c r="P98" i="8"/>
  <c r="M98" i="8" s="1"/>
  <c r="O99" i="8"/>
  <c r="P99" i="8"/>
  <c r="M99" i="8" s="1"/>
  <c r="O100" i="8"/>
  <c r="P100" i="8"/>
  <c r="M100" i="8" s="1"/>
  <c r="O101" i="8"/>
  <c r="M101" i="8" s="1"/>
  <c r="P101" i="8"/>
  <c r="O102" i="8"/>
  <c r="P102" i="8"/>
  <c r="M102" i="8" s="1"/>
  <c r="O103" i="8"/>
  <c r="P103" i="8"/>
  <c r="M103" i="8" s="1"/>
  <c r="O104" i="8"/>
  <c r="P104" i="8"/>
  <c r="M104" i="8" s="1"/>
  <c r="O105" i="8"/>
  <c r="M105" i="8" s="1"/>
  <c r="P105" i="8"/>
  <c r="O106" i="8"/>
  <c r="P106" i="8"/>
  <c r="M106" i="8" s="1"/>
  <c r="O107" i="8"/>
  <c r="P107" i="8"/>
  <c r="M107" i="8" s="1"/>
  <c r="P93" i="8"/>
  <c r="O93" i="8"/>
  <c r="G106" i="8"/>
  <c r="G107" i="8"/>
  <c r="G108" i="8"/>
  <c r="G109" i="8"/>
  <c r="G110" i="8"/>
  <c r="G111" i="8"/>
  <c r="G112" i="8"/>
  <c r="G105" i="8"/>
  <c r="M93" i="8" l="1"/>
  <c r="E94" i="8" l="1"/>
  <c r="E95" i="8"/>
  <c r="E96" i="8"/>
  <c r="E97" i="8"/>
  <c r="E98" i="8"/>
  <c r="E99" i="8"/>
  <c r="E100" i="8"/>
  <c r="E101" i="8"/>
  <c r="E102" i="8"/>
  <c r="E103" i="8"/>
  <c r="E104" i="8"/>
  <c r="E105" i="8"/>
  <c r="E106" i="8"/>
  <c r="E107" i="8"/>
  <c r="E108" i="8"/>
  <c r="E109" i="8"/>
  <c r="E110" i="8"/>
  <c r="E111" i="8"/>
  <c r="E112" i="8"/>
  <c r="E93" i="8"/>
  <c r="F89" i="8" l="1"/>
  <c r="F90" i="8"/>
  <c r="F91" i="8"/>
  <c r="F92" i="8"/>
  <c r="F93" i="8"/>
  <c r="F94" i="8"/>
  <c r="F95" i="8"/>
  <c r="F96" i="8"/>
  <c r="F97" i="8"/>
  <c r="F98" i="8"/>
  <c r="F99" i="8"/>
  <c r="F100" i="8"/>
  <c r="F101" i="8"/>
  <c r="F102" i="8"/>
  <c r="F103" i="8"/>
  <c r="F104" i="8"/>
  <c r="F105" i="8"/>
  <c r="F106" i="8"/>
  <c r="F107" i="8"/>
  <c r="F108" i="8"/>
  <c r="F109" i="8"/>
  <c r="F110" i="8"/>
  <c r="F111" i="8"/>
  <c r="F112" i="8"/>
  <c r="M92" i="8"/>
  <c r="M91" i="8"/>
  <c r="M90" i="8"/>
  <c r="M89" i="8"/>
  <c r="M88" i="8"/>
  <c r="M87" i="8"/>
  <c r="M86" i="8"/>
  <c r="M85" i="8"/>
  <c r="M84" i="8"/>
  <c r="M83" i="8"/>
  <c r="M82" i="8"/>
  <c r="M81" i="8"/>
  <c r="M80" i="8"/>
  <c r="M79" i="8"/>
  <c r="M78" i="8"/>
  <c r="M60" i="8" l="1"/>
  <c r="M58" i="8"/>
  <c r="M57" i="8" l="1"/>
  <c r="M59" i="8"/>
  <c r="M61" i="8"/>
  <c r="D3" i="14" l="1"/>
  <c r="D4" i="14"/>
  <c r="D5" i="14"/>
  <c r="D6" i="14"/>
  <c r="D7" i="14"/>
  <c r="D8" i="14"/>
  <c r="D9" i="14"/>
  <c r="D10" i="14"/>
  <c r="D11" i="14"/>
  <c r="D12" i="14"/>
  <c r="D13" i="14"/>
  <c r="D14" i="14"/>
  <c r="D15" i="14"/>
  <c r="D16" i="14"/>
  <c r="D17" i="14"/>
  <c r="D18" i="14"/>
  <c r="D19" i="14"/>
  <c r="D20" i="14"/>
  <c r="D21" i="14"/>
  <c r="D22" i="14"/>
  <c r="D23" i="14"/>
  <c r="D24" i="14"/>
  <c r="D25" i="14"/>
  <c r="D26" i="14"/>
  <c r="D27" i="14"/>
  <c r="D28" i="14"/>
  <c r="D29" i="14"/>
  <c r="D30" i="14"/>
  <c r="D31" i="14"/>
  <c r="D32" i="14"/>
  <c r="D33" i="14"/>
  <c r="D34" i="14"/>
  <c r="D35" i="14"/>
  <c r="D36" i="14"/>
  <c r="D37" i="14"/>
  <c r="D38" i="14"/>
  <c r="D39" i="14"/>
  <c r="D40" i="14"/>
  <c r="D41" i="14"/>
  <c r="D42" i="14"/>
  <c r="D43" i="14"/>
  <c r="D44" i="14"/>
  <c r="D45" i="14"/>
  <c r="D46" i="14"/>
  <c r="D47" i="14"/>
  <c r="D48" i="14"/>
  <c r="D49" i="14"/>
  <c r="D50" i="14"/>
  <c r="D51" i="14"/>
  <c r="D2" i="14"/>
  <c r="D95" i="7"/>
  <c r="K67" i="12"/>
  <c r="I67" i="12"/>
  <c r="H52" i="12"/>
  <c r="H53" i="12"/>
  <c r="H54" i="12"/>
  <c r="H55" i="12"/>
  <c r="H56" i="12"/>
  <c r="H57" i="12"/>
  <c r="H58" i="12"/>
  <c r="H59" i="12"/>
  <c r="H60" i="12"/>
  <c r="H61" i="12"/>
  <c r="H62" i="12"/>
  <c r="H63" i="12"/>
  <c r="H64" i="12"/>
  <c r="H65" i="12"/>
  <c r="H66" i="12"/>
  <c r="H67" i="12"/>
  <c r="C118" i="13"/>
  <c r="C119" i="13"/>
  <c r="F48" i="13" l="1"/>
  <c r="F47" i="13"/>
  <c r="F46" i="13"/>
  <c r="F45" i="13"/>
  <c r="F44" i="13"/>
  <c r="F43" i="13"/>
  <c r="F41" i="13"/>
  <c r="F42" i="13"/>
  <c r="F39" i="13"/>
  <c r="F40" i="13"/>
  <c r="F31" i="13"/>
  <c r="F32" i="13"/>
  <c r="F29" i="13"/>
  <c r="F30" i="13"/>
  <c r="F9" i="13"/>
  <c r="F8" i="13"/>
  <c r="F33" i="13"/>
  <c r="F34" i="13"/>
  <c r="F6" i="13"/>
  <c r="F106" i="13"/>
  <c r="F113" i="13"/>
  <c r="F107" i="13"/>
  <c r="F35" i="13"/>
  <c r="F36" i="13"/>
  <c r="F27" i="13"/>
  <c r="F24" i="13"/>
  <c r="F23" i="13"/>
  <c r="F28" i="13"/>
  <c r="F25" i="13"/>
  <c r="F26" i="13"/>
  <c r="F115" i="13"/>
  <c r="F116" i="13"/>
  <c r="F117" i="13"/>
  <c r="F108" i="13"/>
  <c r="F37" i="13"/>
  <c r="F38" i="13"/>
  <c r="F114" i="13"/>
  <c r="F109" i="13"/>
  <c r="F7" i="13"/>
  <c r="F20" i="13"/>
  <c r="F83" i="13"/>
  <c r="F84" i="13"/>
  <c r="F81" i="13"/>
  <c r="F82" i="13"/>
  <c r="F79" i="13"/>
  <c r="F80" i="13"/>
  <c r="F2" i="13"/>
  <c r="F3" i="13"/>
  <c r="F15" i="13"/>
  <c r="F13" i="13"/>
  <c r="F12" i="13"/>
  <c r="F54" i="13"/>
  <c r="F53" i="13"/>
  <c r="F57" i="13"/>
  <c r="F58" i="13"/>
  <c r="F102" i="13"/>
  <c r="F111" i="13"/>
  <c r="F104" i="13"/>
  <c r="F105" i="13"/>
  <c r="F103" i="13"/>
  <c r="F112" i="13"/>
  <c r="F56" i="13"/>
  <c r="F55" i="13"/>
  <c r="F52" i="13"/>
  <c r="F51" i="13"/>
  <c r="F19" i="13"/>
  <c r="F18" i="13"/>
  <c r="F50" i="13"/>
  <c r="F49" i="13"/>
  <c r="F11" i="13"/>
  <c r="F10" i="13"/>
  <c r="F17" i="13"/>
  <c r="F16" i="13"/>
  <c r="F14" i="13"/>
  <c r="F91" i="13"/>
  <c r="F90" i="13"/>
  <c r="F89" i="13"/>
  <c r="F99" i="13"/>
  <c r="F100" i="13"/>
  <c r="F88" i="13"/>
  <c r="F87" i="13"/>
  <c r="F85" i="13"/>
  <c r="F86" i="13"/>
  <c r="F101" i="13"/>
  <c r="F110" i="13"/>
  <c r="F59" i="13"/>
  <c r="F60" i="13"/>
  <c r="F97" i="13"/>
  <c r="F98" i="13"/>
  <c r="F5" i="13"/>
  <c r="F63" i="13"/>
  <c r="F64" i="13"/>
  <c r="F61" i="13"/>
  <c r="F62" i="13"/>
  <c r="F65" i="13"/>
  <c r="F66" i="13"/>
  <c r="F67" i="13"/>
  <c r="F68" i="13"/>
  <c r="F69" i="13"/>
  <c r="F70" i="13"/>
  <c r="F71" i="13"/>
  <c r="F72" i="13"/>
  <c r="F73" i="13"/>
  <c r="F74" i="13"/>
  <c r="F75" i="13"/>
  <c r="F76" i="13"/>
  <c r="F77" i="13"/>
  <c r="F78" i="13"/>
  <c r="F94" i="13"/>
  <c r="F95" i="13"/>
  <c r="F93" i="13"/>
  <c r="F96" i="13"/>
  <c r="F21" i="13"/>
  <c r="F22" i="13"/>
  <c r="F92" i="13"/>
  <c r="F4" i="13"/>
  <c r="D24" i="7"/>
  <c r="K51" i="12" l="1"/>
  <c r="H51" i="12"/>
  <c r="H50" i="12"/>
  <c r="G49" i="12"/>
  <c r="H49" i="12" s="1"/>
  <c r="G48" i="12"/>
  <c r="H48" i="12" s="1"/>
  <c r="G47" i="12"/>
  <c r="H47" i="12" s="1"/>
  <c r="G46" i="12"/>
  <c r="H46" i="12" s="1"/>
  <c r="G45" i="12"/>
  <c r="H45" i="12" s="1"/>
  <c r="G44" i="12"/>
  <c r="H44" i="12" s="1"/>
  <c r="G43" i="12"/>
  <c r="H43" i="12" s="1"/>
  <c r="G42" i="12"/>
  <c r="H42" i="12" s="1"/>
  <c r="G41" i="12"/>
  <c r="H41" i="12" s="1"/>
  <c r="G40" i="12"/>
  <c r="H40" i="12" s="1"/>
  <c r="H39" i="12"/>
  <c r="H38" i="12"/>
  <c r="G37" i="12"/>
  <c r="H37" i="12" s="1"/>
  <c r="H36" i="12"/>
  <c r="H35" i="12"/>
  <c r="H34" i="12"/>
  <c r="K33" i="12"/>
  <c r="H33" i="12"/>
  <c r="G33" i="12"/>
  <c r="H32" i="12"/>
  <c r="G32" i="12"/>
  <c r="H31" i="12"/>
  <c r="G31" i="12"/>
  <c r="H30" i="12"/>
  <c r="G30" i="12"/>
  <c r="H29" i="12"/>
  <c r="G29" i="12"/>
  <c r="H28" i="12"/>
  <c r="G28" i="12"/>
  <c r="H27" i="12"/>
  <c r="G27" i="12"/>
  <c r="H26" i="12"/>
  <c r="G26" i="12"/>
  <c r="H25" i="12"/>
  <c r="G25" i="12"/>
  <c r="H24" i="12"/>
  <c r="G24" i="12"/>
  <c r="H23" i="12"/>
  <c r="G23" i="12"/>
  <c r="H22" i="12"/>
  <c r="G22" i="12"/>
  <c r="H21" i="12"/>
  <c r="G21" i="12"/>
  <c r="H20" i="12"/>
  <c r="G20" i="12"/>
  <c r="H19" i="12"/>
  <c r="I33" i="12" s="1"/>
  <c r="G19" i="12"/>
  <c r="K18" i="12"/>
  <c r="H18" i="12"/>
  <c r="G18" i="12"/>
  <c r="H17" i="12"/>
  <c r="G17" i="12"/>
  <c r="H16" i="12"/>
  <c r="G16" i="12"/>
  <c r="H15" i="12"/>
  <c r="G15" i="12"/>
  <c r="H14" i="12"/>
  <c r="G14" i="12"/>
  <c r="H13" i="12"/>
  <c r="G13" i="12"/>
  <c r="H12" i="12"/>
  <c r="G12" i="12"/>
  <c r="H11" i="12"/>
  <c r="G11" i="12"/>
  <c r="H10" i="12"/>
  <c r="G10" i="12"/>
  <c r="H9" i="12"/>
  <c r="G9" i="12"/>
  <c r="H8" i="12"/>
  <c r="G8" i="12"/>
  <c r="H7" i="12"/>
  <c r="G7" i="12"/>
  <c r="H6" i="12"/>
  <c r="G6" i="12"/>
  <c r="H5" i="12"/>
  <c r="G5" i="12"/>
  <c r="H4" i="12"/>
  <c r="G4" i="12"/>
  <c r="H3" i="12"/>
  <c r="G3" i="12"/>
  <c r="H2" i="12"/>
  <c r="I18" i="12" s="1"/>
  <c r="G2" i="12"/>
  <c r="I51" i="12" l="1"/>
  <c r="O52" i="7"/>
  <c r="Q52" i="7" s="1"/>
  <c r="I45" i="7"/>
  <c r="I52" i="7"/>
  <c r="I53" i="7"/>
  <c r="I38" i="7"/>
  <c r="I39" i="7"/>
  <c r="I42" i="7"/>
  <c r="I43" i="7"/>
  <c r="I60" i="7"/>
  <c r="I61" i="7"/>
  <c r="I40" i="7"/>
  <c r="I41" i="7"/>
  <c r="I80" i="7"/>
  <c r="I81" i="7"/>
  <c r="I82" i="7"/>
  <c r="I83" i="7"/>
  <c r="I24" i="7"/>
  <c r="I25" i="7"/>
  <c r="I90" i="7"/>
  <c r="I91" i="7"/>
  <c r="I92" i="7"/>
  <c r="I93" i="7"/>
  <c r="I50" i="7"/>
  <c r="I51" i="7"/>
  <c r="I64" i="7"/>
  <c r="I65" i="7"/>
  <c r="I70" i="7"/>
  <c r="I71" i="7"/>
  <c r="I72" i="7"/>
  <c r="I73" i="7"/>
  <c r="I84" i="7"/>
  <c r="I85" i="7"/>
  <c r="I68" i="7"/>
  <c r="I69" i="7"/>
  <c r="I100" i="7"/>
  <c r="I101" i="7"/>
  <c r="I102" i="7"/>
  <c r="I98" i="7"/>
  <c r="I99" i="7"/>
  <c r="I74" i="7"/>
  <c r="I75" i="7"/>
  <c r="I66" i="7"/>
  <c r="I67" i="7"/>
  <c r="I76" i="7"/>
  <c r="I77" i="7"/>
  <c r="I56" i="7"/>
  <c r="I57" i="7"/>
  <c r="I96" i="7"/>
  <c r="I97" i="7"/>
  <c r="I94" i="7"/>
  <c r="I95" i="7"/>
  <c r="I48" i="7"/>
  <c r="I49" i="7"/>
  <c r="I46" i="7"/>
  <c r="I47" i="7"/>
  <c r="I88" i="7"/>
  <c r="I89" i="7"/>
  <c r="I62" i="7"/>
  <c r="I63" i="7"/>
  <c r="I78" i="7"/>
  <c r="I79" i="7"/>
  <c r="I103" i="7"/>
  <c r="I104" i="7"/>
  <c r="I86" i="7"/>
  <c r="I87" i="7"/>
  <c r="I32" i="7"/>
  <c r="I33" i="7"/>
  <c r="I22" i="7"/>
  <c r="I23" i="7"/>
  <c r="I28" i="7"/>
  <c r="I29" i="7"/>
  <c r="I54" i="7"/>
  <c r="I55" i="7"/>
  <c r="I12" i="7"/>
  <c r="I13" i="7"/>
  <c r="I10" i="7"/>
  <c r="I11" i="7"/>
  <c r="I4" i="7"/>
  <c r="I5" i="7"/>
  <c r="I16" i="7"/>
  <c r="I17" i="7"/>
  <c r="I20" i="7"/>
  <c r="I21" i="7"/>
  <c r="I30" i="7"/>
  <c r="I31" i="7"/>
  <c r="I36" i="7"/>
  <c r="I37" i="7"/>
  <c r="I26" i="7"/>
  <c r="I27" i="7"/>
  <c r="I34" i="7"/>
  <c r="I35" i="7"/>
  <c r="I18" i="7"/>
  <c r="I19" i="7"/>
  <c r="I58" i="7"/>
  <c r="I59" i="7"/>
  <c r="I6" i="7"/>
  <c r="I7" i="7"/>
  <c r="I14" i="7"/>
  <c r="I15" i="7"/>
  <c r="I8" i="7"/>
  <c r="I9" i="7"/>
  <c r="I2" i="7"/>
  <c r="I3" i="7"/>
  <c r="I44" i="7"/>
  <c r="P52" i="7"/>
  <c r="P85" i="7"/>
  <c r="P47" i="7"/>
  <c r="R47" i="7" s="1"/>
  <c r="P29" i="7"/>
  <c r="R29" i="7" s="1"/>
  <c r="P37" i="7"/>
  <c r="R37" i="7" s="1"/>
  <c r="P3" i="7"/>
  <c r="R3" i="7" s="1"/>
  <c r="O45" i="7"/>
  <c r="O53" i="7"/>
  <c r="Q53" i="7" s="1"/>
  <c r="O38" i="7"/>
  <c r="O39" i="7"/>
  <c r="O42" i="7"/>
  <c r="Q42" i="7" s="1"/>
  <c r="O43" i="7"/>
  <c r="Q43" i="7" s="1"/>
  <c r="O60" i="7"/>
  <c r="O61" i="7"/>
  <c r="O40" i="7"/>
  <c r="Q40" i="7" s="1"/>
  <c r="O41" i="7"/>
  <c r="Q41" i="7" s="1"/>
  <c r="O80" i="7"/>
  <c r="O81" i="7"/>
  <c r="O82" i="7"/>
  <c r="Q82" i="7" s="1"/>
  <c r="O83" i="7"/>
  <c r="Q83" i="7" s="1"/>
  <c r="O24" i="7"/>
  <c r="O25" i="7"/>
  <c r="O90" i="7"/>
  <c r="Q90" i="7" s="1"/>
  <c r="O91" i="7"/>
  <c r="P91" i="7" s="1"/>
  <c r="O92" i="7"/>
  <c r="O93" i="7"/>
  <c r="O50" i="7"/>
  <c r="Q50" i="7" s="1"/>
  <c r="O51" i="7"/>
  <c r="Q51" i="7" s="1"/>
  <c r="O64" i="7"/>
  <c r="O65" i="7"/>
  <c r="O70" i="7"/>
  <c r="Q70" i="7" s="1"/>
  <c r="O71" i="7"/>
  <c r="Q71" i="7" s="1"/>
  <c r="O72" i="7"/>
  <c r="O73" i="7"/>
  <c r="O84" i="7"/>
  <c r="Q84" i="7" s="1"/>
  <c r="O85" i="7"/>
  <c r="Q85" i="7" s="1"/>
  <c r="O68" i="7"/>
  <c r="O69" i="7"/>
  <c r="O100" i="7"/>
  <c r="Q100" i="7" s="1"/>
  <c r="O101" i="7"/>
  <c r="P101" i="7" s="1"/>
  <c r="O102" i="7"/>
  <c r="O98" i="7"/>
  <c r="O99" i="7"/>
  <c r="Q99" i="7" s="1"/>
  <c r="O74" i="7"/>
  <c r="Q74" i="7" s="1"/>
  <c r="O75" i="7"/>
  <c r="P75" i="7" s="1"/>
  <c r="O66" i="7"/>
  <c r="Q66" i="7" s="1"/>
  <c r="O67" i="7"/>
  <c r="O76" i="7"/>
  <c r="Q76" i="7" s="1"/>
  <c r="O77" i="7"/>
  <c r="Q77" i="7" s="1"/>
  <c r="O56" i="7"/>
  <c r="Q56" i="7" s="1"/>
  <c r="O57" i="7"/>
  <c r="Q57" i="7" s="1"/>
  <c r="O96" i="7"/>
  <c r="Q96" i="7" s="1"/>
  <c r="O97" i="7"/>
  <c r="Q97" i="7" s="1"/>
  <c r="O94" i="7"/>
  <c r="Q94" i="7" s="1"/>
  <c r="O95" i="7"/>
  <c r="Q95" i="7" s="1"/>
  <c r="O48" i="7"/>
  <c r="Q48" i="7" s="1"/>
  <c r="O49" i="7"/>
  <c r="Q49" i="7" s="1"/>
  <c r="O46" i="7"/>
  <c r="Q46" i="7" s="1"/>
  <c r="O47" i="7"/>
  <c r="Q47" i="7" s="1"/>
  <c r="O88" i="7"/>
  <c r="Q88" i="7" s="1"/>
  <c r="O89" i="7"/>
  <c r="Q89" i="7" s="1"/>
  <c r="O62" i="7"/>
  <c r="Q62" i="7" s="1"/>
  <c r="O63" i="7"/>
  <c r="Q63" i="7" s="1"/>
  <c r="O78" i="7"/>
  <c r="Q78" i="7" s="1"/>
  <c r="O79" i="7"/>
  <c r="Q79" i="7" s="1"/>
  <c r="O103" i="7"/>
  <c r="Q103" i="7" s="1"/>
  <c r="S103" i="7" s="1"/>
  <c r="T103" i="7" s="1"/>
  <c r="O104" i="7"/>
  <c r="Q104" i="7" s="1"/>
  <c r="S104" i="7" s="1"/>
  <c r="O86" i="7"/>
  <c r="Q86" i="7" s="1"/>
  <c r="O87" i="7"/>
  <c r="Q87" i="7" s="1"/>
  <c r="O32" i="7"/>
  <c r="Q32" i="7" s="1"/>
  <c r="O33" i="7"/>
  <c r="Q33" i="7" s="1"/>
  <c r="O22" i="7"/>
  <c r="Q22" i="7" s="1"/>
  <c r="O23" i="7"/>
  <c r="Q23" i="7" s="1"/>
  <c r="O28" i="7"/>
  <c r="Q28" i="7" s="1"/>
  <c r="O29" i="7"/>
  <c r="Q29" i="7" s="1"/>
  <c r="O54" i="7"/>
  <c r="Q54" i="7" s="1"/>
  <c r="O55" i="7"/>
  <c r="Q55" i="7" s="1"/>
  <c r="O12" i="7"/>
  <c r="Q12" i="7" s="1"/>
  <c r="O13" i="7"/>
  <c r="Q13" i="7" s="1"/>
  <c r="O10" i="7"/>
  <c r="Q10" i="7" s="1"/>
  <c r="O11" i="7"/>
  <c r="Q11" i="7" s="1"/>
  <c r="O4" i="7"/>
  <c r="Q4" i="7" s="1"/>
  <c r="O5" i="7"/>
  <c r="Q5" i="7" s="1"/>
  <c r="O16" i="7"/>
  <c r="Q16" i="7" s="1"/>
  <c r="O17" i="7"/>
  <c r="Q17" i="7" s="1"/>
  <c r="O20" i="7"/>
  <c r="Q20" i="7" s="1"/>
  <c r="O21" i="7"/>
  <c r="Q21" i="7" s="1"/>
  <c r="O30" i="7"/>
  <c r="Q30" i="7" s="1"/>
  <c r="O31" i="7"/>
  <c r="Q31" i="7" s="1"/>
  <c r="O36" i="7"/>
  <c r="Q36" i="7" s="1"/>
  <c r="O37" i="7"/>
  <c r="Q37" i="7" s="1"/>
  <c r="O26" i="7"/>
  <c r="Q26" i="7" s="1"/>
  <c r="O27" i="7"/>
  <c r="Q27" i="7" s="1"/>
  <c r="O34" i="7"/>
  <c r="Q34" i="7" s="1"/>
  <c r="O35" i="7"/>
  <c r="Q35" i="7" s="1"/>
  <c r="O18" i="7"/>
  <c r="Q18" i="7" s="1"/>
  <c r="O19" i="7"/>
  <c r="Q19" i="7" s="1"/>
  <c r="O58" i="7"/>
  <c r="Q58" i="7" s="1"/>
  <c r="O59" i="7"/>
  <c r="Q59" i="7" s="1"/>
  <c r="O6" i="7"/>
  <c r="Q6" i="7" s="1"/>
  <c r="O7" i="7"/>
  <c r="Q7" i="7" s="1"/>
  <c r="O14" i="7"/>
  <c r="Q14" i="7" s="1"/>
  <c r="O15" i="7"/>
  <c r="Q15" i="7" s="1"/>
  <c r="O8" i="7"/>
  <c r="Q8" i="7" s="1"/>
  <c r="O9" i="7"/>
  <c r="Q9" i="7" s="1"/>
  <c r="O2" i="7"/>
  <c r="P2" i="7" s="1"/>
  <c r="O3" i="7"/>
  <c r="Q3" i="7" s="1"/>
  <c r="O44" i="7"/>
  <c r="Q44" i="7" s="1"/>
  <c r="P15" i="7" l="1"/>
  <c r="R15" i="7" s="1"/>
  <c r="P21" i="7"/>
  <c r="R21" i="7" s="1"/>
  <c r="P33" i="7"/>
  <c r="R33" i="7" s="1"/>
  <c r="P95" i="7"/>
  <c r="R95" i="7" s="1"/>
  <c r="P51" i="7"/>
  <c r="Q101" i="7"/>
  <c r="R101" i="7" s="1"/>
  <c r="R91" i="7"/>
  <c r="P59" i="7"/>
  <c r="R59" i="7" s="1"/>
  <c r="P5" i="7"/>
  <c r="R5" i="7" s="1"/>
  <c r="P104" i="7"/>
  <c r="R104" i="7" s="1"/>
  <c r="P57" i="7"/>
  <c r="R57" i="7" s="1"/>
  <c r="P83" i="7"/>
  <c r="Q91" i="7"/>
  <c r="P35" i="7"/>
  <c r="R35" i="7" s="1"/>
  <c r="P13" i="7"/>
  <c r="R13" i="7" s="1"/>
  <c r="P63" i="7"/>
  <c r="R63" i="7" s="1"/>
  <c r="P74" i="7"/>
  <c r="P43" i="7"/>
  <c r="Q69" i="7"/>
  <c r="P69" i="7"/>
  <c r="Q81" i="7"/>
  <c r="P81" i="7"/>
  <c r="R51" i="7"/>
  <c r="Q2" i="7"/>
  <c r="Q102" i="7"/>
  <c r="P102" i="7"/>
  <c r="Q68" i="7"/>
  <c r="P68" i="7"/>
  <c r="Q72" i="7"/>
  <c r="P72" i="7"/>
  <c r="Q64" i="7"/>
  <c r="P64" i="7"/>
  <c r="Q92" i="7"/>
  <c r="P92" i="7"/>
  <c r="Q24" i="7"/>
  <c r="P24" i="7"/>
  <c r="Q80" i="7"/>
  <c r="P80" i="7"/>
  <c r="Q60" i="7"/>
  <c r="P60" i="7"/>
  <c r="Q38" i="7"/>
  <c r="P38" i="7"/>
  <c r="P14" i="7"/>
  <c r="R14" i="7" s="1"/>
  <c r="P58" i="7"/>
  <c r="R58" i="7" s="1"/>
  <c r="P34" i="7"/>
  <c r="R34" i="7" s="1"/>
  <c r="P36" i="7"/>
  <c r="R36" i="7" s="1"/>
  <c r="P20" i="7"/>
  <c r="R20" i="7" s="1"/>
  <c r="P4" i="7"/>
  <c r="R4" i="7" s="1"/>
  <c r="P12" i="7"/>
  <c r="R12" i="7" s="1"/>
  <c r="P28" i="7"/>
  <c r="R28" i="7" s="1"/>
  <c r="P32" i="7"/>
  <c r="R32" i="7" s="1"/>
  <c r="P103" i="7"/>
  <c r="R103" i="7" s="1"/>
  <c r="P62" i="7"/>
  <c r="R62" i="7" s="1"/>
  <c r="P46" i="7"/>
  <c r="R46" i="7" s="1"/>
  <c r="P94" i="7"/>
  <c r="R94" i="7" s="1"/>
  <c r="P56" i="7"/>
  <c r="R56" i="7" s="1"/>
  <c r="P99" i="7"/>
  <c r="R99" i="7" s="1"/>
  <c r="P84" i="7"/>
  <c r="R84" i="7" s="1"/>
  <c r="P50" i="7"/>
  <c r="R50" i="7" s="1"/>
  <c r="P82" i="7"/>
  <c r="R82" i="7" s="1"/>
  <c r="P42" i="7"/>
  <c r="R42" i="7" s="1"/>
  <c r="Q73" i="7"/>
  <c r="P73" i="7"/>
  <c r="R73" i="7" s="1"/>
  <c r="Q93" i="7"/>
  <c r="P93" i="7"/>
  <c r="Q61" i="7"/>
  <c r="P61" i="7"/>
  <c r="R61" i="7" s="1"/>
  <c r="R74" i="7"/>
  <c r="R43" i="7"/>
  <c r="P44" i="7"/>
  <c r="R44" i="7" s="1"/>
  <c r="P9" i="7"/>
  <c r="R9" i="7" s="1"/>
  <c r="P7" i="7"/>
  <c r="R7" i="7" s="1"/>
  <c r="P19" i="7"/>
  <c r="R19" i="7" s="1"/>
  <c r="P27" i="7"/>
  <c r="R27" i="7" s="1"/>
  <c r="P31" i="7"/>
  <c r="R31" i="7" s="1"/>
  <c r="P17" i="7"/>
  <c r="R17" i="7" s="1"/>
  <c r="P11" i="7"/>
  <c r="R11" i="7" s="1"/>
  <c r="P55" i="7"/>
  <c r="R55" i="7" s="1"/>
  <c r="P23" i="7"/>
  <c r="R23" i="7" s="1"/>
  <c r="P87" i="7"/>
  <c r="R87" i="7" s="1"/>
  <c r="P79" i="7"/>
  <c r="R79" i="7" s="1"/>
  <c r="P89" i="7"/>
  <c r="R89" i="7" s="1"/>
  <c r="P49" i="7"/>
  <c r="R49" i="7" s="1"/>
  <c r="P97" i="7"/>
  <c r="R97" i="7" s="1"/>
  <c r="P77" i="7"/>
  <c r="R77" i="7" s="1"/>
  <c r="P71" i="7"/>
  <c r="R71" i="7" s="1"/>
  <c r="P41" i="7"/>
  <c r="R41" i="7" s="1"/>
  <c r="P53" i="7"/>
  <c r="R53" i="7" s="1"/>
  <c r="Q98" i="7"/>
  <c r="P98" i="7"/>
  <c r="Q65" i="7"/>
  <c r="P65" i="7"/>
  <c r="Q25" i="7"/>
  <c r="P25" i="7"/>
  <c r="Q39" i="7"/>
  <c r="P39" i="7"/>
  <c r="R85" i="7"/>
  <c r="R83" i="7"/>
  <c r="Q67" i="7"/>
  <c r="P67" i="7"/>
  <c r="P45" i="7"/>
  <c r="R45" i="7" s="1"/>
  <c r="Q45" i="7"/>
  <c r="P8" i="7"/>
  <c r="R8" i="7" s="1"/>
  <c r="P6" i="7"/>
  <c r="R6" i="7" s="1"/>
  <c r="P18" i="7"/>
  <c r="R18" i="7" s="1"/>
  <c r="P26" i="7"/>
  <c r="R26" i="7" s="1"/>
  <c r="P30" i="7"/>
  <c r="R30" i="7" s="1"/>
  <c r="P16" i="7"/>
  <c r="R16" i="7" s="1"/>
  <c r="P10" i="7"/>
  <c r="R10" i="7" s="1"/>
  <c r="P54" i="7"/>
  <c r="R54" i="7" s="1"/>
  <c r="P22" i="7"/>
  <c r="R22" i="7" s="1"/>
  <c r="P86" i="7"/>
  <c r="R86" i="7" s="1"/>
  <c r="P78" i="7"/>
  <c r="R78" i="7" s="1"/>
  <c r="P88" i="7"/>
  <c r="R88" i="7" s="1"/>
  <c r="P48" i="7"/>
  <c r="R48" i="7" s="1"/>
  <c r="P96" i="7"/>
  <c r="R96" i="7" s="1"/>
  <c r="P76" i="7"/>
  <c r="R76" i="7" s="1"/>
  <c r="P100" i="7"/>
  <c r="R100" i="7" s="1"/>
  <c r="P70" i="7"/>
  <c r="R70" i="7" s="1"/>
  <c r="P90" i="7"/>
  <c r="R90" i="7" s="1"/>
  <c r="P40" i="7"/>
  <c r="R40" i="7" s="1"/>
  <c r="R52" i="7"/>
  <c r="P66" i="7"/>
  <c r="R66" i="7" s="1"/>
  <c r="Q75" i="7"/>
  <c r="R38" i="7"/>
  <c r="R25" i="7" l="1"/>
  <c r="R98" i="7"/>
  <c r="R81" i="7"/>
  <c r="R67" i="7"/>
  <c r="R60" i="7"/>
  <c r="R24" i="7"/>
  <c r="R64" i="7"/>
  <c r="R68" i="7"/>
  <c r="R75" i="7"/>
  <c r="R39" i="7"/>
  <c r="R65" i="7"/>
  <c r="R93" i="7"/>
  <c r="R80" i="7"/>
  <c r="R92" i="7"/>
  <c r="R72" i="7"/>
  <c r="R102" i="7"/>
  <c r="R69" i="7"/>
  <c r="R2" i="7"/>
  <c r="H45" i="7" l="1"/>
  <c r="S45" i="7" s="1"/>
  <c r="H52" i="7"/>
  <c r="S52" i="7" s="1"/>
  <c r="T52" i="7" s="1"/>
  <c r="H53" i="7"/>
  <c r="S53" i="7" s="1"/>
  <c r="H38" i="7"/>
  <c r="S38" i="7" s="1"/>
  <c r="T38" i="7" s="1"/>
  <c r="H39" i="7"/>
  <c r="S39" i="7" s="1"/>
  <c r="H42" i="7"/>
  <c r="S42" i="7" s="1"/>
  <c r="T42" i="7" s="1"/>
  <c r="H43" i="7"/>
  <c r="S43" i="7" s="1"/>
  <c r="H60" i="7"/>
  <c r="S60" i="7" s="1"/>
  <c r="T60" i="7" s="1"/>
  <c r="H61" i="7"/>
  <c r="S61" i="7" s="1"/>
  <c r="H40" i="7"/>
  <c r="S40" i="7" s="1"/>
  <c r="T40" i="7" s="1"/>
  <c r="H41" i="7"/>
  <c r="S41" i="7" s="1"/>
  <c r="H80" i="7"/>
  <c r="S80" i="7" s="1"/>
  <c r="T80" i="7" s="1"/>
  <c r="H81" i="7"/>
  <c r="S81" i="7" s="1"/>
  <c r="H82" i="7"/>
  <c r="S82" i="7" s="1"/>
  <c r="T82" i="7" s="1"/>
  <c r="H83" i="7"/>
  <c r="S83" i="7" s="1"/>
  <c r="H24" i="7"/>
  <c r="S24" i="7" s="1"/>
  <c r="T24" i="7" s="1"/>
  <c r="H25" i="7"/>
  <c r="S25" i="7" s="1"/>
  <c r="H90" i="7"/>
  <c r="S90" i="7" s="1"/>
  <c r="T90" i="7" s="1"/>
  <c r="H91" i="7"/>
  <c r="S91" i="7" s="1"/>
  <c r="H92" i="7"/>
  <c r="S92" i="7" s="1"/>
  <c r="T92" i="7" s="1"/>
  <c r="H93" i="7"/>
  <c r="S93" i="7" s="1"/>
  <c r="H50" i="7"/>
  <c r="S50" i="7" s="1"/>
  <c r="T50" i="7" s="1"/>
  <c r="H51" i="7"/>
  <c r="S51" i="7" s="1"/>
  <c r="H64" i="7"/>
  <c r="S64" i="7" s="1"/>
  <c r="T64" i="7" s="1"/>
  <c r="H65" i="7"/>
  <c r="S65" i="7" s="1"/>
  <c r="H70" i="7"/>
  <c r="S70" i="7" s="1"/>
  <c r="T70" i="7" s="1"/>
  <c r="H71" i="7"/>
  <c r="S71" i="7" s="1"/>
  <c r="H72" i="7"/>
  <c r="S72" i="7" s="1"/>
  <c r="T72" i="7" s="1"/>
  <c r="H73" i="7"/>
  <c r="S73" i="7" s="1"/>
  <c r="H84" i="7"/>
  <c r="S84" i="7" s="1"/>
  <c r="T84" i="7" s="1"/>
  <c r="H85" i="7"/>
  <c r="S85" i="7" s="1"/>
  <c r="H68" i="7"/>
  <c r="S68" i="7" s="1"/>
  <c r="T68" i="7" s="1"/>
  <c r="H69" i="7"/>
  <c r="S69" i="7" s="1"/>
  <c r="H100" i="7"/>
  <c r="S100" i="7" s="1"/>
  <c r="H101" i="7"/>
  <c r="S101" i="7" s="1"/>
  <c r="H102" i="7"/>
  <c r="S102" i="7" s="1"/>
  <c r="H98" i="7"/>
  <c r="S98" i="7" s="1"/>
  <c r="H99" i="7"/>
  <c r="S99" i="7" s="1"/>
  <c r="H74" i="7"/>
  <c r="S74" i="7" s="1"/>
  <c r="H75" i="7"/>
  <c r="S75" i="7" s="1"/>
  <c r="H66" i="7"/>
  <c r="S66" i="7" s="1"/>
  <c r="H67" i="7"/>
  <c r="S67" i="7" s="1"/>
  <c r="H76" i="7"/>
  <c r="S76" i="7" s="1"/>
  <c r="H77" i="7"/>
  <c r="S77" i="7" s="1"/>
  <c r="H56" i="7"/>
  <c r="S56" i="7" s="1"/>
  <c r="H57" i="7"/>
  <c r="S57" i="7" s="1"/>
  <c r="H96" i="7"/>
  <c r="S96" i="7" s="1"/>
  <c r="H97" i="7"/>
  <c r="S97" i="7" s="1"/>
  <c r="H94" i="7"/>
  <c r="S94" i="7" s="1"/>
  <c r="H95" i="7"/>
  <c r="S95" i="7" s="1"/>
  <c r="H48" i="7"/>
  <c r="S48" i="7" s="1"/>
  <c r="H49" i="7"/>
  <c r="S49" i="7" s="1"/>
  <c r="H46" i="7"/>
  <c r="S46" i="7" s="1"/>
  <c r="H47" i="7"/>
  <c r="S47" i="7" s="1"/>
  <c r="H88" i="7"/>
  <c r="S88" i="7" s="1"/>
  <c r="H89" i="7"/>
  <c r="S89" i="7" s="1"/>
  <c r="H62" i="7"/>
  <c r="S62" i="7" s="1"/>
  <c r="H63" i="7"/>
  <c r="S63" i="7" s="1"/>
  <c r="H78" i="7"/>
  <c r="S78" i="7" s="1"/>
  <c r="H79" i="7"/>
  <c r="S79" i="7" s="1"/>
  <c r="H103" i="7"/>
  <c r="H104" i="7"/>
  <c r="H86" i="7"/>
  <c r="S86" i="7" s="1"/>
  <c r="H87" i="7"/>
  <c r="S87" i="7" s="1"/>
  <c r="H32" i="7"/>
  <c r="S32" i="7" s="1"/>
  <c r="H33" i="7"/>
  <c r="S33" i="7" s="1"/>
  <c r="H22" i="7"/>
  <c r="S22" i="7" s="1"/>
  <c r="H23" i="7"/>
  <c r="S23" i="7" s="1"/>
  <c r="H28" i="7"/>
  <c r="S28" i="7" s="1"/>
  <c r="H29" i="7"/>
  <c r="S29" i="7" s="1"/>
  <c r="H54" i="7"/>
  <c r="S54" i="7" s="1"/>
  <c r="H55" i="7"/>
  <c r="S55" i="7" s="1"/>
  <c r="H12" i="7"/>
  <c r="S12" i="7" s="1"/>
  <c r="H13" i="7"/>
  <c r="S13" i="7" s="1"/>
  <c r="H10" i="7"/>
  <c r="S10" i="7" s="1"/>
  <c r="H11" i="7"/>
  <c r="S11" i="7" s="1"/>
  <c r="H4" i="7"/>
  <c r="S4" i="7" s="1"/>
  <c r="H5" i="7"/>
  <c r="S5" i="7" s="1"/>
  <c r="H16" i="7"/>
  <c r="S16" i="7" s="1"/>
  <c r="H17" i="7"/>
  <c r="S17" i="7" s="1"/>
  <c r="H20" i="7"/>
  <c r="S20" i="7" s="1"/>
  <c r="H21" i="7"/>
  <c r="S21" i="7" s="1"/>
  <c r="H30" i="7"/>
  <c r="S30" i="7" s="1"/>
  <c r="H31" i="7"/>
  <c r="S31" i="7" s="1"/>
  <c r="H36" i="7"/>
  <c r="S36" i="7" s="1"/>
  <c r="H37" i="7"/>
  <c r="S37" i="7" s="1"/>
  <c r="H26" i="7"/>
  <c r="S26" i="7" s="1"/>
  <c r="H27" i="7"/>
  <c r="S27" i="7" s="1"/>
  <c r="H34" i="7"/>
  <c r="S34" i="7" s="1"/>
  <c r="H35" i="7"/>
  <c r="S35" i="7" s="1"/>
  <c r="H18" i="7"/>
  <c r="S18" i="7" s="1"/>
  <c r="H19" i="7"/>
  <c r="S19" i="7" s="1"/>
  <c r="H58" i="7"/>
  <c r="S58" i="7" s="1"/>
  <c r="H59" i="7"/>
  <c r="S59" i="7" s="1"/>
  <c r="H6" i="7"/>
  <c r="S6" i="7" s="1"/>
  <c r="H7" i="7"/>
  <c r="S7" i="7" s="1"/>
  <c r="H14" i="7"/>
  <c r="S14" i="7" s="1"/>
  <c r="H15" i="7"/>
  <c r="S15" i="7" s="1"/>
  <c r="H8" i="7"/>
  <c r="S8" i="7" s="1"/>
  <c r="H9" i="7"/>
  <c r="S9" i="7" s="1"/>
  <c r="H2" i="7"/>
  <c r="S2" i="7" s="1"/>
  <c r="H3" i="7"/>
  <c r="S3" i="7" s="1"/>
  <c r="H105" i="7"/>
  <c r="H106" i="7"/>
  <c r="H107" i="7"/>
  <c r="H108" i="7"/>
  <c r="H109" i="7"/>
  <c r="D45" i="7"/>
  <c r="D52" i="7"/>
  <c r="D53" i="7"/>
  <c r="D38" i="7"/>
  <c r="D39" i="7"/>
  <c r="D42" i="7"/>
  <c r="D43" i="7"/>
  <c r="D60" i="7"/>
  <c r="D61" i="7"/>
  <c r="D40" i="7"/>
  <c r="D41" i="7"/>
  <c r="D80" i="7"/>
  <c r="D81" i="7"/>
  <c r="D82" i="7"/>
  <c r="D83" i="7"/>
  <c r="D25" i="7"/>
  <c r="D90" i="7"/>
  <c r="D91" i="7"/>
  <c r="D92" i="7"/>
  <c r="D93" i="7"/>
  <c r="D50" i="7"/>
  <c r="D51" i="7"/>
  <c r="D64" i="7"/>
  <c r="D65" i="7"/>
  <c r="D70" i="7"/>
  <c r="D71" i="7"/>
  <c r="D72" i="7"/>
  <c r="D73" i="7"/>
  <c r="D84" i="7"/>
  <c r="D85" i="7"/>
  <c r="D68" i="7"/>
  <c r="D69" i="7"/>
  <c r="D100" i="7"/>
  <c r="D101" i="7"/>
  <c r="D102" i="7"/>
  <c r="D98" i="7"/>
  <c r="D99" i="7"/>
  <c r="D74" i="7"/>
  <c r="D75" i="7"/>
  <c r="D66" i="7"/>
  <c r="D67" i="7"/>
  <c r="D76" i="7"/>
  <c r="D77" i="7"/>
  <c r="D56" i="7"/>
  <c r="D57" i="7"/>
  <c r="D96" i="7"/>
  <c r="D97" i="7"/>
  <c r="D94" i="7"/>
  <c r="D48" i="7"/>
  <c r="D49" i="7"/>
  <c r="D46" i="7"/>
  <c r="D47" i="7"/>
  <c r="D88" i="7"/>
  <c r="D89" i="7"/>
  <c r="D62" i="7"/>
  <c r="D63" i="7"/>
  <c r="D78" i="7"/>
  <c r="D79" i="7"/>
  <c r="D103" i="7"/>
  <c r="D104" i="7"/>
  <c r="D86" i="7"/>
  <c r="D87" i="7"/>
  <c r="D32" i="7"/>
  <c r="D33" i="7"/>
  <c r="D22" i="7"/>
  <c r="D23" i="7"/>
  <c r="D28" i="7"/>
  <c r="D29" i="7"/>
  <c r="D54" i="7"/>
  <c r="D55" i="7"/>
  <c r="D12" i="7"/>
  <c r="D13" i="7"/>
  <c r="D10" i="7"/>
  <c r="D11" i="7"/>
  <c r="D4" i="7"/>
  <c r="D5" i="7"/>
  <c r="D16" i="7"/>
  <c r="D17" i="7"/>
  <c r="D20" i="7"/>
  <c r="D21" i="7"/>
  <c r="D30" i="7"/>
  <c r="D31" i="7"/>
  <c r="D36" i="7"/>
  <c r="D37" i="7"/>
  <c r="D26" i="7"/>
  <c r="D27" i="7"/>
  <c r="D34" i="7"/>
  <c r="D35" i="7"/>
  <c r="D18" i="7"/>
  <c r="D19" i="7"/>
  <c r="D58" i="7"/>
  <c r="D59" i="7"/>
  <c r="D6" i="7"/>
  <c r="D7" i="7"/>
  <c r="D14" i="7"/>
  <c r="D15" i="7"/>
  <c r="D8" i="7"/>
  <c r="D9" i="7"/>
  <c r="D2" i="7"/>
  <c r="D3" i="7"/>
  <c r="D105" i="7"/>
  <c r="D106" i="7"/>
  <c r="D107" i="7"/>
  <c r="D108" i="7"/>
  <c r="D109" i="7"/>
  <c r="H44" i="7"/>
  <c r="S44" i="7" s="1"/>
  <c r="T44" i="7" s="1"/>
  <c r="D44" i="7"/>
  <c r="F2" i="8"/>
  <c r="M25" i="8"/>
  <c r="F44" i="8"/>
  <c r="M36" i="8"/>
  <c r="M37" i="8"/>
  <c r="M38" i="8"/>
  <c r="M39" i="8"/>
  <c r="M40" i="8"/>
  <c r="M41" i="8"/>
  <c r="M42" i="8"/>
  <c r="M43" i="8"/>
  <c r="M44" i="8"/>
  <c r="M45" i="8"/>
  <c r="M46" i="8"/>
  <c r="M47" i="8"/>
  <c r="M48" i="8"/>
  <c r="M49" i="8"/>
  <c r="M50" i="8"/>
  <c r="M51" i="8"/>
  <c r="M52" i="8"/>
  <c r="M53" i="8"/>
  <c r="M54" i="8"/>
  <c r="M55" i="8"/>
  <c r="M56" i="8"/>
  <c r="M62" i="8"/>
  <c r="M63" i="8"/>
  <c r="M64" i="8"/>
  <c r="M65" i="8"/>
  <c r="M66" i="8"/>
  <c r="M67" i="8"/>
  <c r="M68" i="8"/>
  <c r="M69" i="8"/>
  <c r="M70" i="8"/>
  <c r="M71" i="8"/>
  <c r="M72" i="8"/>
  <c r="M73" i="8"/>
  <c r="M74" i="8"/>
  <c r="M75" i="8"/>
  <c r="M76" i="8"/>
  <c r="M77" i="8"/>
  <c r="M35" i="8"/>
  <c r="M34" i="8"/>
  <c r="M19" i="8"/>
  <c r="M20" i="8"/>
  <c r="M21" i="8"/>
  <c r="M22" i="8"/>
  <c r="M23" i="8"/>
  <c r="M24" i="8"/>
  <c r="M26" i="8"/>
  <c r="F11" i="8"/>
  <c r="F12" i="8"/>
  <c r="F13" i="8"/>
  <c r="F14" i="8"/>
  <c r="F15" i="8"/>
  <c r="F16" i="8"/>
  <c r="F17" i="8"/>
  <c r="F18" i="8"/>
  <c r="F19" i="8"/>
  <c r="F20" i="8"/>
  <c r="F21" i="8"/>
  <c r="F22" i="8"/>
  <c r="F23" i="8"/>
  <c r="M27" i="8"/>
  <c r="M28" i="8"/>
  <c r="M29" i="8"/>
  <c r="M30" i="8"/>
  <c r="M31" i="8"/>
  <c r="M32" i="8"/>
  <c r="M33" i="8"/>
  <c r="F8" i="8"/>
  <c r="F9" i="8"/>
  <c r="F10" i="8"/>
  <c r="F24" i="8"/>
  <c r="F25" i="8"/>
  <c r="F26" i="8"/>
  <c r="F27" i="8"/>
  <c r="F28" i="8"/>
  <c r="F29" i="8"/>
  <c r="F30" i="8"/>
  <c r="F31" i="8"/>
  <c r="F32" i="8"/>
  <c r="F33" i="8"/>
  <c r="F34" i="8"/>
  <c r="F35" i="8"/>
  <c r="F36" i="8"/>
  <c r="F37" i="8"/>
  <c r="F38" i="8"/>
  <c r="F39" i="8"/>
  <c r="F40" i="8"/>
  <c r="F41" i="8"/>
  <c r="F42" i="8"/>
  <c r="F43" i="8"/>
  <c r="F45" i="8"/>
  <c r="F46" i="8"/>
  <c r="F47" i="8"/>
  <c r="F48" i="8"/>
  <c r="F49" i="8"/>
  <c r="F50" i="8"/>
  <c r="F51" i="8"/>
  <c r="F52" i="8"/>
  <c r="F53" i="8"/>
  <c r="F54" i="8"/>
  <c r="F55" i="8"/>
  <c r="F56" i="8"/>
  <c r="F57" i="8"/>
  <c r="F58" i="8"/>
  <c r="F59" i="8"/>
  <c r="F60" i="8"/>
  <c r="F61" i="8"/>
  <c r="F62" i="8"/>
  <c r="F63" i="8"/>
  <c r="F64" i="8"/>
  <c r="F65" i="8"/>
  <c r="F66" i="8"/>
  <c r="F67" i="8"/>
  <c r="F68" i="8"/>
  <c r="F69" i="8"/>
  <c r="F70" i="8"/>
  <c r="F71" i="8"/>
  <c r="F72" i="8"/>
  <c r="F73" i="8"/>
  <c r="F74" i="8"/>
  <c r="F75" i="8"/>
  <c r="F76" i="8"/>
  <c r="F77" i="8"/>
  <c r="F78" i="8"/>
  <c r="F79" i="8"/>
  <c r="F80" i="8"/>
  <c r="F81" i="8"/>
  <c r="F82" i="8"/>
  <c r="F83" i="8"/>
  <c r="F84" i="8"/>
  <c r="F85" i="8"/>
  <c r="F86" i="8"/>
  <c r="F87" i="8"/>
  <c r="F88" i="8"/>
  <c r="F7" i="8"/>
  <c r="F3" i="8"/>
  <c r="F4" i="8"/>
  <c r="F5" i="8"/>
  <c r="F6" i="8"/>
  <c r="M3" i="8"/>
  <c r="M4" i="8"/>
  <c r="M5" i="8"/>
  <c r="M6" i="8"/>
  <c r="M7" i="8"/>
  <c r="M8" i="8"/>
  <c r="M9" i="8"/>
  <c r="M10" i="8"/>
  <c r="M11" i="8"/>
  <c r="M12" i="8"/>
  <c r="M13" i="8"/>
  <c r="M14" i="8"/>
  <c r="M15" i="8"/>
  <c r="M16" i="8"/>
  <c r="M17" i="8"/>
  <c r="M18" i="8"/>
  <c r="M2" i="8"/>
  <c r="C3" i="3"/>
  <c r="D2" i="3"/>
  <c r="T8" i="7" l="1"/>
  <c r="T6" i="7"/>
  <c r="T18" i="7"/>
  <c r="T26" i="7"/>
  <c r="T30" i="7"/>
  <c r="T16" i="7"/>
  <c r="T10" i="7"/>
  <c r="T54" i="7"/>
  <c r="T22" i="7"/>
  <c r="T86" i="7"/>
  <c r="T78" i="7"/>
  <c r="T88" i="7"/>
  <c r="T48" i="7"/>
  <c r="T96" i="7"/>
  <c r="T76" i="7"/>
  <c r="T74" i="7"/>
  <c r="T100" i="7"/>
  <c r="T2" i="7"/>
  <c r="T14" i="7"/>
  <c r="T58" i="7"/>
  <c r="T34" i="7"/>
  <c r="T36" i="7"/>
  <c r="T20" i="7"/>
  <c r="T4" i="7"/>
  <c r="T12" i="7"/>
  <c r="T28" i="7"/>
  <c r="T32" i="7"/>
  <c r="T62" i="7"/>
  <c r="T46" i="7"/>
  <c r="T94" i="7"/>
  <c r="T56" i="7"/>
  <c r="T66" i="7"/>
  <c r="T98" i="7"/>
</calcChain>
</file>

<file path=xl/sharedStrings.xml><?xml version="1.0" encoding="utf-8"?>
<sst xmlns="http://schemas.openxmlformats.org/spreadsheetml/2006/main" count="1384" uniqueCount="510">
  <si>
    <t>Enclosure</t>
  </si>
  <si>
    <t>TreatA</t>
  </si>
  <si>
    <t>A1</t>
  </si>
  <si>
    <t>A2</t>
  </si>
  <si>
    <t>A3</t>
  </si>
  <si>
    <t>A4</t>
  </si>
  <si>
    <t>A5</t>
  </si>
  <si>
    <t>A6</t>
  </si>
  <si>
    <t>A7</t>
  </si>
  <si>
    <t>A8</t>
  </si>
  <si>
    <t>A9</t>
  </si>
  <si>
    <t>A10</t>
  </si>
  <si>
    <t>B</t>
  </si>
  <si>
    <t>B1</t>
  </si>
  <si>
    <t>B2</t>
  </si>
  <si>
    <t>B3</t>
  </si>
  <si>
    <t>B4</t>
  </si>
  <si>
    <t>B5</t>
  </si>
  <si>
    <t>B6</t>
  </si>
  <si>
    <t>B7</t>
  </si>
  <si>
    <t>B8</t>
  </si>
  <si>
    <t>B9</t>
  </si>
  <si>
    <t>B10</t>
  </si>
  <si>
    <t>C1</t>
  </si>
  <si>
    <t>C2</t>
  </si>
  <si>
    <t>C3</t>
  </si>
  <si>
    <t>C4</t>
  </si>
  <si>
    <t>C5</t>
  </si>
  <si>
    <t>C6</t>
  </si>
  <si>
    <t>C7</t>
  </si>
  <si>
    <t>C8</t>
  </si>
  <si>
    <t>C9</t>
  </si>
  <si>
    <t>C10</t>
  </si>
  <si>
    <t>D1</t>
  </si>
  <si>
    <t>D2</t>
  </si>
  <si>
    <t>D3</t>
  </si>
  <si>
    <t>D4</t>
  </si>
  <si>
    <t>D5</t>
  </si>
  <si>
    <t>D6</t>
  </si>
  <si>
    <t>D7</t>
  </si>
  <si>
    <t>D8</t>
  </si>
  <si>
    <t>D9</t>
  </si>
  <si>
    <t>D10</t>
  </si>
  <si>
    <t>E1</t>
  </si>
  <si>
    <t>E2</t>
  </si>
  <si>
    <t>E3</t>
  </si>
  <si>
    <t>E4</t>
  </si>
  <si>
    <t>E5</t>
  </si>
  <si>
    <t>E6</t>
  </si>
  <si>
    <t>E7</t>
  </si>
  <si>
    <t>E8</t>
  </si>
  <si>
    <t>E9</t>
  </si>
  <si>
    <t>E10</t>
  </si>
  <si>
    <t>AMBL</t>
  </si>
  <si>
    <t>CTRL</t>
  </si>
  <si>
    <t>ACTL</t>
  </si>
  <si>
    <t>AMBS</t>
  </si>
  <si>
    <t>ACTS</t>
  </si>
  <si>
    <t>Amblema plicata dominated, live</t>
  </si>
  <si>
    <t>Control</t>
  </si>
  <si>
    <t>Amblema plicata dominated, sham</t>
  </si>
  <si>
    <t>Actinaias ligamentina dominated, live</t>
  </si>
  <si>
    <t>Actinaias ligamentina dominated, sham</t>
  </si>
  <si>
    <t>TreatF</t>
  </si>
  <si>
    <t>Date</t>
  </si>
  <si>
    <t>Time</t>
  </si>
  <si>
    <t>Variable</t>
  </si>
  <si>
    <t>Value</t>
  </si>
  <si>
    <t>Temperature</t>
  </si>
  <si>
    <t>DO</t>
  </si>
  <si>
    <t>Conductivity</t>
  </si>
  <si>
    <t>Note</t>
  </si>
  <si>
    <t>not calibrated well</t>
  </si>
  <si>
    <t>pH</t>
  </si>
  <si>
    <t>WaterDepth</t>
  </si>
  <si>
    <t>Sed.Mid</t>
  </si>
  <si>
    <t>Mid.Top</t>
  </si>
  <si>
    <t>notes: sed.mid is the distance between the middle of the hobo sensor and the sediment, mid.top is the distance between the middle of the sensor to the top of the water, all units in centimeters</t>
  </si>
  <si>
    <t>Transect</t>
  </si>
  <si>
    <t>Location</t>
  </si>
  <si>
    <t>width</t>
  </si>
  <si>
    <t>depth.in</t>
  </si>
  <si>
    <t>depth.m</t>
  </si>
  <si>
    <t>A</t>
  </si>
  <si>
    <t>discharge.cms</t>
  </si>
  <si>
    <t>velocity.m/s</t>
  </si>
  <si>
    <t>Order</t>
  </si>
  <si>
    <t>Treat</t>
  </si>
  <si>
    <t>V acetone extactant (ml)</t>
  </si>
  <si>
    <t>750 nm Absorbance</t>
  </si>
  <si>
    <t>664 nm Absorbance</t>
  </si>
  <si>
    <t>665 nm Absorbance</t>
  </si>
  <si>
    <t>Chl-A (mg/m2)</t>
  </si>
  <si>
    <t>Comment</t>
  </si>
  <si>
    <t>* cup found outside of bar and upside down</t>
  </si>
  <si>
    <t>Type</t>
  </si>
  <si>
    <t>Week</t>
  </si>
  <si>
    <t>Filter#</t>
  </si>
  <si>
    <t>PreWeight</t>
  </si>
  <si>
    <t>FA001</t>
  </si>
  <si>
    <t>FA002</t>
  </si>
  <si>
    <t>FA003</t>
  </si>
  <si>
    <t>FA004</t>
  </si>
  <si>
    <t>FA005</t>
  </si>
  <si>
    <t>FA006</t>
  </si>
  <si>
    <t>FA007</t>
  </si>
  <si>
    <t>FA008</t>
  </si>
  <si>
    <t>FA009</t>
  </si>
  <si>
    <t>FA010</t>
  </si>
  <si>
    <t>FA011</t>
  </si>
  <si>
    <t>FA012</t>
  </si>
  <si>
    <t>FA013</t>
  </si>
  <si>
    <t>FA014</t>
  </si>
  <si>
    <t>FA015</t>
  </si>
  <si>
    <t>FA016</t>
  </si>
  <si>
    <t>FA017</t>
  </si>
  <si>
    <t>FA018</t>
  </si>
  <si>
    <t>FA019</t>
  </si>
  <si>
    <t>FA020</t>
  </si>
  <si>
    <t>FA021</t>
  </si>
  <si>
    <t>FA022</t>
  </si>
  <si>
    <t>FA023</t>
  </si>
  <si>
    <t>FA024</t>
  </si>
  <si>
    <t>FA025</t>
  </si>
  <si>
    <t>FA026</t>
  </si>
  <si>
    <t>FA027</t>
  </si>
  <si>
    <t>FA028</t>
  </si>
  <si>
    <t>FA029</t>
  </si>
  <si>
    <t>FA030</t>
  </si>
  <si>
    <t>FA031</t>
  </si>
  <si>
    <t>FA032</t>
  </si>
  <si>
    <t>FA033</t>
  </si>
  <si>
    <t>FA034</t>
  </si>
  <si>
    <t>FA035</t>
  </si>
  <si>
    <t>FA036</t>
  </si>
  <si>
    <t>FA037</t>
  </si>
  <si>
    <t>FA038</t>
  </si>
  <si>
    <t>FA039</t>
  </si>
  <si>
    <t>FA040</t>
  </si>
  <si>
    <t>FA041</t>
  </si>
  <si>
    <t>FA042</t>
  </si>
  <si>
    <t>FA043</t>
  </si>
  <si>
    <t>FA044</t>
  </si>
  <si>
    <t>FA045</t>
  </si>
  <si>
    <t>FA046</t>
  </si>
  <si>
    <t>FA047</t>
  </si>
  <si>
    <t>FA048</t>
  </si>
  <si>
    <t>FA049</t>
  </si>
  <si>
    <t>FA050</t>
  </si>
  <si>
    <t>FA051</t>
  </si>
  <si>
    <t>FA052</t>
  </si>
  <si>
    <t>FA053</t>
  </si>
  <si>
    <t>FA054</t>
  </si>
  <si>
    <t>FA055</t>
  </si>
  <si>
    <t>FA056</t>
  </si>
  <si>
    <t>FA057</t>
  </si>
  <si>
    <t>FA058</t>
  </si>
  <si>
    <t>FA059</t>
  </si>
  <si>
    <t>FA060</t>
  </si>
  <si>
    <t>FA061</t>
  </si>
  <si>
    <t>FA062</t>
  </si>
  <si>
    <t>FA063</t>
  </si>
  <si>
    <t>FA064</t>
  </si>
  <si>
    <t>FA065</t>
  </si>
  <si>
    <t>FA066</t>
  </si>
  <si>
    <t>FA067</t>
  </si>
  <si>
    <t>FA068</t>
  </si>
  <si>
    <t>FA069</t>
  </si>
  <si>
    <t>FA070</t>
  </si>
  <si>
    <t>FA071</t>
  </si>
  <si>
    <t>FA072</t>
  </si>
  <si>
    <t>FA073</t>
  </si>
  <si>
    <t>FA074</t>
  </si>
  <si>
    <t>FA075</t>
  </si>
  <si>
    <t>FA076</t>
  </si>
  <si>
    <t>FA077</t>
  </si>
  <si>
    <t>FA078</t>
  </si>
  <si>
    <t>FA079</t>
  </si>
  <si>
    <t>FA080</t>
  </si>
  <si>
    <t>FA081</t>
  </si>
  <si>
    <t>FA082</t>
  </si>
  <si>
    <t>FA083</t>
  </si>
  <si>
    <t>FA084</t>
  </si>
  <si>
    <t>FA085</t>
  </si>
  <si>
    <t>FA086</t>
  </si>
  <si>
    <t>FA087</t>
  </si>
  <si>
    <t>FA088</t>
  </si>
  <si>
    <t>FA089</t>
  </si>
  <si>
    <t>FA090</t>
  </si>
  <si>
    <t>FA091</t>
  </si>
  <si>
    <t>FA092</t>
  </si>
  <si>
    <t>FA093</t>
  </si>
  <si>
    <t>FA094</t>
  </si>
  <si>
    <t>FA095</t>
  </si>
  <si>
    <t>FA096</t>
  </si>
  <si>
    <t>FA097</t>
  </si>
  <si>
    <t>FA098</t>
  </si>
  <si>
    <t>FA099</t>
  </si>
  <si>
    <t>FA100</t>
  </si>
  <si>
    <t>FA101</t>
  </si>
  <si>
    <t>FA102</t>
  </si>
  <si>
    <t>FA103</t>
  </si>
  <si>
    <t>FA104</t>
  </si>
  <si>
    <t>FA105</t>
  </si>
  <si>
    <t>FA106</t>
  </si>
  <si>
    <t>FA107</t>
  </si>
  <si>
    <t>FA108</t>
  </si>
  <si>
    <t>FA109</t>
  </si>
  <si>
    <t>FA110</t>
  </si>
  <si>
    <t>FA111</t>
  </si>
  <si>
    <t>FA112</t>
  </si>
  <si>
    <t>FA113</t>
  </si>
  <si>
    <t>FA114</t>
  </si>
  <si>
    <t>FA115</t>
  </si>
  <si>
    <t>Tiles</t>
  </si>
  <si>
    <t>Enclosure#</t>
  </si>
  <si>
    <t>Acetone at noon the day before</t>
  </si>
  <si>
    <t>c6</t>
  </si>
  <si>
    <t>B71</t>
  </si>
  <si>
    <t>B72</t>
  </si>
  <si>
    <t>B73</t>
  </si>
  <si>
    <t>B74</t>
  </si>
  <si>
    <t>B75</t>
  </si>
  <si>
    <t>B76</t>
  </si>
  <si>
    <t>B77</t>
  </si>
  <si>
    <t>B78</t>
  </si>
  <si>
    <t>B79</t>
  </si>
  <si>
    <t>B80</t>
  </si>
  <si>
    <t>B81</t>
  </si>
  <si>
    <t>B82</t>
  </si>
  <si>
    <t>B83</t>
  </si>
  <si>
    <t>B84</t>
  </si>
  <si>
    <t>B85</t>
  </si>
  <si>
    <t>B86</t>
  </si>
  <si>
    <t>B87</t>
  </si>
  <si>
    <t>B88</t>
  </si>
  <si>
    <t>B89</t>
  </si>
  <si>
    <t>B90</t>
  </si>
  <si>
    <t>B91</t>
  </si>
  <si>
    <t>B92</t>
  </si>
  <si>
    <t>B93</t>
  </si>
  <si>
    <t>B94</t>
  </si>
  <si>
    <t>B95</t>
  </si>
  <si>
    <t>B96</t>
  </si>
  <si>
    <t>B97</t>
  </si>
  <si>
    <t>B98</t>
  </si>
  <si>
    <t>B99</t>
  </si>
  <si>
    <t>B100</t>
  </si>
  <si>
    <t>B101</t>
  </si>
  <si>
    <t>B102</t>
  </si>
  <si>
    <t>B103</t>
  </si>
  <si>
    <t>B104</t>
  </si>
  <si>
    <t>B105</t>
  </si>
  <si>
    <t>B106</t>
  </si>
  <si>
    <t>B107</t>
  </si>
  <si>
    <t>B108</t>
  </si>
  <si>
    <t>B109</t>
  </si>
  <si>
    <t>B110</t>
  </si>
  <si>
    <t>B111</t>
  </si>
  <si>
    <t>B112</t>
  </si>
  <si>
    <t>B113</t>
  </si>
  <si>
    <t>B114</t>
  </si>
  <si>
    <t>B115</t>
  </si>
  <si>
    <t>B116</t>
  </si>
  <si>
    <t>B117</t>
  </si>
  <si>
    <t>B118</t>
  </si>
  <si>
    <t>B119</t>
  </si>
  <si>
    <t>B120</t>
  </si>
  <si>
    <t>top of reach</t>
  </si>
  <si>
    <t>bottom of reach</t>
  </si>
  <si>
    <t>Turbidity</t>
  </si>
  <si>
    <t>Treatment</t>
  </si>
  <si>
    <t>Vol.Filtered</t>
  </si>
  <si>
    <t>Vol.Slurry1</t>
  </si>
  <si>
    <t>Vol.Slurry2</t>
  </si>
  <si>
    <t>Vol.SlurryTml</t>
  </si>
  <si>
    <t>WC</t>
  </si>
  <si>
    <t>FS001</t>
  </si>
  <si>
    <t>FS002</t>
  </si>
  <si>
    <t>FS003</t>
  </si>
  <si>
    <t>FS004</t>
  </si>
  <si>
    <t>FS005</t>
  </si>
  <si>
    <t>FS006</t>
  </si>
  <si>
    <t>FS007</t>
  </si>
  <si>
    <t>FS008</t>
  </si>
  <si>
    <t>FS009</t>
  </si>
  <si>
    <t>FS010</t>
  </si>
  <si>
    <t>FS011</t>
  </si>
  <si>
    <t>FS012</t>
  </si>
  <si>
    <t>FS013</t>
  </si>
  <si>
    <t>FS014</t>
  </si>
  <si>
    <t>FS015</t>
  </si>
  <si>
    <t>FS016</t>
  </si>
  <si>
    <t>FS017</t>
  </si>
  <si>
    <t>FS018</t>
  </si>
  <si>
    <t>FS019</t>
  </si>
  <si>
    <t>FS020</t>
  </si>
  <si>
    <t>FS021</t>
  </si>
  <si>
    <t>FS022</t>
  </si>
  <si>
    <t>FS023</t>
  </si>
  <si>
    <t>FS024</t>
  </si>
  <si>
    <t>FS025</t>
  </si>
  <si>
    <t>FS026</t>
  </si>
  <si>
    <t>FS027</t>
  </si>
  <si>
    <t>FS028</t>
  </si>
  <si>
    <t>FS029</t>
  </si>
  <si>
    <t>FS030</t>
  </si>
  <si>
    <t>FS031</t>
  </si>
  <si>
    <t>FS032</t>
  </si>
  <si>
    <t>FS033</t>
  </si>
  <si>
    <t>FS034</t>
  </si>
  <si>
    <t>FS035</t>
  </si>
  <si>
    <t>FS036</t>
  </si>
  <si>
    <t>FS037</t>
  </si>
  <si>
    <t>FS038</t>
  </si>
  <si>
    <t>FS039</t>
  </si>
  <si>
    <t>FS040</t>
  </si>
  <si>
    <t>FS041</t>
  </si>
  <si>
    <t>FS042</t>
  </si>
  <si>
    <t>FS043</t>
  </si>
  <si>
    <t>FS044</t>
  </si>
  <si>
    <t>FS045</t>
  </si>
  <si>
    <t>FS046</t>
  </si>
  <si>
    <t>FS047</t>
  </si>
  <si>
    <t>FS048</t>
  </si>
  <si>
    <t>FS049</t>
  </si>
  <si>
    <t>FS050</t>
  </si>
  <si>
    <t>FS051</t>
  </si>
  <si>
    <t>C</t>
  </si>
  <si>
    <t>totalQ.cms</t>
  </si>
  <si>
    <t>Big.Cedar.Q.cfs</t>
  </si>
  <si>
    <t>Big.Cedar.Q.cms</t>
  </si>
  <si>
    <t>notes</t>
  </si>
  <si>
    <t>baskets start here</t>
  </si>
  <si>
    <t>baskets end here</t>
  </si>
  <si>
    <t>Tin#</t>
  </si>
  <si>
    <t>Tin Weight</t>
  </si>
  <si>
    <t>Tin+filter combusted</t>
  </si>
  <si>
    <t>Tin+filter dry</t>
  </si>
  <si>
    <t>AFDMorder</t>
  </si>
  <si>
    <t>OM g</t>
  </si>
  <si>
    <t>DM g</t>
  </si>
  <si>
    <t>InOM g</t>
  </si>
  <si>
    <t>tare (tin+filter)</t>
  </si>
  <si>
    <t>basket area</t>
  </si>
  <si>
    <t>AFDM (g OM/m2)</t>
  </si>
  <si>
    <t>avgAFDM (g OM/m2)</t>
  </si>
  <si>
    <t>FA173</t>
  </si>
  <si>
    <t>FA172</t>
  </si>
  <si>
    <t>FA171</t>
  </si>
  <si>
    <t>FA170</t>
  </si>
  <si>
    <t>FA169</t>
  </si>
  <si>
    <t>AV</t>
  </si>
  <si>
    <t>FA168</t>
  </si>
  <si>
    <t>FA167</t>
  </si>
  <si>
    <t>FA166</t>
  </si>
  <si>
    <t>FA165</t>
  </si>
  <si>
    <t>FA164</t>
  </si>
  <si>
    <t>FA163</t>
  </si>
  <si>
    <t>FA162</t>
  </si>
  <si>
    <t>FA161</t>
  </si>
  <si>
    <t>FA160</t>
  </si>
  <si>
    <t>FA157</t>
  </si>
  <si>
    <t>FA156</t>
  </si>
  <si>
    <t>FA159</t>
  </si>
  <si>
    <t>FA158</t>
  </si>
  <si>
    <t>Basket#</t>
  </si>
  <si>
    <t>VolFilrwe</t>
  </si>
  <si>
    <t>BucketVol</t>
  </si>
  <si>
    <t>FA208</t>
  </si>
  <si>
    <t>FA209</t>
  </si>
  <si>
    <t>FA207</t>
  </si>
  <si>
    <t>FA210</t>
  </si>
  <si>
    <t>FA205</t>
  </si>
  <si>
    <t>FA206</t>
  </si>
  <si>
    <t>FA204</t>
  </si>
  <si>
    <t>FA203</t>
  </si>
  <si>
    <t>FA202</t>
  </si>
  <si>
    <t>FA201</t>
  </si>
  <si>
    <t>FC003</t>
  </si>
  <si>
    <t>FC004</t>
  </si>
  <si>
    <t>FA200</t>
  </si>
  <si>
    <t>FA199</t>
  </si>
  <si>
    <t>FA197</t>
  </si>
  <si>
    <t>FA198</t>
  </si>
  <si>
    <t>FC005</t>
  </si>
  <si>
    <t>FS052</t>
  </si>
  <si>
    <t>FA154</t>
  </si>
  <si>
    <t>FA155</t>
  </si>
  <si>
    <t>FC001</t>
  </si>
  <si>
    <t>FA149</t>
  </si>
  <si>
    <t>FA148</t>
  </si>
  <si>
    <t>FA141</t>
  </si>
  <si>
    <t>FA140</t>
  </si>
  <si>
    <t>FA151</t>
  </si>
  <si>
    <t>FA150</t>
  </si>
  <si>
    <t>FA137</t>
  </si>
  <si>
    <t>FA136</t>
  </si>
  <si>
    <t>FA135</t>
  </si>
  <si>
    <t>FA134</t>
  </si>
  <si>
    <t>FA147</t>
  </si>
  <si>
    <t>FA146</t>
  </si>
  <si>
    <t>FA142</t>
  </si>
  <si>
    <t>FA143</t>
  </si>
  <si>
    <t>FA139</t>
  </si>
  <si>
    <t>FA138</t>
  </si>
  <si>
    <t>FA145</t>
  </si>
  <si>
    <t>FA144</t>
  </si>
  <si>
    <t>FA152</t>
  </si>
  <si>
    <t>FA153</t>
  </si>
  <si>
    <t>FC006</t>
  </si>
  <si>
    <t>FS053</t>
  </si>
  <si>
    <t>FC008</t>
  </si>
  <si>
    <t>FC009</t>
  </si>
  <si>
    <t>FC007</t>
  </si>
  <si>
    <t>FS054</t>
  </si>
  <si>
    <t>FA131</t>
  </si>
  <si>
    <t>FA130</t>
  </si>
  <si>
    <t>FA129</t>
  </si>
  <si>
    <t>FA128</t>
  </si>
  <si>
    <t>FA127</t>
  </si>
  <si>
    <t>FA126</t>
  </si>
  <si>
    <t>FA124</t>
  </si>
  <si>
    <t>FA125</t>
  </si>
  <si>
    <t>FA121</t>
  </si>
  <si>
    <t>FA122</t>
  </si>
  <si>
    <t>FA123</t>
  </si>
  <si>
    <t>FA120</t>
  </si>
  <si>
    <t>D</t>
  </si>
  <si>
    <t>FC011</t>
  </si>
  <si>
    <t>FS056</t>
  </si>
  <si>
    <t>FC012</t>
  </si>
  <si>
    <t>FS057</t>
  </si>
  <si>
    <t>FS058</t>
  </si>
  <si>
    <t>FC015</t>
  </si>
  <si>
    <t>FC016</t>
  </si>
  <si>
    <t>FC019</t>
  </si>
  <si>
    <t>FA116</t>
  </si>
  <si>
    <t>FA117</t>
  </si>
  <si>
    <t>FS060</t>
  </si>
  <si>
    <t>FC020</t>
  </si>
  <si>
    <t>FA119</t>
  </si>
  <si>
    <t>FA195</t>
  </si>
  <si>
    <t>FA193</t>
  </si>
  <si>
    <t>FA191</t>
  </si>
  <si>
    <t>FA192</t>
  </si>
  <si>
    <t>FA189</t>
  </si>
  <si>
    <t>FA190</t>
  </si>
  <si>
    <t>FA187</t>
  </si>
  <si>
    <t>FA188</t>
  </si>
  <si>
    <t>FS055</t>
  </si>
  <si>
    <t>FA132</t>
  </si>
  <si>
    <t>FA133</t>
  </si>
  <si>
    <t>middle of reach</t>
  </si>
  <si>
    <t>V.mps</t>
  </si>
  <si>
    <t>Depth.m</t>
  </si>
  <si>
    <t>Average across middle: .668</t>
  </si>
  <si>
    <t>C25</t>
  </si>
  <si>
    <t>originally 50% dilution</t>
  </si>
  <si>
    <t>C26</t>
  </si>
  <si>
    <t>C27</t>
  </si>
  <si>
    <t>C28</t>
  </si>
  <si>
    <t>C29</t>
  </si>
  <si>
    <t>C30</t>
  </si>
  <si>
    <t>C79</t>
  </si>
  <si>
    <t>C80</t>
  </si>
  <si>
    <t>C105</t>
  </si>
  <si>
    <t>Filter</t>
  </si>
  <si>
    <t>FC018</t>
  </si>
  <si>
    <t>FC017</t>
  </si>
  <si>
    <t>FC014</t>
  </si>
  <si>
    <t>FC013</t>
  </si>
  <si>
    <t>FC002</t>
  </si>
  <si>
    <t>C106</t>
  </si>
  <si>
    <t>C107</t>
  </si>
  <si>
    <t>C108</t>
  </si>
  <si>
    <t>C109</t>
  </si>
  <si>
    <t>C110</t>
  </si>
  <si>
    <t>C111</t>
  </si>
  <si>
    <t>C112</t>
  </si>
  <si>
    <t>C113</t>
  </si>
  <si>
    <t>C114</t>
  </si>
  <si>
    <t>C115</t>
  </si>
  <si>
    <t>C116</t>
  </si>
  <si>
    <t>C117</t>
  </si>
  <si>
    <t>C118</t>
  </si>
  <si>
    <t>C119</t>
  </si>
  <si>
    <t>C120</t>
  </si>
  <si>
    <t>C121</t>
  </si>
  <si>
    <t>C122</t>
  </si>
  <si>
    <t>C123</t>
  </si>
  <si>
    <t>C124</t>
  </si>
  <si>
    <t>C125</t>
  </si>
  <si>
    <t>C126</t>
  </si>
  <si>
    <t>C127</t>
  </si>
  <si>
    <t>C128</t>
  </si>
  <si>
    <t>C129</t>
  </si>
  <si>
    <t>C130</t>
  </si>
  <si>
    <t>C131</t>
  </si>
  <si>
    <t>C132</t>
  </si>
  <si>
    <t>C133</t>
  </si>
  <si>
    <t>C134</t>
  </si>
  <si>
    <t>C135</t>
  </si>
  <si>
    <t>C136</t>
  </si>
  <si>
    <t>C137</t>
  </si>
  <si>
    <t>FC010</t>
  </si>
  <si>
    <t>Area (m2)</t>
  </si>
  <si>
    <t>Vol Slurry</t>
  </si>
  <si>
    <t>Vol filtered</t>
  </si>
  <si>
    <t>fc002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</si>
</sst>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1"/>
      <color theme="1"/>
      <name val="Calibri"/>
      <family val="2"/>
      <scheme val="minor"/>
    </font>
    <font>
      <sz val="11"/>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15">
    <xf numFmtId="0" fontId="0" fillId="0" borderId="0" xfId="0"/>
    <xf numFmtId="14" fontId="0" fillId="0" borderId="0" xfId="0" applyNumberFormat="1"/>
    <xf numFmtId="20" fontId="0" fillId="0" borderId="0" xfId="0" applyNumberFormat="1"/>
    <xf numFmtId="0" fontId="1" fillId="0" borderId="0" xfId="0" applyFont="1" applyFill="1"/>
    <xf numFmtId="49" fontId="1" fillId="0" borderId="0" xfId="0" applyNumberFormat="1" applyFont="1" applyFill="1"/>
    <xf numFmtId="0" fontId="1" fillId="0" borderId="0" xfId="0" applyFont="1" applyFill="1" applyAlignment="1">
      <alignment horizontal="left"/>
    </xf>
    <xf numFmtId="15" fontId="1" fillId="0" borderId="0" xfId="0" applyNumberFormat="1" applyFont="1" applyFill="1"/>
    <xf numFmtId="0" fontId="1" fillId="0" borderId="0" xfId="0" applyFont="1"/>
    <xf numFmtId="14" fontId="1" fillId="0" borderId="0" xfId="0" applyNumberFormat="1" applyFont="1" applyFill="1"/>
    <xf numFmtId="0" fontId="1" fillId="2" borderId="0" xfId="0" applyFont="1" applyFill="1"/>
    <xf numFmtId="14" fontId="1" fillId="2" borderId="0" xfId="0" applyNumberFormat="1" applyFont="1" applyFill="1"/>
    <xf numFmtId="0" fontId="0" fillId="0" borderId="0" xfId="0" applyFont="1" applyFill="1"/>
    <xf numFmtId="0" fontId="0" fillId="0" borderId="0" xfId="0" applyFill="1"/>
    <xf numFmtId="0" fontId="2" fillId="0" borderId="0" xfId="0" applyFont="1"/>
    <xf numFmtId="0" fontId="2" fillId="2" borderId="0" xfId="0" applyFont="1" applyFill="1"/>
  </cellXfs>
  <cellStyles count="1">
    <cellStyle name="Normal" xfId="0" builtinId="0"/>
  </cellStyles>
  <dxfs count="1">
    <dxf>
      <fill>
        <patternFill patternType="none">
          <fgColor indexed="64"/>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_xlchart.v1.4</cx:f>
      </cx:strDim>
      <cx:numDim type="val">
        <cx:f>_xlchart.v1.1</cx:f>
      </cx:numDim>
    </cx:data>
    <cx:data id="1">
      <cx:strDim type="cat">
        <cx:f>_xlchart.v1.4</cx:f>
      </cx:strDim>
      <cx:numDim type="val">
        <cx:f>_xlchart.v1.3</cx:f>
      </cx:numDim>
    </cx:data>
  </cx:chartData>
  <cx:chart>
    <cx:title pos="t" align="ctr" overlay="0"/>
    <cx:plotArea>
      <cx:plotAreaRegion>
        <cx:series layoutId="boxWhisker" uniqueId="{00000004-095E-4447-AFAA-227C6C230327}" formatIdx="1">
          <cx:tx>
            <cx:txData>
              <cx:f>_xlchart.v1.0</cx:f>
              <cx:v>Depth.m</cx:v>
            </cx:txData>
          </cx:tx>
          <cx:dataId val="0"/>
          <cx:layoutPr>
            <cx:statistics quartileMethod="exclusive"/>
          </cx:layoutPr>
        </cx:series>
        <cx:series layoutId="boxWhisker" uniqueId="{00000005-095E-4447-AFAA-227C6C230327}">
          <cx:tx>
            <cx:txData>
              <cx:f>_xlchart.v1.2</cx:f>
              <cx:v>V.mps 0</cx:v>
            </cx:txData>
          </cx:tx>
          <cx:dataId val="1"/>
          <cx:layoutPr>
            <cx:statistics quartileMethod="exclusive"/>
          </cx:layoutPr>
        </cx:series>
      </cx:plotAreaRegion>
      <cx:axis id="0">
        <cx:catScaling gapWidth="1"/>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_xlchart.v1.5</cx:f>
      </cx:strDim>
      <cx:numDim type="val">
        <cx:f>_xlchart.v1.7</cx:f>
      </cx:numDim>
    </cx:data>
  </cx:chartData>
  <cx:chart>
    <cx:title pos="t" align="ctr" overlay="0">
      <cx:tx>
        <cx:txData>
          <cx:v>Algal density by treatment</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Algal density by treatment</a:t>
          </a:r>
        </a:p>
      </cx:txPr>
    </cx:title>
    <cx:plotArea>
      <cx:plotAreaRegion>
        <cx:series layoutId="boxWhisker" uniqueId="{1C9FEB75-0271-4001-89BB-B8FAC34FC78A}" formatIdx="6">
          <cx:tx>
            <cx:txData>
              <cx:f>_xlchart.v1.6</cx:f>
              <cx:v>Chl-A (mg/m2)</cx:v>
            </cx:txData>
          </cx:tx>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_xlchart.v1.8</cx:f>
      </cx:strDim>
      <cx:numDim type="val">
        <cx:f>_xlchart.v1.10</cx:f>
      </cx:numDim>
    </cx:data>
  </cx:chartData>
  <cx:chart>
    <cx:title pos="t" align="ctr" overlay="0">
      <cx:tx>
        <cx:txData>
          <cx:v>AFDM (g OM/m2)</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AFDM (g OM/m2)</a:t>
          </a:r>
        </a:p>
      </cx:txPr>
    </cx:title>
    <cx:plotArea>
      <cx:plotAreaRegion>
        <cx:series layoutId="boxWhisker" uniqueId="{00000016-9D23-49AB-BF82-C602A856A5E5}">
          <cx:tx>
            <cx:txData>
              <cx:f>_xlchart.v1.9</cx:f>
              <cx:v>avgAFDM (g OM/m2)</cx:v>
            </cx:txData>
          </cx:tx>
          <cx:dataId val="0"/>
          <cx:layoutPr>
            <cx:statistics quartileMethod="exclusive"/>
          </cx:layoutPr>
        </cx:series>
      </cx:plotAreaRegion>
      <cx:axis id="0">
        <cx:catScaling gapWidth="1"/>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microsoft.com/office/2014/relationships/chartEx" Target="../charts/chartEx1.xml"/></Relationships>
</file>

<file path=xl/drawings/_rels/drawing2.xml.rels><?xml version="1.0" encoding="UTF-8" standalone="yes"?>
<Relationships xmlns="http://schemas.openxmlformats.org/package/2006/relationships"><Relationship Id="rId1" Type="http://schemas.microsoft.com/office/2014/relationships/chartEx" Target="../charts/chartEx2.xml"/></Relationships>
</file>

<file path=xl/drawings/_rels/drawing3.xml.rels><?xml version="1.0" encoding="UTF-8" standalone="yes"?>
<Relationships xmlns="http://schemas.openxmlformats.org/package/2006/relationships"><Relationship Id="rId1" Type="http://schemas.microsoft.com/office/2014/relationships/chartEx" Target="../charts/chartEx3.xml"/></Relationships>
</file>

<file path=xl/drawings/drawing1.xml><?xml version="1.0" encoding="utf-8"?>
<xdr:wsDr xmlns:xdr="http://schemas.openxmlformats.org/drawingml/2006/spreadsheetDrawing" xmlns:a="http://schemas.openxmlformats.org/drawingml/2006/main">
  <xdr:twoCellAnchor>
    <xdr:from>
      <xdr:col>5</xdr:col>
      <xdr:colOff>536575</xdr:colOff>
      <xdr:row>5</xdr:row>
      <xdr:rowOff>152400</xdr:rowOff>
    </xdr:from>
    <xdr:to>
      <xdr:col>13</xdr:col>
      <xdr:colOff>231775</xdr:colOff>
      <xdr:row>20</xdr:row>
      <xdr:rowOff>133350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41C6C6F9-E899-4BEF-802A-A503A3ED326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584575" y="1073150"/>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13</xdr:col>
      <xdr:colOff>108325</xdr:colOff>
      <xdr:row>4</xdr:row>
      <xdr:rowOff>89654</xdr:rowOff>
    </xdr:from>
    <xdr:to>
      <xdr:col>19</xdr:col>
      <xdr:colOff>608854</xdr:colOff>
      <xdr:row>19</xdr:row>
      <xdr:rowOff>31384</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D1447F20-35A0-4EE7-AD3E-ECFC4C8FB15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9061825" y="826254"/>
              <a:ext cx="4558179" cy="270398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3</xdr:col>
      <xdr:colOff>560294</xdr:colOff>
      <xdr:row>3</xdr:row>
      <xdr:rowOff>10459</xdr:rowOff>
    </xdr:from>
    <xdr:to>
      <xdr:col>11</xdr:col>
      <xdr:colOff>231588</xdr:colOff>
      <xdr:row>17</xdr:row>
      <xdr:rowOff>138953</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F01D2F00-333C-4E6C-BCB4-08C5A5689C9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938244" y="562909"/>
              <a:ext cx="4548094" cy="2706594"/>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8C7215-9316-4C10-84C8-35E4448C86F4}">
  <dimension ref="A1:L67"/>
  <sheetViews>
    <sheetView workbookViewId="0">
      <pane ySplit="1" topLeftCell="A47" activePane="bottomLeft" state="frozen"/>
      <selection pane="bottomLeft" activeCell="G67" sqref="G52:G67"/>
    </sheetView>
  </sheetViews>
  <sheetFormatPr defaultRowHeight="14.5" x14ac:dyDescent="0.35"/>
  <cols>
    <col min="2" max="2" width="9.453125" bestFit="1" customWidth="1"/>
  </cols>
  <sheetData>
    <row r="1" spans="1:12" x14ac:dyDescent="0.35">
      <c r="A1" t="s">
        <v>78</v>
      </c>
      <c r="B1" t="s">
        <v>64</v>
      </c>
      <c r="C1" t="s">
        <v>79</v>
      </c>
      <c r="D1" t="s">
        <v>80</v>
      </c>
      <c r="E1" t="s">
        <v>85</v>
      </c>
      <c r="F1" t="s">
        <v>81</v>
      </c>
      <c r="G1" t="s">
        <v>82</v>
      </c>
      <c r="H1" t="s">
        <v>84</v>
      </c>
      <c r="I1" t="s">
        <v>329</v>
      </c>
      <c r="J1" t="s">
        <v>330</v>
      </c>
      <c r="K1" t="s">
        <v>331</v>
      </c>
      <c r="L1" t="s">
        <v>332</v>
      </c>
    </row>
    <row r="2" spans="1:12" x14ac:dyDescent="0.35">
      <c r="A2" t="s">
        <v>83</v>
      </c>
      <c r="B2" s="1">
        <v>42936</v>
      </c>
      <c r="C2">
        <v>2</v>
      </c>
      <c r="D2">
        <v>2</v>
      </c>
      <c r="E2">
        <v>2E-3</v>
      </c>
      <c r="F2">
        <v>15</v>
      </c>
      <c r="G2">
        <f t="shared" ref="G2:G33" si="0">0.0254*F2</f>
        <v>0.38100000000000001</v>
      </c>
      <c r="H2">
        <f t="shared" ref="H2:H33" si="1">D2*E2*G2</f>
        <v>1.524E-3</v>
      </c>
    </row>
    <row r="3" spans="1:12" x14ac:dyDescent="0.35">
      <c r="A3" t="s">
        <v>83</v>
      </c>
      <c r="B3" s="1">
        <v>42936</v>
      </c>
      <c r="C3">
        <v>4</v>
      </c>
      <c r="D3">
        <v>2</v>
      </c>
      <c r="E3">
        <v>3.0000000000000001E-3</v>
      </c>
      <c r="F3">
        <v>20.5</v>
      </c>
      <c r="G3">
        <f t="shared" si="0"/>
        <v>0.52069999999999994</v>
      </c>
      <c r="H3">
        <f t="shared" si="1"/>
        <v>3.1241999999999997E-3</v>
      </c>
    </row>
    <row r="4" spans="1:12" x14ac:dyDescent="0.35">
      <c r="A4" t="s">
        <v>83</v>
      </c>
      <c r="B4" s="1">
        <v>42936</v>
      </c>
      <c r="C4">
        <v>6</v>
      </c>
      <c r="D4">
        <v>2</v>
      </c>
      <c r="E4">
        <v>3.0000000000000001E-3</v>
      </c>
      <c r="F4">
        <v>26.1</v>
      </c>
      <c r="G4">
        <f t="shared" si="0"/>
        <v>0.66293999999999997</v>
      </c>
      <c r="H4">
        <f t="shared" si="1"/>
        <v>3.9776400000000002E-3</v>
      </c>
    </row>
    <row r="5" spans="1:12" x14ac:dyDescent="0.35">
      <c r="A5" t="s">
        <v>83</v>
      </c>
      <c r="B5" s="1">
        <v>42936</v>
      </c>
      <c r="C5">
        <v>8</v>
      </c>
      <c r="D5">
        <v>2</v>
      </c>
      <c r="E5">
        <v>2E-3</v>
      </c>
      <c r="F5">
        <v>26.2</v>
      </c>
      <c r="G5">
        <f t="shared" si="0"/>
        <v>0.66547999999999996</v>
      </c>
      <c r="H5">
        <f t="shared" si="1"/>
        <v>2.6619199999999999E-3</v>
      </c>
    </row>
    <row r="6" spans="1:12" x14ac:dyDescent="0.35">
      <c r="A6" t="s">
        <v>83</v>
      </c>
      <c r="B6" s="1">
        <v>42936</v>
      </c>
      <c r="C6">
        <v>10</v>
      </c>
      <c r="D6">
        <v>2</v>
      </c>
      <c r="E6">
        <v>1.9E-2</v>
      </c>
      <c r="F6">
        <v>29.3</v>
      </c>
      <c r="G6">
        <f t="shared" si="0"/>
        <v>0.74421999999999999</v>
      </c>
      <c r="H6">
        <f t="shared" si="1"/>
        <v>2.8280359999999997E-2</v>
      </c>
      <c r="L6" t="s">
        <v>333</v>
      </c>
    </row>
    <row r="7" spans="1:12" x14ac:dyDescent="0.35">
      <c r="A7" t="s">
        <v>83</v>
      </c>
      <c r="B7" s="1">
        <v>42936</v>
      </c>
      <c r="C7">
        <v>12</v>
      </c>
      <c r="D7">
        <v>2</v>
      </c>
      <c r="E7">
        <v>1.7000000000000001E-2</v>
      </c>
      <c r="F7">
        <v>29.2</v>
      </c>
      <c r="G7">
        <f t="shared" si="0"/>
        <v>0.74168000000000001</v>
      </c>
      <c r="H7">
        <f t="shared" si="1"/>
        <v>2.5217120000000003E-2</v>
      </c>
    </row>
    <row r="8" spans="1:12" x14ac:dyDescent="0.35">
      <c r="A8" t="s">
        <v>83</v>
      </c>
      <c r="B8" s="1">
        <v>42936</v>
      </c>
      <c r="C8">
        <v>14</v>
      </c>
      <c r="D8">
        <v>2</v>
      </c>
      <c r="E8">
        <v>1.6E-2</v>
      </c>
      <c r="F8">
        <v>31</v>
      </c>
      <c r="G8">
        <f t="shared" si="0"/>
        <v>0.78739999999999999</v>
      </c>
      <c r="H8">
        <f t="shared" si="1"/>
        <v>2.5196800000000002E-2</v>
      </c>
    </row>
    <row r="9" spans="1:12" x14ac:dyDescent="0.35">
      <c r="A9" t="s">
        <v>83</v>
      </c>
      <c r="B9" s="1">
        <v>42936</v>
      </c>
      <c r="C9">
        <v>16</v>
      </c>
      <c r="D9">
        <v>2</v>
      </c>
      <c r="E9">
        <v>1.9E-2</v>
      </c>
      <c r="F9">
        <v>32.799999999999997</v>
      </c>
      <c r="G9">
        <f t="shared" si="0"/>
        <v>0.83311999999999986</v>
      </c>
      <c r="H9">
        <f t="shared" si="1"/>
        <v>3.1658559999999995E-2</v>
      </c>
    </row>
    <row r="10" spans="1:12" x14ac:dyDescent="0.35">
      <c r="A10" t="s">
        <v>83</v>
      </c>
      <c r="B10" s="1">
        <v>42936</v>
      </c>
      <c r="C10">
        <v>18</v>
      </c>
      <c r="D10">
        <v>2</v>
      </c>
      <c r="E10">
        <v>4.2999999999999997E-2</v>
      </c>
      <c r="F10">
        <v>31.9</v>
      </c>
      <c r="G10">
        <f t="shared" si="0"/>
        <v>0.81025999999999998</v>
      </c>
      <c r="H10">
        <f t="shared" si="1"/>
        <v>6.9682359999999999E-2</v>
      </c>
    </row>
    <row r="11" spans="1:12" x14ac:dyDescent="0.35">
      <c r="A11" t="s">
        <v>83</v>
      </c>
      <c r="B11" s="1">
        <v>42936</v>
      </c>
      <c r="C11">
        <v>20</v>
      </c>
      <c r="D11">
        <v>2</v>
      </c>
      <c r="E11">
        <v>3.7999999999999999E-2</v>
      </c>
      <c r="F11">
        <v>28.4</v>
      </c>
      <c r="G11">
        <f t="shared" si="0"/>
        <v>0.72135999999999989</v>
      </c>
      <c r="H11">
        <f t="shared" si="1"/>
        <v>5.4823359999999988E-2</v>
      </c>
      <c r="L11" t="s">
        <v>334</v>
      </c>
    </row>
    <row r="12" spans="1:12" x14ac:dyDescent="0.35">
      <c r="A12" t="s">
        <v>83</v>
      </c>
      <c r="B12" s="1">
        <v>42936</v>
      </c>
      <c r="C12">
        <v>22</v>
      </c>
      <c r="D12">
        <v>2</v>
      </c>
      <c r="E12">
        <v>0.04</v>
      </c>
      <c r="F12">
        <v>32.799999999999997</v>
      </c>
      <c r="G12">
        <f t="shared" si="0"/>
        <v>0.83311999999999986</v>
      </c>
      <c r="H12">
        <f t="shared" si="1"/>
        <v>6.6649599999999989E-2</v>
      </c>
    </row>
    <row r="13" spans="1:12" x14ac:dyDescent="0.35">
      <c r="A13" t="s">
        <v>83</v>
      </c>
      <c r="B13" s="1">
        <v>42936</v>
      </c>
      <c r="C13">
        <v>24</v>
      </c>
      <c r="D13">
        <v>2</v>
      </c>
      <c r="E13">
        <v>0.04</v>
      </c>
      <c r="F13">
        <v>32.5</v>
      </c>
      <c r="G13">
        <f t="shared" si="0"/>
        <v>0.82550000000000001</v>
      </c>
      <c r="H13">
        <f t="shared" si="1"/>
        <v>6.6040000000000001E-2</v>
      </c>
    </row>
    <row r="14" spans="1:12" x14ac:dyDescent="0.35">
      <c r="A14" t="s">
        <v>83</v>
      </c>
      <c r="B14" s="1">
        <v>42936</v>
      </c>
      <c r="C14">
        <v>26</v>
      </c>
      <c r="D14">
        <v>2</v>
      </c>
      <c r="E14">
        <v>3.1E-2</v>
      </c>
      <c r="F14">
        <v>34.6</v>
      </c>
      <c r="G14">
        <f t="shared" si="0"/>
        <v>0.87883999999999995</v>
      </c>
      <c r="H14">
        <f t="shared" si="1"/>
        <v>5.4488079999999994E-2</v>
      </c>
    </row>
    <row r="15" spans="1:12" x14ac:dyDescent="0.35">
      <c r="A15" t="s">
        <v>83</v>
      </c>
      <c r="B15" s="1">
        <v>42936</v>
      </c>
      <c r="C15">
        <v>28</v>
      </c>
      <c r="D15">
        <v>2</v>
      </c>
      <c r="E15">
        <v>1.9E-2</v>
      </c>
      <c r="F15">
        <v>36</v>
      </c>
      <c r="G15">
        <f t="shared" si="0"/>
        <v>0.91439999999999999</v>
      </c>
      <c r="H15">
        <f t="shared" si="1"/>
        <v>3.4747199999999999E-2</v>
      </c>
    </row>
    <row r="16" spans="1:12" x14ac:dyDescent="0.35">
      <c r="A16" t="s">
        <v>83</v>
      </c>
      <c r="B16" s="1">
        <v>42936</v>
      </c>
      <c r="C16">
        <v>30</v>
      </c>
      <c r="D16">
        <v>2</v>
      </c>
      <c r="E16">
        <v>2.5999999999999999E-2</v>
      </c>
      <c r="F16">
        <v>37.1</v>
      </c>
      <c r="G16">
        <f t="shared" si="0"/>
        <v>0.94233999999999996</v>
      </c>
      <c r="H16">
        <f t="shared" si="1"/>
        <v>4.9001679999999999E-2</v>
      </c>
    </row>
    <row r="17" spans="1:12" x14ac:dyDescent="0.35">
      <c r="A17" t="s">
        <v>83</v>
      </c>
      <c r="B17" s="1">
        <v>42936</v>
      </c>
      <c r="C17">
        <v>32</v>
      </c>
      <c r="D17">
        <v>2</v>
      </c>
      <c r="E17">
        <v>1.9E-2</v>
      </c>
      <c r="F17">
        <v>33.6</v>
      </c>
      <c r="G17">
        <f t="shared" si="0"/>
        <v>0.85343999999999998</v>
      </c>
      <c r="H17">
        <f t="shared" si="1"/>
        <v>3.2430719999999996E-2</v>
      </c>
    </row>
    <row r="18" spans="1:12" x14ac:dyDescent="0.35">
      <c r="A18" t="s">
        <v>83</v>
      </c>
      <c r="B18" s="1">
        <v>42936</v>
      </c>
      <c r="C18">
        <v>34</v>
      </c>
      <c r="D18">
        <v>2</v>
      </c>
      <c r="E18">
        <v>0</v>
      </c>
      <c r="F18">
        <v>18.7</v>
      </c>
      <c r="G18">
        <f t="shared" si="0"/>
        <v>0.47497999999999996</v>
      </c>
      <c r="H18">
        <f t="shared" si="1"/>
        <v>0</v>
      </c>
      <c r="I18">
        <f>SUM(H2:H18)</f>
        <v>0.54950359999999998</v>
      </c>
      <c r="J18">
        <v>2.37</v>
      </c>
      <c r="K18">
        <f>J18*0.028316847</f>
        <v>6.7110927390000005E-2</v>
      </c>
      <c r="L18" t="s">
        <v>268</v>
      </c>
    </row>
    <row r="19" spans="1:12" x14ac:dyDescent="0.35">
      <c r="A19" t="s">
        <v>12</v>
      </c>
      <c r="B19" s="1">
        <v>42936</v>
      </c>
      <c r="C19">
        <v>2</v>
      </c>
      <c r="D19">
        <v>2</v>
      </c>
      <c r="E19">
        <v>1E-3</v>
      </c>
      <c r="F19">
        <v>21.3</v>
      </c>
      <c r="G19">
        <f t="shared" si="0"/>
        <v>0.54101999999999995</v>
      </c>
      <c r="H19">
        <f t="shared" si="1"/>
        <v>1.0820399999999998E-3</v>
      </c>
    </row>
    <row r="20" spans="1:12" x14ac:dyDescent="0.35">
      <c r="A20" t="s">
        <v>12</v>
      </c>
      <c r="B20" s="1">
        <v>42936</v>
      </c>
      <c r="C20">
        <v>4</v>
      </c>
      <c r="D20">
        <v>2</v>
      </c>
      <c r="E20">
        <v>8.9999999999999993E-3</v>
      </c>
      <c r="F20">
        <v>23.4</v>
      </c>
      <c r="G20">
        <f t="shared" si="0"/>
        <v>0.59435999999999989</v>
      </c>
      <c r="H20">
        <f t="shared" si="1"/>
        <v>1.0698479999999996E-2</v>
      </c>
    </row>
    <row r="21" spans="1:12" x14ac:dyDescent="0.35">
      <c r="A21" t="s">
        <v>12</v>
      </c>
      <c r="B21" s="1">
        <v>42936</v>
      </c>
      <c r="C21">
        <v>6</v>
      </c>
      <c r="D21">
        <v>2</v>
      </c>
      <c r="E21">
        <v>2.1999999999999999E-2</v>
      </c>
      <c r="F21">
        <v>23.2</v>
      </c>
      <c r="G21">
        <f t="shared" si="0"/>
        <v>0.58927999999999991</v>
      </c>
      <c r="H21">
        <f t="shared" si="1"/>
        <v>2.5928319999999994E-2</v>
      </c>
    </row>
    <row r="22" spans="1:12" x14ac:dyDescent="0.35">
      <c r="A22" t="s">
        <v>12</v>
      </c>
      <c r="B22" s="1">
        <v>42936</v>
      </c>
      <c r="C22">
        <v>8</v>
      </c>
      <c r="D22">
        <v>2</v>
      </c>
      <c r="E22">
        <v>2.3E-2</v>
      </c>
      <c r="F22">
        <v>26.1</v>
      </c>
      <c r="G22">
        <f t="shared" si="0"/>
        <v>0.66293999999999997</v>
      </c>
      <c r="H22">
        <f t="shared" si="1"/>
        <v>3.049524E-2</v>
      </c>
      <c r="L22" t="s">
        <v>333</v>
      </c>
    </row>
    <row r="23" spans="1:12" x14ac:dyDescent="0.35">
      <c r="A23" t="s">
        <v>12</v>
      </c>
      <c r="B23" s="1">
        <v>42936</v>
      </c>
      <c r="C23">
        <v>10</v>
      </c>
      <c r="D23">
        <v>2</v>
      </c>
      <c r="E23">
        <v>2.5999999999999999E-2</v>
      </c>
      <c r="F23">
        <v>29</v>
      </c>
      <c r="G23">
        <f t="shared" si="0"/>
        <v>0.73659999999999992</v>
      </c>
      <c r="H23">
        <f t="shared" si="1"/>
        <v>3.8303199999999996E-2</v>
      </c>
    </row>
    <row r="24" spans="1:12" x14ac:dyDescent="0.35">
      <c r="A24" t="s">
        <v>12</v>
      </c>
      <c r="B24" s="1">
        <v>42936</v>
      </c>
      <c r="C24">
        <v>12</v>
      </c>
      <c r="D24">
        <v>2</v>
      </c>
      <c r="E24">
        <v>3.6999999999999998E-2</v>
      </c>
      <c r="F24">
        <v>31.8</v>
      </c>
      <c r="G24">
        <f t="shared" si="0"/>
        <v>0.80771999999999999</v>
      </c>
      <c r="H24">
        <f t="shared" si="1"/>
        <v>5.9771279999999996E-2</v>
      </c>
    </row>
    <row r="25" spans="1:12" x14ac:dyDescent="0.35">
      <c r="A25" t="s">
        <v>12</v>
      </c>
      <c r="B25" s="1">
        <v>42936</v>
      </c>
      <c r="C25">
        <v>14</v>
      </c>
      <c r="D25">
        <v>2</v>
      </c>
      <c r="E25">
        <v>3.5999999999999997E-2</v>
      </c>
      <c r="F25">
        <v>32.700000000000003</v>
      </c>
      <c r="G25">
        <f t="shared" si="0"/>
        <v>0.83057999999999998</v>
      </c>
      <c r="H25">
        <f t="shared" si="1"/>
        <v>5.9801759999999995E-2</v>
      </c>
    </row>
    <row r="26" spans="1:12" x14ac:dyDescent="0.35">
      <c r="A26" t="s">
        <v>12</v>
      </c>
      <c r="B26" s="1">
        <v>42936</v>
      </c>
      <c r="C26">
        <v>16</v>
      </c>
      <c r="D26">
        <v>2</v>
      </c>
      <c r="E26">
        <v>4.4999999999999998E-2</v>
      </c>
      <c r="F26">
        <v>34.1</v>
      </c>
      <c r="G26">
        <f t="shared" si="0"/>
        <v>0.86614000000000002</v>
      </c>
      <c r="H26">
        <f t="shared" si="1"/>
        <v>7.7952599999999997E-2</v>
      </c>
    </row>
    <row r="27" spans="1:12" x14ac:dyDescent="0.35">
      <c r="A27" t="s">
        <v>12</v>
      </c>
      <c r="B27" s="1">
        <v>42936</v>
      </c>
      <c r="C27">
        <v>18</v>
      </c>
      <c r="D27">
        <v>2</v>
      </c>
      <c r="E27">
        <v>4.8000000000000001E-2</v>
      </c>
      <c r="F27">
        <v>36.799999999999997</v>
      </c>
      <c r="G27">
        <f t="shared" si="0"/>
        <v>0.93471999999999988</v>
      </c>
      <c r="H27">
        <f t="shared" si="1"/>
        <v>8.9733119999999986E-2</v>
      </c>
      <c r="L27" t="s">
        <v>334</v>
      </c>
    </row>
    <row r="28" spans="1:12" x14ac:dyDescent="0.35">
      <c r="A28" t="s">
        <v>12</v>
      </c>
      <c r="B28" s="1">
        <v>42936</v>
      </c>
      <c r="C28">
        <v>20</v>
      </c>
      <c r="D28">
        <v>2</v>
      </c>
      <c r="E28">
        <v>3.1E-2</v>
      </c>
      <c r="F28">
        <v>38.1</v>
      </c>
      <c r="G28">
        <f t="shared" si="0"/>
        <v>0.96774000000000004</v>
      </c>
      <c r="H28">
        <f t="shared" si="1"/>
        <v>5.9999880000000005E-2</v>
      </c>
    </row>
    <row r="29" spans="1:12" x14ac:dyDescent="0.35">
      <c r="A29" t="s">
        <v>12</v>
      </c>
      <c r="B29" s="1">
        <v>42936</v>
      </c>
      <c r="C29">
        <v>22</v>
      </c>
      <c r="D29">
        <v>2</v>
      </c>
      <c r="E29">
        <v>2.9000000000000001E-2</v>
      </c>
      <c r="F29">
        <v>38.299999999999997</v>
      </c>
      <c r="G29">
        <f t="shared" si="0"/>
        <v>0.97281999999999991</v>
      </c>
      <c r="H29">
        <f t="shared" si="1"/>
        <v>5.6423559999999998E-2</v>
      </c>
    </row>
    <row r="30" spans="1:12" x14ac:dyDescent="0.35">
      <c r="A30" t="s">
        <v>12</v>
      </c>
      <c r="B30" s="1">
        <v>42936</v>
      </c>
      <c r="C30">
        <v>24</v>
      </c>
      <c r="D30">
        <v>2</v>
      </c>
      <c r="E30">
        <v>2.9000000000000001E-2</v>
      </c>
      <c r="F30">
        <v>37</v>
      </c>
      <c r="G30">
        <f t="shared" si="0"/>
        <v>0.93979999999999997</v>
      </c>
      <c r="H30">
        <f t="shared" si="1"/>
        <v>5.4508399999999999E-2</v>
      </c>
    </row>
    <row r="31" spans="1:12" x14ac:dyDescent="0.35">
      <c r="A31" t="s">
        <v>12</v>
      </c>
      <c r="B31" s="1">
        <v>42936</v>
      </c>
      <c r="C31">
        <v>26</v>
      </c>
      <c r="D31">
        <v>2</v>
      </c>
      <c r="E31">
        <v>2.7E-2</v>
      </c>
      <c r="F31">
        <v>38.5</v>
      </c>
      <c r="G31">
        <f t="shared" si="0"/>
        <v>0.97789999999999999</v>
      </c>
      <c r="H31">
        <f t="shared" si="1"/>
        <v>5.2806600000000002E-2</v>
      </c>
    </row>
    <row r="32" spans="1:12" x14ac:dyDescent="0.35">
      <c r="A32" t="s">
        <v>12</v>
      </c>
      <c r="B32" s="1">
        <v>42936</v>
      </c>
      <c r="C32">
        <v>28</v>
      </c>
      <c r="D32">
        <v>2</v>
      </c>
      <c r="E32">
        <v>1.4999999999999999E-2</v>
      </c>
      <c r="F32">
        <v>37.5</v>
      </c>
      <c r="G32">
        <f t="shared" si="0"/>
        <v>0.95250000000000001</v>
      </c>
      <c r="H32">
        <f t="shared" si="1"/>
        <v>2.8575E-2</v>
      </c>
    </row>
    <row r="33" spans="1:12" x14ac:dyDescent="0.35">
      <c r="A33" t="s">
        <v>12</v>
      </c>
      <c r="B33" s="1">
        <v>42936</v>
      </c>
      <c r="C33">
        <v>30</v>
      </c>
      <c r="D33">
        <v>2</v>
      </c>
      <c r="E33">
        <v>1E-3</v>
      </c>
      <c r="F33">
        <v>36</v>
      </c>
      <c r="G33">
        <f t="shared" si="0"/>
        <v>0.91439999999999999</v>
      </c>
      <c r="H33">
        <f t="shared" si="1"/>
        <v>1.8288E-3</v>
      </c>
      <c r="I33">
        <f>SUM(H19:H33)</f>
        <v>0.64790828</v>
      </c>
      <c r="J33">
        <v>2.37</v>
      </c>
      <c r="K33">
        <f>J33*0.028316847</f>
        <v>6.7110927390000005E-2</v>
      </c>
      <c r="L33" t="s">
        <v>269</v>
      </c>
    </row>
    <row r="34" spans="1:12" x14ac:dyDescent="0.35">
      <c r="A34" t="s">
        <v>328</v>
      </c>
      <c r="B34" s="1">
        <v>42954</v>
      </c>
      <c r="C34">
        <v>2</v>
      </c>
      <c r="D34">
        <v>2</v>
      </c>
      <c r="E34">
        <v>1.6E-2</v>
      </c>
      <c r="G34">
        <v>0.42499999999999999</v>
      </c>
      <c r="H34">
        <f t="shared" ref="H34:H67" si="2">D34*E34*G34</f>
        <v>1.3599999999999999E-2</v>
      </c>
    </row>
    <row r="35" spans="1:12" x14ac:dyDescent="0.35">
      <c r="A35" t="s">
        <v>328</v>
      </c>
      <c r="B35" s="1">
        <v>42954</v>
      </c>
      <c r="C35">
        <v>4</v>
      </c>
      <c r="D35">
        <v>2</v>
      </c>
      <c r="E35">
        <v>4.5999999999999999E-2</v>
      </c>
      <c r="G35">
        <v>0.93</v>
      </c>
      <c r="H35">
        <f t="shared" si="2"/>
        <v>8.5559999999999997E-2</v>
      </c>
    </row>
    <row r="36" spans="1:12" x14ac:dyDescent="0.35">
      <c r="A36" t="s">
        <v>328</v>
      </c>
      <c r="B36" s="1">
        <v>42954</v>
      </c>
      <c r="C36">
        <v>6</v>
      </c>
      <c r="D36">
        <v>2</v>
      </c>
      <c r="E36">
        <v>0.14399999999999999</v>
      </c>
      <c r="G36">
        <v>1.335</v>
      </c>
      <c r="H36">
        <f t="shared" si="2"/>
        <v>0.38447999999999999</v>
      </c>
    </row>
    <row r="37" spans="1:12" x14ac:dyDescent="0.35">
      <c r="A37" t="s">
        <v>328</v>
      </c>
      <c r="B37" s="1">
        <v>42954</v>
      </c>
      <c r="C37">
        <v>8</v>
      </c>
      <c r="D37">
        <v>2</v>
      </c>
      <c r="E37">
        <v>0.13500000000000001</v>
      </c>
      <c r="G37">
        <f>1.335+0.06</f>
        <v>1.395</v>
      </c>
      <c r="H37">
        <f t="shared" si="2"/>
        <v>0.37665000000000004</v>
      </c>
    </row>
    <row r="38" spans="1:12" x14ac:dyDescent="0.35">
      <c r="A38" t="s">
        <v>328</v>
      </c>
      <c r="B38" s="1">
        <v>42954</v>
      </c>
      <c r="C38">
        <v>10</v>
      </c>
      <c r="D38">
        <v>2</v>
      </c>
      <c r="E38">
        <v>0.23599999999999999</v>
      </c>
      <c r="G38">
        <v>1.335</v>
      </c>
      <c r="H38">
        <f t="shared" si="2"/>
        <v>0.6301199999999999</v>
      </c>
    </row>
    <row r="39" spans="1:12" x14ac:dyDescent="0.35">
      <c r="A39" t="s">
        <v>328</v>
      </c>
      <c r="B39" s="1">
        <v>42954</v>
      </c>
      <c r="C39">
        <v>12</v>
      </c>
      <c r="D39">
        <v>2</v>
      </c>
      <c r="E39">
        <v>0.25</v>
      </c>
      <c r="G39">
        <v>1.325</v>
      </c>
      <c r="H39">
        <f t="shared" si="2"/>
        <v>0.66249999999999998</v>
      </c>
    </row>
    <row r="40" spans="1:12" x14ac:dyDescent="0.35">
      <c r="A40" t="s">
        <v>328</v>
      </c>
      <c r="B40" s="1">
        <v>42954</v>
      </c>
      <c r="C40">
        <v>14</v>
      </c>
      <c r="D40">
        <v>2</v>
      </c>
      <c r="E40">
        <v>0.249</v>
      </c>
      <c r="G40">
        <f>1.335-0.05</f>
        <v>1.2849999999999999</v>
      </c>
      <c r="H40">
        <f t="shared" si="2"/>
        <v>0.63993</v>
      </c>
    </row>
    <row r="41" spans="1:12" x14ac:dyDescent="0.35">
      <c r="A41" t="s">
        <v>328</v>
      </c>
      <c r="B41" s="1">
        <v>42954</v>
      </c>
      <c r="C41">
        <v>16</v>
      </c>
      <c r="D41">
        <v>2</v>
      </c>
      <c r="E41">
        <v>0.22500000000000001</v>
      </c>
      <c r="G41">
        <f>1.335-0.09</f>
        <v>1.2449999999999999</v>
      </c>
      <c r="H41">
        <f t="shared" si="2"/>
        <v>0.56024999999999991</v>
      </c>
    </row>
    <row r="42" spans="1:12" x14ac:dyDescent="0.35">
      <c r="A42" t="s">
        <v>328</v>
      </c>
      <c r="B42" s="1">
        <v>42954</v>
      </c>
      <c r="C42">
        <v>18</v>
      </c>
      <c r="D42">
        <v>2</v>
      </c>
      <c r="E42">
        <v>0.30199999999999999</v>
      </c>
      <c r="G42">
        <f>1.335-0.12</f>
        <v>1.2149999999999999</v>
      </c>
      <c r="H42">
        <f t="shared" si="2"/>
        <v>0.73385999999999985</v>
      </c>
    </row>
    <row r="43" spans="1:12" x14ac:dyDescent="0.35">
      <c r="A43" t="s">
        <v>328</v>
      </c>
      <c r="B43" s="1">
        <v>42954</v>
      </c>
      <c r="C43">
        <v>20</v>
      </c>
      <c r="D43">
        <v>2</v>
      </c>
      <c r="E43">
        <v>0.27</v>
      </c>
      <c r="G43">
        <f>1.335-0.14</f>
        <v>1.1949999999999998</v>
      </c>
      <c r="H43">
        <f t="shared" si="2"/>
        <v>0.64529999999999998</v>
      </c>
    </row>
    <row r="44" spans="1:12" x14ac:dyDescent="0.35">
      <c r="A44" t="s">
        <v>328</v>
      </c>
      <c r="B44" s="1">
        <v>42954</v>
      </c>
      <c r="C44">
        <v>22</v>
      </c>
      <c r="D44">
        <v>2</v>
      </c>
      <c r="E44">
        <v>0.22</v>
      </c>
      <c r="G44">
        <f>1.335-0.13</f>
        <v>1.2050000000000001</v>
      </c>
      <c r="H44">
        <f t="shared" si="2"/>
        <v>0.5302</v>
      </c>
    </row>
    <row r="45" spans="1:12" x14ac:dyDescent="0.35">
      <c r="A45" t="s">
        <v>328</v>
      </c>
      <c r="B45" s="1">
        <v>42954</v>
      </c>
      <c r="C45">
        <v>24</v>
      </c>
      <c r="D45">
        <v>2</v>
      </c>
      <c r="E45">
        <v>0.152</v>
      </c>
      <c r="G45">
        <f>1.335-0.15</f>
        <v>1.1850000000000001</v>
      </c>
      <c r="H45">
        <f t="shared" si="2"/>
        <v>0.36024</v>
      </c>
    </row>
    <row r="46" spans="1:12" x14ac:dyDescent="0.35">
      <c r="A46" t="s">
        <v>328</v>
      </c>
      <c r="B46" s="1">
        <v>42954</v>
      </c>
      <c r="C46">
        <v>26</v>
      </c>
      <c r="D46">
        <v>2</v>
      </c>
      <c r="E46">
        <v>0.14099999999999999</v>
      </c>
      <c r="G46">
        <f>1.335-0.155</f>
        <v>1.18</v>
      </c>
      <c r="H46">
        <f t="shared" si="2"/>
        <v>0.33275999999999994</v>
      </c>
    </row>
    <row r="47" spans="1:12" x14ac:dyDescent="0.35">
      <c r="A47" t="s">
        <v>328</v>
      </c>
      <c r="B47" s="1">
        <v>42954</v>
      </c>
      <c r="C47">
        <v>28</v>
      </c>
      <c r="D47">
        <v>2</v>
      </c>
      <c r="E47">
        <v>0.108</v>
      </c>
      <c r="G47">
        <f>1.335-0.18</f>
        <v>1.155</v>
      </c>
      <c r="H47">
        <f t="shared" si="2"/>
        <v>0.24948000000000001</v>
      </c>
    </row>
    <row r="48" spans="1:12" x14ac:dyDescent="0.35">
      <c r="A48" t="s">
        <v>328</v>
      </c>
      <c r="B48" s="1">
        <v>42954</v>
      </c>
      <c r="C48">
        <v>30</v>
      </c>
      <c r="D48">
        <v>2</v>
      </c>
      <c r="E48">
        <v>0.112</v>
      </c>
      <c r="G48">
        <f>1.335-0.25</f>
        <v>1.085</v>
      </c>
      <c r="H48">
        <f t="shared" si="2"/>
        <v>0.24304000000000001</v>
      </c>
    </row>
    <row r="49" spans="1:12" x14ac:dyDescent="0.35">
      <c r="A49" t="s">
        <v>328</v>
      </c>
      <c r="B49" s="1">
        <v>42954</v>
      </c>
      <c r="C49">
        <v>32</v>
      </c>
      <c r="D49">
        <v>2</v>
      </c>
      <c r="E49">
        <v>9.6000000000000002E-2</v>
      </c>
      <c r="G49">
        <f>1.335-0.25</f>
        <v>1.085</v>
      </c>
      <c r="H49">
        <f t="shared" si="2"/>
        <v>0.20832000000000001</v>
      </c>
    </row>
    <row r="50" spans="1:12" x14ac:dyDescent="0.35">
      <c r="A50" t="s">
        <v>328</v>
      </c>
      <c r="B50" s="1">
        <v>42954</v>
      </c>
      <c r="C50">
        <v>34</v>
      </c>
      <c r="D50">
        <v>2</v>
      </c>
      <c r="E50">
        <v>1.7000000000000001E-2</v>
      </c>
      <c r="G50">
        <v>0.89</v>
      </c>
      <c r="H50">
        <f t="shared" si="2"/>
        <v>3.0260000000000002E-2</v>
      </c>
    </row>
    <row r="51" spans="1:12" x14ac:dyDescent="0.35">
      <c r="A51" t="s">
        <v>328</v>
      </c>
      <c r="B51" s="1">
        <v>42954</v>
      </c>
      <c r="C51">
        <v>36</v>
      </c>
      <c r="D51">
        <v>2</v>
      </c>
      <c r="E51">
        <v>3.3000000000000002E-2</v>
      </c>
      <c r="G51">
        <v>0.84</v>
      </c>
      <c r="H51">
        <f t="shared" si="2"/>
        <v>5.5440000000000003E-2</v>
      </c>
      <c r="I51">
        <f>SUM(H34:H51)</f>
        <v>6.7419899999999986</v>
      </c>
      <c r="J51">
        <v>24.1</v>
      </c>
      <c r="K51">
        <f>J51*0.028316847</f>
        <v>0.68243601269999998</v>
      </c>
      <c r="L51" t="s">
        <v>268</v>
      </c>
    </row>
    <row r="52" spans="1:12" x14ac:dyDescent="0.35">
      <c r="A52" t="s">
        <v>428</v>
      </c>
      <c r="B52" s="1">
        <v>42996</v>
      </c>
      <c r="C52">
        <v>2</v>
      </c>
      <c r="D52">
        <v>2</v>
      </c>
      <c r="E52">
        <v>1.6E-2</v>
      </c>
      <c r="G52">
        <v>0.34499999999999997</v>
      </c>
      <c r="H52">
        <f t="shared" si="2"/>
        <v>1.1039999999999999E-2</v>
      </c>
    </row>
    <row r="53" spans="1:12" x14ac:dyDescent="0.35">
      <c r="A53" t="s">
        <v>428</v>
      </c>
      <c r="B53" s="1">
        <v>42996</v>
      </c>
      <c r="C53">
        <v>4</v>
      </c>
      <c r="D53">
        <v>2</v>
      </c>
      <c r="E53">
        <v>8.9999999999999993E-3</v>
      </c>
      <c r="G53">
        <v>0.8</v>
      </c>
      <c r="H53">
        <f t="shared" si="2"/>
        <v>1.44E-2</v>
      </c>
    </row>
    <row r="54" spans="1:12" x14ac:dyDescent="0.35">
      <c r="A54" t="s">
        <v>428</v>
      </c>
      <c r="B54" s="1">
        <v>42996</v>
      </c>
      <c r="C54">
        <v>6</v>
      </c>
      <c r="D54">
        <v>2</v>
      </c>
      <c r="E54">
        <v>0.02</v>
      </c>
      <c r="G54">
        <v>0.91</v>
      </c>
      <c r="H54">
        <f t="shared" si="2"/>
        <v>3.6400000000000002E-2</v>
      </c>
    </row>
    <row r="55" spans="1:12" x14ac:dyDescent="0.35">
      <c r="A55" t="s">
        <v>428</v>
      </c>
      <c r="B55" s="1">
        <v>42996</v>
      </c>
      <c r="C55">
        <v>8</v>
      </c>
      <c r="D55">
        <v>2</v>
      </c>
      <c r="E55">
        <v>0.02</v>
      </c>
      <c r="G55">
        <v>0.81499999999999995</v>
      </c>
      <c r="H55">
        <f t="shared" si="2"/>
        <v>3.2599999999999997E-2</v>
      </c>
    </row>
    <row r="56" spans="1:12" x14ac:dyDescent="0.35">
      <c r="A56" t="s">
        <v>428</v>
      </c>
      <c r="B56" s="1">
        <v>42996</v>
      </c>
      <c r="C56">
        <v>10</v>
      </c>
      <c r="D56">
        <v>2</v>
      </c>
      <c r="E56">
        <v>1.7000000000000001E-2</v>
      </c>
      <c r="G56">
        <v>0.79</v>
      </c>
      <c r="H56">
        <f t="shared" si="2"/>
        <v>2.6860000000000002E-2</v>
      </c>
    </row>
    <row r="57" spans="1:12" x14ac:dyDescent="0.35">
      <c r="A57" t="s">
        <v>428</v>
      </c>
      <c r="B57" s="1">
        <v>42996</v>
      </c>
      <c r="C57">
        <v>12</v>
      </c>
      <c r="D57">
        <v>2</v>
      </c>
      <c r="E57">
        <v>4.0000000000000001E-3</v>
      </c>
      <c r="G57">
        <v>0.76500000000000001</v>
      </c>
      <c r="H57">
        <f t="shared" si="2"/>
        <v>6.1200000000000004E-3</v>
      </c>
    </row>
    <row r="58" spans="1:12" x14ac:dyDescent="0.35">
      <c r="A58" t="s">
        <v>428</v>
      </c>
      <c r="B58" s="1">
        <v>42996</v>
      </c>
      <c r="C58">
        <v>14</v>
      </c>
      <c r="D58">
        <v>2</v>
      </c>
      <c r="E58">
        <v>1.2999999999999999E-2</v>
      </c>
      <c r="G58">
        <v>0.72499999999999998</v>
      </c>
      <c r="H58">
        <f t="shared" si="2"/>
        <v>1.8849999999999999E-2</v>
      </c>
    </row>
    <row r="59" spans="1:12" x14ac:dyDescent="0.35">
      <c r="A59" t="s">
        <v>428</v>
      </c>
      <c r="B59" s="1">
        <v>42996</v>
      </c>
      <c r="C59">
        <v>16</v>
      </c>
      <c r="D59">
        <v>2</v>
      </c>
      <c r="E59">
        <v>1.4E-2</v>
      </c>
      <c r="G59">
        <v>0.68500000000000005</v>
      </c>
      <c r="H59">
        <f t="shared" si="2"/>
        <v>1.9180000000000003E-2</v>
      </c>
    </row>
    <row r="60" spans="1:12" x14ac:dyDescent="0.35">
      <c r="A60" t="s">
        <v>428</v>
      </c>
      <c r="B60" s="1">
        <v>42996</v>
      </c>
      <c r="C60">
        <v>18</v>
      </c>
      <c r="D60">
        <v>2</v>
      </c>
      <c r="E60">
        <v>3.2000000000000001E-2</v>
      </c>
      <c r="G60">
        <v>0.65</v>
      </c>
      <c r="H60">
        <f t="shared" si="2"/>
        <v>4.1600000000000005E-2</v>
      </c>
    </row>
    <row r="61" spans="1:12" x14ac:dyDescent="0.35">
      <c r="A61" t="s">
        <v>428</v>
      </c>
      <c r="B61" s="1">
        <v>42996</v>
      </c>
      <c r="C61">
        <v>20</v>
      </c>
      <c r="D61">
        <v>2</v>
      </c>
      <c r="E61">
        <v>3.0000000000000001E-3</v>
      </c>
      <c r="G61">
        <v>0.71499999999999997</v>
      </c>
      <c r="H61">
        <f t="shared" si="2"/>
        <v>4.2899999999999995E-3</v>
      </c>
    </row>
    <row r="62" spans="1:12" x14ac:dyDescent="0.35">
      <c r="A62" t="s">
        <v>428</v>
      </c>
      <c r="B62" s="1">
        <v>42996</v>
      </c>
      <c r="C62">
        <v>22</v>
      </c>
      <c r="D62">
        <v>2</v>
      </c>
      <c r="E62">
        <v>0.01</v>
      </c>
      <c r="G62">
        <v>0.68500000000000005</v>
      </c>
      <c r="H62">
        <f t="shared" si="2"/>
        <v>1.3700000000000002E-2</v>
      </c>
    </row>
    <row r="63" spans="1:12" x14ac:dyDescent="0.35">
      <c r="A63" t="s">
        <v>428</v>
      </c>
      <c r="B63" s="1">
        <v>42996</v>
      </c>
      <c r="C63">
        <v>24</v>
      </c>
      <c r="D63">
        <v>2</v>
      </c>
      <c r="E63">
        <v>3.0000000000000001E-3</v>
      </c>
      <c r="G63">
        <v>0.63</v>
      </c>
      <c r="H63">
        <f t="shared" si="2"/>
        <v>3.7799999999999999E-3</v>
      </c>
    </row>
    <row r="64" spans="1:12" x14ac:dyDescent="0.35">
      <c r="A64" t="s">
        <v>428</v>
      </c>
      <c r="B64" s="1">
        <v>42996</v>
      </c>
      <c r="C64">
        <v>26</v>
      </c>
      <c r="D64">
        <v>2</v>
      </c>
      <c r="E64">
        <v>1.4E-2</v>
      </c>
      <c r="G64">
        <v>0.64</v>
      </c>
      <c r="H64">
        <f t="shared" si="2"/>
        <v>1.7920000000000002E-2</v>
      </c>
    </row>
    <row r="65" spans="1:12" x14ac:dyDescent="0.35">
      <c r="A65" t="s">
        <v>428</v>
      </c>
      <c r="B65" s="1">
        <v>42996</v>
      </c>
      <c r="C65">
        <v>28</v>
      </c>
      <c r="D65">
        <v>2</v>
      </c>
      <c r="E65">
        <v>7.0000000000000001E-3</v>
      </c>
      <c r="G65">
        <v>0.64</v>
      </c>
      <c r="H65">
        <f t="shared" si="2"/>
        <v>8.9600000000000009E-3</v>
      </c>
    </row>
    <row r="66" spans="1:12" x14ac:dyDescent="0.35">
      <c r="A66" t="s">
        <v>428</v>
      </c>
      <c r="B66" s="1">
        <v>42996</v>
      </c>
      <c r="C66">
        <v>30</v>
      </c>
      <c r="D66">
        <v>2</v>
      </c>
      <c r="E66">
        <v>3.0000000000000001E-3</v>
      </c>
      <c r="G66">
        <v>0.56999999999999995</v>
      </c>
      <c r="H66">
        <f t="shared" si="2"/>
        <v>3.4199999999999999E-3</v>
      </c>
    </row>
    <row r="67" spans="1:12" x14ac:dyDescent="0.35">
      <c r="A67" t="s">
        <v>428</v>
      </c>
      <c r="B67" s="1">
        <v>42996</v>
      </c>
      <c r="C67">
        <v>32</v>
      </c>
      <c r="D67">
        <v>2</v>
      </c>
      <c r="E67">
        <v>7.0000000000000001E-3</v>
      </c>
      <c r="G67">
        <v>0.48</v>
      </c>
      <c r="H67">
        <f t="shared" si="2"/>
        <v>6.7200000000000003E-3</v>
      </c>
      <c r="I67">
        <f>SUM(H52:H67)</f>
        <v>0.26583999999999997</v>
      </c>
      <c r="J67">
        <v>0.19</v>
      </c>
      <c r="K67">
        <f>J67*0.028316847</f>
        <v>5.3802009299999997E-3</v>
      </c>
      <c r="L67" t="s">
        <v>453</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0A8DAC-42B6-4164-98F1-A564D5F2B095}">
  <dimension ref="A1:G119"/>
  <sheetViews>
    <sheetView tabSelected="1" topLeftCell="A93" zoomScale="60" zoomScaleNormal="60" workbookViewId="0">
      <selection activeCell="G117" sqref="G117"/>
    </sheetView>
  </sheetViews>
  <sheetFormatPr defaultRowHeight="14.5" x14ac:dyDescent="0.35"/>
  <cols>
    <col min="1" max="16384" width="8.7265625" style="13"/>
  </cols>
  <sheetData>
    <row r="1" spans="1:6" x14ac:dyDescent="0.35">
      <c r="A1" s="13" t="s">
        <v>0</v>
      </c>
      <c r="B1" s="13" t="s">
        <v>368</v>
      </c>
      <c r="C1" s="13" t="s">
        <v>367</v>
      </c>
      <c r="D1" s="13" t="s">
        <v>97</v>
      </c>
      <c r="E1" s="13" t="s">
        <v>366</v>
      </c>
    </row>
    <row r="2" spans="1:6" x14ac:dyDescent="0.35">
      <c r="A2" s="13" t="s">
        <v>43</v>
      </c>
      <c r="B2" s="13">
        <v>2500</v>
      </c>
      <c r="C2" s="13">
        <v>42</v>
      </c>
      <c r="D2" s="13" t="s">
        <v>448</v>
      </c>
      <c r="E2" s="13">
        <v>1</v>
      </c>
      <c r="F2" s="13" t="str">
        <f>INDEX(Treatments!A:B,MATCH(A2,Treatments!A:A,0),2)</f>
        <v>AMBL</v>
      </c>
    </row>
    <row r="3" spans="1:6" x14ac:dyDescent="0.35">
      <c r="A3" s="13" t="s">
        <v>43</v>
      </c>
      <c r="B3" s="13">
        <v>2500</v>
      </c>
      <c r="C3" s="13">
        <v>40</v>
      </c>
      <c r="D3" s="13" t="s">
        <v>449</v>
      </c>
      <c r="E3" s="13">
        <v>1</v>
      </c>
      <c r="F3" s="13" t="str">
        <f>INDEX(Treatments!A:B,MATCH(A3,Treatments!A:A,0),2)</f>
        <v>AMBL</v>
      </c>
    </row>
    <row r="4" spans="1:6" x14ac:dyDescent="0.35">
      <c r="A4" s="13" t="s">
        <v>2</v>
      </c>
      <c r="B4" s="13">
        <v>4500</v>
      </c>
      <c r="C4" s="13">
        <v>40</v>
      </c>
      <c r="D4" s="13" t="s">
        <v>202</v>
      </c>
      <c r="E4" s="13">
        <v>2</v>
      </c>
      <c r="F4" s="13" t="str">
        <f>INDEX(Treatments!A:B,MATCH(A4,Treatments!A:A,0),2)</f>
        <v>AMBL</v>
      </c>
    </row>
    <row r="5" spans="1:6" x14ac:dyDescent="0.35">
      <c r="A5" s="13" t="s">
        <v>2</v>
      </c>
      <c r="B5" s="13">
        <v>4500</v>
      </c>
      <c r="C5" s="13">
        <v>42</v>
      </c>
      <c r="D5" s="13" t="s">
        <v>203</v>
      </c>
      <c r="E5" s="13">
        <v>2</v>
      </c>
      <c r="F5" s="13" t="str">
        <f>INDEX(Treatments!A:B,MATCH(A5,Treatments!A:A,0),2)</f>
        <v>AMBL</v>
      </c>
    </row>
    <row r="6" spans="1:6" x14ac:dyDescent="0.35">
      <c r="A6" s="13" t="s">
        <v>42</v>
      </c>
      <c r="B6" s="13">
        <v>3000</v>
      </c>
      <c r="C6" s="13">
        <v>41</v>
      </c>
      <c r="D6" s="13" t="s">
        <v>211</v>
      </c>
      <c r="E6" s="13">
        <v>2</v>
      </c>
      <c r="F6" s="13" t="str">
        <f>INDEX(Treatments!A:B,MATCH(A6,Treatments!A:A,0),2)</f>
        <v>CTRL</v>
      </c>
    </row>
    <row r="7" spans="1:6" x14ac:dyDescent="0.35">
      <c r="A7" s="13" t="s">
        <v>47</v>
      </c>
      <c r="B7" s="13">
        <v>3500</v>
      </c>
      <c r="C7" s="13">
        <v>43</v>
      </c>
      <c r="D7" s="13" t="s">
        <v>441</v>
      </c>
      <c r="E7" s="13">
        <v>2</v>
      </c>
      <c r="F7" s="13" t="str">
        <f>INDEX(Treatments!A:B,MATCH(A7,Treatments!A:A,0),2)</f>
        <v>CTRL</v>
      </c>
    </row>
    <row r="8" spans="1:6" x14ac:dyDescent="0.35">
      <c r="A8" s="13" t="s">
        <v>40</v>
      </c>
      <c r="B8" s="13">
        <v>3400</v>
      </c>
      <c r="C8" s="13">
        <v>39</v>
      </c>
      <c r="D8" s="13" t="s">
        <v>427</v>
      </c>
      <c r="E8" s="13">
        <v>2</v>
      </c>
      <c r="F8" s="13" t="str">
        <f>INDEX(Treatments!A:B,MATCH(A8,Treatments!A:A,0),2)</f>
        <v>AMBS</v>
      </c>
    </row>
    <row r="9" spans="1:6" x14ac:dyDescent="0.35">
      <c r="A9" s="13" t="s">
        <v>40</v>
      </c>
      <c r="B9" s="13">
        <v>3400</v>
      </c>
      <c r="C9" s="13">
        <v>41</v>
      </c>
      <c r="D9" s="13" t="s">
        <v>426</v>
      </c>
      <c r="E9" s="13">
        <v>2</v>
      </c>
      <c r="F9" s="13" t="str">
        <f>INDEX(Treatments!A:B,MATCH(A9,Treatments!A:A,0),2)</f>
        <v>AMBS</v>
      </c>
    </row>
    <row r="10" spans="1:6" x14ac:dyDescent="0.35">
      <c r="A10" s="13" t="s">
        <v>27</v>
      </c>
      <c r="B10" s="13">
        <v>2500</v>
      </c>
      <c r="C10" s="13">
        <v>48</v>
      </c>
      <c r="D10" s="13" t="s">
        <v>399</v>
      </c>
      <c r="E10" s="13">
        <v>2</v>
      </c>
      <c r="F10" s="13" t="str">
        <f>INDEX(Treatments!A:B,MATCH(A10,Treatments!A:A,0),2)</f>
        <v>AMBL</v>
      </c>
    </row>
    <row r="11" spans="1:6" x14ac:dyDescent="0.35">
      <c r="A11" s="13" t="s">
        <v>27</v>
      </c>
      <c r="B11" s="13">
        <v>2500</v>
      </c>
      <c r="C11" s="13">
        <v>56</v>
      </c>
      <c r="D11" s="13" t="s">
        <v>398</v>
      </c>
      <c r="E11" s="13">
        <v>2</v>
      </c>
      <c r="F11" s="13" t="str">
        <f>INDEX(Treatments!A:B,MATCH(A11,Treatments!A:A,0),2)</f>
        <v>AMBL</v>
      </c>
    </row>
    <row r="12" spans="1:6" x14ac:dyDescent="0.35">
      <c r="A12" s="13" t="s">
        <v>30</v>
      </c>
      <c r="B12" s="13">
        <v>3000</v>
      </c>
      <c r="C12" s="13">
        <v>40</v>
      </c>
      <c r="D12" s="13" t="s">
        <v>405</v>
      </c>
      <c r="E12" s="13">
        <v>2</v>
      </c>
      <c r="F12" s="13" t="str">
        <f>INDEX(Treatments!A:B,MATCH(A12,Treatments!A:A,0),2)</f>
        <v>AMBL</v>
      </c>
    </row>
    <row r="13" spans="1:6" x14ac:dyDescent="0.35">
      <c r="A13" s="13" t="s">
        <v>30</v>
      </c>
      <c r="B13" s="13">
        <v>3000</v>
      </c>
      <c r="C13" s="13">
        <v>54</v>
      </c>
      <c r="D13" s="13" t="s">
        <v>404</v>
      </c>
      <c r="E13" s="13">
        <v>2</v>
      </c>
      <c r="F13" s="13" t="str">
        <f>INDEX(Treatments!A:B,MATCH(A13,Treatments!A:A,0),2)</f>
        <v>AMBL</v>
      </c>
    </row>
    <row r="14" spans="1:6" x14ac:dyDescent="0.35">
      <c r="A14" s="13" t="s">
        <v>29</v>
      </c>
      <c r="B14" s="13">
        <v>2500</v>
      </c>
      <c r="C14" s="13">
        <v>38</v>
      </c>
      <c r="D14" s="13" t="s">
        <v>402</v>
      </c>
      <c r="E14" s="13">
        <v>2</v>
      </c>
      <c r="F14" s="13" t="str">
        <f>INDEX(Treatments!A:B,MATCH(A14,Treatments!A:A,0),2)</f>
        <v>AMBS</v>
      </c>
    </row>
    <row r="15" spans="1:6" x14ac:dyDescent="0.35">
      <c r="A15" s="13" t="s">
        <v>29</v>
      </c>
      <c r="B15" s="13">
        <v>2500</v>
      </c>
      <c r="C15" s="13">
        <v>52</v>
      </c>
      <c r="D15" s="13" t="s">
        <v>403</v>
      </c>
      <c r="E15" s="13">
        <v>2</v>
      </c>
      <c r="F15" s="13" t="str">
        <f>INDEX(Treatments!A:B,MATCH(A15,Treatments!A:A,0),2)</f>
        <v>AMBS</v>
      </c>
    </row>
    <row r="16" spans="1:6" x14ac:dyDescent="0.35">
      <c r="A16" s="13" t="s">
        <v>28</v>
      </c>
      <c r="B16" s="13">
        <v>2500</v>
      </c>
      <c r="C16" s="13">
        <v>54</v>
      </c>
      <c r="D16" s="13" t="s">
        <v>401</v>
      </c>
      <c r="E16" s="13">
        <v>2</v>
      </c>
      <c r="F16" s="13" t="str">
        <f>INDEX(Treatments!A:B,MATCH(A16,Treatments!A:A,0),2)</f>
        <v>ACTL</v>
      </c>
    </row>
    <row r="17" spans="1:6" x14ac:dyDescent="0.35">
      <c r="A17" s="13" t="s">
        <v>28</v>
      </c>
      <c r="B17" s="13">
        <v>2500</v>
      </c>
      <c r="C17" s="13">
        <v>44</v>
      </c>
      <c r="D17" s="13" t="s">
        <v>400</v>
      </c>
      <c r="E17" s="13">
        <v>2</v>
      </c>
      <c r="F17" s="13" t="str">
        <f>INDEX(Treatments!A:B,MATCH(A17,Treatments!A:A,0),2)</f>
        <v>ACTL</v>
      </c>
    </row>
    <row r="18" spans="1:6" x14ac:dyDescent="0.35">
      <c r="A18" s="13" t="s">
        <v>25</v>
      </c>
      <c r="B18" s="13">
        <v>2500</v>
      </c>
      <c r="C18" s="13">
        <v>46</v>
      </c>
      <c r="D18" s="13" t="s">
        <v>395</v>
      </c>
      <c r="E18" s="13">
        <v>2</v>
      </c>
      <c r="F18" s="13" t="str">
        <f>INDEX(Treatments!A:B,MATCH(A18,Treatments!A:A,0),2)</f>
        <v>CTRL</v>
      </c>
    </row>
    <row r="19" spans="1:6" x14ac:dyDescent="0.35">
      <c r="A19" s="13" t="s">
        <v>25</v>
      </c>
      <c r="B19" s="13">
        <v>2500</v>
      </c>
      <c r="C19" s="13">
        <v>48</v>
      </c>
      <c r="D19" s="13" t="s">
        <v>394</v>
      </c>
      <c r="E19" s="13">
        <v>2</v>
      </c>
      <c r="F19" s="13" t="str">
        <f>INDEX(Treatments!A:B,MATCH(A19,Treatments!A:A,0),2)</f>
        <v>CTRL</v>
      </c>
    </row>
    <row r="20" spans="1:6" x14ac:dyDescent="0.35">
      <c r="A20" s="13" t="s">
        <v>47</v>
      </c>
      <c r="B20" s="13">
        <v>3500</v>
      </c>
      <c r="C20" s="13">
        <v>39</v>
      </c>
      <c r="D20" s="13" t="s">
        <v>442</v>
      </c>
      <c r="E20" s="13">
        <v>2</v>
      </c>
      <c r="F20" s="13" t="str">
        <f>INDEX(Treatments!A:B,MATCH(A20,Treatments!A:A,0),2)</f>
        <v>CTRL</v>
      </c>
    </row>
    <row r="21" spans="1:6" x14ac:dyDescent="0.35">
      <c r="A21" s="13" t="s">
        <v>15</v>
      </c>
      <c r="B21" s="13">
        <v>2500</v>
      </c>
      <c r="C21" s="13">
        <v>42</v>
      </c>
      <c r="D21" s="13" t="s">
        <v>373</v>
      </c>
      <c r="E21" s="13">
        <v>2</v>
      </c>
      <c r="F21" s="13" t="str">
        <f>INDEX(Treatments!A:B,MATCH(A21,Treatments!A:A,0),2)</f>
        <v>AMBS</v>
      </c>
    </row>
    <row r="22" spans="1:6" x14ac:dyDescent="0.35">
      <c r="A22" s="13" t="s">
        <v>15</v>
      </c>
      <c r="B22" s="13">
        <v>2500</v>
      </c>
      <c r="C22" s="13">
        <v>42</v>
      </c>
      <c r="D22" s="13" t="s">
        <v>374</v>
      </c>
      <c r="E22" s="13">
        <v>2</v>
      </c>
      <c r="F22" s="13" t="str">
        <f>INDEX(Treatments!A:B,MATCH(A22,Treatments!A:A,0),2)</f>
        <v>AMBS</v>
      </c>
    </row>
    <row r="23" spans="1:6" x14ac:dyDescent="0.35">
      <c r="A23" s="14" t="s">
        <v>51</v>
      </c>
      <c r="B23" s="14">
        <v>3000</v>
      </c>
      <c r="C23" s="14">
        <v>40</v>
      </c>
      <c r="D23" s="14" t="s">
        <v>471</v>
      </c>
      <c r="E23" s="14">
        <v>2</v>
      </c>
      <c r="F23" s="14" t="str">
        <f>INDEX(Treatments!A:B,MATCH(A23,Treatments!A:A,0),2)</f>
        <v>ACTL</v>
      </c>
    </row>
    <row r="24" spans="1:6" x14ac:dyDescent="0.35">
      <c r="A24" s="14" t="s">
        <v>51</v>
      </c>
      <c r="B24" s="14">
        <v>3000</v>
      </c>
      <c r="C24" s="14">
        <v>45</v>
      </c>
      <c r="D24" s="14" t="s">
        <v>470</v>
      </c>
      <c r="E24" s="14">
        <v>2</v>
      </c>
      <c r="F24" s="14" t="str">
        <f>INDEX(Treatments!A:B,MATCH(A24,Treatments!A:A,0),2)</f>
        <v>ACTL</v>
      </c>
    </row>
    <row r="25" spans="1:6" x14ac:dyDescent="0.35">
      <c r="A25" s="14" t="s">
        <v>50</v>
      </c>
      <c r="B25" s="14">
        <v>3500</v>
      </c>
      <c r="C25" s="14">
        <v>46</v>
      </c>
      <c r="D25" s="14" t="s">
        <v>434</v>
      </c>
      <c r="E25" s="14">
        <v>2</v>
      </c>
      <c r="F25" s="14" t="str">
        <f>INDEX(Treatments!A:B,MATCH(A25,Treatments!A:A,0),2)</f>
        <v>CTRL</v>
      </c>
    </row>
    <row r="26" spans="1:6" x14ac:dyDescent="0.35">
      <c r="A26" s="14" t="s">
        <v>50</v>
      </c>
      <c r="B26" s="14">
        <v>3500</v>
      </c>
      <c r="C26" s="14">
        <v>46</v>
      </c>
      <c r="D26" s="14" t="s">
        <v>435</v>
      </c>
      <c r="E26" s="14">
        <v>2</v>
      </c>
      <c r="F26" s="14" t="str">
        <f>INDEX(Treatments!A:B,MATCH(A26,Treatments!A:A,0),2)</f>
        <v>CTRL</v>
      </c>
    </row>
    <row r="27" spans="1:6" x14ac:dyDescent="0.35">
      <c r="A27" s="14" t="s">
        <v>51</v>
      </c>
      <c r="B27" s="14">
        <v>3000</v>
      </c>
      <c r="C27" s="14">
        <v>43</v>
      </c>
      <c r="D27" s="14" t="s">
        <v>432</v>
      </c>
      <c r="E27" s="14">
        <v>2</v>
      </c>
      <c r="F27" s="14" t="str">
        <f>INDEX(Treatments!A:B,MATCH(A27,Treatments!A:A,0),2)</f>
        <v>ACTL</v>
      </c>
    </row>
    <row r="28" spans="1:6" x14ac:dyDescent="0.35">
      <c r="A28" s="14" t="s">
        <v>50</v>
      </c>
      <c r="B28" s="14">
        <v>3500</v>
      </c>
      <c r="C28" s="14">
        <v>43</v>
      </c>
      <c r="D28" s="14" t="s">
        <v>433</v>
      </c>
      <c r="E28" s="14">
        <v>2</v>
      </c>
      <c r="F28" s="14" t="str">
        <f>INDEX(Treatments!A:B,MATCH(A28,Treatments!A:A,0),2)</f>
        <v>CTRL</v>
      </c>
    </row>
    <row r="29" spans="1:6" x14ac:dyDescent="0.35">
      <c r="A29" s="13" t="s">
        <v>39</v>
      </c>
      <c r="B29" s="13">
        <v>4500</v>
      </c>
      <c r="C29" s="13">
        <v>40</v>
      </c>
      <c r="D29" s="13" t="s">
        <v>204</v>
      </c>
      <c r="E29" s="13">
        <v>3</v>
      </c>
      <c r="F29" s="13" t="str">
        <f>INDEX(Treatments!A:B,MATCH(A29,Treatments!A:A,0),2)</f>
        <v>ACTL</v>
      </c>
    </row>
    <row r="30" spans="1:6" x14ac:dyDescent="0.35">
      <c r="A30" s="13" t="s">
        <v>39</v>
      </c>
      <c r="B30" s="13">
        <v>4500</v>
      </c>
      <c r="C30" s="13">
        <v>41</v>
      </c>
      <c r="D30" s="13" t="s">
        <v>205</v>
      </c>
      <c r="E30" s="13">
        <v>3</v>
      </c>
      <c r="F30" s="13" t="str">
        <f>INDEX(Treatments!A:B,MATCH(A30,Treatments!A:A,0),2)</f>
        <v>ACTL</v>
      </c>
    </row>
    <row r="31" spans="1:6" x14ac:dyDescent="0.35">
      <c r="A31" s="13" t="s">
        <v>38</v>
      </c>
      <c r="B31" s="13">
        <v>4500</v>
      </c>
      <c r="C31" s="13">
        <v>43</v>
      </c>
      <c r="D31" s="13" t="s">
        <v>206</v>
      </c>
      <c r="E31" s="13">
        <v>3</v>
      </c>
      <c r="F31" s="13" t="str">
        <f>INDEX(Treatments!A:B,MATCH(A31,Treatments!A:A,0),2)</f>
        <v>AMBL</v>
      </c>
    </row>
    <row r="32" spans="1:6" x14ac:dyDescent="0.35">
      <c r="A32" s="13" t="s">
        <v>38</v>
      </c>
      <c r="B32" s="13">
        <v>4500</v>
      </c>
      <c r="C32" s="13">
        <v>39</v>
      </c>
      <c r="D32" s="13" t="s">
        <v>207</v>
      </c>
      <c r="E32" s="13">
        <v>3</v>
      </c>
      <c r="F32" s="13" t="str">
        <f>INDEX(Treatments!A:B,MATCH(A32,Treatments!A:A,0),2)</f>
        <v>AMBL</v>
      </c>
    </row>
    <row r="33" spans="1:6" x14ac:dyDescent="0.35">
      <c r="A33" s="13" t="s">
        <v>41</v>
      </c>
      <c r="B33" s="13">
        <v>6500</v>
      </c>
      <c r="C33" s="13">
        <v>39</v>
      </c>
      <c r="D33" s="13" t="s">
        <v>208</v>
      </c>
      <c r="E33" s="13">
        <v>3</v>
      </c>
      <c r="F33" s="13" t="str">
        <f>INDEX(Treatments!A:B,MATCH(A33,Treatments!A:A,0),2)</f>
        <v>ACTS</v>
      </c>
    </row>
    <row r="34" spans="1:6" x14ac:dyDescent="0.35">
      <c r="A34" s="13" t="s">
        <v>41</v>
      </c>
      <c r="B34" s="13">
        <v>6500</v>
      </c>
      <c r="C34" s="13">
        <v>42</v>
      </c>
      <c r="D34" s="13" t="s">
        <v>209</v>
      </c>
      <c r="E34" s="13">
        <v>3</v>
      </c>
      <c r="F34" s="13" t="str">
        <f>INDEX(Treatments!A:B,MATCH(A34,Treatments!A:A,0),2)</f>
        <v>ACTS</v>
      </c>
    </row>
    <row r="35" spans="1:6" x14ac:dyDescent="0.35">
      <c r="A35" s="13" t="s">
        <v>52</v>
      </c>
      <c r="B35" s="13">
        <v>5000</v>
      </c>
      <c r="C35" s="13">
        <v>43</v>
      </c>
      <c r="D35" s="13" t="s">
        <v>212</v>
      </c>
      <c r="E35" s="13">
        <v>3</v>
      </c>
      <c r="F35" s="13" t="str">
        <f>INDEX(Treatments!A:B,MATCH(A35,Treatments!A:A,0),2)</f>
        <v>ACTS</v>
      </c>
    </row>
    <row r="36" spans="1:6" x14ac:dyDescent="0.35">
      <c r="A36" s="13" t="s">
        <v>52</v>
      </c>
      <c r="B36" s="13">
        <v>5000</v>
      </c>
      <c r="C36" s="13">
        <v>41</v>
      </c>
      <c r="D36" s="13" t="s">
        <v>213</v>
      </c>
      <c r="E36" s="13">
        <v>3</v>
      </c>
      <c r="F36" s="13" t="str">
        <f>INDEX(Treatments!A:B,MATCH(A36,Treatments!A:A,0),2)</f>
        <v>ACTS</v>
      </c>
    </row>
    <row r="37" spans="1:6" x14ac:dyDescent="0.35">
      <c r="A37" s="13" t="s">
        <v>48</v>
      </c>
      <c r="B37" s="13">
        <v>6500</v>
      </c>
      <c r="C37" s="13">
        <v>42</v>
      </c>
      <c r="D37" s="13" t="s">
        <v>437</v>
      </c>
      <c r="E37" s="13">
        <v>3</v>
      </c>
      <c r="F37" s="13" t="str">
        <f>INDEX(Treatments!A:B,MATCH(A37,Treatments!A:A,0),2)</f>
        <v>ACTL</v>
      </c>
    </row>
    <row r="38" spans="1:6" x14ac:dyDescent="0.35">
      <c r="A38" s="13" t="s">
        <v>48</v>
      </c>
      <c r="B38" s="13">
        <v>6500</v>
      </c>
      <c r="C38" s="13">
        <v>41</v>
      </c>
      <c r="D38" s="13" t="s">
        <v>438</v>
      </c>
      <c r="E38" s="13">
        <v>3</v>
      </c>
      <c r="F38" s="13" t="str">
        <f>INDEX(Treatments!A:B,MATCH(A38,Treatments!A:A,0),2)</f>
        <v>ACTL</v>
      </c>
    </row>
    <row r="39" spans="1:6" x14ac:dyDescent="0.35">
      <c r="A39" s="13" t="s">
        <v>37</v>
      </c>
      <c r="B39" s="13">
        <v>4000</v>
      </c>
      <c r="C39" s="13">
        <v>40</v>
      </c>
      <c r="D39" s="13" t="s">
        <v>424</v>
      </c>
      <c r="E39" s="13">
        <v>3</v>
      </c>
      <c r="F39" s="13" t="str">
        <f>INDEX(Treatments!A:B,MATCH(A39,Treatments!A:A,0),2)</f>
        <v>CTRL</v>
      </c>
    </row>
    <row r="40" spans="1:6" x14ac:dyDescent="0.35">
      <c r="A40" s="13" t="s">
        <v>37</v>
      </c>
      <c r="B40" s="13">
        <v>4000</v>
      </c>
      <c r="C40" s="13">
        <v>42</v>
      </c>
      <c r="D40" s="13" t="s">
        <v>425</v>
      </c>
      <c r="E40" s="13">
        <v>3</v>
      </c>
      <c r="F40" s="13" t="str">
        <f>INDEX(Treatments!A:B,MATCH(A40,Treatments!A:A,0),2)</f>
        <v>CTRL</v>
      </c>
    </row>
    <row r="41" spans="1:6" x14ac:dyDescent="0.35">
      <c r="A41" s="13" t="s">
        <v>36</v>
      </c>
      <c r="B41" s="13">
        <v>4500</v>
      </c>
      <c r="C41" s="13">
        <v>41</v>
      </c>
      <c r="D41" s="13" t="s">
        <v>422</v>
      </c>
      <c r="E41" s="13">
        <v>3</v>
      </c>
      <c r="F41" s="13" t="str">
        <f>INDEX(Treatments!A:B,MATCH(A41,Treatments!A:A,0),2)</f>
        <v>CTRL</v>
      </c>
    </row>
    <row r="42" spans="1:6" x14ac:dyDescent="0.35">
      <c r="A42" s="13" t="s">
        <v>36</v>
      </c>
      <c r="B42" s="13">
        <v>4500</v>
      </c>
      <c r="C42" s="13">
        <v>41</v>
      </c>
      <c r="D42" s="13" t="s">
        <v>423</v>
      </c>
      <c r="E42" s="13">
        <v>3</v>
      </c>
      <c r="F42" s="13" t="str">
        <f>INDEX(Treatments!A:B,MATCH(A42,Treatments!A:A,0),2)</f>
        <v>CTRL</v>
      </c>
    </row>
    <row r="43" spans="1:6" x14ac:dyDescent="0.35">
      <c r="A43" s="13" t="s">
        <v>35</v>
      </c>
      <c r="B43" s="13">
        <v>5000</v>
      </c>
      <c r="C43" s="13">
        <v>42</v>
      </c>
      <c r="D43" s="13" t="s">
        <v>421</v>
      </c>
      <c r="E43" s="13">
        <v>3</v>
      </c>
      <c r="F43" s="13" t="str">
        <f>INDEX(Treatments!A:B,MATCH(A43,Treatments!A:A,0),2)</f>
        <v>AMBL</v>
      </c>
    </row>
    <row r="44" spans="1:6" x14ac:dyDescent="0.35">
      <c r="A44" s="13" t="s">
        <v>35</v>
      </c>
      <c r="B44" s="13">
        <v>5000</v>
      </c>
      <c r="C44" s="13">
        <v>40</v>
      </c>
      <c r="D44" s="13" t="s">
        <v>420</v>
      </c>
      <c r="E44" s="13">
        <v>3</v>
      </c>
      <c r="F44" s="13" t="str">
        <f>INDEX(Treatments!A:B,MATCH(A44,Treatments!A:A,0),2)</f>
        <v>AMBL</v>
      </c>
    </row>
    <row r="45" spans="1:6" x14ac:dyDescent="0.35">
      <c r="A45" s="13" t="s">
        <v>34</v>
      </c>
      <c r="B45" s="13">
        <v>6000</v>
      </c>
      <c r="C45" s="13">
        <v>38</v>
      </c>
      <c r="D45" s="13" t="s">
        <v>419</v>
      </c>
      <c r="E45" s="13">
        <v>3</v>
      </c>
      <c r="F45" s="13" t="str">
        <f>INDEX(Treatments!A:B,MATCH(A45,Treatments!A:A,0),2)</f>
        <v>ACTS</v>
      </c>
    </row>
    <row r="46" spans="1:6" x14ac:dyDescent="0.35">
      <c r="A46" s="13" t="s">
        <v>34</v>
      </c>
      <c r="B46" s="13">
        <v>6000</v>
      </c>
      <c r="C46" s="13">
        <v>50</v>
      </c>
      <c r="D46" s="13" t="s">
        <v>418</v>
      </c>
      <c r="E46" s="13">
        <v>3</v>
      </c>
      <c r="F46" s="13" t="str">
        <f>INDEX(Treatments!A:B,MATCH(A46,Treatments!A:A,0),2)</f>
        <v>ACTS</v>
      </c>
    </row>
    <row r="47" spans="1:6" x14ac:dyDescent="0.35">
      <c r="A47" s="13" t="s">
        <v>33</v>
      </c>
      <c r="B47" s="13">
        <v>6000</v>
      </c>
      <c r="C47" s="13">
        <v>34</v>
      </c>
      <c r="D47" s="13" t="s">
        <v>417</v>
      </c>
      <c r="E47" s="13">
        <v>3</v>
      </c>
      <c r="F47" s="13" t="str">
        <f>INDEX(Treatments!A:B,MATCH(A47,Treatments!A:A,0),2)</f>
        <v>ACTS</v>
      </c>
    </row>
    <row r="48" spans="1:6" x14ac:dyDescent="0.35">
      <c r="A48" s="13" t="s">
        <v>33</v>
      </c>
      <c r="B48" s="13">
        <v>6000</v>
      </c>
      <c r="C48" s="13">
        <v>48</v>
      </c>
      <c r="D48" s="13" t="s">
        <v>416</v>
      </c>
      <c r="E48" s="13">
        <v>3</v>
      </c>
      <c r="F48" s="13" t="str">
        <f>INDEX(Treatments!A:B,MATCH(A48,Treatments!A:A,0),2)</f>
        <v>ACTS</v>
      </c>
    </row>
    <row r="49" spans="1:6" x14ac:dyDescent="0.35">
      <c r="A49" s="13" t="s">
        <v>26</v>
      </c>
      <c r="B49" s="13">
        <v>4500</v>
      </c>
      <c r="C49" s="13">
        <v>48</v>
      </c>
      <c r="D49" s="13" t="s">
        <v>397</v>
      </c>
      <c r="E49" s="13">
        <v>3</v>
      </c>
      <c r="F49" s="13" t="str">
        <f>INDEX(Treatments!A:B,MATCH(A49,Treatments!A:A,0),2)</f>
        <v>ACTL</v>
      </c>
    </row>
    <row r="50" spans="1:6" x14ac:dyDescent="0.35">
      <c r="A50" s="13" t="s">
        <v>26</v>
      </c>
      <c r="B50" s="13">
        <v>4500</v>
      </c>
      <c r="C50" s="13">
        <v>40</v>
      </c>
      <c r="D50" s="13" t="s">
        <v>396</v>
      </c>
      <c r="E50" s="13">
        <v>3</v>
      </c>
      <c r="F50" s="13" t="str">
        <f>INDEX(Treatments!A:B,MATCH(A50,Treatments!A:A,0),2)</f>
        <v>ACTL</v>
      </c>
    </row>
    <row r="51" spans="1:6" x14ac:dyDescent="0.35">
      <c r="A51" s="13" t="s">
        <v>24</v>
      </c>
      <c r="B51" s="13">
        <v>4000</v>
      </c>
      <c r="C51" s="13">
        <v>42</v>
      </c>
      <c r="D51" s="13" t="s">
        <v>393</v>
      </c>
      <c r="E51" s="13">
        <v>3</v>
      </c>
      <c r="F51" s="13" t="str">
        <f>INDEX(Treatments!A:B,MATCH(A51,Treatments!A:A,0),2)</f>
        <v>ACTL</v>
      </c>
    </row>
    <row r="52" spans="1:6" x14ac:dyDescent="0.35">
      <c r="A52" s="13" t="s">
        <v>24</v>
      </c>
      <c r="B52" s="13">
        <v>4000</v>
      </c>
      <c r="C52" s="13">
        <v>62</v>
      </c>
      <c r="D52" s="13" t="s">
        <v>392</v>
      </c>
      <c r="E52" s="13">
        <v>3</v>
      </c>
      <c r="F52" s="13" t="str">
        <f>INDEX(Treatments!A:B,MATCH(A52,Treatments!A:A,0),2)</f>
        <v>ACTL</v>
      </c>
    </row>
    <row r="53" spans="1:6" x14ac:dyDescent="0.35">
      <c r="A53" s="13" t="s">
        <v>31</v>
      </c>
      <c r="B53" s="13">
        <v>4000</v>
      </c>
      <c r="C53" s="13">
        <v>68</v>
      </c>
      <c r="D53" s="13" t="s">
        <v>407</v>
      </c>
      <c r="E53" s="13">
        <v>3</v>
      </c>
      <c r="F53" s="13" t="str">
        <f>INDEX(Treatments!A:B,MATCH(A53,Treatments!A:A,0),2)</f>
        <v>ACTS</v>
      </c>
    </row>
    <row r="54" spans="1:6" x14ac:dyDescent="0.35">
      <c r="A54" s="13" t="s">
        <v>31</v>
      </c>
      <c r="B54" s="13">
        <v>4000</v>
      </c>
      <c r="C54" s="13">
        <v>52</v>
      </c>
      <c r="D54" s="13" t="s">
        <v>406</v>
      </c>
      <c r="E54" s="13">
        <v>3</v>
      </c>
      <c r="F54" s="13" t="str">
        <f>INDEX(Treatments!A:B,MATCH(A54,Treatments!A:A,0),2)</f>
        <v>ACTS</v>
      </c>
    </row>
    <row r="55" spans="1:6" x14ac:dyDescent="0.35">
      <c r="A55" s="13" t="s">
        <v>23</v>
      </c>
      <c r="B55" s="13">
        <v>2500</v>
      </c>
      <c r="C55" s="13">
        <v>50</v>
      </c>
      <c r="D55" s="13" t="s">
        <v>391</v>
      </c>
      <c r="E55" s="13">
        <v>3</v>
      </c>
      <c r="F55" s="13" t="str">
        <f>INDEX(Treatments!A:B,MATCH(A55,Treatments!A:A,0),2)</f>
        <v>ACTL</v>
      </c>
    </row>
    <row r="56" spans="1:6" x14ac:dyDescent="0.35">
      <c r="A56" s="13" t="s">
        <v>23</v>
      </c>
      <c r="B56" s="13">
        <v>2500</v>
      </c>
      <c r="C56" s="13">
        <v>44</v>
      </c>
      <c r="D56" s="13" t="s">
        <v>390</v>
      </c>
      <c r="E56" s="13">
        <v>3</v>
      </c>
      <c r="F56" s="13" t="str">
        <f>INDEX(Treatments!A:B,MATCH(A56,Treatments!A:A,0),2)</f>
        <v>ACTL</v>
      </c>
    </row>
    <row r="57" spans="1:6" x14ac:dyDescent="0.35">
      <c r="A57" s="13" t="s">
        <v>32</v>
      </c>
      <c r="B57" s="13">
        <v>5000</v>
      </c>
      <c r="C57" s="13">
        <v>40</v>
      </c>
      <c r="D57" s="13" t="s">
        <v>408</v>
      </c>
      <c r="E57" s="13">
        <v>3</v>
      </c>
      <c r="F57" s="13" t="str">
        <f>INDEX(Treatments!A:B,MATCH(A57,Treatments!A:A,0),2)</f>
        <v>AMBS</v>
      </c>
    </row>
    <row r="58" spans="1:6" x14ac:dyDescent="0.35">
      <c r="A58" s="13" t="s">
        <v>32</v>
      </c>
      <c r="B58" s="13">
        <v>5000</v>
      </c>
      <c r="C58" s="13">
        <v>41</v>
      </c>
      <c r="D58" s="13" t="s">
        <v>409</v>
      </c>
      <c r="E58" s="13">
        <v>3</v>
      </c>
      <c r="F58" s="13" t="str">
        <f>INDEX(Treatments!A:B,MATCH(A58,Treatments!A:A,0),2)</f>
        <v>AMBS</v>
      </c>
    </row>
    <row r="59" spans="1:6" x14ac:dyDescent="0.35">
      <c r="A59" s="13" t="s">
        <v>22</v>
      </c>
      <c r="B59" s="13">
        <v>5000</v>
      </c>
      <c r="C59" s="13">
        <v>41</v>
      </c>
      <c r="D59" s="13" t="s">
        <v>387</v>
      </c>
      <c r="E59" s="13">
        <v>3</v>
      </c>
      <c r="F59" s="13" t="str">
        <f>INDEX(Treatments!A:B,MATCH(A59,Treatments!A:A,0),2)</f>
        <v>AMBL</v>
      </c>
    </row>
    <row r="60" spans="1:6" x14ac:dyDescent="0.35">
      <c r="A60" s="13" t="s">
        <v>22</v>
      </c>
      <c r="B60" s="13">
        <v>5000</v>
      </c>
      <c r="C60" s="13">
        <v>42</v>
      </c>
      <c r="D60" s="13" t="s">
        <v>388</v>
      </c>
      <c r="E60" s="13">
        <v>3</v>
      </c>
      <c r="F60" s="13" t="str">
        <f>INDEX(Treatments!A:B,MATCH(A60,Treatments!A:A,0),2)</f>
        <v>AMBL</v>
      </c>
    </row>
    <row r="61" spans="1:6" x14ac:dyDescent="0.35">
      <c r="A61" s="13" t="s">
        <v>3</v>
      </c>
      <c r="B61" s="13">
        <v>5000</v>
      </c>
      <c r="C61" s="13">
        <v>42</v>
      </c>
      <c r="D61" s="13" t="s">
        <v>363</v>
      </c>
      <c r="E61" s="13">
        <v>3</v>
      </c>
      <c r="F61" s="13" t="str">
        <f>INDEX(Treatments!A:B,MATCH(A61,Treatments!A:A,0),2)</f>
        <v>CTRL</v>
      </c>
    </row>
    <row r="62" spans="1:6" x14ac:dyDescent="0.35">
      <c r="A62" s="13" t="s">
        <v>3</v>
      </c>
      <c r="B62" s="13">
        <v>5000</v>
      </c>
      <c r="C62" s="13">
        <v>40</v>
      </c>
      <c r="D62" s="13" t="s">
        <v>362</v>
      </c>
      <c r="E62" s="13">
        <v>3</v>
      </c>
      <c r="F62" s="13" t="str">
        <f>INDEX(Treatments!A:B,MATCH(A62,Treatments!A:A,0),2)</f>
        <v>CTRL</v>
      </c>
    </row>
    <row r="63" spans="1:6" x14ac:dyDescent="0.35">
      <c r="A63" s="13" t="s">
        <v>4</v>
      </c>
      <c r="B63" s="13">
        <v>5000</v>
      </c>
      <c r="C63" s="13">
        <v>43</v>
      </c>
      <c r="D63" s="13" t="s">
        <v>365</v>
      </c>
      <c r="E63" s="13">
        <v>3</v>
      </c>
      <c r="F63" s="13" t="str">
        <f>INDEX(Treatments!A:B,MATCH(A63,Treatments!A:A,0),2)</f>
        <v>ACTL</v>
      </c>
    </row>
    <row r="64" spans="1:6" x14ac:dyDescent="0.35">
      <c r="A64" s="13" t="s">
        <v>4</v>
      </c>
      <c r="B64" s="13">
        <v>5000</v>
      </c>
      <c r="C64" s="13">
        <v>43</v>
      </c>
      <c r="D64" s="13" t="s">
        <v>364</v>
      </c>
      <c r="E64" s="13">
        <v>3</v>
      </c>
      <c r="F64" s="13" t="str">
        <f>INDEX(Treatments!A:B,MATCH(A64,Treatments!A:A,0),2)</f>
        <v>ACTL</v>
      </c>
    </row>
    <row r="65" spans="1:6" x14ac:dyDescent="0.35">
      <c r="A65" s="13" t="s">
        <v>5</v>
      </c>
      <c r="B65" s="13">
        <v>4000</v>
      </c>
      <c r="C65" s="13">
        <v>42</v>
      </c>
      <c r="D65" s="13" t="s">
        <v>361</v>
      </c>
      <c r="E65" s="13">
        <v>3</v>
      </c>
      <c r="F65" s="13" t="str">
        <f>INDEX(Treatments!A:B,MATCH(A65,Treatments!A:A,0),2)</f>
        <v>AMBS</v>
      </c>
    </row>
    <row r="66" spans="1:6" x14ac:dyDescent="0.35">
      <c r="A66" s="13" t="s">
        <v>5</v>
      </c>
      <c r="B66" s="13">
        <v>4000</v>
      </c>
      <c r="C66" s="13">
        <v>43</v>
      </c>
      <c r="D66" s="13" t="s">
        <v>360</v>
      </c>
      <c r="E66" s="13">
        <v>3</v>
      </c>
      <c r="F66" s="13" t="str">
        <f>INDEX(Treatments!A:B,MATCH(A66,Treatments!A:A,0),2)</f>
        <v>AMBS</v>
      </c>
    </row>
    <row r="67" spans="1:6" x14ac:dyDescent="0.35">
      <c r="A67" s="13" t="s">
        <v>6</v>
      </c>
      <c r="B67" s="13" t="s">
        <v>352</v>
      </c>
      <c r="C67" s="13">
        <v>43</v>
      </c>
      <c r="D67" s="13" t="s">
        <v>359</v>
      </c>
      <c r="E67" s="13">
        <v>3</v>
      </c>
      <c r="F67" s="13" t="str">
        <f>INDEX(Treatments!A:B,MATCH(A67,Treatments!A:A,0),2)</f>
        <v>AMBS</v>
      </c>
    </row>
    <row r="68" spans="1:6" x14ac:dyDescent="0.35">
      <c r="A68" s="13" t="s">
        <v>6</v>
      </c>
      <c r="B68" s="13" t="s">
        <v>352</v>
      </c>
      <c r="C68" s="13">
        <v>42</v>
      </c>
      <c r="D68" s="13" t="s">
        <v>358</v>
      </c>
      <c r="E68" s="13">
        <v>3</v>
      </c>
      <c r="F68" s="13" t="str">
        <f>INDEX(Treatments!A:B,MATCH(A68,Treatments!A:A,0),2)</f>
        <v>AMBS</v>
      </c>
    </row>
    <row r="69" spans="1:6" x14ac:dyDescent="0.35">
      <c r="A69" s="13" t="s">
        <v>7</v>
      </c>
      <c r="B69" s="13">
        <v>5000</v>
      </c>
      <c r="C69" s="13">
        <v>43</v>
      </c>
      <c r="D69" s="13" t="s">
        <v>357</v>
      </c>
      <c r="E69" s="13">
        <v>3</v>
      </c>
      <c r="F69" s="13" t="str">
        <f>INDEX(Treatments!A:B,MATCH(A69,Treatments!A:A,0),2)</f>
        <v>CTRL</v>
      </c>
    </row>
    <row r="70" spans="1:6" x14ac:dyDescent="0.35">
      <c r="A70" s="13" t="s">
        <v>7</v>
      </c>
      <c r="B70" s="13">
        <v>5000</v>
      </c>
      <c r="C70" s="13">
        <v>42</v>
      </c>
      <c r="D70" s="13" t="s">
        <v>356</v>
      </c>
      <c r="E70" s="13">
        <v>3</v>
      </c>
      <c r="F70" s="13" t="str">
        <f>INDEX(Treatments!A:B,MATCH(A70,Treatments!A:A,0),2)</f>
        <v>CTRL</v>
      </c>
    </row>
    <row r="71" spans="1:6" x14ac:dyDescent="0.35">
      <c r="A71" s="13" t="s">
        <v>8</v>
      </c>
      <c r="B71" s="13">
        <v>4750</v>
      </c>
      <c r="C71" s="13">
        <v>41</v>
      </c>
      <c r="D71" s="13" t="s">
        <v>355</v>
      </c>
      <c r="E71" s="13">
        <v>3</v>
      </c>
      <c r="F71" s="13" t="str">
        <f>INDEX(Treatments!A:B,MATCH(A71,Treatments!A:A,0),2)</f>
        <v>ACTS</v>
      </c>
    </row>
    <row r="72" spans="1:6" x14ac:dyDescent="0.35">
      <c r="A72" s="13" t="s">
        <v>8</v>
      </c>
      <c r="B72" s="13">
        <v>4750</v>
      </c>
      <c r="C72" s="13">
        <v>42</v>
      </c>
      <c r="D72" s="13" t="s">
        <v>354</v>
      </c>
      <c r="E72" s="13">
        <v>3</v>
      </c>
      <c r="F72" s="13" t="str">
        <f>INDEX(Treatments!A:B,MATCH(A72,Treatments!A:A,0),2)</f>
        <v>ACTS</v>
      </c>
    </row>
    <row r="73" spans="1:6" x14ac:dyDescent="0.35">
      <c r="A73" s="13" t="s">
        <v>9</v>
      </c>
      <c r="B73" s="13" t="s">
        <v>352</v>
      </c>
      <c r="C73" s="13">
        <v>40</v>
      </c>
      <c r="D73" s="13" t="s">
        <v>353</v>
      </c>
      <c r="E73" s="13">
        <v>3</v>
      </c>
      <c r="F73" s="13" t="str">
        <f>INDEX(Treatments!A:B,MATCH(A73,Treatments!A:A,0),2)</f>
        <v>ACTL</v>
      </c>
    </row>
    <row r="74" spans="1:6" x14ac:dyDescent="0.35">
      <c r="A74" s="13" t="s">
        <v>9</v>
      </c>
      <c r="B74" s="13" t="s">
        <v>352</v>
      </c>
      <c r="C74" s="13">
        <v>42</v>
      </c>
      <c r="D74" s="13" t="s">
        <v>351</v>
      </c>
      <c r="E74" s="13">
        <v>3</v>
      </c>
      <c r="F74" s="13" t="str">
        <f>INDEX(Treatments!A:B,MATCH(A74,Treatments!A:A,0),2)</f>
        <v>ACTL</v>
      </c>
    </row>
    <row r="75" spans="1:6" x14ac:dyDescent="0.35">
      <c r="A75" s="13" t="s">
        <v>10</v>
      </c>
      <c r="B75" s="13">
        <v>4500</v>
      </c>
      <c r="C75" s="13">
        <v>40</v>
      </c>
      <c r="D75" s="13" t="s">
        <v>350</v>
      </c>
      <c r="E75" s="13">
        <v>3</v>
      </c>
      <c r="F75" s="13" t="str">
        <f>INDEX(Treatments!A:B,MATCH(A75,Treatments!A:A,0),2)</f>
        <v>AMBS</v>
      </c>
    </row>
    <row r="76" spans="1:6" x14ac:dyDescent="0.35">
      <c r="A76" s="13" t="s">
        <v>10</v>
      </c>
      <c r="B76" s="13">
        <v>4500</v>
      </c>
      <c r="C76" s="13">
        <v>41</v>
      </c>
      <c r="D76" s="13" t="s">
        <v>349</v>
      </c>
      <c r="E76" s="13">
        <v>3</v>
      </c>
      <c r="F76" s="13" t="str">
        <f>INDEX(Treatments!A:B,MATCH(A76,Treatments!A:A,0),2)</f>
        <v>AMBS</v>
      </c>
    </row>
    <row r="77" spans="1:6" x14ac:dyDescent="0.35">
      <c r="A77" s="13" t="s">
        <v>11</v>
      </c>
      <c r="B77" s="13">
        <v>5000</v>
      </c>
      <c r="C77" s="13">
        <v>41</v>
      </c>
      <c r="D77" s="13" t="s">
        <v>348</v>
      </c>
      <c r="E77" s="13">
        <v>3</v>
      </c>
      <c r="F77" s="13" t="str">
        <f>INDEX(Treatments!A:B,MATCH(A77,Treatments!A:A,0),2)</f>
        <v>ACTS</v>
      </c>
    </row>
    <row r="78" spans="1:6" x14ac:dyDescent="0.35">
      <c r="A78" s="13" t="s">
        <v>11</v>
      </c>
      <c r="B78" s="13">
        <v>5000</v>
      </c>
      <c r="C78" s="13">
        <v>41</v>
      </c>
      <c r="D78" s="13" t="s">
        <v>347</v>
      </c>
      <c r="E78" s="13">
        <v>3</v>
      </c>
      <c r="F78" s="13" t="str">
        <f>INDEX(Treatments!A:B,MATCH(A78,Treatments!A:A,0),2)</f>
        <v>ACTS</v>
      </c>
    </row>
    <row r="79" spans="1:6" x14ac:dyDescent="0.35">
      <c r="A79" s="13" t="s">
        <v>44</v>
      </c>
      <c r="B79" s="13">
        <v>5000</v>
      </c>
      <c r="C79" s="13">
        <v>42</v>
      </c>
      <c r="D79" s="13" t="s">
        <v>446</v>
      </c>
      <c r="E79" s="13">
        <v>3</v>
      </c>
      <c r="F79" s="13" t="str">
        <f>INDEX(Treatments!A:B,MATCH(A79,Treatments!A:A,0),2)</f>
        <v>AMBS</v>
      </c>
    </row>
    <row r="80" spans="1:6" x14ac:dyDescent="0.35">
      <c r="A80" s="13" t="s">
        <v>44</v>
      </c>
      <c r="B80" s="13">
        <v>5000</v>
      </c>
      <c r="C80" s="13">
        <v>42</v>
      </c>
      <c r="D80" s="13" t="s">
        <v>447</v>
      </c>
      <c r="E80" s="13">
        <v>3</v>
      </c>
      <c r="F80" s="13" t="str">
        <f>INDEX(Treatments!A:B,MATCH(A80,Treatments!A:A,0),2)</f>
        <v>AMBS</v>
      </c>
    </row>
    <row r="81" spans="1:6" x14ac:dyDescent="0.35">
      <c r="A81" s="13" t="s">
        <v>45</v>
      </c>
      <c r="B81" s="13">
        <v>3500</v>
      </c>
      <c r="C81" s="13">
        <v>42</v>
      </c>
      <c r="D81" s="13" t="s">
        <v>444</v>
      </c>
      <c r="E81" s="13">
        <v>3</v>
      </c>
      <c r="F81" s="13" t="str">
        <f>INDEX(Treatments!A:B,MATCH(A81,Treatments!A:A,0),2)</f>
        <v>ACTS</v>
      </c>
    </row>
    <row r="82" spans="1:6" x14ac:dyDescent="0.35">
      <c r="A82" s="13" t="s">
        <v>45</v>
      </c>
      <c r="B82" s="13">
        <v>3500</v>
      </c>
      <c r="C82" s="13">
        <v>41</v>
      </c>
      <c r="D82" s="13" t="s">
        <v>445</v>
      </c>
      <c r="E82" s="13">
        <v>3</v>
      </c>
      <c r="F82" s="13" t="str">
        <f>INDEX(Treatments!A:B,MATCH(A82,Treatments!A:A,0),2)</f>
        <v>ACTS</v>
      </c>
    </row>
    <row r="83" spans="1:6" x14ac:dyDescent="0.35">
      <c r="A83" s="13" t="s">
        <v>46</v>
      </c>
      <c r="B83" s="13">
        <v>3000</v>
      </c>
      <c r="C83" s="13">
        <v>42</v>
      </c>
      <c r="D83" s="13" t="s">
        <v>443</v>
      </c>
      <c r="E83" s="13">
        <v>3</v>
      </c>
      <c r="F83" s="13" t="str">
        <f>INDEX(Treatments!A:B,MATCH(A83,Treatments!A:A,0),2)</f>
        <v>AMBL</v>
      </c>
    </row>
    <row r="84" spans="1:6" x14ac:dyDescent="0.35">
      <c r="A84" s="13" t="s">
        <v>46</v>
      </c>
      <c r="B84" s="13">
        <v>3000</v>
      </c>
      <c r="C84" s="13">
        <v>42</v>
      </c>
      <c r="D84" s="13" t="s">
        <v>442</v>
      </c>
      <c r="E84" s="13">
        <v>3</v>
      </c>
      <c r="F84" s="13" t="str">
        <f>INDEX(Treatments!A:B,MATCH(A84,Treatments!A:A,0),2)</f>
        <v>AMBL</v>
      </c>
    </row>
    <row r="85" spans="1:6" x14ac:dyDescent="0.35">
      <c r="A85" s="13" t="s">
        <v>20</v>
      </c>
      <c r="B85" s="13">
        <v>4000</v>
      </c>
      <c r="C85" s="13">
        <v>41</v>
      </c>
      <c r="D85" s="13" t="s">
        <v>383</v>
      </c>
      <c r="E85" s="13">
        <v>3</v>
      </c>
      <c r="F85" s="13" t="str">
        <f>INDEX(Treatments!A:B,MATCH(A85,Treatments!A:A,0),2)</f>
        <v>CTRL</v>
      </c>
    </row>
    <row r="86" spans="1:6" x14ac:dyDescent="0.35">
      <c r="A86" s="13" t="s">
        <v>20</v>
      </c>
      <c r="B86" s="13">
        <v>4000</v>
      </c>
      <c r="C86" s="13">
        <v>40</v>
      </c>
      <c r="D86" s="13" t="s">
        <v>384</v>
      </c>
      <c r="E86" s="13">
        <v>3</v>
      </c>
      <c r="F86" s="13" t="str">
        <f>INDEX(Treatments!A:B,MATCH(A86,Treatments!A:A,0),2)</f>
        <v>CTRL</v>
      </c>
    </row>
    <row r="87" spans="1:6" x14ac:dyDescent="0.35">
      <c r="A87" s="13" t="s">
        <v>19</v>
      </c>
      <c r="B87" s="13">
        <v>5000</v>
      </c>
      <c r="C87" s="13">
        <v>40</v>
      </c>
      <c r="D87" s="13" t="s">
        <v>382</v>
      </c>
      <c r="E87" s="13">
        <v>3</v>
      </c>
      <c r="F87" s="13" t="str">
        <f>INDEX(Treatments!A:B,MATCH(A87,Treatments!A:A,0),2)</f>
        <v>AMBL</v>
      </c>
    </row>
    <row r="88" spans="1:6" x14ac:dyDescent="0.35">
      <c r="A88" s="13" t="s">
        <v>19</v>
      </c>
      <c r="B88" s="13">
        <v>5000</v>
      </c>
      <c r="C88" s="13">
        <v>42</v>
      </c>
      <c r="D88" s="13" t="s">
        <v>381</v>
      </c>
      <c r="E88" s="13">
        <v>3</v>
      </c>
      <c r="F88" s="13" t="str">
        <f>INDEX(Treatments!A:B,MATCH(A88,Treatments!A:A,0),2)</f>
        <v>AMBL</v>
      </c>
    </row>
    <row r="89" spans="1:6" x14ac:dyDescent="0.35">
      <c r="A89" s="13" t="s">
        <v>17</v>
      </c>
      <c r="B89" s="13">
        <v>4500</v>
      </c>
      <c r="C89" s="13">
        <v>42</v>
      </c>
      <c r="D89" s="13" t="s">
        <v>378</v>
      </c>
      <c r="E89" s="13">
        <v>3</v>
      </c>
      <c r="F89" s="13" t="str">
        <f>INDEX(Treatments!A:B,MATCH(A89,Treatments!A:A,0),2)</f>
        <v>ACTS</v>
      </c>
    </row>
    <row r="90" spans="1:6" x14ac:dyDescent="0.35">
      <c r="A90" s="13" t="s">
        <v>17</v>
      </c>
      <c r="B90" s="13">
        <v>4500</v>
      </c>
      <c r="C90" s="13">
        <v>40</v>
      </c>
      <c r="D90" s="13" t="s">
        <v>377</v>
      </c>
      <c r="E90" s="13">
        <v>3</v>
      </c>
      <c r="F90" s="13" t="str">
        <f>INDEX(Treatments!A:B,MATCH(A90,Treatments!A:A,0),2)</f>
        <v>ACTS</v>
      </c>
    </row>
    <row r="91" spans="1:6" x14ac:dyDescent="0.35">
      <c r="A91" s="13" t="s">
        <v>16</v>
      </c>
      <c r="B91" s="13" t="s">
        <v>352</v>
      </c>
      <c r="C91" s="13">
        <v>41</v>
      </c>
      <c r="D91" s="13" t="s">
        <v>376</v>
      </c>
      <c r="E91" s="13">
        <v>3</v>
      </c>
      <c r="F91" s="13" t="str">
        <f>INDEX(Treatments!A:B,MATCH(A91,Treatments!A:A,0),2)</f>
        <v>AMBL</v>
      </c>
    </row>
    <row r="92" spans="1:6" x14ac:dyDescent="0.35">
      <c r="A92" s="13" t="s">
        <v>16</v>
      </c>
      <c r="B92" s="13" t="s">
        <v>352</v>
      </c>
      <c r="C92" s="13">
        <v>41</v>
      </c>
      <c r="D92" s="13" t="s">
        <v>375</v>
      </c>
      <c r="E92" s="13">
        <v>3</v>
      </c>
      <c r="F92" s="13" t="str">
        <f>INDEX(Treatments!A:B,MATCH(A92,Treatments!A:A,0),2)</f>
        <v>AMBL</v>
      </c>
    </row>
    <row r="93" spans="1:6" x14ac:dyDescent="0.35">
      <c r="A93" s="13" t="s">
        <v>14</v>
      </c>
      <c r="B93" s="13">
        <v>4000</v>
      </c>
      <c r="C93" s="13">
        <v>40</v>
      </c>
      <c r="D93" s="13" t="s">
        <v>371</v>
      </c>
      <c r="E93" s="13">
        <v>3</v>
      </c>
      <c r="F93" s="13" t="str">
        <f>INDEX(Treatments!A:B,MATCH(A93,Treatments!A:A,0),2)</f>
        <v>AMBS</v>
      </c>
    </row>
    <row r="94" spans="1:6" x14ac:dyDescent="0.35">
      <c r="A94" s="13" t="s">
        <v>13</v>
      </c>
      <c r="B94" s="13">
        <v>4500</v>
      </c>
      <c r="C94" s="13">
        <v>42</v>
      </c>
      <c r="D94" s="13" t="s">
        <v>369</v>
      </c>
      <c r="E94" s="13">
        <v>3</v>
      </c>
      <c r="F94" s="13" t="str">
        <f>INDEX(Treatments!A:B,MATCH(A94,Treatments!A:A,0),2)</f>
        <v>CTRL</v>
      </c>
    </row>
    <row r="95" spans="1:6" x14ac:dyDescent="0.35">
      <c r="A95" s="13" t="s">
        <v>13</v>
      </c>
      <c r="B95" s="13">
        <v>4500</v>
      </c>
      <c r="C95" s="13">
        <v>40</v>
      </c>
      <c r="D95" s="13" t="s">
        <v>370</v>
      </c>
      <c r="E95" s="13">
        <v>3</v>
      </c>
      <c r="F95" s="13" t="str">
        <f>INDEX(Treatments!A:B,MATCH(A95,Treatments!A:A,0),2)</f>
        <v>CTRL</v>
      </c>
    </row>
    <row r="96" spans="1:6" x14ac:dyDescent="0.35">
      <c r="A96" s="13" t="s">
        <v>14</v>
      </c>
      <c r="B96" s="13">
        <v>4000</v>
      </c>
      <c r="C96" s="13">
        <v>40</v>
      </c>
      <c r="D96" s="13" t="s">
        <v>372</v>
      </c>
      <c r="E96" s="13">
        <v>3</v>
      </c>
      <c r="F96" s="13" t="str">
        <f>INDEX(Treatments!A:B,MATCH(A96,Treatments!A:A,0),2)</f>
        <v>AMBS</v>
      </c>
    </row>
    <row r="97" spans="1:6" x14ac:dyDescent="0.35">
      <c r="A97" s="13" t="s">
        <v>16</v>
      </c>
      <c r="B97" s="13" t="s">
        <v>352</v>
      </c>
      <c r="C97" s="13">
        <v>40</v>
      </c>
      <c r="D97" s="13" t="s">
        <v>389</v>
      </c>
      <c r="E97" s="13">
        <v>3</v>
      </c>
      <c r="F97" s="13" t="str">
        <f>INDEX(Treatments!A:B,MATCH(A97,Treatments!A:A,0),2)</f>
        <v>AMBL</v>
      </c>
    </row>
    <row r="98" spans="1:6" x14ac:dyDescent="0.35">
      <c r="A98" s="13" t="s">
        <v>16</v>
      </c>
      <c r="B98" s="13" t="s">
        <v>352</v>
      </c>
      <c r="C98" s="13">
        <v>41</v>
      </c>
      <c r="D98" s="13" t="s">
        <v>509</v>
      </c>
      <c r="E98" s="13">
        <v>3</v>
      </c>
      <c r="F98" s="13" t="str">
        <f>INDEX(Treatments!A:B,MATCH(A98,Treatments!A:A,0),2)</f>
        <v>AMBL</v>
      </c>
    </row>
    <row r="99" spans="1:6" x14ac:dyDescent="0.35">
      <c r="A99" s="14" t="s">
        <v>18</v>
      </c>
      <c r="B99" s="14">
        <v>4000</v>
      </c>
      <c r="C99" s="14">
        <v>40</v>
      </c>
      <c r="D99" s="14" t="s">
        <v>379</v>
      </c>
      <c r="E99" s="14">
        <v>3</v>
      </c>
      <c r="F99" s="14" t="str">
        <f>INDEX(Treatments!A:B,MATCH(A99,Treatments!A:A,0),2)</f>
        <v>AMBS</v>
      </c>
    </row>
    <row r="100" spans="1:6" x14ac:dyDescent="0.35">
      <c r="A100" s="14" t="s">
        <v>18</v>
      </c>
      <c r="B100" s="14">
        <v>4000</v>
      </c>
      <c r="C100" s="14">
        <v>42</v>
      </c>
      <c r="D100" s="14" t="s">
        <v>380</v>
      </c>
      <c r="E100" s="14">
        <v>3</v>
      </c>
      <c r="F100" s="14" t="str">
        <f>INDEX(Treatments!A:B,MATCH(A100,Treatments!A:A,0),2)</f>
        <v>AMBS</v>
      </c>
    </row>
    <row r="101" spans="1:6" x14ac:dyDescent="0.35">
      <c r="A101" s="14" t="s">
        <v>21</v>
      </c>
      <c r="B101" s="14">
        <v>5000</v>
      </c>
      <c r="C101" s="14">
        <v>42</v>
      </c>
      <c r="D101" s="14" t="s">
        <v>385</v>
      </c>
      <c r="E101" s="14">
        <v>3</v>
      </c>
      <c r="F101" s="14" t="str">
        <f>INDEX(Treatments!A:B,MATCH(A101,Treatments!A:A,0),2)</f>
        <v>ACTL</v>
      </c>
    </row>
    <row r="102" spans="1:6" x14ac:dyDescent="0.35">
      <c r="A102" s="13" t="s">
        <v>23</v>
      </c>
      <c r="B102" s="13">
        <v>2500</v>
      </c>
      <c r="C102" s="13">
        <v>30</v>
      </c>
      <c r="D102" s="13" t="s">
        <v>410</v>
      </c>
      <c r="E102" s="13">
        <v>3</v>
      </c>
      <c r="F102" s="13" t="str">
        <f>INDEX(Treatments!A:B,MATCH(A102,Treatments!A:A,0),2)</f>
        <v>ACTL</v>
      </c>
    </row>
    <row r="103" spans="1:6" x14ac:dyDescent="0.35">
      <c r="A103" s="13" t="s">
        <v>23</v>
      </c>
      <c r="B103" s="13">
        <v>2500</v>
      </c>
      <c r="C103" s="13">
        <v>44</v>
      </c>
      <c r="D103" s="13" t="s">
        <v>414</v>
      </c>
      <c r="E103" s="13">
        <v>3</v>
      </c>
      <c r="F103" s="13" t="str">
        <f>INDEX(Treatments!A:B,MATCH(A103,Treatments!A:A,0),2)</f>
        <v>ACTL</v>
      </c>
    </row>
    <row r="104" spans="1:6" x14ac:dyDescent="0.35">
      <c r="A104" s="13" t="s">
        <v>24</v>
      </c>
      <c r="B104" s="13">
        <v>4000</v>
      </c>
      <c r="C104" s="13">
        <v>32</v>
      </c>
      <c r="D104" s="13" t="s">
        <v>412</v>
      </c>
      <c r="E104" s="13">
        <v>3</v>
      </c>
      <c r="F104" s="13" t="str">
        <f>INDEX(Treatments!A:B,MATCH(A104,Treatments!A:A,0),2)</f>
        <v>ACTL</v>
      </c>
    </row>
    <row r="105" spans="1:6" x14ac:dyDescent="0.35">
      <c r="A105" s="13" t="s">
        <v>24</v>
      </c>
      <c r="B105" s="13">
        <v>4000</v>
      </c>
      <c r="C105" s="13">
        <v>36</v>
      </c>
      <c r="D105" s="13" t="s">
        <v>413</v>
      </c>
      <c r="E105" s="13">
        <v>3</v>
      </c>
      <c r="F105" s="13" t="str">
        <f>INDEX(Treatments!A:B,MATCH(A105,Treatments!A:A,0),2)</f>
        <v>ACTL</v>
      </c>
    </row>
    <row r="106" spans="1:6" x14ac:dyDescent="0.35">
      <c r="A106" s="13" t="s">
        <v>40</v>
      </c>
      <c r="B106" s="13">
        <v>3400</v>
      </c>
      <c r="C106" s="13">
        <v>28</v>
      </c>
      <c r="D106" s="13" t="s">
        <v>429</v>
      </c>
      <c r="E106" s="13">
        <v>3</v>
      </c>
      <c r="F106" s="13" t="str">
        <f>INDEX(Treatments!A:B,MATCH(A106,Treatments!A:A,0),2)</f>
        <v>AMBS</v>
      </c>
    </row>
    <row r="107" spans="1:6" x14ac:dyDescent="0.35">
      <c r="A107" s="13" t="s">
        <v>40</v>
      </c>
      <c r="B107" s="13">
        <v>3400</v>
      </c>
      <c r="C107" s="13">
        <v>36</v>
      </c>
      <c r="D107" s="13" t="s">
        <v>431</v>
      </c>
      <c r="E107" s="13">
        <v>3</v>
      </c>
      <c r="F107" s="13" t="str">
        <f>INDEX(Treatments!A:B,MATCH(A107,Treatments!A:A,0),2)</f>
        <v>AMBS</v>
      </c>
    </row>
    <row r="108" spans="1:6" x14ac:dyDescent="0.35">
      <c r="A108" s="13" t="s">
        <v>48</v>
      </c>
      <c r="B108" s="13">
        <v>6500</v>
      </c>
      <c r="C108" s="13">
        <v>41</v>
      </c>
      <c r="D108" s="13" t="s">
        <v>436</v>
      </c>
      <c r="E108" s="13">
        <v>3</v>
      </c>
      <c r="F108" s="13" t="str">
        <f>INDEX(Treatments!A:B,MATCH(A108,Treatments!A:A,0),2)</f>
        <v>ACTL</v>
      </c>
    </row>
    <row r="109" spans="1:6" x14ac:dyDescent="0.35">
      <c r="A109" s="13" t="s">
        <v>48</v>
      </c>
      <c r="B109" s="13">
        <v>6500</v>
      </c>
      <c r="C109" s="13">
        <v>40</v>
      </c>
      <c r="D109" s="13" t="s">
        <v>440</v>
      </c>
      <c r="E109" s="13">
        <v>3</v>
      </c>
      <c r="F109" s="13" t="str">
        <f>INDEX(Treatments!A:B,MATCH(A109,Treatments!A:A,0),2)</f>
        <v>ACTL</v>
      </c>
    </row>
    <row r="110" spans="1:6" x14ac:dyDescent="0.35">
      <c r="A110" s="14" t="s">
        <v>21</v>
      </c>
      <c r="B110" s="14">
        <v>5000</v>
      </c>
      <c r="C110" s="14">
        <v>41</v>
      </c>
      <c r="D110" s="14" t="s">
        <v>386</v>
      </c>
      <c r="E110" s="14">
        <v>3</v>
      </c>
      <c r="F110" s="14" t="str">
        <f>INDEX(Treatments!A:B,MATCH(A110,Treatments!A:A,0),2)</f>
        <v>ACTL</v>
      </c>
    </row>
    <row r="111" spans="1:6" x14ac:dyDescent="0.35">
      <c r="A111" s="13" t="s">
        <v>23</v>
      </c>
      <c r="B111" s="13">
        <v>2500</v>
      </c>
      <c r="C111" s="13">
        <v>80</v>
      </c>
      <c r="D111" s="13" t="s">
        <v>411</v>
      </c>
      <c r="E111" s="13">
        <v>3</v>
      </c>
      <c r="F111" s="13" t="str">
        <f>INDEX(Treatments!A:B,MATCH(A111,Treatments!A:A,0),2)</f>
        <v>ACTL</v>
      </c>
    </row>
    <row r="112" spans="1:6" x14ac:dyDescent="0.35">
      <c r="A112" s="13" t="s">
        <v>24</v>
      </c>
      <c r="B112" s="13">
        <v>2500</v>
      </c>
      <c r="C112" s="13">
        <v>62</v>
      </c>
      <c r="D112" s="13" t="s">
        <v>415</v>
      </c>
      <c r="E112" s="13">
        <v>3</v>
      </c>
      <c r="F112" s="13" t="str">
        <f>INDEX(Treatments!A:B,MATCH(A112,Treatments!A:A,0),2)</f>
        <v>ACTL</v>
      </c>
    </row>
    <row r="113" spans="1:7" x14ac:dyDescent="0.35">
      <c r="A113" s="13" t="s">
        <v>40</v>
      </c>
      <c r="B113" s="13">
        <v>3400</v>
      </c>
      <c r="C113" s="13">
        <v>40</v>
      </c>
      <c r="D113" s="13" t="s">
        <v>430</v>
      </c>
      <c r="E113" s="13">
        <v>3</v>
      </c>
      <c r="F113" s="13" t="str">
        <f>INDEX(Treatments!A:B,MATCH(A113,Treatments!A:A,0),2)</f>
        <v>AMBS</v>
      </c>
    </row>
    <row r="114" spans="1:7" x14ac:dyDescent="0.35">
      <c r="A114" s="13" t="s">
        <v>48</v>
      </c>
      <c r="B114" s="13">
        <v>6500</v>
      </c>
      <c r="C114" s="13">
        <v>42</v>
      </c>
      <c r="D114" s="13" t="s">
        <v>439</v>
      </c>
      <c r="E114" s="13">
        <v>3</v>
      </c>
      <c r="F114" s="13" t="str">
        <f>INDEX(Treatments!A:B,MATCH(A114,Treatments!A:A,0),2)</f>
        <v>ACTL</v>
      </c>
    </row>
    <row r="115" spans="1:7" x14ac:dyDescent="0.35">
      <c r="A115" s="14" t="s">
        <v>49</v>
      </c>
      <c r="B115" s="14">
        <v>5250</v>
      </c>
      <c r="C115" s="14">
        <v>42</v>
      </c>
      <c r="D115" s="14"/>
      <c r="E115" s="14">
        <v>3</v>
      </c>
      <c r="F115" s="14" t="str">
        <f>INDEX(Treatments!A:B,MATCH(A115,Treatments!A:A,0),2)</f>
        <v>ACTS</v>
      </c>
    </row>
    <row r="116" spans="1:7" x14ac:dyDescent="0.35">
      <c r="A116" s="14" t="s">
        <v>49</v>
      </c>
      <c r="B116" s="14">
        <v>5250</v>
      </c>
      <c r="C116" s="14">
        <v>44</v>
      </c>
      <c r="D116" s="14"/>
      <c r="E116" s="14">
        <v>3</v>
      </c>
      <c r="F116" s="14" t="str">
        <f>INDEX(Treatments!A:B,MATCH(A116,Treatments!A:A,0),2)</f>
        <v>ACTS</v>
      </c>
    </row>
    <row r="117" spans="1:7" x14ac:dyDescent="0.35">
      <c r="A117" s="14" t="s">
        <v>49</v>
      </c>
      <c r="B117" s="14">
        <v>5250</v>
      </c>
      <c r="C117" s="14">
        <v>44</v>
      </c>
      <c r="D117" s="14"/>
      <c r="E117" s="14">
        <v>3</v>
      </c>
      <c r="F117" s="14" t="str">
        <f>INDEX(Treatments!A:B,MATCH(A117,Treatments!A:A,0),2)</f>
        <v>ACTS</v>
      </c>
      <c r="G117" s="13">
        <f>AVERAGE(B29:B117)</f>
        <v>4567.2839506172841</v>
      </c>
    </row>
    <row r="118" spans="1:7" x14ac:dyDescent="0.35">
      <c r="A118" s="13" t="s">
        <v>276</v>
      </c>
      <c r="C118" s="13">
        <f>92+410</f>
        <v>502</v>
      </c>
      <c r="D118" s="13" t="s">
        <v>451</v>
      </c>
    </row>
    <row r="119" spans="1:7" x14ac:dyDescent="0.35">
      <c r="A119" s="13" t="s">
        <v>276</v>
      </c>
      <c r="C119" s="13">
        <f>96+370</f>
        <v>466</v>
      </c>
      <c r="D119" s="13" t="s">
        <v>452</v>
      </c>
    </row>
  </sheetData>
  <sortState ref="A2:F119">
    <sortCondition ref="E2:E119"/>
    <sortCondition ref="D2:D119"/>
    <sortCondition sortBy="cellColor" ref="A2:A119" dxfId="0"/>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60425D-7700-4979-A0C2-C0164A00E936}">
  <dimension ref="A1:E51"/>
  <sheetViews>
    <sheetView topLeftCell="A33" workbookViewId="0">
      <selection activeCell="D53" sqref="D53"/>
    </sheetView>
  </sheetViews>
  <sheetFormatPr defaultRowHeight="14.5" x14ac:dyDescent="0.35"/>
  <sheetData>
    <row r="1" spans="1:5" x14ac:dyDescent="0.35">
      <c r="A1" t="s">
        <v>0</v>
      </c>
      <c r="B1" t="s">
        <v>455</v>
      </c>
      <c r="C1" t="s">
        <v>454</v>
      </c>
      <c r="D1" t="s">
        <v>271</v>
      </c>
      <c r="E1" t="s">
        <v>456</v>
      </c>
    </row>
    <row r="2" spans="1:5" x14ac:dyDescent="0.35">
      <c r="A2" t="s">
        <v>2</v>
      </c>
      <c r="B2">
        <v>0.59499999999999997</v>
      </c>
      <c r="C2">
        <v>0</v>
      </c>
      <c r="D2" t="str">
        <f>INDEX(Treatments!A:B,MATCH(A2,Treatments!A:A,0),2)</f>
        <v>AMBL</v>
      </c>
    </row>
    <row r="3" spans="1:5" x14ac:dyDescent="0.35">
      <c r="A3" t="s">
        <v>3</v>
      </c>
      <c r="B3">
        <v>0.52</v>
      </c>
      <c r="C3">
        <v>0</v>
      </c>
      <c r="D3" t="str">
        <f>INDEX(Treatments!A:B,MATCH(A3,Treatments!A:A,0),2)</f>
        <v>CTRL</v>
      </c>
    </row>
    <row r="4" spans="1:5" x14ac:dyDescent="0.35">
      <c r="A4" t="s">
        <v>4</v>
      </c>
      <c r="B4">
        <v>0.46500000000000002</v>
      </c>
      <c r="C4">
        <v>2.9000000000000001E-2</v>
      </c>
      <c r="D4" t="str">
        <f>INDEX(Treatments!A:B,MATCH(A4,Treatments!A:A,0),2)</f>
        <v>ACTL</v>
      </c>
    </row>
    <row r="5" spans="1:5" x14ac:dyDescent="0.35">
      <c r="A5" t="s">
        <v>5</v>
      </c>
      <c r="B5">
        <v>0.54500000000000004</v>
      </c>
      <c r="C5">
        <v>1.0999999999999999E-2</v>
      </c>
      <c r="D5" t="str">
        <f>INDEX(Treatments!A:B,MATCH(A5,Treatments!A:A,0),2)</f>
        <v>AMBS</v>
      </c>
    </row>
    <row r="6" spans="1:5" x14ac:dyDescent="0.35">
      <c r="A6" t="s">
        <v>6</v>
      </c>
      <c r="B6">
        <v>0.43</v>
      </c>
      <c r="C6">
        <v>3.9E-2</v>
      </c>
      <c r="D6" t="str">
        <f>INDEX(Treatments!A:B,MATCH(A6,Treatments!A:A,0),2)</f>
        <v>AMBS</v>
      </c>
    </row>
    <row r="7" spans="1:5" x14ac:dyDescent="0.35">
      <c r="A7" t="s">
        <v>7</v>
      </c>
      <c r="B7">
        <v>0.46500000000000002</v>
      </c>
      <c r="C7">
        <v>0.04</v>
      </c>
      <c r="D7" t="str">
        <f>INDEX(Treatments!A:B,MATCH(A7,Treatments!A:A,0),2)</f>
        <v>CTRL</v>
      </c>
    </row>
    <row r="8" spans="1:5" x14ac:dyDescent="0.35">
      <c r="A8" t="s">
        <v>8</v>
      </c>
      <c r="B8">
        <v>0.51</v>
      </c>
      <c r="C8">
        <v>5.5E-2</v>
      </c>
      <c r="D8" t="str">
        <f>INDEX(Treatments!A:B,MATCH(A8,Treatments!A:A,0),2)</f>
        <v>ACTS</v>
      </c>
    </row>
    <row r="9" spans="1:5" x14ac:dyDescent="0.35">
      <c r="A9" t="s">
        <v>9</v>
      </c>
      <c r="B9">
        <v>0.42499999999999999</v>
      </c>
      <c r="C9">
        <v>3.3000000000000002E-2</v>
      </c>
      <c r="D9" t="str">
        <f>INDEX(Treatments!A:B,MATCH(A9,Treatments!A:A,0),2)</f>
        <v>ACTL</v>
      </c>
    </row>
    <row r="10" spans="1:5" x14ac:dyDescent="0.35">
      <c r="A10" t="s">
        <v>10</v>
      </c>
      <c r="B10">
        <v>0.39500000000000002</v>
      </c>
      <c r="C10">
        <v>2.1000000000000001E-2</v>
      </c>
      <c r="D10" t="str">
        <f>INDEX(Treatments!A:B,MATCH(A10,Treatments!A:A,0),2)</f>
        <v>AMBS</v>
      </c>
    </row>
    <row r="11" spans="1:5" x14ac:dyDescent="0.35">
      <c r="A11" t="s">
        <v>11</v>
      </c>
      <c r="B11">
        <v>0.51</v>
      </c>
      <c r="C11">
        <v>1.2E-2</v>
      </c>
      <c r="D11" t="str">
        <f>INDEX(Treatments!A:B,MATCH(A11,Treatments!A:A,0),2)</f>
        <v>ACTS</v>
      </c>
    </row>
    <row r="12" spans="1:5" x14ac:dyDescent="0.35">
      <c r="A12" t="s">
        <v>13</v>
      </c>
      <c r="B12">
        <v>0.59499999999999997</v>
      </c>
      <c r="C12">
        <v>4.0000000000000001E-3</v>
      </c>
      <c r="D12" t="str">
        <f>INDEX(Treatments!A:B,MATCH(A12,Treatments!A:A,0),2)</f>
        <v>CTRL</v>
      </c>
    </row>
    <row r="13" spans="1:5" x14ac:dyDescent="0.35">
      <c r="A13" t="s">
        <v>14</v>
      </c>
      <c r="B13">
        <v>0.53500000000000003</v>
      </c>
      <c r="C13">
        <v>0</v>
      </c>
      <c r="D13" t="str">
        <f>INDEX(Treatments!A:B,MATCH(A13,Treatments!A:A,0),2)</f>
        <v>AMBS</v>
      </c>
    </row>
    <row r="14" spans="1:5" x14ac:dyDescent="0.35">
      <c r="A14" t="s">
        <v>15</v>
      </c>
      <c r="B14">
        <v>0.55000000000000004</v>
      </c>
      <c r="C14">
        <v>2.5999999999999999E-2</v>
      </c>
      <c r="D14" t="str">
        <f>INDEX(Treatments!A:B,MATCH(A14,Treatments!A:A,0),2)</f>
        <v>AMBS</v>
      </c>
    </row>
    <row r="15" spans="1:5" x14ac:dyDescent="0.35">
      <c r="A15" t="s">
        <v>16</v>
      </c>
      <c r="B15">
        <v>0.46</v>
      </c>
      <c r="C15">
        <v>1.7000000000000001E-2</v>
      </c>
      <c r="D15" t="str">
        <f>INDEX(Treatments!A:B,MATCH(A15,Treatments!A:A,0),2)</f>
        <v>AMBL</v>
      </c>
    </row>
    <row r="16" spans="1:5" x14ac:dyDescent="0.35">
      <c r="A16" t="s">
        <v>17</v>
      </c>
      <c r="B16">
        <v>0.57999999999999996</v>
      </c>
      <c r="C16">
        <v>1E-3</v>
      </c>
      <c r="D16" t="str">
        <f>INDEX(Treatments!A:B,MATCH(A16,Treatments!A:A,0),2)</f>
        <v>ACTS</v>
      </c>
    </row>
    <row r="17" spans="1:4" x14ac:dyDescent="0.35">
      <c r="A17" t="s">
        <v>18</v>
      </c>
      <c r="B17">
        <v>0.51</v>
      </c>
      <c r="C17">
        <v>1.7000000000000001E-2</v>
      </c>
      <c r="D17" t="str">
        <f>INDEX(Treatments!A:B,MATCH(A17,Treatments!A:A,0),2)</f>
        <v>AMBS</v>
      </c>
    </row>
    <row r="18" spans="1:4" x14ac:dyDescent="0.35">
      <c r="A18" t="s">
        <v>19</v>
      </c>
      <c r="B18">
        <v>0.52</v>
      </c>
      <c r="C18">
        <v>3.0000000000000001E-3</v>
      </c>
      <c r="D18" t="str">
        <f>INDEX(Treatments!A:B,MATCH(A18,Treatments!A:A,0),2)</f>
        <v>AMBL</v>
      </c>
    </row>
    <row r="19" spans="1:4" x14ac:dyDescent="0.35">
      <c r="A19" t="s">
        <v>20</v>
      </c>
      <c r="B19">
        <v>0.53</v>
      </c>
      <c r="C19">
        <v>1.9E-2</v>
      </c>
      <c r="D19" t="str">
        <f>INDEX(Treatments!A:B,MATCH(A19,Treatments!A:A,0),2)</f>
        <v>CTRL</v>
      </c>
    </row>
    <row r="20" spans="1:4" x14ac:dyDescent="0.35">
      <c r="A20" t="s">
        <v>21</v>
      </c>
      <c r="B20">
        <v>0.47499999999999998</v>
      </c>
      <c r="C20">
        <v>4.0000000000000001E-3</v>
      </c>
      <c r="D20" t="str">
        <f>INDEX(Treatments!A:B,MATCH(A20,Treatments!A:A,0),2)</f>
        <v>ACTL</v>
      </c>
    </row>
    <row r="21" spans="1:4" x14ac:dyDescent="0.35">
      <c r="A21" t="s">
        <v>22</v>
      </c>
      <c r="B21">
        <v>0.53500000000000003</v>
      </c>
      <c r="C21">
        <v>0.01</v>
      </c>
      <c r="D21" t="str">
        <f>INDEX(Treatments!A:B,MATCH(A21,Treatments!A:A,0),2)</f>
        <v>AMBL</v>
      </c>
    </row>
    <row r="22" spans="1:4" x14ac:dyDescent="0.35">
      <c r="A22" t="s">
        <v>23</v>
      </c>
      <c r="B22">
        <v>0.57999999999999996</v>
      </c>
      <c r="C22">
        <v>0.02</v>
      </c>
      <c r="D22" t="str">
        <f>INDEX(Treatments!A:B,MATCH(A22,Treatments!A:A,0),2)</f>
        <v>ACTL</v>
      </c>
    </row>
    <row r="23" spans="1:4" x14ac:dyDescent="0.35">
      <c r="A23" t="s">
        <v>24</v>
      </c>
      <c r="B23">
        <v>0.54</v>
      </c>
      <c r="C23">
        <v>3.1E-2</v>
      </c>
      <c r="D23" t="str">
        <f>INDEX(Treatments!A:B,MATCH(A23,Treatments!A:A,0),2)</f>
        <v>ACTL</v>
      </c>
    </row>
    <row r="24" spans="1:4" x14ac:dyDescent="0.35">
      <c r="A24" t="s">
        <v>25</v>
      </c>
      <c r="B24">
        <v>0.51</v>
      </c>
      <c r="C24">
        <v>2.5000000000000001E-2</v>
      </c>
      <c r="D24" t="str">
        <f>INDEX(Treatments!A:B,MATCH(A24,Treatments!A:A,0),2)</f>
        <v>CTRL</v>
      </c>
    </row>
    <row r="25" spans="1:4" x14ac:dyDescent="0.35">
      <c r="A25" t="s">
        <v>26</v>
      </c>
      <c r="B25">
        <v>0.59</v>
      </c>
      <c r="C25">
        <v>0.02</v>
      </c>
      <c r="D25" t="str">
        <f>INDEX(Treatments!A:B,MATCH(A25,Treatments!A:A,0),2)</f>
        <v>ACTL</v>
      </c>
    </row>
    <row r="26" spans="1:4" x14ac:dyDescent="0.35">
      <c r="A26" t="s">
        <v>27</v>
      </c>
      <c r="B26">
        <v>0.52</v>
      </c>
      <c r="C26">
        <v>1.4999999999999999E-2</v>
      </c>
      <c r="D26" t="str">
        <f>INDEX(Treatments!A:B,MATCH(A26,Treatments!A:A,0),2)</f>
        <v>AMBL</v>
      </c>
    </row>
    <row r="27" spans="1:4" x14ac:dyDescent="0.35">
      <c r="A27" t="s">
        <v>28</v>
      </c>
      <c r="B27">
        <v>0.54</v>
      </c>
      <c r="C27">
        <v>8.0000000000000002E-3</v>
      </c>
      <c r="D27" t="str">
        <f>INDEX(Treatments!A:B,MATCH(A27,Treatments!A:A,0),2)</f>
        <v>ACTL</v>
      </c>
    </row>
    <row r="28" spans="1:4" x14ac:dyDescent="0.35">
      <c r="A28" t="s">
        <v>29</v>
      </c>
      <c r="B28">
        <v>0.6</v>
      </c>
      <c r="C28">
        <v>2.5000000000000001E-2</v>
      </c>
      <c r="D28" t="str">
        <f>INDEX(Treatments!A:B,MATCH(A28,Treatments!A:A,0),2)</f>
        <v>AMBS</v>
      </c>
    </row>
    <row r="29" spans="1:4" x14ac:dyDescent="0.35">
      <c r="A29" t="s">
        <v>30</v>
      </c>
      <c r="B29">
        <v>0.63</v>
      </c>
      <c r="C29">
        <v>2.4E-2</v>
      </c>
      <c r="D29" t="str">
        <f>INDEX(Treatments!A:B,MATCH(A29,Treatments!A:A,0),2)</f>
        <v>AMBL</v>
      </c>
    </row>
    <row r="30" spans="1:4" x14ac:dyDescent="0.35">
      <c r="A30" t="s">
        <v>31</v>
      </c>
      <c r="B30">
        <v>0.65</v>
      </c>
      <c r="C30">
        <v>2.7E-2</v>
      </c>
      <c r="D30" t="str">
        <f>INDEX(Treatments!A:B,MATCH(A30,Treatments!A:A,0),2)</f>
        <v>ACTS</v>
      </c>
    </row>
    <row r="31" spans="1:4" x14ac:dyDescent="0.35">
      <c r="A31" t="s">
        <v>32</v>
      </c>
      <c r="B31">
        <v>0.61</v>
      </c>
      <c r="C31">
        <v>2.1999999999999999E-2</v>
      </c>
      <c r="D31" t="str">
        <f>INDEX(Treatments!A:B,MATCH(A31,Treatments!A:A,0),2)</f>
        <v>AMBS</v>
      </c>
    </row>
    <row r="32" spans="1:4" x14ac:dyDescent="0.35">
      <c r="A32" t="s">
        <v>33</v>
      </c>
      <c r="B32">
        <v>0.6</v>
      </c>
      <c r="C32">
        <v>0</v>
      </c>
      <c r="D32" t="str">
        <f>INDEX(Treatments!A:B,MATCH(A32,Treatments!A:A,0),2)</f>
        <v>ACTS</v>
      </c>
    </row>
    <row r="33" spans="1:4" x14ac:dyDescent="0.35">
      <c r="A33" t="s">
        <v>34</v>
      </c>
      <c r="B33">
        <v>0.53</v>
      </c>
      <c r="C33">
        <v>0</v>
      </c>
      <c r="D33" t="str">
        <f>INDEX(Treatments!A:B,MATCH(A33,Treatments!A:A,0),2)</f>
        <v>ACTS</v>
      </c>
    </row>
    <row r="34" spans="1:4" x14ac:dyDescent="0.35">
      <c r="A34" t="s">
        <v>35</v>
      </c>
      <c r="B34">
        <v>0.53500000000000003</v>
      </c>
      <c r="C34">
        <v>0</v>
      </c>
      <c r="D34" t="str">
        <f>INDEX(Treatments!A:B,MATCH(A34,Treatments!A:A,0),2)</f>
        <v>AMBL</v>
      </c>
    </row>
    <row r="35" spans="1:4" x14ac:dyDescent="0.35">
      <c r="A35" t="s">
        <v>36</v>
      </c>
      <c r="B35">
        <v>0.62</v>
      </c>
      <c r="C35">
        <v>0</v>
      </c>
      <c r="D35" t="str">
        <f>INDEX(Treatments!A:B,MATCH(A35,Treatments!A:A,0),2)</f>
        <v>CTRL</v>
      </c>
    </row>
    <row r="36" spans="1:4" x14ac:dyDescent="0.35">
      <c r="A36" t="s">
        <v>37</v>
      </c>
      <c r="B36">
        <v>0.53</v>
      </c>
      <c r="C36">
        <v>0</v>
      </c>
      <c r="D36" t="str">
        <f>INDEX(Treatments!A:B,MATCH(A36,Treatments!A:A,0),2)</f>
        <v>CTRL</v>
      </c>
    </row>
    <row r="37" spans="1:4" x14ac:dyDescent="0.35">
      <c r="A37" t="s">
        <v>38</v>
      </c>
      <c r="B37">
        <v>0.59499999999999997</v>
      </c>
      <c r="C37">
        <v>0</v>
      </c>
      <c r="D37" t="str">
        <f>INDEX(Treatments!A:B,MATCH(A37,Treatments!A:A,0),2)</f>
        <v>AMBL</v>
      </c>
    </row>
    <row r="38" spans="1:4" x14ac:dyDescent="0.35">
      <c r="A38" t="s">
        <v>39</v>
      </c>
      <c r="B38">
        <v>0.60499999999999998</v>
      </c>
      <c r="C38">
        <v>2E-3</v>
      </c>
      <c r="D38" t="str">
        <f>INDEX(Treatments!A:B,MATCH(A38,Treatments!A:A,0),2)</f>
        <v>ACTL</v>
      </c>
    </row>
    <row r="39" spans="1:4" x14ac:dyDescent="0.35">
      <c r="A39" t="s">
        <v>40</v>
      </c>
      <c r="B39">
        <v>0.65</v>
      </c>
      <c r="C39">
        <v>8.9999999999999993E-3</v>
      </c>
      <c r="D39" t="str">
        <f>INDEX(Treatments!A:B,MATCH(A39,Treatments!A:A,0),2)</f>
        <v>AMBS</v>
      </c>
    </row>
    <row r="40" spans="1:4" x14ac:dyDescent="0.35">
      <c r="A40" t="s">
        <v>41</v>
      </c>
      <c r="B40">
        <v>0.59499999999999997</v>
      </c>
      <c r="C40">
        <v>1.2999999999999999E-2</v>
      </c>
      <c r="D40" t="str">
        <f>INDEX(Treatments!A:B,MATCH(A40,Treatments!A:A,0),2)</f>
        <v>ACTS</v>
      </c>
    </row>
    <row r="41" spans="1:4" x14ac:dyDescent="0.35">
      <c r="A41" t="s">
        <v>42</v>
      </c>
      <c r="B41">
        <v>0.7</v>
      </c>
      <c r="C41">
        <v>1.2999999999999999E-2</v>
      </c>
      <c r="D41" t="str">
        <f>INDEX(Treatments!A:B,MATCH(A41,Treatments!A:A,0),2)</f>
        <v>CTRL</v>
      </c>
    </row>
    <row r="42" spans="1:4" x14ac:dyDescent="0.35">
      <c r="A42" t="s">
        <v>43</v>
      </c>
      <c r="B42">
        <v>0.55000000000000004</v>
      </c>
      <c r="C42">
        <v>6.0000000000000001E-3</v>
      </c>
      <c r="D42" t="str">
        <f>INDEX(Treatments!A:B,MATCH(A42,Treatments!A:A,0),2)</f>
        <v>AMBL</v>
      </c>
    </row>
    <row r="43" spans="1:4" x14ac:dyDescent="0.35">
      <c r="A43" t="s">
        <v>44</v>
      </c>
      <c r="B43">
        <v>0.66500000000000004</v>
      </c>
      <c r="C43">
        <v>1.4E-2</v>
      </c>
      <c r="D43" t="str">
        <f>INDEX(Treatments!A:B,MATCH(A43,Treatments!A:A,0),2)</f>
        <v>AMBS</v>
      </c>
    </row>
    <row r="44" spans="1:4" x14ac:dyDescent="0.35">
      <c r="A44" t="s">
        <v>45</v>
      </c>
      <c r="B44">
        <v>0.59</v>
      </c>
      <c r="C44">
        <v>3.4000000000000002E-2</v>
      </c>
      <c r="D44" t="str">
        <f>INDEX(Treatments!A:B,MATCH(A44,Treatments!A:A,0),2)</f>
        <v>ACTS</v>
      </c>
    </row>
    <row r="45" spans="1:4" x14ac:dyDescent="0.35">
      <c r="A45" t="s">
        <v>46</v>
      </c>
      <c r="B45">
        <v>0.7</v>
      </c>
      <c r="C45">
        <v>1.7000000000000001E-2</v>
      </c>
      <c r="D45" t="str">
        <f>INDEX(Treatments!A:B,MATCH(A45,Treatments!A:A,0),2)</f>
        <v>AMBL</v>
      </c>
    </row>
    <row r="46" spans="1:4" x14ac:dyDescent="0.35">
      <c r="A46" t="s">
        <v>47</v>
      </c>
      <c r="B46">
        <v>0.73499999999999999</v>
      </c>
      <c r="C46">
        <v>0.01</v>
      </c>
      <c r="D46" t="str">
        <f>INDEX(Treatments!A:B,MATCH(A46,Treatments!A:A,0),2)</f>
        <v>CTRL</v>
      </c>
    </row>
    <row r="47" spans="1:4" x14ac:dyDescent="0.35">
      <c r="A47" t="s">
        <v>48</v>
      </c>
      <c r="B47">
        <v>0.56999999999999995</v>
      </c>
      <c r="C47">
        <v>3.5000000000000003E-2</v>
      </c>
      <c r="D47" t="str">
        <f>INDEX(Treatments!A:B,MATCH(A47,Treatments!A:A,0),2)</f>
        <v>ACTL</v>
      </c>
    </row>
    <row r="48" spans="1:4" x14ac:dyDescent="0.35">
      <c r="A48" t="s">
        <v>49</v>
      </c>
      <c r="B48">
        <v>0.57999999999999996</v>
      </c>
      <c r="C48">
        <v>1.4E-2</v>
      </c>
      <c r="D48" t="str">
        <f>INDEX(Treatments!A:B,MATCH(A48,Treatments!A:A,0),2)</f>
        <v>ACTS</v>
      </c>
    </row>
    <row r="49" spans="1:4" x14ac:dyDescent="0.35">
      <c r="A49" t="s">
        <v>50</v>
      </c>
      <c r="B49">
        <v>0.7</v>
      </c>
      <c r="C49">
        <v>8.0000000000000002E-3</v>
      </c>
      <c r="D49" t="str">
        <f>INDEX(Treatments!A:B,MATCH(A49,Treatments!A:A,0),2)</f>
        <v>CTRL</v>
      </c>
    </row>
    <row r="50" spans="1:4" x14ac:dyDescent="0.35">
      <c r="A50" t="s">
        <v>51</v>
      </c>
      <c r="B50">
        <v>0.74</v>
      </c>
      <c r="C50">
        <v>1.7000000000000001E-2</v>
      </c>
      <c r="D50" t="str">
        <f>INDEX(Treatments!A:B,MATCH(A50,Treatments!A:A,0),2)</f>
        <v>ACTL</v>
      </c>
    </row>
    <row r="51" spans="1:4" x14ac:dyDescent="0.35">
      <c r="A51" t="s">
        <v>52</v>
      </c>
      <c r="B51">
        <v>0.71499999999999997</v>
      </c>
      <c r="C51">
        <v>1.2E-2</v>
      </c>
      <c r="D51" t="str">
        <f>INDEX(Treatments!A:B,MATCH(A51,Treatments!A:A,0),2)</f>
        <v>ACTS</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676"/>
  <sheetViews>
    <sheetView zoomScale="85" zoomScaleNormal="85" workbookViewId="0">
      <pane ySplit="1" topLeftCell="A90" activePane="bottomLeft" state="frozen"/>
      <selection pane="bottomLeft" activeCell="O105" sqref="O105"/>
    </sheetView>
  </sheetViews>
  <sheetFormatPr defaultRowHeight="14.5" x14ac:dyDescent="0.35"/>
  <cols>
    <col min="1" max="2" width="8.7265625" style="3"/>
    <col min="3" max="3" width="10.36328125" style="3" bestFit="1" customWidth="1"/>
    <col min="4" max="4" width="10.6328125" style="3" bestFit="1" customWidth="1"/>
    <col min="5" max="5" width="8.7265625" style="4"/>
    <col min="6" max="6" width="8.7265625" style="3"/>
    <col min="7" max="7" width="12.54296875" style="3" customWidth="1"/>
    <col min="8" max="8" width="8.90625" style="3" customWidth="1"/>
    <col min="9" max="12" width="8.7265625" style="3"/>
    <col min="13" max="13" width="15.90625" style="3" customWidth="1"/>
    <col min="14" max="15" width="10.453125" style="3" customWidth="1"/>
    <col min="16" max="16" width="11" style="3" bestFit="1" customWidth="1"/>
    <col min="17" max="16384" width="8.7265625" style="3"/>
  </cols>
  <sheetData>
    <row r="1" spans="1:16" x14ac:dyDescent="0.35">
      <c r="A1" s="3" t="s">
        <v>86</v>
      </c>
      <c r="B1" s="3" t="s">
        <v>96</v>
      </c>
      <c r="C1" s="3" t="s">
        <v>95</v>
      </c>
      <c r="D1" s="3" t="s">
        <v>64</v>
      </c>
      <c r="E1" s="4" t="s">
        <v>215</v>
      </c>
      <c r="F1" s="3" t="s">
        <v>87</v>
      </c>
      <c r="G1" s="11" t="s">
        <v>506</v>
      </c>
      <c r="H1" s="5" t="s">
        <v>88</v>
      </c>
      <c r="I1" s="3" t="s">
        <v>89</v>
      </c>
      <c r="J1" s="3" t="s">
        <v>90</v>
      </c>
      <c r="K1" s="3" t="s">
        <v>89</v>
      </c>
      <c r="L1" s="3" t="s">
        <v>91</v>
      </c>
      <c r="M1" s="3" t="s">
        <v>92</v>
      </c>
      <c r="N1" s="3" t="s">
        <v>93</v>
      </c>
      <c r="O1" s="11" t="s">
        <v>507</v>
      </c>
      <c r="P1" s="11" t="s">
        <v>508</v>
      </c>
    </row>
    <row r="2" spans="1:16" x14ac:dyDescent="0.35">
      <c r="A2" s="3" t="s">
        <v>218</v>
      </c>
      <c r="B2" s="3">
        <v>4</v>
      </c>
      <c r="C2" s="3" t="s">
        <v>214</v>
      </c>
      <c r="D2" s="6">
        <v>42961</v>
      </c>
      <c r="E2" s="3" t="s">
        <v>25</v>
      </c>
      <c r="F2" s="3" t="str">
        <f>INDEX(Treatments!A:B,MATCH(E2,Treatments!A:A,0),2)</f>
        <v>CTRL</v>
      </c>
      <c r="G2" s="7">
        <v>5.9050049799600022E-4</v>
      </c>
      <c r="H2" s="3">
        <v>10</v>
      </c>
      <c r="I2" s="3">
        <v>1E-3</v>
      </c>
      <c r="J2" s="3">
        <v>6.9000000000000006E-2</v>
      </c>
      <c r="K2" s="3">
        <v>3.0000000000000001E-3</v>
      </c>
      <c r="L2" s="3">
        <v>0.05</v>
      </c>
      <c r="M2" s="3">
        <f>26.7*((J2-I2)-(L2-K2))*H2/(G2*1)/1000</f>
        <v>9.495334921864842</v>
      </c>
      <c r="N2" s="3" t="s">
        <v>216</v>
      </c>
    </row>
    <row r="3" spans="1:16" x14ac:dyDescent="0.35">
      <c r="A3" s="3" t="s">
        <v>219</v>
      </c>
      <c r="B3" s="3">
        <v>4</v>
      </c>
      <c r="C3" s="3" t="s">
        <v>214</v>
      </c>
      <c r="D3" s="6">
        <v>42961</v>
      </c>
      <c r="E3" s="3" t="s">
        <v>37</v>
      </c>
      <c r="F3" s="3" t="str">
        <f>INDEX(Treatments!A:B,MATCH(E3,Treatments!A:A,0),2)</f>
        <v>CTRL</v>
      </c>
      <c r="G3" s="7">
        <v>5.9050049799600022E-4</v>
      </c>
      <c r="H3" s="3">
        <v>10</v>
      </c>
      <c r="I3" s="3">
        <v>3.0000000000000001E-3</v>
      </c>
      <c r="J3" s="3">
        <v>0.11700000000000001</v>
      </c>
      <c r="K3" s="3">
        <v>7.0000000000000001E-3</v>
      </c>
      <c r="L3" s="3">
        <v>8.4000000000000005E-2</v>
      </c>
      <c r="M3" s="3">
        <f t="shared" ref="M3:M66" si="0">26.7*((J3-I3)-(L3-K3))*H3/(G3*1)/1000</f>
        <v>16.729875814714244</v>
      </c>
    </row>
    <row r="4" spans="1:16" x14ac:dyDescent="0.35">
      <c r="A4" s="3" t="s">
        <v>220</v>
      </c>
      <c r="B4" s="3">
        <v>4</v>
      </c>
      <c r="C4" s="3" t="s">
        <v>214</v>
      </c>
      <c r="D4" s="6">
        <v>42961</v>
      </c>
      <c r="E4" s="3" t="s">
        <v>44</v>
      </c>
      <c r="F4" s="3" t="str">
        <f>INDEX(Treatments!A:B,MATCH(E4,Treatments!A:A,0),2)</f>
        <v>AMBS</v>
      </c>
      <c r="G4" s="7">
        <v>5.9050049799600022E-4</v>
      </c>
      <c r="H4" s="3">
        <v>10</v>
      </c>
      <c r="I4" s="3">
        <v>1.4999999999999999E-2</v>
      </c>
      <c r="J4" s="3">
        <v>0.10199999999999999</v>
      </c>
      <c r="K4" s="3">
        <v>7.0000000000000001E-3</v>
      </c>
      <c r="L4" s="3">
        <v>6.5000000000000002E-2</v>
      </c>
      <c r="M4" s="3">
        <f t="shared" si="0"/>
        <v>13.112605368289538</v>
      </c>
    </row>
    <row r="5" spans="1:16" x14ac:dyDescent="0.35">
      <c r="A5" s="3" t="s">
        <v>221</v>
      </c>
      <c r="B5" s="3">
        <v>4</v>
      </c>
      <c r="C5" s="3" t="s">
        <v>214</v>
      </c>
      <c r="D5" s="6">
        <v>42961</v>
      </c>
      <c r="E5" s="3" t="s">
        <v>14</v>
      </c>
      <c r="F5" s="3" t="str">
        <f>INDEX(Treatments!A:B,MATCH(E5,Treatments!A:A,0),2)</f>
        <v>AMBS</v>
      </c>
      <c r="G5" s="7">
        <v>5.9050049799600022E-4</v>
      </c>
      <c r="H5" s="3">
        <v>10</v>
      </c>
      <c r="I5" s="3">
        <v>0</v>
      </c>
      <c r="J5" s="3">
        <v>0.10100000000000001</v>
      </c>
      <c r="K5" s="3">
        <v>3.0000000000000001E-3</v>
      </c>
      <c r="L5" s="3">
        <v>7.0000000000000007E-2</v>
      </c>
      <c r="M5" s="3">
        <f t="shared" si="0"/>
        <v>15.373399397304983</v>
      </c>
    </row>
    <row r="6" spans="1:16" x14ac:dyDescent="0.35">
      <c r="A6" s="3" t="s">
        <v>222</v>
      </c>
      <c r="B6" s="3">
        <v>4</v>
      </c>
      <c r="C6" s="3" t="s">
        <v>214</v>
      </c>
      <c r="D6" s="6">
        <v>42961</v>
      </c>
      <c r="E6" s="3" t="s">
        <v>18</v>
      </c>
      <c r="F6" s="3" t="str">
        <f>INDEX(Treatments!A:B,MATCH(E6,Treatments!A:A,0),2)</f>
        <v>AMBS</v>
      </c>
      <c r="G6" s="7">
        <v>5.9050049799600022E-4</v>
      </c>
      <c r="H6" s="3">
        <v>10</v>
      </c>
      <c r="I6" s="3">
        <v>1E-3</v>
      </c>
      <c r="J6" s="3">
        <v>6.6000000000000003E-2</v>
      </c>
      <c r="K6" s="3">
        <v>3.0000000000000001E-3</v>
      </c>
      <c r="L6" s="3">
        <v>4.9000000000000002E-2</v>
      </c>
      <c r="M6" s="3">
        <f t="shared" si="0"/>
        <v>8.5910173102586658</v>
      </c>
    </row>
    <row r="7" spans="1:16" x14ac:dyDescent="0.35">
      <c r="A7" s="3" t="s">
        <v>223</v>
      </c>
      <c r="B7" s="3">
        <v>4</v>
      </c>
      <c r="C7" s="3" t="s">
        <v>214</v>
      </c>
      <c r="D7" s="6">
        <v>42961</v>
      </c>
      <c r="E7" s="3" t="s">
        <v>51</v>
      </c>
      <c r="F7" s="3" t="str">
        <f>INDEX(Treatments!A:B,MATCH(E7,Treatments!A:A,0),2)</f>
        <v>ACTL</v>
      </c>
      <c r="G7" s="7">
        <v>5.9050049799600022E-4</v>
      </c>
      <c r="H7" s="3">
        <v>10</v>
      </c>
      <c r="I7" s="3">
        <v>4.0000000000000001E-3</v>
      </c>
      <c r="J7" s="3">
        <v>0.124</v>
      </c>
      <c r="K7" s="3">
        <v>7.0000000000000001E-3</v>
      </c>
      <c r="L7" s="3">
        <v>9.7000000000000003E-2</v>
      </c>
      <c r="M7" s="3">
        <f t="shared" si="0"/>
        <v>13.564764174092629</v>
      </c>
    </row>
    <row r="8" spans="1:16" x14ac:dyDescent="0.35">
      <c r="A8" s="3" t="s">
        <v>224</v>
      </c>
      <c r="B8" s="3">
        <v>4</v>
      </c>
      <c r="C8" s="3" t="s">
        <v>214</v>
      </c>
      <c r="D8" s="6">
        <v>42961</v>
      </c>
      <c r="E8" s="3" t="s">
        <v>21</v>
      </c>
      <c r="F8" s="3" t="str">
        <f>INDEX(Treatments!A:B,MATCH(E8,Treatments!A:A,0),2)</f>
        <v>ACTL</v>
      </c>
      <c r="G8" s="7">
        <v>5.9050049799600022E-4</v>
      </c>
      <c r="H8" s="3">
        <v>10</v>
      </c>
      <c r="I8" s="3">
        <v>3.0000000000000001E-3</v>
      </c>
      <c r="J8" s="3">
        <v>8.4000000000000005E-2</v>
      </c>
      <c r="K8" s="3">
        <v>5.0000000000000001E-3</v>
      </c>
      <c r="L8" s="3">
        <v>6.3E-2</v>
      </c>
      <c r="M8" s="3">
        <f t="shared" si="0"/>
        <v>10.399652533471015</v>
      </c>
    </row>
    <row r="9" spans="1:16" x14ac:dyDescent="0.35">
      <c r="A9" s="3" t="s">
        <v>225</v>
      </c>
      <c r="B9" s="3">
        <v>4</v>
      </c>
      <c r="C9" s="3" t="s">
        <v>214</v>
      </c>
      <c r="D9" s="6">
        <v>42961</v>
      </c>
      <c r="E9" s="3" t="s">
        <v>217</v>
      </c>
      <c r="F9" s="3" t="str">
        <f>INDEX(Treatments!A:B,MATCH(E9,Treatments!A:A,0),2)</f>
        <v>ACTL</v>
      </c>
      <c r="G9" s="7">
        <v>5.9050049799600022E-4</v>
      </c>
      <c r="H9" s="3">
        <v>10</v>
      </c>
      <c r="I9" s="3">
        <v>1E-3</v>
      </c>
      <c r="J9" s="3">
        <v>3.5999999999999997E-2</v>
      </c>
      <c r="K9" s="3">
        <v>4.0000000000000001E-3</v>
      </c>
      <c r="L9" s="3">
        <v>2.8000000000000001E-2</v>
      </c>
      <c r="M9" s="3">
        <f t="shared" si="0"/>
        <v>4.9737468638339628</v>
      </c>
    </row>
    <row r="10" spans="1:16" x14ac:dyDescent="0.35">
      <c r="A10" s="3" t="s">
        <v>226</v>
      </c>
      <c r="B10" s="3">
        <v>4</v>
      </c>
      <c r="C10" s="3" t="s">
        <v>214</v>
      </c>
      <c r="D10" s="6">
        <v>42961</v>
      </c>
      <c r="E10" s="4" t="s">
        <v>47</v>
      </c>
      <c r="F10" s="3" t="str">
        <f>INDEX(Treatments!A:B,MATCH(E10,Treatments!A:A,0),2)</f>
        <v>CTRL</v>
      </c>
      <c r="G10" s="7">
        <v>5.9050049799600022E-4</v>
      </c>
      <c r="H10" s="3">
        <v>10</v>
      </c>
      <c r="I10" s="3">
        <v>4.0000000000000001E-3</v>
      </c>
      <c r="J10" s="3">
        <v>0.06</v>
      </c>
      <c r="K10" s="3">
        <v>4.0000000000000001E-3</v>
      </c>
      <c r="L10" s="3">
        <v>4.8000000000000001E-2</v>
      </c>
      <c r="M10" s="3">
        <f t="shared" si="0"/>
        <v>5.42590566963705</v>
      </c>
    </row>
    <row r="11" spans="1:16" x14ac:dyDescent="0.35">
      <c r="A11" s="3" t="s">
        <v>227</v>
      </c>
      <c r="B11" s="3">
        <v>4</v>
      </c>
      <c r="C11" s="3" t="s">
        <v>214</v>
      </c>
      <c r="D11" s="6">
        <v>42961</v>
      </c>
      <c r="E11" s="4" t="s">
        <v>24</v>
      </c>
      <c r="F11" s="3" t="str">
        <f>INDEX(Treatments!A:B,MATCH(E11,Treatments!A:A,0),2)</f>
        <v>ACTL</v>
      </c>
      <c r="G11" s="7">
        <v>5.9050049799600022E-4</v>
      </c>
      <c r="H11" s="3">
        <v>10</v>
      </c>
      <c r="I11" s="3">
        <v>1E-3</v>
      </c>
      <c r="J11" s="3">
        <v>7.0999999999999994E-2</v>
      </c>
      <c r="K11" s="3">
        <v>2E-3</v>
      </c>
      <c r="L11" s="3">
        <v>4.8000000000000001E-2</v>
      </c>
      <c r="M11" s="3">
        <f t="shared" si="0"/>
        <v>10.8518113392741</v>
      </c>
    </row>
    <row r="12" spans="1:16" x14ac:dyDescent="0.35">
      <c r="A12" s="3" t="s">
        <v>228</v>
      </c>
      <c r="B12" s="3">
        <v>4</v>
      </c>
      <c r="C12" s="3" t="s">
        <v>214</v>
      </c>
      <c r="D12" s="6">
        <v>42961</v>
      </c>
      <c r="E12" s="4" t="s">
        <v>40</v>
      </c>
      <c r="F12" s="3" t="str">
        <f>INDEX(Treatments!A:B,MATCH(E12,Treatments!A:A,0),2)</f>
        <v>AMBS</v>
      </c>
      <c r="G12" s="7">
        <v>5.9050049799600022E-4</v>
      </c>
      <c r="H12" s="3">
        <v>10</v>
      </c>
      <c r="I12" s="3">
        <v>1E-3</v>
      </c>
      <c r="J12" s="3">
        <v>7.1999999999999995E-2</v>
      </c>
      <c r="K12" s="3">
        <v>3.0000000000000001E-3</v>
      </c>
      <c r="L12" s="3">
        <v>4.9000000000000002E-2</v>
      </c>
      <c r="M12" s="3">
        <f t="shared" si="0"/>
        <v>11.303970145077189</v>
      </c>
    </row>
    <row r="13" spans="1:16" x14ac:dyDescent="0.35">
      <c r="A13" s="3" t="s">
        <v>229</v>
      </c>
      <c r="B13" s="3">
        <v>4</v>
      </c>
      <c r="C13" s="3" t="s">
        <v>214</v>
      </c>
      <c r="D13" s="6">
        <v>42961</v>
      </c>
      <c r="E13" s="4" t="s">
        <v>22</v>
      </c>
      <c r="F13" s="3" t="str">
        <f>INDEX(Treatments!A:B,MATCH(E13,Treatments!A:A,0),2)</f>
        <v>AMBL</v>
      </c>
      <c r="G13" s="7">
        <v>5.9050049799600022E-4</v>
      </c>
      <c r="H13" s="3">
        <v>10</v>
      </c>
      <c r="I13" s="3">
        <v>5.0000000000000001E-3</v>
      </c>
      <c r="J13" s="3">
        <v>0.05</v>
      </c>
      <c r="K13" s="3">
        <v>6.0000000000000001E-3</v>
      </c>
      <c r="L13" s="3">
        <v>3.9E-2</v>
      </c>
      <c r="M13" s="3">
        <f t="shared" si="0"/>
        <v>5.4259056696370527</v>
      </c>
    </row>
    <row r="14" spans="1:16" x14ac:dyDescent="0.35">
      <c r="A14" s="3" t="s">
        <v>230</v>
      </c>
      <c r="B14" s="3">
        <v>4</v>
      </c>
      <c r="C14" s="3" t="s">
        <v>214</v>
      </c>
      <c r="D14" s="6">
        <v>42961</v>
      </c>
      <c r="E14" s="4" t="s">
        <v>27</v>
      </c>
      <c r="F14" s="3" t="str">
        <f>INDEX(Treatments!A:B,MATCH(E14,Treatments!A:A,0),2)</f>
        <v>AMBL</v>
      </c>
      <c r="G14" s="7">
        <v>5.9050049799600022E-4</v>
      </c>
      <c r="H14" s="3">
        <v>10</v>
      </c>
      <c r="I14" s="3">
        <v>1E-3</v>
      </c>
      <c r="J14" s="3">
        <v>8.1000000000000003E-2</v>
      </c>
      <c r="K14" s="3">
        <v>4.0000000000000001E-3</v>
      </c>
      <c r="L14" s="3">
        <v>5.7000000000000002E-2</v>
      </c>
      <c r="M14" s="3">
        <f t="shared" si="0"/>
        <v>12.208287756683363</v>
      </c>
    </row>
    <row r="15" spans="1:16" x14ac:dyDescent="0.35">
      <c r="A15" s="3" t="s">
        <v>231</v>
      </c>
      <c r="B15" s="3">
        <v>4</v>
      </c>
      <c r="C15" s="3" t="s">
        <v>214</v>
      </c>
      <c r="D15" s="6">
        <v>42961</v>
      </c>
      <c r="E15" s="4" t="s">
        <v>41</v>
      </c>
      <c r="F15" s="3" t="str">
        <f>INDEX(Treatments!A:B,MATCH(E15,Treatments!A:A,0),2)</f>
        <v>ACTS</v>
      </c>
      <c r="G15" s="7">
        <v>5.9050049799600022E-4</v>
      </c>
      <c r="H15" s="3">
        <v>10</v>
      </c>
      <c r="I15" s="3">
        <v>2E-3</v>
      </c>
      <c r="J15" s="3">
        <v>4.9000000000000002E-2</v>
      </c>
      <c r="K15" s="3">
        <v>5.0000000000000001E-3</v>
      </c>
      <c r="L15" s="3">
        <v>3.7999999999999999E-2</v>
      </c>
      <c r="M15" s="3">
        <f t="shared" si="0"/>
        <v>6.3302232812432262</v>
      </c>
    </row>
    <row r="16" spans="1:16" x14ac:dyDescent="0.35">
      <c r="A16" s="3" t="s">
        <v>232</v>
      </c>
      <c r="B16" s="3">
        <v>4</v>
      </c>
      <c r="C16" s="3" t="s">
        <v>214</v>
      </c>
      <c r="D16" s="6">
        <v>42961</v>
      </c>
      <c r="E16" s="4" t="s">
        <v>31</v>
      </c>
      <c r="F16" s="3" t="str">
        <f>INDEX(Treatments!A:B,MATCH(E16,Treatments!A:A,0),2)</f>
        <v>ACTS</v>
      </c>
      <c r="G16" s="7">
        <v>5.9050049799600022E-4</v>
      </c>
      <c r="H16" s="3">
        <v>10</v>
      </c>
      <c r="I16" s="3">
        <v>1E-3</v>
      </c>
      <c r="J16" s="3">
        <v>3.5999999999999997E-2</v>
      </c>
      <c r="K16" s="3">
        <v>4.0000000000000001E-3</v>
      </c>
      <c r="L16" s="3">
        <v>2.7E-2</v>
      </c>
      <c r="M16" s="3">
        <f t="shared" si="0"/>
        <v>5.42590566963705</v>
      </c>
    </row>
    <row r="17" spans="1:13" x14ac:dyDescent="0.35">
      <c r="A17" s="3" t="s">
        <v>233</v>
      </c>
      <c r="B17" s="3">
        <v>4</v>
      </c>
      <c r="C17" s="3" t="s">
        <v>214</v>
      </c>
      <c r="D17" s="6">
        <v>42961</v>
      </c>
      <c r="E17" s="4" t="s">
        <v>30</v>
      </c>
      <c r="F17" s="3" t="str">
        <f>INDEX(Treatments!A:B,MATCH(E17,Treatments!A:A,0),2)</f>
        <v>AMBL</v>
      </c>
      <c r="G17" s="7">
        <v>5.9050049799600022E-4</v>
      </c>
      <c r="H17" s="3">
        <v>10</v>
      </c>
      <c r="I17" s="3">
        <v>1E-3</v>
      </c>
      <c r="J17" s="3">
        <v>8.5999999999999993E-2</v>
      </c>
      <c r="K17" s="3">
        <v>3.0000000000000001E-3</v>
      </c>
      <c r="L17" s="3">
        <v>2.8000000000000001E-2</v>
      </c>
      <c r="M17" s="3">
        <f t="shared" si="0"/>
        <v>27.12952834818525</v>
      </c>
    </row>
    <row r="18" spans="1:13" x14ac:dyDescent="0.35">
      <c r="A18" s="3" t="s">
        <v>234</v>
      </c>
      <c r="B18" s="3">
        <v>4</v>
      </c>
      <c r="C18" s="3" t="s">
        <v>214</v>
      </c>
      <c r="D18" s="6">
        <v>42961</v>
      </c>
      <c r="E18" s="4" t="s">
        <v>34</v>
      </c>
      <c r="F18" s="3" t="str">
        <f>INDEX(Treatments!A:B,MATCH(E18,Treatments!A:A,0),2)</f>
        <v>ACTS</v>
      </c>
      <c r="G18" s="7">
        <v>5.9050049799600022E-4</v>
      </c>
      <c r="H18" s="3">
        <v>10</v>
      </c>
      <c r="I18" s="3">
        <v>4.0000000000000001E-3</v>
      </c>
      <c r="J18" s="3">
        <v>7.5999999999999998E-2</v>
      </c>
      <c r="K18" s="3">
        <v>6.0000000000000001E-3</v>
      </c>
      <c r="L18" s="3">
        <v>7.0999999999999994E-2</v>
      </c>
      <c r="M18" s="3">
        <f t="shared" si="0"/>
        <v>3.1651116406216162</v>
      </c>
    </row>
    <row r="19" spans="1:13" x14ac:dyDescent="0.35">
      <c r="A19" s="3" t="s">
        <v>235</v>
      </c>
      <c r="B19" s="3">
        <v>4</v>
      </c>
      <c r="C19" s="3" t="s">
        <v>214</v>
      </c>
      <c r="D19" s="6">
        <v>42961</v>
      </c>
      <c r="E19" s="4" t="s">
        <v>29</v>
      </c>
      <c r="F19" s="3" t="str">
        <f>INDEX(Treatments!A:B,MATCH(E19,Treatments!A:A,0),2)</f>
        <v>AMBS</v>
      </c>
      <c r="G19" s="7">
        <v>5.9050049799600022E-4</v>
      </c>
      <c r="H19" s="3">
        <v>10</v>
      </c>
      <c r="I19" s="3">
        <v>8.0000000000000002E-3</v>
      </c>
      <c r="J19" s="3">
        <v>6.3E-2</v>
      </c>
      <c r="K19" s="3">
        <v>6.0000000000000001E-3</v>
      </c>
      <c r="L19" s="3">
        <v>5.6000000000000001E-2</v>
      </c>
      <c r="M19" s="3">
        <f t="shared" si="0"/>
        <v>2.2607940290154369</v>
      </c>
    </row>
    <row r="20" spans="1:13" x14ac:dyDescent="0.35">
      <c r="A20" s="3" t="s">
        <v>236</v>
      </c>
      <c r="B20" s="3">
        <v>4</v>
      </c>
      <c r="C20" s="3" t="s">
        <v>214</v>
      </c>
      <c r="D20" s="6">
        <v>42961</v>
      </c>
      <c r="E20" s="4" t="s">
        <v>32</v>
      </c>
      <c r="F20" s="3" t="str">
        <f>INDEX(Treatments!A:B,MATCH(E20,Treatments!A:A,0),2)</f>
        <v>AMBS</v>
      </c>
      <c r="G20" s="7">
        <v>5.9050049799600022E-4</v>
      </c>
      <c r="H20" s="3">
        <v>10</v>
      </c>
      <c r="I20" s="3">
        <v>0.01</v>
      </c>
      <c r="J20" s="3">
        <v>5.6000000000000001E-2</v>
      </c>
      <c r="K20" s="3">
        <v>4.0000000000000001E-3</v>
      </c>
      <c r="L20" s="3">
        <v>4.3999999999999997E-2</v>
      </c>
      <c r="M20" s="3">
        <f t="shared" si="0"/>
        <v>2.7129528348185281</v>
      </c>
    </row>
    <row r="21" spans="1:13" x14ac:dyDescent="0.35">
      <c r="A21" s="3" t="s">
        <v>237</v>
      </c>
      <c r="B21" s="3">
        <v>4</v>
      </c>
      <c r="C21" s="3" t="s">
        <v>214</v>
      </c>
      <c r="D21" s="6">
        <v>42961</v>
      </c>
      <c r="E21" s="4" t="s">
        <v>52</v>
      </c>
      <c r="F21" s="3" t="str">
        <f>INDEX(Treatments!A:B,MATCH(E21,Treatments!A:A,0),2)</f>
        <v>ACTS</v>
      </c>
      <c r="G21" s="7">
        <v>5.9050049799600022E-4</v>
      </c>
      <c r="H21" s="3">
        <v>10</v>
      </c>
      <c r="I21" s="3">
        <v>8.0000000000000002E-3</v>
      </c>
      <c r="J21" s="3">
        <v>0.11700000000000001</v>
      </c>
      <c r="K21" s="3">
        <v>8.0000000000000002E-3</v>
      </c>
      <c r="L21" s="3">
        <v>0.107</v>
      </c>
      <c r="M21" s="3">
        <f t="shared" si="0"/>
        <v>4.52158805803088</v>
      </c>
    </row>
    <row r="22" spans="1:13" x14ac:dyDescent="0.35">
      <c r="A22" s="3" t="s">
        <v>238</v>
      </c>
      <c r="B22" s="3">
        <v>4</v>
      </c>
      <c r="C22" s="3" t="s">
        <v>214</v>
      </c>
      <c r="D22" s="6">
        <v>42961</v>
      </c>
      <c r="E22" s="4" t="s">
        <v>26</v>
      </c>
      <c r="F22" s="3" t="str">
        <f>INDEX(Treatments!A:B,MATCH(E22,Treatments!A:A,0),2)</f>
        <v>ACTL</v>
      </c>
      <c r="G22" s="7">
        <v>5.9050049799600022E-4</v>
      </c>
      <c r="H22" s="3">
        <v>10</v>
      </c>
      <c r="I22" s="3">
        <v>2E-3</v>
      </c>
      <c r="J22" s="3">
        <v>0.13</v>
      </c>
      <c r="K22" s="3">
        <v>6.0000000000000001E-3</v>
      </c>
      <c r="L22" s="3">
        <v>9.6000000000000002E-2</v>
      </c>
      <c r="M22" s="3">
        <f t="shared" si="0"/>
        <v>17.182034620517332</v>
      </c>
    </row>
    <row r="23" spans="1:13" x14ac:dyDescent="0.35">
      <c r="A23" s="3" t="s">
        <v>239</v>
      </c>
      <c r="B23" s="3">
        <v>4</v>
      </c>
      <c r="C23" s="3" t="s">
        <v>214</v>
      </c>
      <c r="D23" s="6">
        <v>42961</v>
      </c>
      <c r="E23" s="4" t="s">
        <v>5</v>
      </c>
      <c r="F23" s="3" t="str">
        <f>INDEX(Treatments!A:B,MATCH(E23,Treatments!A:A,0),2)</f>
        <v>AMBS</v>
      </c>
      <c r="G23" s="7">
        <v>5.9050049799600022E-4</v>
      </c>
      <c r="H23" s="3">
        <v>10</v>
      </c>
      <c r="I23" s="3">
        <v>4.0000000000000001E-3</v>
      </c>
      <c r="J23" s="3">
        <v>7.0999999999999994E-2</v>
      </c>
      <c r="K23" s="3">
        <v>5.0000000000000001E-3</v>
      </c>
      <c r="L23" s="3">
        <v>5.1999999999999998E-2</v>
      </c>
      <c r="M23" s="3">
        <f t="shared" si="0"/>
        <v>9.0431761160617476</v>
      </c>
    </row>
    <row r="24" spans="1:13" x14ac:dyDescent="0.35">
      <c r="A24" s="3" t="s">
        <v>240</v>
      </c>
      <c r="B24" s="3">
        <v>4</v>
      </c>
      <c r="C24" s="3" t="s">
        <v>214</v>
      </c>
      <c r="D24" s="6">
        <v>42961</v>
      </c>
      <c r="E24" s="4" t="s">
        <v>49</v>
      </c>
      <c r="F24" s="3" t="str">
        <f>INDEX(Treatments!A:B,MATCH(E24,Treatments!A:A,0),2)</f>
        <v>ACTS</v>
      </c>
      <c r="G24" s="7">
        <v>5.9050049799600022E-4</v>
      </c>
      <c r="H24" s="3">
        <v>10</v>
      </c>
      <c r="I24" s="3">
        <v>3.0000000000000001E-3</v>
      </c>
      <c r="J24" s="3">
        <v>4.2999999999999997E-2</v>
      </c>
      <c r="K24" s="3">
        <v>4.0000000000000001E-3</v>
      </c>
      <c r="L24" s="3">
        <v>3.4000000000000002E-2</v>
      </c>
      <c r="M24" s="3">
        <f t="shared" si="0"/>
        <v>4.5215880580308729</v>
      </c>
    </row>
    <row r="25" spans="1:13" x14ac:dyDescent="0.35">
      <c r="A25" s="3" t="s">
        <v>241</v>
      </c>
      <c r="B25" s="3">
        <v>4</v>
      </c>
      <c r="C25" s="3" t="s">
        <v>214</v>
      </c>
      <c r="D25" s="6">
        <v>42961</v>
      </c>
      <c r="E25" s="4" t="s">
        <v>48</v>
      </c>
      <c r="F25" s="3" t="str">
        <f>INDEX(Treatments!A:B,MATCH(E25,Treatments!A:A,0),2)</f>
        <v>ACTL</v>
      </c>
      <c r="G25" s="7">
        <v>5.9050049799600022E-4</v>
      </c>
      <c r="H25" s="3">
        <v>10</v>
      </c>
      <c r="I25" s="3">
        <v>3.0000000000000001E-3</v>
      </c>
      <c r="J25" s="3">
        <v>0.124</v>
      </c>
      <c r="K25" s="3">
        <v>7.0000000000000001E-3</v>
      </c>
      <c r="L25" s="3">
        <v>8.7999999999999995E-2</v>
      </c>
      <c r="M25" s="3">
        <f t="shared" si="0"/>
        <v>18.08635223212351</v>
      </c>
    </row>
    <row r="26" spans="1:13" x14ac:dyDescent="0.35">
      <c r="A26" s="3" t="s">
        <v>242</v>
      </c>
      <c r="B26" s="3">
        <v>4</v>
      </c>
      <c r="C26" s="3" t="s">
        <v>214</v>
      </c>
      <c r="D26" s="6">
        <v>42961</v>
      </c>
      <c r="E26" s="4" t="s">
        <v>35</v>
      </c>
      <c r="F26" s="3" t="str">
        <f>INDEX(Treatments!A:B,MATCH(E26,Treatments!A:A,0),2)</f>
        <v>AMBL</v>
      </c>
      <c r="G26" s="7">
        <v>5.9050049799600022E-4</v>
      </c>
      <c r="H26" s="3">
        <v>10</v>
      </c>
      <c r="I26" s="3">
        <v>4.0000000000000001E-3</v>
      </c>
      <c r="J26" s="3">
        <v>0.158</v>
      </c>
      <c r="K26" s="3">
        <v>8.0000000000000002E-3</v>
      </c>
      <c r="L26" s="3">
        <v>0.124</v>
      </c>
      <c r="M26" s="3">
        <f t="shared" si="0"/>
        <v>17.182034620517332</v>
      </c>
    </row>
    <row r="27" spans="1:13" x14ac:dyDescent="0.35">
      <c r="A27" s="3" t="s">
        <v>243</v>
      </c>
      <c r="B27" s="3">
        <v>4</v>
      </c>
      <c r="C27" s="3" t="s">
        <v>214</v>
      </c>
      <c r="D27" s="6">
        <v>42961</v>
      </c>
      <c r="E27" s="4" t="s">
        <v>15</v>
      </c>
      <c r="F27" s="3" t="str">
        <f>INDEX(Treatments!A:B,MATCH(E27,Treatments!A:A,0),2)</f>
        <v>AMBS</v>
      </c>
      <c r="G27" s="7">
        <v>5.9050049799600022E-4</v>
      </c>
      <c r="H27" s="3">
        <v>10</v>
      </c>
      <c r="I27" s="3">
        <v>3.0000000000000001E-3</v>
      </c>
      <c r="J27" s="3">
        <v>7.5999999999999998E-2</v>
      </c>
      <c r="K27" s="3">
        <v>4.0000000000000001E-3</v>
      </c>
      <c r="L27" s="3">
        <v>5.6000000000000001E-2</v>
      </c>
      <c r="M27" s="3">
        <f t="shared" si="0"/>
        <v>9.4953349218648366</v>
      </c>
    </row>
    <row r="28" spans="1:13" x14ac:dyDescent="0.35">
      <c r="A28" s="3" t="s">
        <v>244</v>
      </c>
      <c r="B28" s="3">
        <v>4</v>
      </c>
      <c r="C28" s="3" t="s">
        <v>214</v>
      </c>
      <c r="D28" s="6">
        <v>42961</v>
      </c>
      <c r="E28" s="4" t="s">
        <v>13</v>
      </c>
      <c r="F28" s="3" t="str">
        <f>INDEX(Treatments!A:B,MATCH(E28,Treatments!A:A,0),2)</f>
        <v>CTRL</v>
      </c>
      <c r="G28" s="7">
        <v>5.9050049799600022E-4</v>
      </c>
      <c r="H28" s="3">
        <v>10</v>
      </c>
      <c r="I28" s="3">
        <v>5.0000000000000001E-3</v>
      </c>
      <c r="J28" s="3">
        <v>9.0999999999999998E-2</v>
      </c>
      <c r="K28" s="3">
        <v>7.0000000000000001E-3</v>
      </c>
      <c r="L28" s="3">
        <v>7.9000000000000001E-2</v>
      </c>
      <c r="M28" s="3">
        <f t="shared" si="0"/>
        <v>6.3302232812432262</v>
      </c>
    </row>
    <row r="29" spans="1:13" x14ac:dyDescent="0.35">
      <c r="A29" s="3" t="s">
        <v>245</v>
      </c>
      <c r="B29" s="3">
        <v>4</v>
      </c>
      <c r="C29" s="3" t="s">
        <v>214</v>
      </c>
      <c r="D29" s="6">
        <v>42961</v>
      </c>
      <c r="E29" s="4" t="s">
        <v>39</v>
      </c>
      <c r="F29" s="3" t="str">
        <f>INDEX(Treatments!A:B,MATCH(E29,Treatments!A:A,0),2)</f>
        <v>ACTL</v>
      </c>
      <c r="G29" s="7">
        <v>5.9050049799600022E-4</v>
      </c>
      <c r="H29" s="3">
        <v>10</v>
      </c>
      <c r="I29" s="3">
        <v>3.0000000000000001E-3</v>
      </c>
      <c r="J29" s="3">
        <v>0.124</v>
      </c>
      <c r="K29" s="3">
        <v>7.0000000000000001E-3</v>
      </c>
      <c r="L29" s="3">
        <v>8.8999999999999996E-2</v>
      </c>
      <c r="M29" s="3">
        <f t="shared" si="0"/>
        <v>17.634193426320415</v>
      </c>
    </row>
    <row r="30" spans="1:13" x14ac:dyDescent="0.35">
      <c r="A30" s="3" t="s">
        <v>246</v>
      </c>
      <c r="B30" s="3">
        <v>4</v>
      </c>
      <c r="C30" s="3" t="s">
        <v>214</v>
      </c>
      <c r="D30" s="6">
        <v>42961</v>
      </c>
      <c r="E30" s="4" t="s">
        <v>38</v>
      </c>
      <c r="F30" s="3" t="str">
        <f>INDEX(Treatments!A:B,MATCH(E30,Treatments!A:A,0),2)</f>
        <v>AMBL</v>
      </c>
      <c r="G30" s="7">
        <v>5.9050049799600022E-4</v>
      </c>
      <c r="H30" s="3">
        <v>10</v>
      </c>
      <c r="I30" s="3">
        <v>5.0000000000000001E-3</v>
      </c>
      <c r="J30" s="3">
        <v>0.14399999999999999</v>
      </c>
      <c r="K30" s="3">
        <v>8.9999999999999993E-3</v>
      </c>
      <c r="L30" s="3">
        <v>0.111</v>
      </c>
      <c r="M30" s="3">
        <f t="shared" si="0"/>
        <v>16.729875814714234</v>
      </c>
    </row>
    <row r="31" spans="1:13" x14ac:dyDescent="0.35">
      <c r="A31" s="3" t="s">
        <v>247</v>
      </c>
      <c r="B31" s="3">
        <v>4</v>
      </c>
      <c r="C31" s="3" t="s">
        <v>214</v>
      </c>
      <c r="D31" s="6">
        <v>42961</v>
      </c>
      <c r="E31" s="4" t="s">
        <v>46</v>
      </c>
      <c r="F31" s="3" t="str">
        <f>INDEX(Treatments!A:B,MATCH(E31,Treatments!A:A,0),2)</f>
        <v>AMBL</v>
      </c>
      <c r="G31" s="7">
        <v>5.9050049799600022E-4</v>
      </c>
      <c r="H31" s="3">
        <v>10</v>
      </c>
      <c r="I31" s="3">
        <v>2E-3</v>
      </c>
      <c r="J31" s="3">
        <v>6.9000000000000006E-2</v>
      </c>
      <c r="K31" s="3">
        <v>4.0000000000000001E-3</v>
      </c>
      <c r="L31" s="3">
        <v>5.0999999999999997E-2</v>
      </c>
      <c r="M31" s="3">
        <f t="shared" si="0"/>
        <v>9.0431761160617548</v>
      </c>
    </row>
    <row r="32" spans="1:13" x14ac:dyDescent="0.35">
      <c r="A32" s="3" t="s">
        <v>248</v>
      </c>
      <c r="B32" s="3">
        <v>4</v>
      </c>
      <c r="C32" s="3" t="s">
        <v>214</v>
      </c>
      <c r="D32" s="6">
        <v>42961</v>
      </c>
      <c r="E32" s="4" t="s">
        <v>17</v>
      </c>
      <c r="F32" s="3" t="str">
        <f>INDEX(Treatments!A:B,MATCH(E32,Treatments!A:A,0),2)</f>
        <v>ACTS</v>
      </c>
      <c r="G32" s="7">
        <v>5.9050049799600022E-4</v>
      </c>
      <c r="H32" s="3">
        <v>10</v>
      </c>
      <c r="I32" s="3">
        <v>8.0000000000000002E-3</v>
      </c>
      <c r="J32" s="3">
        <v>7.4999999999999997E-2</v>
      </c>
      <c r="K32" s="3">
        <v>7.0000000000000001E-3</v>
      </c>
      <c r="L32" s="3">
        <v>5.7000000000000002E-2</v>
      </c>
      <c r="M32" s="3">
        <f t="shared" si="0"/>
        <v>7.6866996986524914</v>
      </c>
    </row>
    <row r="33" spans="1:13" x14ac:dyDescent="0.35">
      <c r="A33" s="3" t="s">
        <v>249</v>
      </c>
      <c r="B33" s="3">
        <v>4</v>
      </c>
      <c r="C33" s="3" t="s">
        <v>214</v>
      </c>
      <c r="D33" s="6">
        <v>42961</v>
      </c>
      <c r="E33" s="4" t="s">
        <v>23</v>
      </c>
      <c r="F33" s="3" t="str">
        <f>INDEX(Treatments!A:B,MATCH(E33,Treatments!A:A,0),2)</f>
        <v>ACTL</v>
      </c>
      <c r="G33" s="7">
        <v>5.9050049799600022E-4</v>
      </c>
      <c r="H33" s="3">
        <v>10</v>
      </c>
      <c r="I33" s="3">
        <v>6.0000000000000001E-3</v>
      </c>
      <c r="J33" s="3">
        <v>7.3999999999999996E-2</v>
      </c>
      <c r="K33" s="3">
        <v>7.0000000000000001E-3</v>
      </c>
      <c r="L33" s="3">
        <v>5.7000000000000002E-2</v>
      </c>
      <c r="M33" s="3">
        <f t="shared" si="0"/>
        <v>8.1388585044555732</v>
      </c>
    </row>
    <row r="34" spans="1:13" x14ac:dyDescent="0.35">
      <c r="A34" s="3" t="s">
        <v>250</v>
      </c>
      <c r="B34" s="3">
        <v>4</v>
      </c>
      <c r="C34" s="3" t="s">
        <v>214</v>
      </c>
      <c r="D34" s="6">
        <v>42961</v>
      </c>
      <c r="E34" s="4" t="s">
        <v>33</v>
      </c>
      <c r="F34" s="3" t="str">
        <f>INDEX(Treatments!A:B,MATCH(E34,Treatments!A:A,0),2)</f>
        <v>ACTS</v>
      </c>
      <c r="G34" s="7">
        <v>5.9050049799600022E-4</v>
      </c>
      <c r="H34" s="3">
        <v>10</v>
      </c>
      <c r="I34" s="3">
        <v>3.0000000000000001E-3</v>
      </c>
      <c r="J34" s="3">
        <v>0.107</v>
      </c>
      <c r="K34" s="3">
        <v>6.0000000000000001E-3</v>
      </c>
      <c r="L34" s="3">
        <v>7.4999999999999997E-2</v>
      </c>
      <c r="M34" s="3">
        <f t="shared" si="0"/>
        <v>15.825558203108068</v>
      </c>
    </row>
    <row r="35" spans="1:13" x14ac:dyDescent="0.35">
      <c r="A35" s="3" t="s">
        <v>251</v>
      </c>
      <c r="B35" s="3">
        <v>4</v>
      </c>
      <c r="C35" s="3" t="s">
        <v>214</v>
      </c>
      <c r="D35" s="6">
        <v>42961</v>
      </c>
      <c r="E35" s="4" t="s">
        <v>42</v>
      </c>
      <c r="F35" s="3" t="str">
        <f>INDEX(Treatments!A:B,MATCH(E35,Treatments!A:A,0),2)</f>
        <v>CTRL</v>
      </c>
      <c r="G35" s="7">
        <v>5.9050049799600022E-4</v>
      </c>
      <c r="H35" s="3">
        <v>10</v>
      </c>
      <c r="I35" s="3">
        <v>0.01</v>
      </c>
      <c r="J35" s="3">
        <v>9.0999999999999998E-2</v>
      </c>
      <c r="K35" s="3">
        <v>5.0000000000000001E-3</v>
      </c>
      <c r="L35" s="3">
        <v>5.8000000000000003E-2</v>
      </c>
      <c r="M35" s="3">
        <f t="shared" si="0"/>
        <v>12.660446562486452</v>
      </c>
    </row>
    <row r="36" spans="1:13" x14ac:dyDescent="0.35">
      <c r="A36" s="3" t="s">
        <v>252</v>
      </c>
      <c r="B36" s="3">
        <v>4</v>
      </c>
      <c r="C36" s="3" t="s">
        <v>214</v>
      </c>
      <c r="D36" s="6">
        <v>42961</v>
      </c>
      <c r="E36" s="4" t="s">
        <v>4</v>
      </c>
      <c r="F36" s="3" t="str">
        <f>INDEX(Treatments!A:B,MATCH(E36,Treatments!A:A,0),2)</f>
        <v>ACTL</v>
      </c>
      <c r="G36" s="7">
        <v>5.9050049799600022E-4</v>
      </c>
      <c r="H36" s="3">
        <v>10</v>
      </c>
      <c r="I36" s="3">
        <v>8.9999999999999993E-3</v>
      </c>
      <c r="J36" s="3">
        <v>0.105</v>
      </c>
      <c r="K36" s="3">
        <v>1.0999999999999999E-2</v>
      </c>
      <c r="L36" s="3">
        <v>8.4000000000000005E-2</v>
      </c>
      <c r="M36" s="3">
        <f t="shared" si="0"/>
        <v>10.399652533471011</v>
      </c>
    </row>
    <row r="37" spans="1:13" x14ac:dyDescent="0.35">
      <c r="A37" s="3" t="s">
        <v>253</v>
      </c>
      <c r="B37" s="3">
        <v>4</v>
      </c>
      <c r="C37" s="3" t="s">
        <v>214</v>
      </c>
      <c r="D37" s="6">
        <v>42961</v>
      </c>
      <c r="E37" s="4" t="s">
        <v>16</v>
      </c>
      <c r="F37" s="3" t="str">
        <f>INDEX(Treatments!A:B,MATCH(E37,Treatments!A:A,0),2)</f>
        <v>AMBL</v>
      </c>
      <c r="G37" s="7">
        <v>5.9050049799600022E-4</v>
      </c>
      <c r="H37" s="3">
        <v>10</v>
      </c>
      <c r="I37" s="3">
        <v>7.0000000000000001E-3</v>
      </c>
      <c r="J37" s="3">
        <v>9.6000000000000002E-2</v>
      </c>
      <c r="K37" s="3">
        <v>1.2E-2</v>
      </c>
      <c r="L37" s="3">
        <v>8.5999999999999993E-2</v>
      </c>
      <c r="M37" s="3">
        <f t="shared" si="0"/>
        <v>6.7823820870463143</v>
      </c>
    </row>
    <row r="38" spans="1:13" x14ac:dyDescent="0.35">
      <c r="A38" s="3" t="s">
        <v>254</v>
      </c>
      <c r="B38" s="3">
        <v>4</v>
      </c>
      <c r="C38" s="3" t="s">
        <v>214</v>
      </c>
      <c r="D38" s="6">
        <v>42961</v>
      </c>
      <c r="E38" s="4" t="s">
        <v>36</v>
      </c>
      <c r="F38" s="3" t="str">
        <f>INDEX(Treatments!A:B,MATCH(E38,Treatments!A:A,0),2)</f>
        <v>CTRL</v>
      </c>
      <c r="G38" s="7">
        <v>5.9050049799600022E-4</v>
      </c>
      <c r="H38" s="3">
        <v>10</v>
      </c>
      <c r="I38" s="3">
        <v>1E-3</v>
      </c>
      <c r="J38" s="3">
        <v>0.126</v>
      </c>
      <c r="K38" s="3">
        <v>5.0000000000000001E-3</v>
      </c>
      <c r="L38" s="3">
        <v>8.6999999999999994E-2</v>
      </c>
      <c r="M38" s="3">
        <f t="shared" si="0"/>
        <v>19.442828649532775</v>
      </c>
    </row>
    <row r="39" spans="1:13" x14ac:dyDescent="0.35">
      <c r="A39" s="3" t="s">
        <v>255</v>
      </c>
      <c r="B39" s="3">
        <v>4</v>
      </c>
      <c r="C39" s="3" t="s">
        <v>214</v>
      </c>
      <c r="D39" s="6">
        <v>42961</v>
      </c>
      <c r="E39" s="4" t="s">
        <v>45</v>
      </c>
      <c r="F39" s="3" t="str">
        <f>INDEX(Treatments!A:B,MATCH(E39,Treatments!A:A,0),2)</f>
        <v>ACTS</v>
      </c>
      <c r="G39" s="7">
        <v>5.9050049799600022E-4</v>
      </c>
      <c r="H39" s="3">
        <v>10</v>
      </c>
      <c r="I39" s="3">
        <v>4.0000000000000001E-3</v>
      </c>
      <c r="J39" s="3">
        <v>0.105</v>
      </c>
      <c r="K39" s="3">
        <v>7.0000000000000001E-3</v>
      </c>
      <c r="L39" s="3">
        <v>7.9000000000000001E-2</v>
      </c>
      <c r="M39" s="3">
        <f t="shared" si="0"/>
        <v>13.112605368289538</v>
      </c>
    </row>
    <row r="40" spans="1:13" x14ac:dyDescent="0.35">
      <c r="A40" s="3" t="s">
        <v>256</v>
      </c>
      <c r="B40" s="3">
        <v>4</v>
      </c>
      <c r="C40" s="3" t="s">
        <v>214</v>
      </c>
      <c r="D40" s="6">
        <v>42961</v>
      </c>
      <c r="E40" s="4" t="s">
        <v>6</v>
      </c>
      <c r="F40" s="3" t="str">
        <f>INDEX(Treatments!A:B,MATCH(E40,Treatments!A:A,0),2)</f>
        <v>AMBS</v>
      </c>
      <c r="G40" s="7">
        <v>5.9050049799600022E-4</v>
      </c>
      <c r="H40" s="3">
        <v>10</v>
      </c>
      <c r="I40" s="3">
        <v>3.0000000000000001E-3</v>
      </c>
      <c r="J40" s="3">
        <v>0.05</v>
      </c>
      <c r="K40" s="3">
        <v>5.0000000000000001E-3</v>
      </c>
      <c r="L40" s="3">
        <v>4.1000000000000002E-2</v>
      </c>
      <c r="M40" s="3">
        <f t="shared" si="0"/>
        <v>4.9737468638339628</v>
      </c>
    </row>
    <row r="41" spans="1:13" x14ac:dyDescent="0.35">
      <c r="A41" s="3" t="s">
        <v>257</v>
      </c>
      <c r="B41" s="3">
        <v>4</v>
      </c>
      <c r="C41" s="3" t="s">
        <v>214</v>
      </c>
      <c r="D41" s="6">
        <v>42961</v>
      </c>
      <c r="E41" s="4" t="s">
        <v>19</v>
      </c>
      <c r="F41" s="3" t="str">
        <f>INDEX(Treatments!A:B,MATCH(E41,Treatments!A:A,0),2)</f>
        <v>AMBL</v>
      </c>
      <c r="G41" s="7">
        <v>5.9050049799600022E-4</v>
      </c>
      <c r="H41" s="3">
        <v>10</v>
      </c>
      <c r="I41" s="3">
        <v>3.0000000000000001E-3</v>
      </c>
      <c r="J41" s="3">
        <v>0.05</v>
      </c>
      <c r="K41" s="3">
        <v>5.0000000000000001E-3</v>
      </c>
      <c r="L41" s="3">
        <v>4.1000000000000002E-2</v>
      </c>
      <c r="M41" s="3">
        <f t="shared" si="0"/>
        <v>4.9737468638339628</v>
      </c>
    </row>
    <row r="42" spans="1:13" x14ac:dyDescent="0.35">
      <c r="A42" s="3" t="s">
        <v>258</v>
      </c>
      <c r="B42" s="3">
        <v>4</v>
      </c>
      <c r="C42" s="3" t="s">
        <v>214</v>
      </c>
      <c r="D42" s="6">
        <v>42961</v>
      </c>
      <c r="E42" s="4" t="s">
        <v>50</v>
      </c>
      <c r="F42" s="3" t="str">
        <f>INDEX(Treatments!A:B,MATCH(E42,Treatments!A:A,0),2)</f>
        <v>CTRL</v>
      </c>
      <c r="G42" s="7">
        <v>5.9050049799600022E-4</v>
      </c>
      <c r="H42" s="3">
        <v>10</v>
      </c>
      <c r="I42" s="3">
        <v>5.0000000000000001E-3</v>
      </c>
      <c r="J42" s="3">
        <v>0.129</v>
      </c>
      <c r="K42" s="3">
        <v>8.0000000000000002E-3</v>
      </c>
      <c r="L42" s="3">
        <v>9.8000000000000004E-2</v>
      </c>
      <c r="M42" s="3">
        <f t="shared" si="0"/>
        <v>15.373399397304983</v>
      </c>
    </row>
    <row r="43" spans="1:13" x14ac:dyDescent="0.35">
      <c r="A43" s="3" t="s">
        <v>259</v>
      </c>
      <c r="B43" s="3">
        <v>4</v>
      </c>
      <c r="C43" s="3" t="s">
        <v>214</v>
      </c>
      <c r="D43" s="6">
        <v>42961</v>
      </c>
      <c r="E43" s="4" t="s">
        <v>10</v>
      </c>
      <c r="F43" s="3" t="str">
        <f>INDEX(Treatments!A:B,MATCH(E43,Treatments!A:A,0),2)</f>
        <v>AMBS</v>
      </c>
      <c r="G43" s="7">
        <v>5.9050049799600022E-4</v>
      </c>
      <c r="H43" s="3">
        <v>10</v>
      </c>
      <c r="I43" s="3">
        <v>2E-3</v>
      </c>
      <c r="J43" s="3">
        <v>9.1999999999999998E-2</v>
      </c>
      <c r="K43" s="3">
        <v>5.0000000000000001E-3</v>
      </c>
      <c r="L43" s="3">
        <v>6.4000000000000001E-2</v>
      </c>
      <c r="M43" s="3">
        <f t="shared" si="0"/>
        <v>14.016922979895712</v>
      </c>
    </row>
    <row r="44" spans="1:13" x14ac:dyDescent="0.35">
      <c r="A44" s="3" t="s">
        <v>260</v>
      </c>
      <c r="B44" s="3">
        <v>4</v>
      </c>
      <c r="C44" s="3" t="s">
        <v>214</v>
      </c>
      <c r="D44" s="6">
        <v>42961</v>
      </c>
      <c r="E44" s="4" t="s">
        <v>2</v>
      </c>
      <c r="F44" s="3" t="str">
        <f>INDEX(Treatments!A:B,MATCH(E44,Treatments!A:A,0),2)</f>
        <v>AMBL</v>
      </c>
      <c r="G44" s="7">
        <v>5.9050049799600022E-4</v>
      </c>
      <c r="H44" s="3">
        <v>10</v>
      </c>
      <c r="I44" s="3">
        <v>3.0000000000000001E-3</v>
      </c>
      <c r="J44" s="3">
        <v>6.7000000000000004E-2</v>
      </c>
      <c r="K44" s="3">
        <v>5.0000000000000001E-3</v>
      </c>
      <c r="L44" s="3">
        <v>4.7E-2</v>
      </c>
      <c r="M44" s="3">
        <f t="shared" si="0"/>
        <v>9.9474937276679274</v>
      </c>
    </row>
    <row r="45" spans="1:13" x14ac:dyDescent="0.35">
      <c r="A45" s="3" t="s">
        <v>261</v>
      </c>
      <c r="B45" s="3">
        <v>4</v>
      </c>
      <c r="C45" s="3" t="s">
        <v>214</v>
      </c>
      <c r="D45" s="6">
        <v>42961</v>
      </c>
      <c r="E45" s="4" t="s">
        <v>43</v>
      </c>
      <c r="F45" s="3" t="str">
        <f>INDEX(Treatments!A:B,MATCH(E45,Treatments!A:A,0),2)</f>
        <v>AMBL</v>
      </c>
      <c r="G45" s="7">
        <v>5.9050049799600022E-4</v>
      </c>
      <c r="H45" s="3">
        <v>10</v>
      </c>
      <c r="I45" s="3">
        <v>3.0000000000000001E-3</v>
      </c>
      <c r="J45" s="3">
        <v>6.7000000000000004E-2</v>
      </c>
      <c r="K45" s="3">
        <v>5.0000000000000001E-3</v>
      </c>
      <c r="L45" s="3">
        <v>4.7E-2</v>
      </c>
      <c r="M45" s="3">
        <f t="shared" si="0"/>
        <v>9.9474937276679274</v>
      </c>
    </row>
    <row r="46" spans="1:13" x14ac:dyDescent="0.35">
      <c r="A46" s="3" t="s">
        <v>262</v>
      </c>
      <c r="B46" s="3">
        <v>4</v>
      </c>
      <c r="C46" s="3" t="s">
        <v>214</v>
      </c>
      <c r="D46" s="6">
        <v>42961</v>
      </c>
      <c r="E46" s="4" t="s">
        <v>8</v>
      </c>
      <c r="F46" s="3" t="str">
        <f>INDEX(Treatments!A:B,MATCH(E46,Treatments!A:A,0),2)</f>
        <v>ACTS</v>
      </c>
      <c r="G46" s="7">
        <v>5.9050049799600022E-4</v>
      </c>
      <c r="H46" s="3">
        <v>10</v>
      </c>
      <c r="I46" s="3">
        <v>4.0000000000000001E-3</v>
      </c>
      <c r="J46" s="3">
        <v>5.8000000000000003E-2</v>
      </c>
      <c r="K46" s="3">
        <v>6.0000000000000001E-3</v>
      </c>
      <c r="L46" s="3">
        <v>4.9000000000000002E-2</v>
      </c>
      <c r="M46" s="3">
        <f t="shared" si="0"/>
        <v>4.9737468638339655</v>
      </c>
    </row>
    <row r="47" spans="1:13" x14ac:dyDescent="0.35">
      <c r="A47" s="3" t="s">
        <v>263</v>
      </c>
      <c r="B47" s="3">
        <v>4</v>
      </c>
      <c r="C47" s="3" t="s">
        <v>214</v>
      </c>
      <c r="D47" s="6">
        <v>42961</v>
      </c>
      <c r="E47" s="4" t="s">
        <v>20</v>
      </c>
      <c r="F47" s="3" t="str">
        <f>INDEX(Treatments!A:B,MATCH(E47,Treatments!A:A,0),2)</f>
        <v>CTRL</v>
      </c>
      <c r="G47" s="7">
        <v>5.9050049799600022E-4</v>
      </c>
      <c r="H47" s="3">
        <v>10</v>
      </c>
      <c r="I47" s="3">
        <v>2E-3</v>
      </c>
      <c r="J47" s="3">
        <v>7.5999999999999998E-2</v>
      </c>
      <c r="K47" s="3">
        <v>5.0000000000000001E-3</v>
      </c>
      <c r="L47" s="3">
        <v>5.2999999999999999E-2</v>
      </c>
      <c r="M47" s="3">
        <f t="shared" si="0"/>
        <v>11.756128950880276</v>
      </c>
    </row>
    <row r="48" spans="1:13" x14ac:dyDescent="0.35">
      <c r="A48" s="3" t="s">
        <v>264</v>
      </c>
      <c r="B48" s="3">
        <v>4</v>
      </c>
      <c r="C48" s="3" t="s">
        <v>214</v>
      </c>
      <c r="D48" s="6">
        <v>42961</v>
      </c>
      <c r="E48" s="4" t="s">
        <v>3</v>
      </c>
      <c r="F48" s="3" t="str">
        <f>INDEX(Treatments!A:B,MATCH(E48,Treatments!A:A,0),2)</f>
        <v>CTRL</v>
      </c>
      <c r="G48" s="7">
        <v>5.9050049799600022E-4</v>
      </c>
      <c r="H48" s="3">
        <v>10</v>
      </c>
      <c r="I48" s="3">
        <v>2E-3</v>
      </c>
      <c r="J48" s="3">
        <v>7.5999999999999998E-2</v>
      </c>
      <c r="K48" s="3">
        <v>5.0000000000000001E-3</v>
      </c>
      <c r="L48" s="3">
        <v>5.2999999999999999E-2</v>
      </c>
      <c r="M48" s="3">
        <f t="shared" si="0"/>
        <v>11.756128950880276</v>
      </c>
    </row>
    <row r="49" spans="1:14" x14ac:dyDescent="0.35">
      <c r="A49" s="3" t="s">
        <v>265</v>
      </c>
      <c r="B49" s="3">
        <v>4</v>
      </c>
      <c r="C49" s="3" t="s">
        <v>214</v>
      </c>
      <c r="D49" s="6">
        <v>42961</v>
      </c>
      <c r="E49" s="4" t="s">
        <v>7</v>
      </c>
      <c r="F49" s="3" t="str">
        <f>INDEX(Treatments!A:B,MATCH(E49,Treatments!A:A,0),2)</f>
        <v>CTRL</v>
      </c>
      <c r="G49" s="7">
        <v>5.9050049799600022E-4</v>
      </c>
      <c r="H49" s="3">
        <v>10</v>
      </c>
      <c r="I49" s="3">
        <v>2E-3</v>
      </c>
      <c r="J49" s="3">
        <v>7.5999999999999998E-2</v>
      </c>
      <c r="K49" s="3">
        <v>4.0000000000000001E-3</v>
      </c>
      <c r="L49" s="3">
        <v>5.2999999999999999E-2</v>
      </c>
      <c r="M49" s="3">
        <f t="shared" si="0"/>
        <v>11.303970145077189</v>
      </c>
    </row>
    <row r="50" spans="1:14" x14ac:dyDescent="0.35">
      <c r="A50" s="3" t="s">
        <v>266</v>
      </c>
      <c r="B50" s="3">
        <v>4</v>
      </c>
      <c r="C50" s="3" t="s">
        <v>214</v>
      </c>
      <c r="D50" s="6">
        <v>42961</v>
      </c>
      <c r="E50" s="4" t="s">
        <v>11</v>
      </c>
      <c r="F50" s="3" t="str">
        <f>INDEX(Treatments!A:B,MATCH(E50,Treatments!A:A,0),2)</f>
        <v>ACTS</v>
      </c>
      <c r="G50" s="7">
        <v>5.9050049799600022E-4</v>
      </c>
      <c r="H50" s="3">
        <v>10</v>
      </c>
      <c r="I50" s="3">
        <v>6.0000000000000001E-3</v>
      </c>
      <c r="J50" s="3">
        <v>0.109</v>
      </c>
      <c r="K50" s="3">
        <v>0.01</v>
      </c>
      <c r="L50" s="3">
        <v>0.09</v>
      </c>
      <c r="M50" s="3">
        <f t="shared" si="0"/>
        <v>10.399652533471011</v>
      </c>
    </row>
    <row r="51" spans="1:14" x14ac:dyDescent="0.35">
      <c r="A51" s="3" t="s">
        <v>267</v>
      </c>
      <c r="B51" s="3">
        <v>4</v>
      </c>
      <c r="C51" s="3" t="s">
        <v>214</v>
      </c>
      <c r="D51" s="6">
        <v>42961</v>
      </c>
      <c r="E51" s="4" t="s">
        <v>9</v>
      </c>
      <c r="F51" s="3" t="str">
        <f>INDEX(Treatments!A:B,MATCH(E51,Treatments!A:A,0),2)</f>
        <v>ACTL</v>
      </c>
      <c r="G51" s="7">
        <v>5.9050049799600022E-4</v>
      </c>
      <c r="H51" s="3">
        <v>10</v>
      </c>
      <c r="I51" s="3">
        <v>3.0000000000000001E-3</v>
      </c>
      <c r="J51" s="3">
        <v>8.4000000000000005E-2</v>
      </c>
      <c r="K51" s="3">
        <v>7.0000000000000001E-3</v>
      </c>
      <c r="L51" s="3">
        <v>6.5000000000000002E-2</v>
      </c>
      <c r="M51" s="3">
        <f t="shared" si="0"/>
        <v>10.399652533471015</v>
      </c>
    </row>
    <row r="52" spans="1:14" x14ac:dyDescent="0.35">
      <c r="A52" s="3" t="s">
        <v>457</v>
      </c>
      <c r="B52" s="3">
        <v>9</v>
      </c>
      <c r="C52" s="3" t="s">
        <v>214</v>
      </c>
      <c r="D52" s="8">
        <v>42998</v>
      </c>
      <c r="E52" s="4" t="s">
        <v>7</v>
      </c>
      <c r="F52" s="3" t="str">
        <f>INDEX(Treatments!A:B,MATCH(E52,Treatments!A:A,0),2)</f>
        <v>CTRL</v>
      </c>
      <c r="G52" s="7">
        <v>5.9050049799600022E-4</v>
      </c>
      <c r="H52" s="3">
        <v>10</v>
      </c>
      <c r="I52" s="3">
        <v>6.0000000000000001E-3</v>
      </c>
      <c r="J52" s="3">
        <v>8.8999999999999996E-2</v>
      </c>
      <c r="K52" s="3">
        <v>0.01</v>
      </c>
      <c r="L52" s="3">
        <v>6.8000000000000005E-2</v>
      </c>
      <c r="M52" s="3">
        <f t="shared" si="0"/>
        <v>11.303970145077184</v>
      </c>
    </row>
    <row r="53" spans="1:14" x14ac:dyDescent="0.35">
      <c r="A53" s="3" t="s">
        <v>459</v>
      </c>
      <c r="B53" s="3">
        <v>9</v>
      </c>
      <c r="C53" s="3" t="s">
        <v>214</v>
      </c>
      <c r="D53" s="8">
        <v>42998</v>
      </c>
      <c r="E53" s="4" t="s">
        <v>10</v>
      </c>
      <c r="F53" s="3" t="str">
        <f>INDEX(Treatments!A:B,MATCH(E53,Treatments!A:A,0),2)</f>
        <v>AMBS</v>
      </c>
      <c r="G53" s="7">
        <v>5.9050049799600022E-4</v>
      </c>
      <c r="H53" s="3">
        <v>10</v>
      </c>
      <c r="I53" s="3">
        <v>2.1999999999999999E-2</v>
      </c>
      <c r="J53" s="3">
        <v>0.16500000000000001</v>
      </c>
      <c r="K53" s="3">
        <v>3.2000000000000001E-2</v>
      </c>
      <c r="L53" s="3">
        <v>0.13100000000000001</v>
      </c>
      <c r="M53" s="3">
        <f t="shared" si="0"/>
        <v>19.894987455335862</v>
      </c>
    </row>
    <row r="54" spans="1:14" x14ac:dyDescent="0.35">
      <c r="A54" s="3" t="s">
        <v>460</v>
      </c>
      <c r="B54" s="3">
        <v>9</v>
      </c>
      <c r="C54" s="3" t="s">
        <v>214</v>
      </c>
      <c r="D54" s="8">
        <v>42998</v>
      </c>
      <c r="E54" s="4" t="s">
        <v>30</v>
      </c>
      <c r="F54" s="3" t="str">
        <f>INDEX(Treatments!A:B,MATCH(E54,Treatments!A:A,0),2)</f>
        <v>AMBL</v>
      </c>
      <c r="G54" s="7">
        <v>5.9050049799600022E-4</v>
      </c>
      <c r="H54" s="3">
        <v>10</v>
      </c>
      <c r="I54" s="3">
        <v>7.0000000000000001E-3</v>
      </c>
      <c r="J54" s="3">
        <v>7.2999999999999995E-2</v>
      </c>
      <c r="K54" s="3">
        <v>1.0999999999999999E-2</v>
      </c>
      <c r="L54" s="3">
        <v>5.5E-2</v>
      </c>
      <c r="M54" s="3">
        <f t="shared" si="0"/>
        <v>9.9474937276679256</v>
      </c>
    </row>
    <row r="55" spans="1:14" x14ac:dyDescent="0.35">
      <c r="A55" s="3" t="s">
        <v>461</v>
      </c>
      <c r="B55" s="3">
        <v>9</v>
      </c>
      <c r="C55" s="3" t="s">
        <v>214</v>
      </c>
      <c r="D55" s="8">
        <v>42998</v>
      </c>
      <c r="E55" s="4" t="s">
        <v>31</v>
      </c>
      <c r="F55" s="3" t="str">
        <f>INDEX(Treatments!A:B,MATCH(E55,Treatments!A:A,0),2)</f>
        <v>ACTS</v>
      </c>
      <c r="G55" s="7">
        <v>5.9050049799600022E-4</v>
      </c>
      <c r="H55" s="3">
        <v>10</v>
      </c>
      <c r="I55" s="3">
        <v>5.0000000000000001E-3</v>
      </c>
      <c r="J55" s="3">
        <v>0.17599999999999999</v>
      </c>
      <c r="K55" s="3">
        <v>1.2999999999999999E-2</v>
      </c>
      <c r="L55" s="3">
        <v>0.125</v>
      </c>
      <c r="M55" s="3">
        <f t="shared" si="0"/>
        <v>26.677369542382163</v>
      </c>
    </row>
    <row r="56" spans="1:14" x14ac:dyDescent="0.35">
      <c r="A56" s="3" t="s">
        <v>462</v>
      </c>
      <c r="B56" s="3">
        <v>9</v>
      </c>
      <c r="C56" s="3" t="s">
        <v>214</v>
      </c>
      <c r="D56" s="8">
        <v>42998</v>
      </c>
      <c r="E56" s="4" t="s">
        <v>11</v>
      </c>
      <c r="F56" s="3" t="str">
        <f>INDEX(Treatments!A:B,MATCH(E56,Treatments!A:A,0),2)</f>
        <v>ACTS</v>
      </c>
      <c r="G56" s="7">
        <v>5.9050049799600022E-4</v>
      </c>
      <c r="H56" s="3">
        <v>10</v>
      </c>
      <c r="I56" s="3">
        <v>3.0000000000000001E-3</v>
      </c>
      <c r="J56" s="3">
        <v>0.05</v>
      </c>
      <c r="K56" s="3">
        <v>8.0000000000000002E-3</v>
      </c>
      <c r="L56" s="3">
        <v>4.2000000000000003E-2</v>
      </c>
      <c r="M56" s="3">
        <f t="shared" si="0"/>
        <v>5.8780644754401381</v>
      </c>
    </row>
    <row r="57" spans="1:14" x14ac:dyDescent="0.35">
      <c r="A57" s="3" t="s">
        <v>463</v>
      </c>
      <c r="B57" s="3">
        <v>9</v>
      </c>
      <c r="C57" s="3" t="s">
        <v>214</v>
      </c>
      <c r="D57" s="8">
        <v>42998</v>
      </c>
      <c r="E57" s="4" t="s">
        <v>51</v>
      </c>
      <c r="F57" s="3" t="str">
        <f>INDEX(Treatments!A:B,MATCH(E57,Treatments!A:A,0),2)</f>
        <v>ACTL</v>
      </c>
      <c r="G57" s="7">
        <v>5.9050049799600022E-4</v>
      </c>
      <c r="H57" s="3">
        <v>10</v>
      </c>
      <c r="I57" s="3">
        <v>1.4999999999999999E-2</v>
      </c>
      <c r="J57" s="3">
        <v>0.06</v>
      </c>
      <c r="K57" s="3">
        <v>0.02</v>
      </c>
      <c r="L57" s="3">
        <v>5.2999999999999999E-2</v>
      </c>
      <c r="M57" s="3">
        <f>2*26.7*((J57-I57)-(L57-K57))*H57/(G57*1)/1000</f>
        <v>10.8518113392741</v>
      </c>
      <c r="N57" s="3" t="s">
        <v>458</v>
      </c>
    </row>
    <row r="58" spans="1:14" x14ac:dyDescent="0.35">
      <c r="A58" s="3" t="s">
        <v>464</v>
      </c>
      <c r="B58" s="3">
        <v>9</v>
      </c>
      <c r="C58" s="3" t="s">
        <v>214</v>
      </c>
      <c r="D58" s="8">
        <v>42999</v>
      </c>
      <c r="E58" s="4" t="s">
        <v>13</v>
      </c>
      <c r="F58" s="3" t="str">
        <f>INDEX(Treatments!A:B,MATCH(E58,Treatments!A:A,0),2)</f>
        <v>CTRL</v>
      </c>
      <c r="G58" s="7">
        <v>5.9050049799600022E-4</v>
      </c>
      <c r="H58" s="3">
        <v>10</v>
      </c>
      <c r="I58" s="3">
        <v>0.02</v>
      </c>
      <c r="J58" s="3">
        <v>7.0000000000000007E-2</v>
      </c>
      <c r="K58" s="3">
        <v>4.3999999999999997E-2</v>
      </c>
      <c r="L58" s="3">
        <v>8.5999999999999993E-2</v>
      </c>
      <c r="M58" s="3">
        <f t="shared" si="0"/>
        <v>3.6172704464247043</v>
      </c>
    </row>
    <row r="59" spans="1:14" x14ac:dyDescent="0.35">
      <c r="A59" s="3" t="s">
        <v>465</v>
      </c>
      <c r="B59" s="3">
        <v>9</v>
      </c>
      <c r="C59" s="3" t="s">
        <v>214</v>
      </c>
      <c r="D59" s="8">
        <v>42999</v>
      </c>
      <c r="E59" s="4" t="s">
        <v>42</v>
      </c>
      <c r="F59" s="3" t="str">
        <f>INDEX(Treatments!A:B,MATCH(E59,Treatments!A:A,0),2)</f>
        <v>CTRL</v>
      </c>
      <c r="G59" s="7">
        <v>5.9050049799600022E-4</v>
      </c>
      <c r="H59" s="3">
        <v>10</v>
      </c>
      <c r="I59" s="3">
        <v>0.01</v>
      </c>
      <c r="J59" s="3">
        <v>3.5000000000000003E-2</v>
      </c>
      <c r="K59" s="3">
        <v>8.9999999999999993E-3</v>
      </c>
      <c r="L59" s="3">
        <v>2.7E-2</v>
      </c>
      <c r="M59" s="3">
        <f t="shared" si="0"/>
        <v>3.1651116406216131</v>
      </c>
    </row>
    <row r="60" spans="1:14" x14ac:dyDescent="0.35">
      <c r="A60" s="3" t="s">
        <v>466</v>
      </c>
      <c r="B60" s="3">
        <v>9</v>
      </c>
      <c r="C60" s="3" t="s">
        <v>214</v>
      </c>
      <c r="D60" s="8">
        <v>43003</v>
      </c>
      <c r="E60" s="4" t="s">
        <v>18</v>
      </c>
      <c r="F60" s="3" t="str">
        <f>INDEX(Treatments!A:B,MATCH(E60,Treatments!A:A,0),2)</f>
        <v>AMBS</v>
      </c>
      <c r="G60" s="7">
        <v>5.9050049799600022E-4</v>
      </c>
      <c r="H60" s="3">
        <v>10</v>
      </c>
      <c r="I60" s="3">
        <v>1E-3</v>
      </c>
      <c r="J60" s="3">
        <v>2.8000000000000001E-2</v>
      </c>
      <c r="K60" s="3">
        <v>3.0000000000000001E-3</v>
      </c>
      <c r="L60" s="3">
        <v>2.1000000000000001E-2</v>
      </c>
      <c r="M60" s="3">
        <f t="shared" si="0"/>
        <v>4.0694292522277875</v>
      </c>
    </row>
    <row r="61" spans="1:14" x14ac:dyDescent="0.35">
      <c r="A61" s="3" t="s">
        <v>473</v>
      </c>
      <c r="B61" s="3">
        <v>9</v>
      </c>
      <c r="C61" s="3" t="s">
        <v>214</v>
      </c>
      <c r="D61" s="8">
        <v>43003</v>
      </c>
      <c r="E61" s="4" t="s">
        <v>29</v>
      </c>
      <c r="F61" s="3" t="str">
        <f>INDEX(Treatments!A:B,MATCH(E61,Treatments!A:A,0),2)</f>
        <v>AMBS</v>
      </c>
      <c r="G61" s="7">
        <v>5.9050049799600022E-4</v>
      </c>
      <c r="H61" s="3">
        <v>10</v>
      </c>
      <c r="I61" s="3">
        <v>3.0000000000000001E-3</v>
      </c>
      <c r="J61" s="3">
        <v>0.128</v>
      </c>
      <c r="K61" s="3">
        <v>8.9999999999999993E-3</v>
      </c>
      <c r="L61" s="3">
        <v>8.8999999999999996E-2</v>
      </c>
      <c r="M61" s="3">
        <f t="shared" si="0"/>
        <v>20.347146261138942</v>
      </c>
    </row>
    <row r="62" spans="1:14" x14ac:dyDescent="0.35">
      <c r="A62" s="3" t="s">
        <v>474</v>
      </c>
      <c r="B62" s="3">
        <v>9</v>
      </c>
      <c r="C62" s="3" t="s">
        <v>214</v>
      </c>
      <c r="D62" s="8">
        <v>43003</v>
      </c>
      <c r="E62" s="4" t="s">
        <v>20</v>
      </c>
      <c r="F62" s="3" t="str">
        <f>INDEX(Treatments!A:B,MATCH(E62,Treatments!A:A,0),2)</f>
        <v>CTRL</v>
      </c>
      <c r="G62" s="7">
        <v>5.9050049799600022E-4</v>
      </c>
      <c r="H62" s="3">
        <v>10</v>
      </c>
      <c r="I62" s="3">
        <v>2E-3</v>
      </c>
      <c r="J62" s="3">
        <v>0.14499999999999999</v>
      </c>
      <c r="K62" s="3">
        <v>8.9999999999999993E-3</v>
      </c>
      <c r="L62" s="3">
        <v>8.8999999999999996E-2</v>
      </c>
      <c r="M62" s="3">
        <f t="shared" si="0"/>
        <v>28.486004765594515</v>
      </c>
    </row>
    <row r="63" spans="1:14" x14ac:dyDescent="0.35">
      <c r="A63" s="3" t="s">
        <v>475</v>
      </c>
      <c r="B63" s="3">
        <v>9</v>
      </c>
      <c r="C63" s="3" t="s">
        <v>214</v>
      </c>
      <c r="D63" s="8">
        <v>43003</v>
      </c>
      <c r="E63" s="4" t="s">
        <v>22</v>
      </c>
      <c r="F63" s="3" t="str">
        <f>INDEX(Treatments!A:B,MATCH(E63,Treatments!A:A,0),2)</f>
        <v>AMBL</v>
      </c>
      <c r="G63" s="7">
        <v>5.9050049799600022E-4</v>
      </c>
      <c r="H63" s="3">
        <v>10</v>
      </c>
      <c r="I63" s="3">
        <v>4.0000000000000001E-3</v>
      </c>
      <c r="J63" s="3">
        <v>8.2000000000000003E-2</v>
      </c>
      <c r="K63" s="3">
        <v>8.0000000000000002E-3</v>
      </c>
      <c r="L63" s="3">
        <v>6.2E-2</v>
      </c>
      <c r="M63" s="3">
        <f t="shared" si="0"/>
        <v>10.851811339274104</v>
      </c>
    </row>
    <row r="64" spans="1:14" x14ac:dyDescent="0.35">
      <c r="A64" s="3" t="s">
        <v>476</v>
      </c>
      <c r="B64" s="3">
        <v>9</v>
      </c>
      <c r="C64" s="3" t="s">
        <v>214</v>
      </c>
      <c r="D64" s="8">
        <v>43003</v>
      </c>
      <c r="E64" s="4" t="s">
        <v>15</v>
      </c>
      <c r="F64" s="3" t="str">
        <f>INDEX(Treatments!A:B,MATCH(E64,Treatments!A:A,0),2)</f>
        <v>AMBS</v>
      </c>
      <c r="G64" s="7">
        <v>5.9050049799600022E-4</v>
      </c>
      <c r="H64" s="3">
        <v>10</v>
      </c>
      <c r="I64" s="3">
        <v>3.0000000000000001E-3</v>
      </c>
      <c r="J64" s="3">
        <v>5.1999999999999998E-2</v>
      </c>
      <c r="K64" s="3">
        <v>6.0000000000000001E-3</v>
      </c>
      <c r="L64" s="3">
        <v>0.04</v>
      </c>
      <c r="M64" s="3">
        <f t="shared" si="0"/>
        <v>6.7823820870463116</v>
      </c>
    </row>
    <row r="65" spans="1:13" x14ac:dyDescent="0.35">
      <c r="A65" s="3" t="s">
        <v>477</v>
      </c>
      <c r="B65" s="3">
        <v>9</v>
      </c>
      <c r="C65" s="3" t="s">
        <v>214</v>
      </c>
      <c r="D65" s="8">
        <v>43003</v>
      </c>
      <c r="E65" s="4" t="s">
        <v>35</v>
      </c>
      <c r="F65" s="3" t="str">
        <f>INDEX(Treatments!A:B,MATCH(E65,Treatments!A:A,0),2)</f>
        <v>AMBL</v>
      </c>
      <c r="G65" s="7">
        <v>5.9050049799600022E-4</v>
      </c>
      <c r="H65" s="3">
        <v>10</v>
      </c>
      <c r="I65" s="3">
        <v>8.9999999999999993E-3</v>
      </c>
      <c r="J65" s="3">
        <v>6.3E-2</v>
      </c>
      <c r="K65" s="3">
        <v>6.0000000000000001E-3</v>
      </c>
      <c r="L65" s="3">
        <v>4.2999999999999997E-2</v>
      </c>
      <c r="M65" s="3">
        <f t="shared" si="0"/>
        <v>7.6866996986524914</v>
      </c>
    </row>
    <row r="66" spans="1:13" x14ac:dyDescent="0.35">
      <c r="A66" s="3" t="s">
        <v>478</v>
      </c>
      <c r="B66" s="3">
        <v>9</v>
      </c>
      <c r="C66" s="3" t="s">
        <v>214</v>
      </c>
      <c r="D66" s="8">
        <v>43003</v>
      </c>
      <c r="E66" s="4" t="s">
        <v>47</v>
      </c>
      <c r="F66" s="3" t="str">
        <f>INDEX(Treatments!A:B,MATCH(E66,Treatments!A:A,0),2)</f>
        <v>CTRL</v>
      </c>
      <c r="G66" s="7">
        <v>5.9050049799600022E-4</v>
      </c>
      <c r="H66" s="3">
        <v>10</v>
      </c>
      <c r="I66" s="3">
        <v>3.0000000000000001E-3</v>
      </c>
      <c r="J66" s="3">
        <v>9.7000000000000003E-2</v>
      </c>
      <c r="K66" s="3">
        <v>7.0000000000000001E-3</v>
      </c>
      <c r="L66" s="3">
        <v>6.8000000000000005E-2</v>
      </c>
      <c r="M66" s="3">
        <f t="shared" si="0"/>
        <v>14.921240591501888</v>
      </c>
    </row>
    <row r="67" spans="1:13" x14ac:dyDescent="0.35">
      <c r="A67" s="3" t="s">
        <v>479</v>
      </c>
      <c r="B67" s="3">
        <v>9</v>
      </c>
      <c r="C67" s="3" t="s">
        <v>214</v>
      </c>
      <c r="D67" s="8">
        <v>43003</v>
      </c>
      <c r="E67" s="4" t="s">
        <v>36</v>
      </c>
      <c r="F67" s="3" t="str">
        <f>INDEX(Treatments!A:B,MATCH(E67,Treatments!A:A,0),2)</f>
        <v>CTRL</v>
      </c>
      <c r="G67" s="7">
        <v>5.9050049799600022E-4</v>
      </c>
      <c r="H67" s="3">
        <v>10</v>
      </c>
      <c r="I67" s="3">
        <v>7.0000000000000001E-3</v>
      </c>
      <c r="J67" s="3">
        <v>7.0999999999999994E-2</v>
      </c>
      <c r="K67" s="3">
        <v>0.01</v>
      </c>
      <c r="L67" s="3">
        <v>5.6000000000000001E-2</v>
      </c>
      <c r="M67" s="3">
        <f t="shared" ref="M67:M92" si="1">26.7*((J67-I67)-(L67-K67))*H67/(G67*1)/1000</f>
        <v>8.1388585044555732</v>
      </c>
    </row>
    <row r="68" spans="1:13" x14ac:dyDescent="0.35">
      <c r="A68" s="3" t="s">
        <v>480</v>
      </c>
      <c r="B68" s="3">
        <v>9</v>
      </c>
      <c r="C68" s="3" t="s">
        <v>214</v>
      </c>
      <c r="D68" s="8">
        <v>43003</v>
      </c>
      <c r="E68" s="4" t="s">
        <v>14</v>
      </c>
      <c r="F68" s="3" t="str">
        <f>INDEX(Treatments!A:B,MATCH(E68,Treatments!A:A,0),2)</f>
        <v>AMBS</v>
      </c>
      <c r="G68" s="7">
        <v>5.9050049799600022E-4</v>
      </c>
      <c r="H68" s="3">
        <v>10</v>
      </c>
      <c r="I68" s="3">
        <v>2E-3</v>
      </c>
      <c r="J68" s="3">
        <v>1.4E-2</v>
      </c>
      <c r="K68" s="3">
        <v>3.0000000000000001E-3</v>
      </c>
      <c r="L68" s="3">
        <v>1.2E-2</v>
      </c>
      <c r="M68" s="3">
        <f t="shared" si="1"/>
        <v>1.3564764174092625</v>
      </c>
    </row>
    <row r="69" spans="1:13" x14ac:dyDescent="0.35">
      <c r="A69" s="3" t="s">
        <v>481</v>
      </c>
      <c r="B69" s="3">
        <v>9</v>
      </c>
      <c r="C69" s="3" t="s">
        <v>214</v>
      </c>
      <c r="D69" s="8">
        <v>43003</v>
      </c>
      <c r="E69" s="4" t="s">
        <v>39</v>
      </c>
      <c r="F69" s="3" t="str">
        <f>INDEX(Treatments!A:B,MATCH(E69,Treatments!A:A,0),2)</f>
        <v>ACTL</v>
      </c>
      <c r="G69" s="7">
        <v>5.9050049799600022E-4</v>
      </c>
      <c r="H69" s="3">
        <v>10</v>
      </c>
      <c r="I69" s="3">
        <v>3.0000000000000001E-3</v>
      </c>
      <c r="J69" s="3">
        <v>1.9E-2</v>
      </c>
      <c r="K69" s="3">
        <v>5.0000000000000001E-3</v>
      </c>
      <c r="L69" s="3">
        <v>1.4999999999999999E-2</v>
      </c>
      <c r="M69" s="3">
        <f t="shared" si="1"/>
        <v>2.7129528348185263</v>
      </c>
    </row>
    <row r="70" spans="1:13" x14ac:dyDescent="0.35">
      <c r="A70" s="3" t="s">
        <v>482</v>
      </c>
      <c r="B70" s="3">
        <v>9</v>
      </c>
      <c r="C70" s="3" t="s">
        <v>214</v>
      </c>
      <c r="D70" s="8">
        <v>43003</v>
      </c>
      <c r="E70" s="4" t="s">
        <v>41</v>
      </c>
      <c r="F70" s="3" t="str">
        <f>INDEX(Treatments!A:B,MATCH(E70,Treatments!A:A,0),2)</f>
        <v>ACTS</v>
      </c>
      <c r="G70" s="7">
        <v>5.9050049799600022E-4</v>
      </c>
      <c r="H70" s="3">
        <v>10</v>
      </c>
      <c r="I70" s="3">
        <v>4.0000000000000001E-3</v>
      </c>
      <c r="J70" s="3">
        <v>6.8000000000000005E-2</v>
      </c>
      <c r="K70" s="3">
        <v>0.01</v>
      </c>
      <c r="L70" s="3">
        <v>5.2999999999999999E-2</v>
      </c>
      <c r="M70" s="3">
        <f t="shared" si="1"/>
        <v>9.495334921864842</v>
      </c>
    </row>
    <row r="71" spans="1:13" x14ac:dyDescent="0.35">
      <c r="A71" s="3" t="s">
        <v>483</v>
      </c>
      <c r="B71" s="3">
        <v>9</v>
      </c>
      <c r="C71" s="3" t="s">
        <v>214</v>
      </c>
      <c r="D71" s="8">
        <v>43003</v>
      </c>
      <c r="E71" s="4" t="s">
        <v>46</v>
      </c>
      <c r="F71" s="3" t="str">
        <f>INDEX(Treatments!A:B,MATCH(E71,Treatments!A:A,0),2)</f>
        <v>AMBL</v>
      </c>
      <c r="G71" s="7">
        <v>5.9050049799600022E-4</v>
      </c>
      <c r="H71" s="3">
        <v>10</v>
      </c>
      <c r="I71" s="3">
        <v>1.9E-2</v>
      </c>
      <c r="J71" s="3">
        <v>5.3999999999999999E-2</v>
      </c>
      <c r="K71" s="3">
        <v>0.02</v>
      </c>
      <c r="L71" s="3">
        <v>4.4999999999999998E-2</v>
      </c>
      <c r="M71" s="3">
        <f t="shared" si="1"/>
        <v>4.5215880580308783</v>
      </c>
    </row>
    <row r="72" spans="1:13" x14ac:dyDescent="0.35">
      <c r="A72" s="3" t="s">
        <v>484</v>
      </c>
      <c r="B72" s="3">
        <v>9</v>
      </c>
      <c r="C72" s="3" t="s">
        <v>214</v>
      </c>
      <c r="D72" s="8">
        <v>43003</v>
      </c>
      <c r="E72" s="4" t="s">
        <v>44</v>
      </c>
      <c r="F72" s="3" t="str">
        <f>INDEX(Treatments!A:B,MATCH(E72,Treatments!A:A,0),2)</f>
        <v>AMBS</v>
      </c>
      <c r="G72" s="7">
        <v>5.9050049799600022E-4</v>
      </c>
      <c r="H72" s="3">
        <v>10</v>
      </c>
      <c r="I72" s="3">
        <v>4.0000000000000001E-3</v>
      </c>
      <c r="J72" s="3">
        <v>0.10299999999999999</v>
      </c>
      <c r="K72" s="3">
        <v>6.0000000000000001E-3</v>
      </c>
      <c r="L72" s="3">
        <v>7.9000000000000001E-2</v>
      </c>
      <c r="M72" s="3">
        <f t="shared" si="1"/>
        <v>11.756128950880276</v>
      </c>
    </row>
    <row r="73" spans="1:13" x14ac:dyDescent="0.35">
      <c r="A73" s="3" t="s">
        <v>485</v>
      </c>
      <c r="B73" s="3">
        <v>9</v>
      </c>
      <c r="C73" s="3" t="s">
        <v>214</v>
      </c>
      <c r="D73" s="8">
        <v>43003</v>
      </c>
      <c r="E73" s="4" t="s">
        <v>9</v>
      </c>
      <c r="F73" s="3" t="str">
        <f>INDEX(Treatments!A:B,MATCH(E73,Treatments!A:A,0),2)</f>
        <v>ACTL</v>
      </c>
      <c r="G73" s="7">
        <v>5.9050049799600022E-4</v>
      </c>
      <c r="H73" s="3">
        <v>10</v>
      </c>
      <c r="I73" s="3">
        <v>2E-3</v>
      </c>
      <c r="J73" s="3">
        <v>3.3000000000000002E-2</v>
      </c>
      <c r="K73" s="3">
        <v>5.0000000000000001E-3</v>
      </c>
      <c r="L73" s="3">
        <v>2.5000000000000001E-2</v>
      </c>
      <c r="M73" s="3">
        <f t="shared" si="1"/>
        <v>4.9737468638339637</v>
      </c>
    </row>
    <row r="74" spans="1:13" x14ac:dyDescent="0.35">
      <c r="A74" s="3" t="s">
        <v>486</v>
      </c>
      <c r="B74" s="3">
        <v>9</v>
      </c>
      <c r="C74" s="3" t="s">
        <v>214</v>
      </c>
      <c r="D74" s="8">
        <v>43003</v>
      </c>
      <c r="E74" s="4" t="s">
        <v>28</v>
      </c>
      <c r="F74" s="3" t="str">
        <f>INDEX(Treatments!A:B,MATCH(E74,Treatments!A:A,0),2)</f>
        <v>ACTL</v>
      </c>
      <c r="G74" s="7">
        <v>5.9050049799600022E-4</v>
      </c>
      <c r="H74" s="3">
        <v>10</v>
      </c>
      <c r="I74" s="3">
        <v>3.0000000000000001E-3</v>
      </c>
      <c r="J74" s="3">
        <v>7.5999999999999998E-2</v>
      </c>
      <c r="K74" s="3">
        <v>6.0000000000000001E-3</v>
      </c>
      <c r="L74" s="3">
        <v>5.1999999999999998E-2</v>
      </c>
      <c r="M74" s="3">
        <f t="shared" si="1"/>
        <v>12.208287756683363</v>
      </c>
    </row>
    <row r="75" spans="1:13" x14ac:dyDescent="0.35">
      <c r="A75" s="3" t="s">
        <v>487</v>
      </c>
      <c r="B75" s="3">
        <v>9</v>
      </c>
      <c r="C75" s="3" t="s">
        <v>214</v>
      </c>
      <c r="D75" s="8">
        <v>43003</v>
      </c>
      <c r="E75" s="4" t="s">
        <v>34</v>
      </c>
      <c r="F75" s="3" t="str">
        <f>INDEX(Treatments!A:B,MATCH(E75,Treatments!A:A,0),2)</f>
        <v>ACTS</v>
      </c>
      <c r="G75" s="7">
        <v>5.9050049799600022E-4</v>
      </c>
      <c r="H75" s="3">
        <v>10</v>
      </c>
      <c r="I75" s="3">
        <v>3.0000000000000001E-3</v>
      </c>
      <c r="J75" s="3">
        <v>4.2000000000000003E-2</v>
      </c>
      <c r="K75" s="3">
        <v>6.0000000000000001E-3</v>
      </c>
      <c r="L75" s="3">
        <v>3.2000000000000001E-2</v>
      </c>
      <c r="M75" s="3">
        <f t="shared" si="1"/>
        <v>5.8780644754401381</v>
      </c>
    </row>
    <row r="76" spans="1:13" x14ac:dyDescent="0.35">
      <c r="A76" s="3" t="s">
        <v>488</v>
      </c>
      <c r="B76" s="3">
        <v>9</v>
      </c>
      <c r="C76" s="3" t="s">
        <v>214</v>
      </c>
      <c r="D76" s="8">
        <v>43003</v>
      </c>
      <c r="E76" s="4" t="s">
        <v>38</v>
      </c>
      <c r="F76" s="3" t="str">
        <f>INDEX(Treatments!A:B,MATCH(E76,Treatments!A:A,0),2)</f>
        <v>AMBL</v>
      </c>
      <c r="G76" s="7">
        <v>5.9050049799600022E-4</v>
      </c>
      <c r="H76" s="3">
        <v>10</v>
      </c>
      <c r="I76" s="3">
        <v>2E-3</v>
      </c>
      <c r="J76" s="3">
        <v>6.2E-2</v>
      </c>
      <c r="K76" s="3">
        <v>5.0000000000000001E-3</v>
      </c>
      <c r="L76" s="3">
        <v>4.2999999999999997E-2</v>
      </c>
      <c r="M76" s="3">
        <f t="shared" si="1"/>
        <v>9.9474937276679274</v>
      </c>
    </row>
    <row r="77" spans="1:13" x14ac:dyDescent="0.35">
      <c r="A77" s="3" t="s">
        <v>489</v>
      </c>
      <c r="B77" s="3">
        <v>9</v>
      </c>
      <c r="C77" s="3" t="s">
        <v>214</v>
      </c>
      <c r="D77" s="8">
        <v>43003</v>
      </c>
      <c r="E77" s="4" t="s">
        <v>43</v>
      </c>
      <c r="F77" s="3" t="str">
        <f>INDEX(Treatments!A:B,MATCH(E77,Treatments!A:A,0),2)</f>
        <v>AMBL</v>
      </c>
      <c r="G77" s="7">
        <v>5.9050049799600022E-4</v>
      </c>
      <c r="H77" s="3">
        <v>10</v>
      </c>
      <c r="I77" s="3">
        <v>2E-3</v>
      </c>
      <c r="J77" s="3">
        <v>5.6000000000000001E-2</v>
      </c>
      <c r="K77" s="3">
        <v>6.0000000000000001E-3</v>
      </c>
      <c r="L77" s="3">
        <v>4.1000000000000002E-2</v>
      </c>
      <c r="M77" s="3">
        <f t="shared" si="1"/>
        <v>8.591017310258664</v>
      </c>
    </row>
    <row r="78" spans="1:13" x14ac:dyDescent="0.35">
      <c r="A78" s="3" t="s">
        <v>490</v>
      </c>
      <c r="B78" s="3">
        <v>9</v>
      </c>
      <c r="C78" s="3" t="s">
        <v>214</v>
      </c>
      <c r="D78" s="8">
        <v>43003</v>
      </c>
      <c r="E78" s="4" t="s">
        <v>37</v>
      </c>
      <c r="F78" s="3" t="str">
        <f>INDEX(Treatments!A:B,MATCH(E78,Treatments!A:A,0),2)</f>
        <v>CTRL</v>
      </c>
      <c r="G78" s="7">
        <v>5.9050049799600022E-4</v>
      </c>
      <c r="H78" s="3">
        <v>10</v>
      </c>
      <c r="I78" s="3">
        <v>2E-3</v>
      </c>
      <c r="J78" s="3">
        <v>7.6999999999999999E-2</v>
      </c>
      <c r="K78" s="3">
        <v>6.0000000000000001E-3</v>
      </c>
      <c r="L78" s="3">
        <v>5.2999999999999999E-2</v>
      </c>
      <c r="M78" s="3">
        <f t="shared" si="1"/>
        <v>12.660446562486452</v>
      </c>
    </row>
    <row r="79" spans="1:13" x14ac:dyDescent="0.35">
      <c r="A79" s="3" t="s">
        <v>491</v>
      </c>
      <c r="B79" s="3">
        <v>9</v>
      </c>
      <c r="C79" s="3" t="s">
        <v>214</v>
      </c>
      <c r="D79" s="8">
        <v>43003</v>
      </c>
      <c r="E79" s="4" t="s">
        <v>32</v>
      </c>
      <c r="F79" s="3" t="str">
        <f>INDEX(Treatments!A:B,MATCH(E79,Treatments!A:A,0),2)</f>
        <v>AMBS</v>
      </c>
      <c r="G79" s="7">
        <v>5.9050049799600022E-4</v>
      </c>
      <c r="H79" s="3">
        <v>10</v>
      </c>
      <c r="I79" s="3">
        <v>4.0000000000000001E-3</v>
      </c>
      <c r="J79" s="3">
        <v>0.14099999999999999</v>
      </c>
      <c r="K79" s="3">
        <v>1.0999999999999999E-2</v>
      </c>
      <c r="L79" s="3">
        <v>0.104</v>
      </c>
      <c r="M79" s="3">
        <f t="shared" si="1"/>
        <v>19.894987455335851</v>
      </c>
    </row>
    <row r="80" spans="1:13" x14ac:dyDescent="0.35">
      <c r="A80" s="3" t="s">
        <v>492</v>
      </c>
      <c r="B80" s="3">
        <v>9</v>
      </c>
      <c r="C80" s="3" t="s">
        <v>214</v>
      </c>
      <c r="D80" s="8">
        <v>43003</v>
      </c>
      <c r="E80" s="4" t="s">
        <v>52</v>
      </c>
      <c r="F80" s="3" t="str">
        <f>INDEX(Treatments!A:B,MATCH(E80,Treatments!A:A,0),2)</f>
        <v>ACTS</v>
      </c>
      <c r="G80" s="7">
        <v>5.9050049799600022E-4</v>
      </c>
      <c r="H80" s="3">
        <v>10</v>
      </c>
      <c r="I80" s="3">
        <v>6.0000000000000001E-3</v>
      </c>
      <c r="J80" s="3">
        <v>0.157</v>
      </c>
      <c r="K80" s="3">
        <v>1.2E-2</v>
      </c>
      <c r="L80" s="3">
        <v>0.121</v>
      </c>
      <c r="M80" s="3">
        <f t="shared" si="1"/>
        <v>18.99066984372968</v>
      </c>
    </row>
    <row r="81" spans="1:16" x14ac:dyDescent="0.35">
      <c r="A81" s="3" t="s">
        <v>493</v>
      </c>
      <c r="B81" s="3">
        <v>9</v>
      </c>
      <c r="C81" s="3" t="s">
        <v>214</v>
      </c>
      <c r="D81" s="8">
        <v>43003</v>
      </c>
      <c r="E81" s="4" t="s">
        <v>45</v>
      </c>
      <c r="F81" s="3" t="str">
        <f>INDEX(Treatments!A:B,MATCH(E81,Treatments!A:A,0),2)</f>
        <v>ACTS</v>
      </c>
      <c r="G81" s="7">
        <v>5.9050049799600022E-4</v>
      </c>
      <c r="H81" s="3">
        <v>10</v>
      </c>
      <c r="I81" s="3">
        <v>1E-3</v>
      </c>
      <c r="J81" s="3">
        <v>7.3999999999999996E-2</v>
      </c>
      <c r="K81" s="3">
        <v>6.0000000000000001E-3</v>
      </c>
      <c r="L81" s="3">
        <v>4.9000000000000002E-2</v>
      </c>
      <c r="M81" s="3">
        <f t="shared" si="1"/>
        <v>13.564764174092625</v>
      </c>
    </row>
    <row r="82" spans="1:16" x14ac:dyDescent="0.35">
      <c r="A82" s="3" t="s">
        <v>494</v>
      </c>
      <c r="B82" s="3">
        <v>9</v>
      </c>
      <c r="C82" s="3" t="s">
        <v>214</v>
      </c>
      <c r="D82" s="8">
        <v>43003</v>
      </c>
      <c r="E82" s="4" t="s">
        <v>33</v>
      </c>
      <c r="F82" s="3" t="str">
        <f>INDEX(Treatments!A:B,MATCH(E82,Treatments!A:A,0),2)</f>
        <v>ACTS</v>
      </c>
      <c r="G82" s="7">
        <v>5.9050049799600022E-4</v>
      </c>
      <c r="H82" s="3">
        <v>10</v>
      </c>
      <c r="I82" s="3">
        <v>1.4999999999999999E-2</v>
      </c>
      <c r="J82" s="3">
        <v>0.13300000000000001</v>
      </c>
      <c r="K82" s="3">
        <v>1.9E-2</v>
      </c>
      <c r="L82" s="3">
        <v>9.0999999999999998E-2</v>
      </c>
      <c r="M82" s="3">
        <f t="shared" si="1"/>
        <v>20.799305066942036</v>
      </c>
    </row>
    <row r="83" spans="1:16" x14ac:dyDescent="0.35">
      <c r="A83" s="3" t="s">
        <v>495</v>
      </c>
      <c r="B83" s="3">
        <v>9</v>
      </c>
      <c r="C83" s="3" t="s">
        <v>214</v>
      </c>
      <c r="D83" s="8">
        <v>43003</v>
      </c>
      <c r="E83" s="4" t="s">
        <v>5</v>
      </c>
      <c r="F83" s="3" t="str">
        <f>INDEX(Treatments!A:B,MATCH(E83,Treatments!A:A,0),2)</f>
        <v>AMBS</v>
      </c>
      <c r="G83" s="7">
        <v>5.9050049799600022E-4</v>
      </c>
      <c r="H83" s="3">
        <v>10</v>
      </c>
      <c r="I83" s="3">
        <v>5.0000000000000001E-3</v>
      </c>
      <c r="J83" s="3">
        <v>5.8000000000000003E-2</v>
      </c>
      <c r="K83" s="3">
        <v>8.9999999999999993E-3</v>
      </c>
      <c r="L83" s="3">
        <v>4.3999999999999997E-2</v>
      </c>
      <c r="M83" s="3">
        <f t="shared" si="1"/>
        <v>8.1388585044555821</v>
      </c>
    </row>
    <row r="84" spans="1:16" x14ac:dyDescent="0.35">
      <c r="A84" s="3" t="s">
        <v>496</v>
      </c>
      <c r="B84" s="3">
        <v>9</v>
      </c>
      <c r="C84" s="3" t="s">
        <v>214</v>
      </c>
      <c r="D84" s="8">
        <v>43003</v>
      </c>
      <c r="E84" s="4" t="s">
        <v>4</v>
      </c>
      <c r="F84" s="3" t="str">
        <f>INDEX(Treatments!A:B,MATCH(E84,Treatments!A:A,0),2)</f>
        <v>ACTL</v>
      </c>
      <c r="G84" s="7">
        <v>5.9050049799600022E-4</v>
      </c>
      <c r="H84" s="3">
        <v>10</v>
      </c>
      <c r="I84" s="3">
        <v>2E-3</v>
      </c>
      <c r="J84" s="3">
        <v>0.05</v>
      </c>
      <c r="K84" s="3">
        <v>5.0000000000000001E-3</v>
      </c>
      <c r="L84" s="3">
        <v>3.3000000000000002E-2</v>
      </c>
      <c r="M84" s="3">
        <f t="shared" si="1"/>
        <v>9.0431761160617512</v>
      </c>
    </row>
    <row r="85" spans="1:16" x14ac:dyDescent="0.35">
      <c r="A85" s="3" t="s">
        <v>497</v>
      </c>
      <c r="B85" s="3">
        <v>9</v>
      </c>
      <c r="C85" s="3" t="s">
        <v>214</v>
      </c>
      <c r="D85" s="8">
        <v>43003</v>
      </c>
      <c r="E85" s="4" t="s">
        <v>25</v>
      </c>
      <c r="F85" s="3" t="str">
        <f>INDEX(Treatments!A:B,MATCH(E85,Treatments!A:A,0),2)</f>
        <v>CTRL</v>
      </c>
      <c r="G85" s="7">
        <v>5.9050049799600022E-4</v>
      </c>
      <c r="H85" s="3">
        <v>10</v>
      </c>
      <c r="I85" s="3">
        <v>2E-3</v>
      </c>
      <c r="J85" s="3">
        <v>7.9000000000000001E-2</v>
      </c>
      <c r="K85" s="3">
        <v>6.0000000000000001E-3</v>
      </c>
      <c r="L85" s="3">
        <v>5.3999999999999999E-2</v>
      </c>
      <c r="M85" s="3">
        <f t="shared" si="1"/>
        <v>13.112605368289538</v>
      </c>
    </row>
    <row r="86" spans="1:16" x14ac:dyDescent="0.35">
      <c r="A86" s="3" t="s">
        <v>498</v>
      </c>
      <c r="B86" s="3">
        <v>9</v>
      </c>
      <c r="C86" s="3" t="s">
        <v>214</v>
      </c>
      <c r="D86" s="8">
        <v>43003</v>
      </c>
      <c r="E86" s="4" t="s">
        <v>17</v>
      </c>
      <c r="F86" s="3" t="str">
        <f>INDEX(Treatments!A:B,MATCH(E86,Treatments!A:A,0),2)</f>
        <v>ACTS</v>
      </c>
      <c r="G86" s="7">
        <v>5.9050049799600022E-4</v>
      </c>
      <c r="H86" s="3">
        <v>10</v>
      </c>
      <c r="I86" s="3">
        <v>4.0000000000000001E-3</v>
      </c>
      <c r="J86" s="3">
        <v>0.17</v>
      </c>
      <c r="K86" s="3">
        <v>1.2999999999999999E-2</v>
      </c>
      <c r="L86" s="3">
        <v>0.122</v>
      </c>
      <c r="M86" s="3">
        <f t="shared" si="1"/>
        <v>25.773051930775999</v>
      </c>
    </row>
    <row r="87" spans="1:16" x14ac:dyDescent="0.35">
      <c r="A87" s="3" t="s">
        <v>499</v>
      </c>
      <c r="B87" s="3">
        <v>9</v>
      </c>
      <c r="C87" s="3" t="s">
        <v>214</v>
      </c>
      <c r="D87" s="8">
        <v>43003</v>
      </c>
      <c r="E87" s="4" t="s">
        <v>6</v>
      </c>
      <c r="F87" s="3" t="str">
        <f>INDEX(Treatments!A:B,MATCH(E87,Treatments!A:A,0),2)</f>
        <v>AMBS</v>
      </c>
      <c r="G87" s="7">
        <v>5.9050049799600022E-4</v>
      </c>
      <c r="H87" s="3">
        <v>10</v>
      </c>
      <c r="I87" s="3">
        <v>3.0000000000000001E-3</v>
      </c>
      <c r="J87" s="3">
        <v>5.5E-2</v>
      </c>
      <c r="K87" s="3">
        <v>7.0000000000000001E-3</v>
      </c>
      <c r="L87" s="3">
        <v>4.2000000000000003E-2</v>
      </c>
      <c r="M87" s="3">
        <f t="shared" si="1"/>
        <v>7.6866996986524869</v>
      </c>
    </row>
    <row r="88" spans="1:16" x14ac:dyDescent="0.35">
      <c r="A88" s="3" t="s">
        <v>500</v>
      </c>
      <c r="B88" s="3">
        <v>9</v>
      </c>
      <c r="C88" s="3" t="s">
        <v>214</v>
      </c>
      <c r="D88" s="8">
        <v>43003</v>
      </c>
      <c r="E88" s="4" t="s">
        <v>2</v>
      </c>
      <c r="F88" s="3" t="str">
        <f>INDEX(Treatments!A:B,MATCH(E88,Treatments!A:A,0),2)</f>
        <v>AMBL</v>
      </c>
      <c r="G88" s="7">
        <v>5.9050049799600022E-4</v>
      </c>
      <c r="H88" s="3">
        <v>10</v>
      </c>
      <c r="I88" s="3">
        <v>3.0000000000000001E-3</v>
      </c>
      <c r="J88" s="3">
        <v>3.5000000000000003E-2</v>
      </c>
      <c r="K88" s="3">
        <v>6.0000000000000001E-3</v>
      </c>
      <c r="L88" s="3">
        <v>2.7E-2</v>
      </c>
      <c r="M88" s="3">
        <f t="shared" si="1"/>
        <v>4.9737468638339655</v>
      </c>
    </row>
    <row r="89" spans="1:16" x14ac:dyDescent="0.35">
      <c r="A89" s="3" t="s">
        <v>501</v>
      </c>
      <c r="B89" s="3">
        <v>9</v>
      </c>
      <c r="C89" s="3" t="s">
        <v>214</v>
      </c>
      <c r="D89" s="8">
        <v>43003</v>
      </c>
      <c r="E89" s="4" t="s">
        <v>3</v>
      </c>
      <c r="F89" s="3" t="str">
        <f>INDEX(Treatments!A:B,MATCH(E89,Treatments!A:A,0),2)</f>
        <v>CTRL</v>
      </c>
      <c r="G89" s="7">
        <v>5.9050049799600022E-4</v>
      </c>
      <c r="H89" s="3">
        <v>10</v>
      </c>
      <c r="I89" s="3">
        <v>2E-3</v>
      </c>
      <c r="J89" s="3">
        <v>1.9E-2</v>
      </c>
      <c r="K89" s="3">
        <v>4.0000000000000001E-3</v>
      </c>
      <c r="L89" s="3">
        <v>1.4999999999999999E-2</v>
      </c>
      <c r="M89" s="3">
        <f t="shared" si="1"/>
        <v>2.7129528348185263</v>
      </c>
    </row>
    <row r="90" spans="1:16" x14ac:dyDescent="0.35">
      <c r="A90" s="3" t="s">
        <v>502</v>
      </c>
      <c r="B90" s="3">
        <v>9</v>
      </c>
      <c r="C90" s="3" t="s">
        <v>214</v>
      </c>
      <c r="D90" s="8">
        <v>43003</v>
      </c>
      <c r="E90" s="4" t="s">
        <v>27</v>
      </c>
      <c r="F90" s="3" t="str">
        <f>INDEX(Treatments!A:B,MATCH(E90,Treatments!A:A,0),2)</f>
        <v>AMBL</v>
      </c>
      <c r="G90" s="7">
        <v>5.9050049799600022E-4</v>
      </c>
      <c r="H90" s="3">
        <v>10</v>
      </c>
      <c r="I90" s="3">
        <v>2E-3</v>
      </c>
      <c r="J90" s="3">
        <v>7.5999999999999998E-2</v>
      </c>
      <c r="K90" s="3">
        <v>6.0000000000000001E-3</v>
      </c>
      <c r="L90" s="3">
        <v>5.0999999999999997E-2</v>
      </c>
      <c r="M90" s="3">
        <f t="shared" si="1"/>
        <v>13.112605368289538</v>
      </c>
    </row>
    <row r="91" spans="1:16" x14ac:dyDescent="0.35">
      <c r="A91" s="3" t="s">
        <v>503</v>
      </c>
      <c r="B91" s="3">
        <v>9</v>
      </c>
      <c r="C91" s="3" t="s">
        <v>214</v>
      </c>
      <c r="D91" s="8">
        <v>43003</v>
      </c>
      <c r="E91" s="4" t="s">
        <v>26</v>
      </c>
      <c r="F91" s="3" t="str">
        <f>INDEX(Treatments!A:B,MATCH(E91,Treatments!A:A,0),2)</f>
        <v>ACTL</v>
      </c>
      <c r="G91" s="7">
        <v>5.9050049799600022E-4</v>
      </c>
      <c r="H91" s="3">
        <v>10</v>
      </c>
      <c r="I91" s="3">
        <v>4.0000000000000001E-3</v>
      </c>
      <c r="J91" s="3">
        <v>9.0999999999999998E-2</v>
      </c>
      <c r="K91" s="3">
        <v>8.0000000000000002E-3</v>
      </c>
      <c r="L91" s="3">
        <v>6.5000000000000002E-2</v>
      </c>
      <c r="M91" s="3">
        <f t="shared" si="1"/>
        <v>13.564764174092625</v>
      </c>
    </row>
    <row r="92" spans="1:16" x14ac:dyDescent="0.35">
      <c r="A92" s="3" t="s">
        <v>504</v>
      </c>
      <c r="B92" s="3">
        <v>9</v>
      </c>
      <c r="C92" s="3" t="s">
        <v>214</v>
      </c>
      <c r="D92" s="8">
        <v>43003</v>
      </c>
      <c r="E92" s="4" t="s">
        <v>19</v>
      </c>
      <c r="F92" s="3" t="str">
        <f>INDEX(Treatments!A:B,MATCH(E92,Treatments!A:A,0),2)</f>
        <v>AMBL</v>
      </c>
      <c r="G92" s="7">
        <v>5.9050049799600022E-4</v>
      </c>
      <c r="H92" s="3">
        <v>10</v>
      </c>
      <c r="I92" s="3">
        <v>1.7000000000000001E-2</v>
      </c>
      <c r="J92" s="3">
        <v>7.3999999999999996E-2</v>
      </c>
      <c r="K92" s="3">
        <v>7.6999999999999999E-2</v>
      </c>
      <c r="L92" s="3">
        <v>0.13</v>
      </c>
      <c r="M92" s="3">
        <f t="shared" si="1"/>
        <v>1.8086352232123457</v>
      </c>
    </row>
    <row r="93" spans="1:16" x14ac:dyDescent="0.35">
      <c r="A93" s="3" t="s">
        <v>436</v>
      </c>
      <c r="B93" s="3">
        <v>9</v>
      </c>
      <c r="C93" s="3" t="s">
        <v>467</v>
      </c>
      <c r="D93" s="8">
        <v>43003</v>
      </c>
      <c r="E93" s="3" t="str">
        <f>INDEX(Sheet1!A:D,MATCH(A93,Sheet1!D:D,0),1)</f>
        <v>E6</v>
      </c>
      <c r="F93" s="3" t="str">
        <f>INDEX(Treatments!A:B,MATCH(E93,Treatments!A:A,0),2)</f>
        <v>ACTL</v>
      </c>
      <c r="G93">
        <f t="shared" ref="G93:G100" si="2">3*0.03315</f>
        <v>9.9449999999999997E-2</v>
      </c>
      <c r="H93" s="3">
        <v>10</v>
      </c>
      <c r="I93" s="3">
        <v>3.0000000000000001E-3</v>
      </c>
      <c r="J93" s="3">
        <v>0.09</v>
      </c>
      <c r="K93" s="3">
        <v>7.0000000000000001E-3</v>
      </c>
      <c r="L93" s="3">
        <v>6.7000000000000004E-2</v>
      </c>
      <c r="M93" s="3">
        <f>26.7*((J93-I93)-(L93-K93))*H93/(G93)/(P93/O93)/1000</f>
        <v>11.492109038737443</v>
      </c>
      <c r="O93" s="3">
        <f>INDEX(Sheet1!A:D,MATCH(A93,Sheet1!D:D,0),2)</f>
        <v>6500</v>
      </c>
      <c r="P93" s="3">
        <f>INDEX(Sheet1!A:D,MATCH(A93,Sheet1!D:D,0),3)</f>
        <v>41</v>
      </c>
    </row>
    <row r="94" spans="1:16" s="9" customFormat="1" x14ac:dyDescent="0.35">
      <c r="A94" s="9" t="s">
        <v>468</v>
      </c>
      <c r="B94" s="9">
        <v>9</v>
      </c>
      <c r="C94" s="9" t="s">
        <v>467</v>
      </c>
      <c r="D94" s="10">
        <v>43003</v>
      </c>
      <c r="E94" s="9" t="e">
        <f>INDEX(Sheet1!A:D,MATCH(A94,Sheet1!D:D,0),1)</f>
        <v>#N/A</v>
      </c>
      <c r="F94" s="9" t="e">
        <f>INDEX(Treatments!A:B,MATCH(E94,Treatments!A:A,0),2)</f>
        <v>#N/A</v>
      </c>
      <c r="G94">
        <f t="shared" si="2"/>
        <v>9.9449999999999997E-2</v>
      </c>
      <c r="H94" s="9">
        <v>10</v>
      </c>
      <c r="I94" s="9">
        <v>3.0000000000000001E-3</v>
      </c>
      <c r="J94" s="9">
        <v>0.05</v>
      </c>
      <c r="K94" s="9">
        <v>5.0000000000000001E-3</v>
      </c>
      <c r="L94" s="9">
        <v>3.5999999999999997E-2</v>
      </c>
      <c r="M94" s="3" t="e">
        <f t="shared" ref="M94:M112" si="3">26.7*((J94-I94)-(L94-K94))*H94/(G94)/(P94/O94)/1000</f>
        <v>#N/A</v>
      </c>
      <c r="O94" s="3" t="e">
        <f>INDEX(Sheet1!A:D,MATCH(A94,Sheet1!D:D,0),2)</f>
        <v>#N/A</v>
      </c>
      <c r="P94" s="3" t="e">
        <f>INDEX(Sheet1!A:D,MATCH(A94,Sheet1!D:D,0),3)</f>
        <v>#N/A</v>
      </c>
    </row>
    <row r="95" spans="1:16" x14ac:dyDescent="0.35">
      <c r="A95" s="3" t="s">
        <v>440</v>
      </c>
      <c r="B95" s="3">
        <v>9</v>
      </c>
      <c r="C95" s="3" t="s">
        <v>467</v>
      </c>
      <c r="D95" s="8">
        <v>43003</v>
      </c>
      <c r="E95" s="3" t="str">
        <f>INDEX(Sheet1!A:D,MATCH(A95,Sheet1!D:D,0),1)</f>
        <v>E6</v>
      </c>
      <c r="F95" s="3" t="str">
        <f>INDEX(Treatments!A:B,MATCH(E95,Treatments!A:A,0),2)</f>
        <v>ACTL</v>
      </c>
      <c r="G95">
        <f t="shared" si="2"/>
        <v>9.9449999999999997E-2</v>
      </c>
      <c r="H95" s="3">
        <v>10</v>
      </c>
      <c r="I95" s="3">
        <v>2E-3</v>
      </c>
      <c r="J95" s="3">
        <v>6.7000000000000004E-2</v>
      </c>
      <c r="K95" s="3">
        <v>4.0000000000000001E-3</v>
      </c>
      <c r="L95" s="3">
        <v>5.0999999999999997E-2</v>
      </c>
      <c r="M95" s="3">
        <f t="shared" si="3"/>
        <v>7.8529411764705879</v>
      </c>
      <c r="O95" s="3">
        <f>INDEX(Sheet1!A:D,MATCH(A95,Sheet1!D:D,0),2)</f>
        <v>6500</v>
      </c>
      <c r="P95" s="3">
        <f>INDEX(Sheet1!A:D,MATCH(A95,Sheet1!D:D,0),3)</f>
        <v>40</v>
      </c>
    </row>
    <row r="96" spans="1:16" s="9" customFormat="1" x14ac:dyDescent="0.35">
      <c r="A96" s="9" t="s">
        <v>469</v>
      </c>
      <c r="B96" s="9">
        <v>9</v>
      </c>
      <c r="C96" s="9" t="s">
        <v>467</v>
      </c>
      <c r="D96" s="10">
        <v>43003</v>
      </c>
      <c r="E96" s="9" t="e">
        <f>INDEX(Sheet1!A:D,MATCH(A96,Sheet1!D:D,0),1)</f>
        <v>#N/A</v>
      </c>
      <c r="F96" s="9" t="e">
        <f>INDEX(Treatments!A:B,MATCH(E96,Treatments!A:A,0),2)</f>
        <v>#N/A</v>
      </c>
      <c r="G96">
        <f t="shared" si="2"/>
        <v>9.9449999999999997E-2</v>
      </c>
      <c r="H96" s="9">
        <v>10</v>
      </c>
      <c r="I96" s="9">
        <v>2E-3</v>
      </c>
      <c r="J96" s="9">
        <v>4.8000000000000001E-2</v>
      </c>
      <c r="K96" s="9">
        <v>5.0000000000000001E-3</v>
      </c>
      <c r="L96" s="9">
        <v>3.5000000000000003E-2</v>
      </c>
      <c r="M96" s="3" t="e">
        <f t="shared" si="3"/>
        <v>#N/A</v>
      </c>
      <c r="O96" s="3" t="e">
        <f>INDEX(Sheet1!A:D,MATCH(A96,Sheet1!D:D,0),2)</f>
        <v>#N/A</v>
      </c>
      <c r="P96" s="3" t="e">
        <f>INDEX(Sheet1!A:D,MATCH(A96,Sheet1!D:D,0),3)</f>
        <v>#N/A</v>
      </c>
    </row>
    <row r="97" spans="1:16" x14ac:dyDescent="0.35">
      <c r="A97" s="3" t="s">
        <v>413</v>
      </c>
      <c r="B97" s="3">
        <v>9</v>
      </c>
      <c r="C97" s="3" t="s">
        <v>467</v>
      </c>
      <c r="D97" s="8">
        <v>43003</v>
      </c>
      <c r="E97" s="3" t="str">
        <f>INDEX(Sheet1!A:D,MATCH(A97,Sheet1!D:D,0),1)</f>
        <v>C2</v>
      </c>
      <c r="F97" s="3" t="str">
        <f>INDEX(Treatments!A:B,MATCH(E97,Treatments!A:A,0),2)</f>
        <v>ACTL</v>
      </c>
      <c r="G97">
        <f t="shared" si="2"/>
        <v>9.9449999999999997E-2</v>
      </c>
      <c r="H97" s="3">
        <v>10</v>
      </c>
      <c r="I97" s="3">
        <v>8.0000000000000002E-3</v>
      </c>
      <c r="J97" s="3">
        <v>5.7000000000000002E-2</v>
      </c>
      <c r="K97" s="3">
        <v>0.01</v>
      </c>
      <c r="L97" s="3">
        <v>4.1000000000000002E-2</v>
      </c>
      <c r="M97" s="3">
        <f t="shared" si="3"/>
        <v>5.3695324283559582</v>
      </c>
      <c r="O97" s="3">
        <f>INDEX(Sheet1!A:D,MATCH(A97,Sheet1!D:D,0),2)</f>
        <v>4000</v>
      </c>
      <c r="P97" s="3">
        <f>INDEX(Sheet1!A:D,MATCH(A97,Sheet1!D:D,0),3)</f>
        <v>36</v>
      </c>
    </row>
    <row r="98" spans="1:16" x14ac:dyDescent="0.35">
      <c r="A98" s="3" t="s">
        <v>379</v>
      </c>
      <c r="B98" s="3">
        <v>9</v>
      </c>
      <c r="C98" s="3" t="s">
        <v>467</v>
      </c>
      <c r="D98" s="8">
        <v>43003</v>
      </c>
      <c r="E98" s="3" t="str">
        <f>INDEX(Sheet1!A:D,MATCH(A98,Sheet1!D:D,0),1)</f>
        <v>B6</v>
      </c>
      <c r="F98" s="3" t="str">
        <f>INDEX(Treatments!A:B,MATCH(E98,Treatments!A:A,0),2)</f>
        <v>AMBS</v>
      </c>
      <c r="G98">
        <f t="shared" si="2"/>
        <v>9.9449999999999997E-2</v>
      </c>
      <c r="H98" s="3">
        <v>10</v>
      </c>
      <c r="I98" s="3">
        <v>2E-3</v>
      </c>
      <c r="J98" s="3">
        <v>5.1999999999999998E-2</v>
      </c>
      <c r="K98" s="3">
        <v>5.0000000000000001E-3</v>
      </c>
      <c r="L98" s="3">
        <v>3.5000000000000003E-2</v>
      </c>
      <c r="M98" s="3">
        <f t="shared" si="3"/>
        <v>5.3695324283559556</v>
      </c>
      <c r="O98" s="3">
        <f>INDEX(Sheet1!A:D,MATCH(A98,Sheet1!D:D,0),2)</f>
        <v>4000</v>
      </c>
      <c r="P98" s="3">
        <f>INDEX(Sheet1!A:D,MATCH(A98,Sheet1!D:D,0),3)</f>
        <v>40</v>
      </c>
    </row>
    <row r="99" spans="1:16" x14ac:dyDescent="0.35">
      <c r="A99" s="3" t="s">
        <v>380</v>
      </c>
      <c r="B99" s="3">
        <v>9</v>
      </c>
      <c r="C99" s="3" t="s">
        <v>467</v>
      </c>
      <c r="D99" s="8">
        <v>43003</v>
      </c>
      <c r="E99" s="3" t="str">
        <f>INDEX(Sheet1!A:D,MATCH(A99,Sheet1!D:D,0),1)</f>
        <v>B6</v>
      </c>
      <c r="F99" s="3" t="str">
        <f>INDEX(Treatments!A:B,MATCH(E99,Treatments!A:A,0),2)</f>
        <v>AMBS</v>
      </c>
      <c r="G99">
        <f t="shared" si="2"/>
        <v>9.9449999999999997E-2</v>
      </c>
      <c r="H99" s="3">
        <v>10</v>
      </c>
      <c r="I99" s="3">
        <v>1.4E-2</v>
      </c>
      <c r="J99" s="3">
        <v>5.7000000000000002E-2</v>
      </c>
      <c r="K99" s="3">
        <v>1.2999999999999999E-2</v>
      </c>
      <c r="L99" s="3">
        <v>4.1000000000000002E-2</v>
      </c>
      <c r="M99" s="3">
        <f t="shared" si="3"/>
        <v>3.835380305968541</v>
      </c>
      <c r="O99" s="3">
        <f>INDEX(Sheet1!A:D,MATCH(A99,Sheet1!D:D,0),2)</f>
        <v>4000</v>
      </c>
      <c r="P99" s="3">
        <f>INDEX(Sheet1!A:D,MATCH(A99,Sheet1!D:D,0),3)</f>
        <v>42</v>
      </c>
    </row>
    <row r="100" spans="1:16" x14ac:dyDescent="0.35">
      <c r="A100" s="3" t="s">
        <v>385</v>
      </c>
      <c r="B100" s="3">
        <v>9</v>
      </c>
      <c r="C100" s="3" t="s">
        <v>467</v>
      </c>
      <c r="D100" s="8">
        <v>43003</v>
      </c>
      <c r="E100" s="3" t="str">
        <f>INDEX(Sheet1!A:D,MATCH(A100,Sheet1!D:D,0),1)</f>
        <v>B9</v>
      </c>
      <c r="F100" s="3" t="str">
        <f>INDEX(Treatments!A:B,MATCH(E100,Treatments!A:A,0),2)</f>
        <v>ACTL</v>
      </c>
      <c r="G100">
        <f t="shared" si="2"/>
        <v>9.9449999999999997E-2</v>
      </c>
      <c r="H100" s="3">
        <v>10</v>
      </c>
      <c r="I100" s="3">
        <v>3.0000000000000001E-3</v>
      </c>
      <c r="J100" s="3">
        <v>0.109</v>
      </c>
      <c r="K100" s="3">
        <v>8.0000000000000002E-3</v>
      </c>
      <c r="L100" s="3">
        <v>7.8E-2</v>
      </c>
      <c r="M100" s="3">
        <f t="shared" si="3"/>
        <v>11.50614091790562</v>
      </c>
      <c r="O100" s="3">
        <f>INDEX(Sheet1!A:D,MATCH(A100,Sheet1!D:D,0),2)</f>
        <v>5000</v>
      </c>
      <c r="P100" s="3">
        <f>INDEX(Sheet1!A:D,MATCH(A100,Sheet1!D:D,0),3)</f>
        <v>42</v>
      </c>
    </row>
    <row r="101" spans="1:16" x14ac:dyDescent="0.35">
      <c r="A101" s="3" t="s">
        <v>470</v>
      </c>
      <c r="B101" s="3">
        <v>9</v>
      </c>
      <c r="C101" s="3" t="s">
        <v>467</v>
      </c>
      <c r="D101" s="8">
        <v>43003</v>
      </c>
      <c r="E101" s="3" t="str">
        <f>INDEX(Sheet1!A:D,MATCH(A101,Sheet1!D:D,0),1)</f>
        <v>E9</v>
      </c>
      <c r="F101" s="3" t="str">
        <f>INDEX(Treatments!A:B,MATCH(E101,Treatments!A:A,0),2)</f>
        <v>ACTL</v>
      </c>
      <c r="G101" s="12">
        <f>2*0.03315</f>
        <v>6.6299999999999998E-2</v>
      </c>
      <c r="H101" s="3">
        <v>10</v>
      </c>
      <c r="I101" s="3">
        <v>0.01</v>
      </c>
      <c r="J101" s="3">
        <v>6.3E-2</v>
      </c>
      <c r="K101" s="3">
        <v>0.01</v>
      </c>
      <c r="L101" s="3">
        <v>4.2999999999999997E-2</v>
      </c>
      <c r="M101" s="3">
        <f t="shared" si="3"/>
        <v>5.3695324283559591</v>
      </c>
      <c r="O101" s="3">
        <f>INDEX(Sheet1!A:D,MATCH(A101,Sheet1!D:D,0),2)</f>
        <v>3000</v>
      </c>
      <c r="P101" s="3">
        <f>INDEX(Sheet1!A:D,MATCH(A101,Sheet1!D:D,0),3)</f>
        <v>45</v>
      </c>
    </row>
    <row r="102" spans="1:16" x14ac:dyDescent="0.35">
      <c r="A102" s="3" t="s">
        <v>434</v>
      </c>
      <c r="B102" s="3">
        <v>9</v>
      </c>
      <c r="C102" s="3" t="s">
        <v>467</v>
      </c>
      <c r="D102" s="8">
        <v>43003</v>
      </c>
      <c r="E102" s="3" t="str">
        <f>INDEX(Sheet1!A:D,MATCH(A102,Sheet1!D:D,0),1)</f>
        <v>E8</v>
      </c>
      <c r="F102" s="3" t="str">
        <f>INDEX(Treatments!A:B,MATCH(E102,Treatments!A:A,0),2)</f>
        <v>CTRL</v>
      </c>
      <c r="G102" s="12">
        <f>2*0.03315</f>
        <v>6.6299999999999998E-2</v>
      </c>
      <c r="H102" s="3">
        <v>10</v>
      </c>
      <c r="I102" s="3">
        <v>5.0000000000000001E-3</v>
      </c>
      <c r="J102" s="3">
        <v>8.3000000000000004E-2</v>
      </c>
      <c r="K102" s="3">
        <v>7.0000000000000001E-3</v>
      </c>
      <c r="L102" s="3">
        <v>5.6000000000000001E-2</v>
      </c>
      <c r="M102" s="3">
        <f t="shared" si="3"/>
        <v>8.8859925240999384</v>
      </c>
      <c r="O102" s="3">
        <f>INDEX(Sheet1!A:D,MATCH(A102,Sheet1!D:D,0),2)</f>
        <v>3500</v>
      </c>
      <c r="P102" s="3">
        <f>INDEX(Sheet1!A:D,MATCH(A102,Sheet1!D:D,0),3)</f>
        <v>46</v>
      </c>
    </row>
    <row r="103" spans="1:16" x14ac:dyDescent="0.35">
      <c r="A103" s="3" t="s">
        <v>471</v>
      </c>
      <c r="B103" s="3">
        <v>9</v>
      </c>
      <c r="C103" s="3" t="s">
        <v>467</v>
      </c>
      <c r="D103" s="8">
        <v>43003</v>
      </c>
      <c r="E103" s="3" t="str">
        <f>INDEX(Sheet1!A:D,MATCH(A103,Sheet1!D:D,0),1)</f>
        <v>E9</v>
      </c>
      <c r="F103" s="3" t="str">
        <f>INDEX(Treatments!A:B,MATCH(E103,Treatments!A:A,0),2)</f>
        <v>ACTL</v>
      </c>
      <c r="G103" s="12">
        <f>2*0.03315</f>
        <v>6.6299999999999998E-2</v>
      </c>
      <c r="H103" s="3">
        <v>10</v>
      </c>
      <c r="I103" s="3">
        <v>0.01</v>
      </c>
      <c r="J103" s="3">
        <v>4.5999999999999999E-2</v>
      </c>
      <c r="K103" s="3">
        <v>1.0999999999999999E-2</v>
      </c>
      <c r="L103" s="3">
        <v>3.3000000000000002E-2</v>
      </c>
      <c r="M103" s="3">
        <f t="shared" si="3"/>
        <v>4.228506787330315</v>
      </c>
      <c r="O103" s="3">
        <f>INDEX(Sheet1!A:D,MATCH(A103,Sheet1!D:D,0),2)</f>
        <v>3000</v>
      </c>
      <c r="P103" s="3">
        <f>INDEX(Sheet1!A:D,MATCH(A103,Sheet1!D:D,0),3)</f>
        <v>40</v>
      </c>
    </row>
    <row r="104" spans="1:16" x14ac:dyDescent="0.35">
      <c r="A104" s="3" t="s">
        <v>435</v>
      </c>
      <c r="B104" s="3">
        <v>9</v>
      </c>
      <c r="C104" s="3" t="s">
        <v>467</v>
      </c>
      <c r="D104" s="8">
        <v>43003</v>
      </c>
      <c r="E104" s="3" t="str">
        <f>INDEX(Sheet1!A:D,MATCH(A104,Sheet1!D:D,0),1)</f>
        <v>E8</v>
      </c>
      <c r="F104" s="3" t="str">
        <f>INDEX(Treatments!A:B,MATCH(E104,Treatments!A:A,0),2)</f>
        <v>CTRL</v>
      </c>
      <c r="G104">
        <f>2*0.03315</f>
        <v>6.6299999999999998E-2</v>
      </c>
      <c r="H104" s="3">
        <v>10</v>
      </c>
      <c r="I104" s="3">
        <v>3.1E-2</v>
      </c>
      <c r="J104" s="3">
        <v>9.2999999999999999E-2</v>
      </c>
      <c r="K104" s="3">
        <v>0.04</v>
      </c>
      <c r="L104" s="3">
        <v>8.3000000000000004E-2</v>
      </c>
      <c r="M104" s="3">
        <f t="shared" si="3"/>
        <v>5.8218571709620281</v>
      </c>
      <c r="O104" s="3">
        <f>INDEX(Sheet1!A:D,MATCH(A104,Sheet1!D:D,0),2)</f>
        <v>3500</v>
      </c>
      <c r="P104" s="3">
        <f>INDEX(Sheet1!A:D,MATCH(A104,Sheet1!D:D,0),3)</f>
        <v>46</v>
      </c>
    </row>
    <row r="105" spans="1:16" s="9" customFormat="1" x14ac:dyDescent="0.35">
      <c r="A105" s="9" t="s">
        <v>505</v>
      </c>
      <c r="B105" s="9">
        <v>9</v>
      </c>
      <c r="C105" s="9" t="s">
        <v>467</v>
      </c>
      <c r="D105" s="10">
        <v>43003</v>
      </c>
      <c r="E105" s="9" t="e">
        <f>INDEX(Sheet1!A:D,MATCH(A105,Sheet1!D:D,0),1)</f>
        <v>#N/A</v>
      </c>
      <c r="F105" s="9" t="e">
        <f>INDEX(Treatments!A:B,MATCH(E105,Treatments!A:A,0),2)</f>
        <v>#N/A</v>
      </c>
      <c r="G105">
        <f t="shared" ref="G105:G112" si="4">3*0.03315</f>
        <v>9.9449999999999997E-2</v>
      </c>
      <c r="H105" s="9">
        <v>10</v>
      </c>
      <c r="I105" s="9">
        <v>5.0000000000000001E-3</v>
      </c>
      <c r="J105" s="9">
        <v>1.6E-2</v>
      </c>
      <c r="K105" s="9">
        <v>5.0000000000000001E-3</v>
      </c>
      <c r="L105" s="9">
        <v>1.0999999999999999E-2</v>
      </c>
      <c r="M105" s="3" t="e">
        <f t="shared" si="3"/>
        <v>#N/A</v>
      </c>
      <c r="O105" s="3" t="e">
        <f>INDEX(Sheet1!A:D,MATCH(A105,Sheet1!D:D,0),2)</f>
        <v>#N/A</v>
      </c>
      <c r="P105" s="3" t="e">
        <f>INDEX(Sheet1!A:D,MATCH(A105,Sheet1!D:D,0),3)</f>
        <v>#N/A</v>
      </c>
    </row>
    <row r="106" spans="1:16" x14ac:dyDescent="0.35">
      <c r="A106" s="3" t="s">
        <v>429</v>
      </c>
      <c r="B106" s="3">
        <v>9</v>
      </c>
      <c r="C106" s="3" t="s">
        <v>467</v>
      </c>
      <c r="D106" s="8">
        <v>43003</v>
      </c>
      <c r="E106" s="3" t="str">
        <f>INDEX(Sheet1!A:D,MATCH(A106,Sheet1!D:D,0),1)</f>
        <v>D8</v>
      </c>
      <c r="F106" s="3" t="str">
        <f>INDEX(Treatments!A:B,MATCH(E106,Treatments!A:A,0),2)</f>
        <v>AMBS</v>
      </c>
      <c r="G106">
        <f t="shared" si="4"/>
        <v>9.9449999999999997E-2</v>
      </c>
      <c r="H106" s="3">
        <v>10</v>
      </c>
      <c r="I106" s="3">
        <v>4.0000000000000001E-3</v>
      </c>
      <c r="J106" s="3">
        <v>5.1999999999999998E-2</v>
      </c>
      <c r="K106" s="3">
        <v>6.0000000000000001E-3</v>
      </c>
      <c r="L106" s="3">
        <v>3.7999999999999999E-2</v>
      </c>
      <c r="M106" s="3">
        <f t="shared" si="3"/>
        <v>5.2161172161172162</v>
      </c>
      <c r="O106" s="3">
        <f>INDEX(Sheet1!A:D,MATCH(A106,Sheet1!D:D,0),2)</f>
        <v>3400</v>
      </c>
      <c r="P106" s="3">
        <f>INDEX(Sheet1!A:D,MATCH(A106,Sheet1!D:D,0),3)</f>
        <v>28</v>
      </c>
    </row>
    <row r="107" spans="1:16" x14ac:dyDescent="0.35">
      <c r="A107" s="3" t="s">
        <v>431</v>
      </c>
      <c r="B107" s="3">
        <v>9</v>
      </c>
      <c r="C107" s="3" t="s">
        <v>467</v>
      </c>
      <c r="D107" s="8">
        <v>43003</v>
      </c>
      <c r="E107" s="3" t="str">
        <f>INDEX(Sheet1!A:D,MATCH(A107,Sheet1!D:D,0),1)</f>
        <v>D8</v>
      </c>
      <c r="F107" s="3" t="str">
        <f>INDEX(Treatments!A:B,MATCH(E107,Treatments!A:A,0),2)</f>
        <v>AMBS</v>
      </c>
      <c r="G107">
        <f t="shared" si="4"/>
        <v>9.9449999999999997E-2</v>
      </c>
      <c r="H107" s="3">
        <v>10</v>
      </c>
      <c r="I107" s="3">
        <v>4.0000000000000001E-3</v>
      </c>
      <c r="J107" s="3">
        <v>6.4000000000000001E-2</v>
      </c>
      <c r="K107" s="3">
        <v>7.0000000000000001E-3</v>
      </c>
      <c r="L107" s="3">
        <v>4.8000000000000001E-2</v>
      </c>
      <c r="M107" s="3">
        <f t="shared" si="3"/>
        <v>4.8176638176638171</v>
      </c>
      <c r="O107" s="3">
        <f>INDEX(Sheet1!A:D,MATCH(A107,Sheet1!D:D,0),2)</f>
        <v>3400</v>
      </c>
      <c r="P107" s="3">
        <f>INDEX(Sheet1!A:D,MATCH(A107,Sheet1!D:D,0),3)</f>
        <v>36</v>
      </c>
    </row>
    <row r="108" spans="1:16" x14ac:dyDescent="0.35">
      <c r="A108" s="3" t="s">
        <v>410</v>
      </c>
      <c r="B108" s="3">
        <v>9</v>
      </c>
      <c r="C108" s="3" t="s">
        <v>467</v>
      </c>
      <c r="D108" s="8">
        <v>43003</v>
      </c>
      <c r="E108" s="3" t="str">
        <f>INDEX(Sheet1!A:D,MATCH(A108,Sheet1!D:D,0),1)</f>
        <v>C1</v>
      </c>
      <c r="F108" s="3" t="str">
        <f>INDEX(Treatments!A:B,MATCH(E108,Treatments!A:A,0),2)</f>
        <v>ACTL</v>
      </c>
      <c r="G108">
        <f t="shared" si="4"/>
        <v>9.9449999999999997E-2</v>
      </c>
      <c r="H108" s="3">
        <v>10</v>
      </c>
      <c r="I108" s="3">
        <v>3.0000000000000001E-3</v>
      </c>
      <c r="J108" s="3">
        <v>5.8000000000000003E-2</v>
      </c>
      <c r="K108" s="3">
        <v>5.0000000000000001E-3</v>
      </c>
      <c r="L108" s="3">
        <v>4.9000000000000002E-2</v>
      </c>
      <c r="M108" s="3">
        <f t="shared" si="3"/>
        <v>2.4610356963298132</v>
      </c>
      <c r="O108" s="3">
        <f>INDEX(Sheet1!A:D,MATCH(A108,Sheet1!D:D,0),2)</f>
        <v>2500</v>
      </c>
      <c r="P108" s="3">
        <f>INDEX(Sheet1!A:D,MATCH(A108,Sheet1!D:D,0),3)</f>
        <v>30</v>
      </c>
    </row>
    <row r="109" spans="1:16" x14ac:dyDescent="0.35">
      <c r="A109" s="3" t="s">
        <v>389</v>
      </c>
      <c r="B109" s="3">
        <v>9</v>
      </c>
      <c r="C109" s="3" t="s">
        <v>467</v>
      </c>
      <c r="D109" s="8">
        <v>43003</v>
      </c>
      <c r="E109" s="3" t="str">
        <f>INDEX(Sheet1!A:D,MATCH(A109,Sheet1!D:D,0),1)</f>
        <v>B4</v>
      </c>
      <c r="F109" s="3" t="str">
        <f>INDEX(Treatments!A:B,MATCH(E109,Treatments!A:A,0),2)</f>
        <v>AMBL</v>
      </c>
      <c r="G109" s="12">
        <f t="shared" si="4"/>
        <v>9.9449999999999997E-2</v>
      </c>
      <c r="H109" s="3">
        <v>10</v>
      </c>
      <c r="I109" s="3">
        <v>4.0000000000000001E-3</v>
      </c>
      <c r="J109" s="3">
        <v>0.09</v>
      </c>
      <c r="K109" s="3">
        <v>7.0000000000000001E-3</v>
      </c>
      <c r="L109" s="3">
        <v>5.8999999999999997E-2</v>
      </c>
      <c r="M109" s="3">
        <f t="shared" si="3"/>
        <v>10.269230769230766</v>
      </c>
      <c r="O109" s="3">
        <v>4500</v>
      </c>
      <c r="P109" s="3">
        <f>INDEX(Sheet1!A:D,MATCH(A109,Sheet1!D:D,0),3)</f>
        <v>40</v>
      </c>
    </row>
    <row r="110" spans="1:16" x14ac:dyDescent="0.35">
      <c r="A110" s="3" t="s">
        <v>472</v>
      </c>
      <c r="B110" s="3">
        <v>9</v>
      </c>
      <c r="C110" s="3" t="s">
        <v>467</v>
      </c>
      <c r="D110" s="8">
        <v>43003</v>
      </c>
      <c r="E110" s="3" t="str">
        <f>INDEX(Sheet1!A:D,MATCH(A110,Sheet1!D:D,0),1)</f>
        <v>B4</v>
      </c>
      <c r="F110" s="3" t="str">
        <f>INDEX(Treatments!A:B,MATCH(E110,Treatments!A:A,0),2)</f>
        <v>AMBL</v>
      </c>
      <c r="G110" s="12">
        <f t="shared" si="4"/>
        <v>9.9449999999999997E-2</v>
      </c>
      <c r="H110" s="3">
        <v>10</v>
      </c>
      <c r="I110" s="3">
        <v>3.0000000000000001E-3</v>
      </c>
      <c r="J110" s="3">
        <v>7.3999999999999996E-2</v>
      </c>
      <c r="K110" s="3">
        <v>5.0000000000000001E-3</v>
      </c>
      <c r="L110" s="3">
        <v>4.9000000000000002E-2</v>
      </c>
      <c r="M110" s="3">
        <f t="shared" si="3"/>
        <v>7.9560754883566895</v>
      </c>
      <c r="O110" s="3">
        <v>4500</v>
      </c>
      <c r="P110" s="3">
        <f>INDEX(Sheet1!A:D,MATCH(A110,Sheet1!D:D,0),3)</f>
        <v>41</v>
      </c>
    </row>
    <row r="111" spans="1:16" x14ac:dyDescent="0.35">
      <c r="A111" s="3" t="s">
        <v>412</v>
      </c>
      <c r="B111" s="3">
        <v>9</v>
      </c>
      <c r="C111" s="3" t="s">
        <v>467</v>
      </c>
      <c r="D111" s="8">
        <v>43003</v>
      </c>
      <c r="E111" s="3" t="str">
        <f>INDEX(Sheet1!A:D,MATCH(A111,Sheet1!D:D,0),1)</f>
        <v>C2</v>
      </c>
      <c r="F111" s="3" t="str">
        <f>INDEX(Treatments!A:B,MATCH(E111,Treatments!A:A,0),2)</f>
        <v>ACTL</v>
      </c>
      <c r="G111" s="12">
        <f t="shared" si="4"/>
        <v>9.9449999999999997E-2</v>
      </c>
      <c r="H111" s="3">
        <v>10</v>
      </c>
      <c r="I111" s="3">
        <v>2.9000000000000001E-2</v>
      </c>
      <c r="J111" s="3">
        <v>7.6999999999999999E-2</v>
      </c>
      <c r="K111" s="3">
        <v>3.1E-2</v>
      </c>
      <c r="L111" s="3">
        <v>6.5000000000000002E-2</v>
      </c>
      <c r="M111" s="3">
        <f t="shared" si="3"/>
        <v>4.6983408748114623</v>
      </c>
      <c r="O111" s="3">
        <f>INDEX(Sheet1!A:D,MATCH(A111,Sheet1!D:D,0),2)</f>
        <v>4000</v>
      </c>
      <c r="P111" s="3">
        <f>INDEX(Sheet1!A:D,MATCH(A111,Sheet1!D:D,0),3)</f>
        <v>32</v>
      </c>
    </row>
    <row r="112" spans="1:16" x14ac:dyDescent="0.35">
      <c r="A112" s="3" t="s">
        <v>414</v>
      </c>
      <c r="B112" s="3">
        <v>9</v>
      </c>
      <c r="C112" s="3" t="s">
        <v>467</v>
      </c>
      <c r="D112" s="8">
        <v>43003</v>
      </c>
      <c r="E112" s="3" t="str">
        <f>INDEX(Sheet1!A:D,MATCH(A112,Sheet1!D:D,0),1)</f>
        <v>C1</v>
      </c>
      <c r="F112" s="3" t="str">
        <f>INDEX(Treatments!A:B,MATCH(E112,Treatments!A:A,0),2)</f>
        <v>ACTL</v>
      </c>
      <c r="G112">
        <f t="shared" si="4"/>
        <v>9.9449999999999997E-2</v>
      </c>
      <c r="H112" s="3">
        <v>10</v>
      </c>
      <c r="I112" s="3">
        <v>3.0000000000000001E-3</v>
      </c>
      <c r="J112" s="3">
        <v>9.4E-2</v>
      </c>
      <c r="K112" s="3">
        <v>7.0000000000000001E-3</v>
      </c>
      <c r="L112" s="3">
        <v>6.7000000000000004E-2</v>
      </c>
      <c r="M112" s="3">
        <f t="shared" si="3"/>
        <v>4.7288495817907572</v>
      </c>
      <c r="O112" s="3">
        <f>INDEX(Sheet1!A:D,MATCH(A112,Sheet1!D:D,0),2)</f>
        <v>2500</v>
      </c>
      <c r="P112" s="3">
        <f>INDEX(Sheet1!A:D,MATCH(A112,Sheet1!D:D,0),3)</f>
        <v>44</v>
      </c>
    </row>
    <row r="113" spans="4:7" x14ac:dyDescent="0.35">
      <c r="D113" s="8"/>
      <c r="G113" s="7"/>
    </row>
    <row r="114" spans="4:7" x14ac:dyDescent="0.35">
      <c r="D114" s="8"/>
      <c r="G114" s="7"/>
    </row>
    <row r="115" spans="4:7" x14ac:dyDescent="0.35">
      <c r="D115" s="8"/>
      <c r="G115" s="7"/>
    </row>
    <row r="116" spans="4:7" x14ac:dyDescent="0.35">
      <c r="D116" s="8"/>
      <c r="G116" s="7"/>
    </row>
    <row r="117" spans="4:7" x14ac:dyDescent="0.35">
      <c r="D117" s="8"/>
      <c r="G117" s="7"/>
    </row>
    <row r="118" spans="4:7" x14ac:dyDescent="0.35">
      <c r="D118" s="8"/>
      <c r="G118" s="7"/>
    </row>
    <row r="119" spans="4:7" x14ac:dyDescent="0.35">
      <c r="D119" s="8"/>
      <c r="G119" s="7"/>
    </row>
    <row r="120" spans="4:7" x14ac:dyDescent="0.35">
      <c r="D120" s="8"/>
      <c r="G120" s="7"/>
    </row>
    <row r="121" spans="4:7" x14ac:dyDescent="0.35">
      <c r="D121" s="8"/>
      <c r="G121" s="7"/>
    </row>
    <row r="122" spans="4:7" x14ac:dyDescent="0.35">
      <c r="D122" s="8"/>
      <c r="G122" s="7"/>
    </row>
    <row r="123" spans="4:7" x14ac:dyDescent="0.35">
      <c r="D123" s="8"/>
      <c r="G123" s="7"/>
    </row>
    <row r="124" spans="4:7" x14ac:dyDescent="0.35">
      <c r="D124" s="8"/>
      <c r="G124" s="7"/>
    </row>
    <row r="125" spans="4:7" x14ac:dyDescent="0.35">
      <c r="D125" s="8"/>
      <c r="G125" s="7"/>
    </row>
    <row r="126" spans="4:7" x14ac:dyDescent="0.35">
      <c r="D126" s="8"/>
    </row>
    <row r="127" spans="4:7" x14ac:dyDescent="0.35">
      <c r="D127" s="8"/>
    </row>
    <row r="128" spans="4:7" x14ac:dyDescent="0.35">
      <c r="D128" s="8"/>
    </row>
    <row r="129" spans="4:4" x14ac:dyDescent="0.35">
      <c r="D129" s="8"/>
    </row>
    <row r="130" spans="4:4" x14ac:dyDescent="0.35">
      <c r="D130" s="8"/>
    </row>
    <row r="131" spans="4:4" x14ac:dyDescent="0.35">
      <c r="D131" s="8"/>
    </row>
    <row r="132" spans="4:4" x14ac:dyDescent="0.35">
      <c r="D132" s="8"/>
    </row>
    <row r="133" spans="4:4" x14ac:dyDescent="0.35">
      <c r="D133" s="8"/>
    </row>
    <row r="134" spans="4:4" x14ac:dyDescent="0.35">
      <c r="D134" s="8"/>
    </row>
    <row r="135" spans="4:4" x14ac:dyDescent="0.35">
      <c r="D135" s="8"/>
    </row>
    <row r="136" spans="4:4" x14ac:dyDescent="0.35">
      <c r="D136" s="8"/>
    </row>
    <row r="137" spans="4:4" x14ac:dyDescent="0.35">
      <c r="D137" s="8"/>
    </row>
    <row r="138" spans="4:4" x14ac:dyDescent="0.35">
      <c r="D138" s="8"/>
    </row>
    <row r="139" spans="4:4" x14ac:dyDescent="0.35">
      <c r="D139" s="8"/>
    </row>
    <row r="140" spans="4:4" x14ac:dyDescent="0.35">
      <c r="D140" s="8"/>
    </row>
    <row r="141" spans="4:4" x14ac:dyDescent="0.35">
      <c r="D141" s="8"/>
    </row>
    <row r="142" spans="4:4" x14ac:dyDescent="0.35">
      <c r="D142" s="8"/>
    </row>
    <row r="143" spans="4:4" x14ac:dyDescent="0.35">
      <c r="D143" s="8"/>
    </row>
    <row r="144" spans="4:4" x14ac:dyDescent="0.35">
      <c r="D144" s="8"/>
    </row>
    <row r="145" spans="4:4" x14ac:dyDescent="0.35">
      <c r="D145" s="8"/>
    </row>
    <row r="146" spans="4:4" x14ac:dyDescent="0.35">
      <c r="D146" s="8"/>
    </row>
    <row r="147" spans="4:4" x14ac:dyDescent="0.35">
      <c r="D147" s="8"/>
    </row>
    <row r="148" spans="4:4" x14ac:dyDescent="0.35">
      <c r="D148" s="8"/>
    </row>
    <row r="149" spans="4:4" x14ac:dyDescent="0.35">
      <c r="D149" s="8"/>
    </row>
    <row r="150" spans="4:4" x14ac:dyDescent="0.35">
      <c r="D150" s="8"/>
    </row>
    <row r="151" spans="4:4" x14ac:dyDescent="0.35">
      <c r="D151" s="8"/>
    </row>
    <row r="152" spans="4:4" x14ac:dyDescent="0.35">
      <c r="D152" s="8"/>
    </row>
    <row r="153" spans="4:4" x14ac:dyDescent="0.35">
      <c r="D153" s="8"/>
    </row>
    <row r="154" spans="4:4" x14ac:dyDescent="0.35">
      <c r="D154" s="8"/>
    </row>
    <row r="155" spans="4:4" x14ac:dyDescent="0.35">
      <c r="D155" s="8"/>
    </row>
    <row r="156" spans="4:4" x14ac:dyDescent="0.35">
      <c r="D156" s="8"/>
    </row>
    <row r="157" spans="4:4" x14ac:dyDescent="0.35">
      <c r="D157" s="8"/>
    </row>
    <row r="158" spans="4:4" x14ac:dyDescent="0.35">
      <c r="D158" s="8"/>
    </row>
    <row r="159" spans="4:4" x14ac:dyDescent="0.35">
      <c r="D159" s="8"/>
    </row>
    <row r="160" spans="4:4" x14ac:dyDescent="0.35">
      <c r="D160" s="8"/>
    </row>
    <row r="161" spans="4:4" x14ac:dyDescent="0.35">
      <c r="D161" s="8"/>
    </row>
    <row r="162" spans="4:4" x14ac:dyDescent="0.35">
      <c r="D162" s="8"/>
    </row>
    <row r="163" spans="4:4" x14ac:dyDescent="0.35">
      <c r="D163" s="8"/>
    </row>
    <row r="164" spans="4:4" x14ac:dyDescent="0.35">
      <c r="D164" s="8"/>
    </row>
    <row r="165" spans="4:4" x14ac:dyDescent="0.35">
      <c r="D165" s="8"/>
    </row>
    <row r="166" spans="4:4" x14ac:dyDescent="0.35">
      <c r="D166" s="8"/>
    </row>
    <row r="167" spans="4:4" x14ac:dyDescent="0.35">
      <c r="D167" s="8"/>
    </row>
    <row r="168" spans="4:4" x14ac:dyDescent="0.35">
      <c r="D168" s="8"/>
    </row>
    <row r="169" spans="4:4" x14ac:dyDescent="0.35">
      <c r="D169" s="8"/>
    </row>
    <row r="170" spans="4:4" x14ac:dyDescent="0.35">
      <c r="D170" s="8"/>
    </row>
    <row r="171" spans="4:4" x14ac:dyDescent="0.35">
      <c r="D171" s="8"/>
    </row>
    <row r="172" spans="4:4" x14ac:dyDescent="0.35">
      <c r="D172" s="8"/>
    </row>
    <row r="173" spans="4:4" x14ac:dyDescent="0.35">
      <c r="D173" s="8"/>
    </row>
    <row r="174" spans="4:4" x14ac:dyDescent="0.35">
      <c r="D174" s="8"/>
    </row>
    <row r="175" spans="4:4" x14ac:dyDescent="0.35">
      <c r="D175" s="8"/>
    </row>
    <row r="176" spans="4:4" x14ac:dyDescent="0.35">
      <c r="D176" s="8"/>
    </row>
    <row r="177" spans="4:4" x14ac:dyDescent="0.35">
      <c r="D177" s="8"/>
    </row>
    <row r="178" spans="4:4" x14ac:dyDescent="0.35">
      <c r="D178" s="8"/>
    </row>
    <row r="179" spans="4:4" x14ac:dyDescent="0.35">
      <c r="D179" s="8"/>
    </row>
    <row r="180" spans="4:4" x14ac:dyDescent="0.35">
      <c r="D180" s="8"/>
    </row>
    <row r="181" spans="4:4" x14ac:dyDescent="0.35">
      <c r="D181" s="8"/>
    </row>
    <row r="182" spans="4:4" x14ac:dyDescent="0.35">
      <c r="D182" s="8"/>
    </row>
    <row r="183" spans="4:4" x14ac:dyDescent="0.35">
      <c r="D183" s="8"/>
    </row>
    <row r="184" spans="4:4" x14ac:dyDescent="0.35">
      <c r="D184" s="8"/>
    </row>
    <row r="185" spans="4:4" x14ac:dyDescent="0.35">
      <c r="D185" s="8"/>
    </row>
    <row r="186" spans="4:4" x14ac:dyDescent="0.35">
      <c r="D186" s="8"/>
    </row>
    <row r="187" spans="4:4" x14ac:dyDescent="0.35">
      <c r="D187" s="8"/>
    </row>
    <row r="188" spans="4:4" x14ac:dyDescent="0.35">
      <c r="D188" s="8"/>
    </row>
    <row r="189" spans="4:4" x14ac:dyDescent="0.35">
      <c r="D189" s="8"/>
    </row>
    <row r="190" spans="4:4" x14ac:dyDescent="0.35">
      <c r="D190" s="8"/>
    </row>
    <row r="191" spans="4:4" x14ac:dyDescent="0.35">
      <c r="D191" s="8"/>
    </row>
    <row r="192" spans="4:4" x14ac:dyDescent="0.35">
      <c r="D192" s="8"/>
    </row>
    <row r="193" spans="4:4" x14ac:dyDescent="0.35">
      <c r="D193" s="8"/>
    </row>
    <row r="194" spans="4:4" x14ac:dyDescent="0.35">
      <c r="D194" s="8"/>
    </row>
    <row r="195" spans="4:4" x14ac:dyDescent="0.35">
      <c r="D195" s="8"/>
    </row>
    <row r="196" spans="4:4" x14ac:dyDescent="0.35">
      <c r="D196" s="8"/>
    </row>
    <row r="197" spans="4:4" x14ac:dyDescent="0.35">
      <c r="D197" s="8"/>
    </row>
    <row r="198" spans="4:4" x14ac:dyDescent="0.35">
      <c r="D198" s="8"/>
    </row>
    <row r="199" spans="4:4" x14ac:dyDescent="0.35">
      <c r="D199" s="8"/>
    </row>
    <row r="200" spans="4:4" x14ac:dyDescent="0.35">
      <c r="D200" s="8"/>
    </row>
    <row r="201" spans="4:4" x14ac:dyDescent="0.35">
      <c r="D201" s="8"/>
    </row>
    <row r="202" spans="4:4" x14ac:dyDescent="0.35">
      <c r="D202" s="8"/>
    </row>
    <row r="203" spans="4:4" x14ac:dyDescent="0.35">
      <c r="D203" s="8"/>
    </row>
    <row r="204" spans="4:4" x14ac:dyDescent="0.35">
      <c r="D204" s="8"/>
    </row>
    <row r="205" spans="4:4" x14ac:dyDescent="0.35">
      <c r="D205" s="8"/>
    </row>
    <row r="206" spans="4:4" x14ac:dyDescent="0.35">
      <c r="D206" s="8"/>
    </row>
    <row r="207" spans="4:4" x14ac:dyDescent="0.35">
      <c r="D207" s="8"/>
    </row>
    <row r="208" spans="4:4" x14ac:dyDescent="0.35">
      <c r="D208" s="8"/>
    </row>
    <row r="209" spans="4:4" x14ac:dyDescent="0.35">
      <c r="D209" s="8"/>
    </row>
    <row r="210" spans="4:4" x14ac:dyDescent="0.35">
      <c r="D210" s="8"/>
    </row>
    <row r="211" spans="4:4" x14ac:dyDescent="0.35">
      <c r="D211" s="8"/>
    </row>
    <row r="212" spans="4:4" x14ac:dyDescent="0.35">
      <c r="D212" s="8"/>
    </row>
    <row r="213" spans="4:4" x14ac:dyDescent="0.35">
      <c r="D213" s="8"/>
    </row>
    <row r="214" spans="4:4" x14ac:dyDescent="0.35">
      <c r="D214" s="8"/>
    </row>
    <row r="215" spans="4:4" x14ac:dyDescent="0.35">
      <c r="D215" s="8"/>
    </row>
    <row r="216" spans="4:4" x14ac:dyDescent="0.35">
      <c r="D216" s="8"/>
    </row>
    <row r="217" spans="4:4" x14ac:dyDescent="0.35">
      <c r="D217" s="8"/>
    </row>
    <row r="218" spans="4:4" x14ac:dyDescent="0.35">
      <c r="D218" s="8"/>
    </row>
    <row r="219" spans="4:4" x14ac:dyDescent="0.35">
      <c r="D219" s="8"/>
    </row>
    <row r="220" spans="4:4" x14ac:dyDescent="0.35">
      <c r="D220" s="8"/>
    </row>
    <row r="221" spans="4:4" x14ac:dyDescent="0.35">
      <c r="D221" s="8"/>
    </row>
    <row r="222" spans="4:4" x14ac:dyDescent="0.35">
      <c r="D222" s="8"/>
    </row>
    <row r="223" spans="4:4" x14ac:dyDescent="0.35">
      <c r="D223" s="8"/>
    </row>
    <row r="224" spans="4:4" x14ac:dyDescent="0.35">
      <c r="D224" s="8"/>
    </row>
    <row r="225" spans="4:4" x14ac:dyDescent="0.35">
      <c r="D225" s="8"/>
    </row>
    <row r="226" spans="4:4" x14ac:dyDescent="0.35">
      <c r="D226" s="8"/>
    </row>
    <row r="227" spans="4:4" x14ac:dyDescent="0.35">
      <c r="D227" s="8"/>
    </row>
    <row r="228" spans="4:4" x14ac:dyDescent="0.35">
      <c r="D228" s="8"/>
    </row>
    <row r="229" spans="4:4" x14ac:dyDescent="0.35">
      <c r="D229" s="8"/>
    </row>
    <row r="230" spans="4:4" x14ac:dyDescent="0.35">
      <c r="D230" s="8"/>
    </row>
    <row r="231" spans="4:4" x14ac:dyDescent="0.35">
      <c r="D231" s="8"/>
    </row>
    <row r="232" spans="4:4" x14ac:dyDescent="0.35">
      <c r="D232" s="8"/>
    </row>
    <row r="233" spans="4:4" x14ac:dyDescent="0.35">
      <c r="D233" s="8"/>
    </row>
    <row r="234" spans="4:4" x14ac:dyDescent="0.35">
      <c r="D234" s="8"/>
    </row>
    <row r="235" spans="4:4" x14ac:dyDescent="0.35">
      <c r="D235" s="8"/>
    </row>
    <row r="236" spans="4:4" x14ac:dyDescent="0.35">
      <c r="D236" s="8"/>
    </row>
    <row r="237" spans="4:4" x14ac:dyDescent="0.35">
      <c r="D237" s="8"/>
    </row>
    <row r="238" spans="4:4" x14ac:dyDescent="0.35">
      <c r="D238" s="8"/>
    </row>
    <row r="239" spans="4:4" x14ac:dyDescent="0.35">
      <c r="D239" s="8"/>
    </row>
    <row r="240" spans="4:4" x14ac:dyDescent="0.35">
      <c r="D240" s="8"/>
    </row>
    <row r="241" spans="4:4" x14ac:dyDescent="0.35">
      <c r="D241" s="8"/>
    </row>
    <row r="242" spans="4:4" x14ac:dyDescent="0.35">
      <c r="D242" s="8"/>
    </row>
    <row r="243" spans="4:4" x14ac:dyDescent="0.35">
      <c r="D243" s="8"/>
    </row>
    <row r="244" spans="4:4" x14ac:dyDescent="0.35">
      <c r="D244" s="8"/>
    </row>
    <row r="245" spans="4:4" x14ac:dyDescent="0.35">
      <c r="D245" s="8"/>
    </row>
    <row r="246" spans="4:4" x14ac:dyDescent="0.35">
      <c r="D246" s="8"/>
    </row>
    <row r="247" spans="4:4" x14ac:dyDescent="0.35">
      <c r="D247" s="8"/>
    </row>
    <row r="248" spans="4:4" x14ac:dyDescent="0.35">
      <c r="D248" s="8"/>
    </row>
    <row r="249" spans="4:4" x14ac:dyDescent="0.35">
      <c r="D249" s="8"/>
    </row>
    <row r="250" spans="4:4" x14ac:dyDescent="0.35">
      <c r="D250" s="8"/>
    </row>
    <row r="251" spans="4:4" x14ac:dyDescent="0.35">
      <c r="D251" s="8"/>
    </row>
    <row r="252" spans="4:4" x14ac:dyDescent="0.35">
      <c r="D252" s="8"/>
    </row>
    <row r="253" spans="4:4" x14ac:dyDescent="0.35">
      <c r="D253" s="8"/>
    </row>
    <row r="254" spans="4:4" x14ac:dyDescent="0.35">
      <c r="D254" s="8"/>
    </row>
    <row r="255" spans="4:4" x14ac:dyDescent="0.35">
      <c r="D255" s="8"/>
    </row>
    <row r="256" spans="4:4" x14ac:dyDescent="0.35">
      <c r="D256" s="8"/>
    </row>
    <row r="257" spans="4:14" x14ac:dyDescent="0.35">
      <c r="D257" s="8"/>
    </row>
    <row r="258" spans="4:14" x14ac:dyDescent="0.35">
      <c r="D258" s="8"/>
    </row>
    <row r="259" spans="4:14" x14ac:dyDescent="0.35">
      <c r="D259" s="8"/>
    </row>
    <row r="260" spans="4:14" x14ac:dyDescent="0.35">
      <c r="D260" s="8"/>
    </row>
    <row r="261" spans="4:14" x14ac:dyDescent="0.35">
      <c r="D261" s="8"/>
    </row>
    <row r="262" spans="4:14" x14ac:dyDescent="0.35">
      <c r="D262" s="8"/>
    </row>
    <row r="263" spans="4:14" x14ac:dyDescent="0.35">
      <c r="D263" s="8"/>
    </row>
    <row r="264" spans="4:14" x14ac:dyDescent="0.35">
      <c r="D264" s="8"/>
    </row>
    <row r="265" spans="4:14" x14ac:dyDescent="0.35">
      <c r="D265" s="8"/>
    </row>
    <row r="266" spans="4:14" x14ac:dyDescent="0.35">
      <c r="D266" s="8"/>
    </row>
    <row r="267" spans="4:14" x14ac:dyDescent="0.35">
      <c r="D267" s="8"/>
    </row>
    <row r="268" spans="4:14" x14ac:dyDescent="0.35">
      <c r="D268" s="8"/>
      <c r="N268" s="3" t="s">
        <v>94</v>
      </c>
    </row>
    <row r="269" spans="4:14" x14ac:dyDescent="0.35">
      <c r="D269" s="8"/>
    </row>
    <row r="270" spans="4:14" x14ac:dyDescent="0.35">
      <c r="D270" s="8"/>
    </row>
    <row r="271" spans="4:14" x14ac:dyDescent="0.35">
      <c r="D271" s="8"/>
    </row>
    <row r="272" spans="4:14" x14ac:dyDescent="0.35">
      <c r="D272" s="8"/>
    </row>
    <row r="273" spans="4:4" x14ac:dyDescent="0.35">
      <c r="D273" s="8"/>
    </row>
    <row r="274" spans="4:4" x14ac:dyDescent="0.35">
      <c r="D274" s="8"/>
    </row>
    <row r="275" spans="4:4" x14ac:dyDescent="0.35">
      <c r="D275" s="8"/>
    </row>
    <row r="276" spans="4:4" x14ac:dyDescent="0.35">
      <c r="D276" s="8"/>
    </row>
    <row r="277" spans="4:4" x14ac:dyDescent="0.35">
      <c r="D277" s="8"/>
    </row>
    <row r="278" spans="4:4" x14ac:dyDescent="0.35">
      <c r="D278" s="8"/>
    </row>
    <row r="279" spans="4:4" x14ac:dyDescent="0.35">
      <c r="D279" s="8"/>
    </row>
    <row r="280" spans="4:4" x14ac:dyDescent="0.35">
      <c r="D280" s="8"/>
    </row>
    <row r="281" spans="4:4" x14ac:dyDescent="0.35">
      <c r="D281" s="8"/>
    </row>
    <row r="282" spans="4:4" x14ac:dyDescent="0.35">
      <c r="D282" s="8"/>
    </row>
    <row r="283" spans="4:4" x14ac:dyDescent="0.35">
      <c r="D283" s="8"/>
    </row>
    <row r="284" spans="4:4" x14ac:dyDescent="0.35">
      <c r="D284" s="8"/>
    </row>
    <row r="285" spans="4:4" x14ac:dyDescent="0.35">
      <c r="D285" s="8"/>
    </row>
    <row r="286" spans="4:4" x14ac:dyDescent="0.35">
      <c r="D286" s="8"/>
    </row>
    <row r="287" spans="4:4" x14ac:dyDescent="0.35">
      <c r="D287" s="8"/>
    </row>
    <row r="288" spans="4:4" x14ac:dyDescent="0.35">
      <c r="D288" s="8"/>
    </row>
    <row r="289" spans="4:4" x14ac:dyDescent="0.35">
      <c r="D289" s="8"/>
    </row>
    <row r="290" spans="4:4" x14ac:dyDescent="0.35">
      <c r="D290" s="8"/>
    </row>
    <row r="291" spans="4:4" x14ac:dyDescent="0.35">
      <c r="D291" s="8"/>
    </row>
    <row r="292" spans="4:4" x14ac:dyDescent="0.35">
      <c r="D292" s="8"/>
    </row>
    <row r="293" spans="4:4" x14ac:dyDescent="0.35">
      <c r="D293" s="8"/>
    </row>
    <row r="294" spans="4:4" x14ac:dyDescent="0.35">
      <c r="D294" s="8"/>
    </row>
    <row r="295" spans="4:4" x14ac:dyDescent="0.35">
      <c r="D295" s="8"/>
    </row>
    <row r="296" spans="4:4" x14ac:dyDescent="0.35">
      <c r="D296" s="8"/>
    </row>
    <row r="297" spans="4:4" x14ac:dyDescent="0.35">
      <c r="D297" s="8"/>
    </row>
    <row r="298" spans="4:4" x14ac:dyDescent="0.35">
      <c r="D298" s="8"/>
    </row>
    <row r="299" spans="4:4" x14ac:dyDescent="0.35">
      <c r="D299" s="8"/>
    </row>
    <row r="300" spans="4:4" x14ac:dyDescent="0.35">
      <c r="D300" s="8"/>
    </row>
    <row r="301" spans="4:4" x14ac:dyDescent="0.35">
      <c r="D301" s="8"/>
    </row>
    <row r="302" spans="4:4" x14ac:dyDescent="0.35">
      <c r="D302" s="8"/>
    </row>
    <row r="303" spans="4:4" x14ac:dyDescent="0.35">
      <c r="D303" s="8"/>
    </row>
    <row r="304" spans="4:4" x14ac:dyDescent="0.35">
      <c r="D304" s="8"/>
    </row>
    <row r="305" spans="4:4" x14ac:dyDescent="0.35">
      <c r="D305" s="8"/>
    </row>
    <row r="306" spans="4:4" x14ac:dyDescent="0.35">
      <c r="D306" s="8"/>
    </row>
    <row r="307" spans="4:4" x14ac:dyDescent="0.35">
      <c r="D307" s="8"/>
    </row>
    <row r="308" spans="4:4" x14ac:dyDescent="0.35">
      <c r="D308" s="8"/>
    </row>
    <row r="309" spans="4:4" x14ac:dyDescent="0.35">
      <c r="D309" s="8"/>
    </row>
    <row r="310" spans="4:4" x14ac:dyDescent="0.35">
      <c r="D310" s="8"/>
    </row>
    <row r="311" spans="4:4" x14ac:dyDescent="0.35">
      <c r="D311" s="8"/>
    </row>
    <row r="312" spans="4:4" x14ac:dyDescent="0.35">
      <c r="D312" s="8"/>
    </row>
    <row r="313" spans="4:4" x14ac:dyDescent="0.35">
      <c r="D313" s="8"/>
    </row>
    <row r="314" spans="4:4" x14ac:dyDescent="0.35">
      <c r="D314" s="8"/>
    </row>
    <row r="315" spans="4:4" x14ac:dyDescent="0.35">
      <c r="D315" s="8"/>
    </row>
    <row r="316" spans="4:4" x14ac:dyDescent="0.35">
      <c r="D316" s="8"/>
    </row>
    <row r="317" spans="4:4" x14ac:dyDescent="0.35">
      <c r="D317" s="8"/>
    </row>
    <row r="318" spans="4:4" x14ac:dyDescent="0.35">
      <c r="D318" s="8"/>
    </row>
    <row r="319" spans="4:4" x14ac:dyDescent="0.35">
      <c r="D319" s="8"/>
    </row>
    <row r="320" spans="4:4" x14ac:dyDescent="0.35">
      <c r="D320" s="8"/>
    </row>
    <row r="321" spans="4:4" x14ac:dyDescent="0.35">
      <c r="D321" s="8"/>
    </row>
    <row r="322" spans="4:4" x14ac:dyDescent="0.35">
      <c r="D322" s="8"/>
    </row>
    <row r="323" spans="4:4" x14ac:dyDescent="0.35">
      <c r="D323" s="8"/>
    </row>
    <row r="324" spans="4:4" x14ac:dyDescent="0.35">
      <c r="D324" s="8"/>
    </row>
    <row r="325" spans="4:4" x14ac:dyDescent="0.35">
      <c r="D325" s="8"/>
    </row>
    <row r="326" spans="4:4" x14ac:dyDescent="0.35">
      <c r="D326" s="8"/>
    </row>
    <row r="327" spans="4:4" x14ac:dyDescent="0.35">
      <c r="D327" s="8"/>
    </row>
    <row r="328" spans="4:4" x14ac:dyDescent="0.35">
      <c r="D328" s="8"/>
    </row>
    <row r="329" spans="4:4" x14ac:dyDescent="0.35">
      <c r="D329" s="8"/>
    </row>
    <row r="330" spans="4:4" x14ac:dyDescent="0.35">
      <c r="D330" s="8"/>
    </row>
    <row r="331" spans="4:4" x14ac:dyDescent="0.35">
      <c r="D331" s="8"/>
    </row>
    <row r="332" spans="4:4" x14ac:dyDescent="0.35">
      <c r="D332" s="8"/>
    </row>
    <row r="333" spans="4:4" x14ac:dyDescent="0.35">
      <c r="D333" s="8"/>
    </row>
    <row r="334" spans="4:4" x14ac:dyDescent="0.35">
      <c r="D334" s="8"/>
    </row>
    <row r="335" spans="4:4" x14ac:dyDescent="0.35">
      <c r="D335" s="8"/>
    </row>
    <row r="336" spans="4:4" x14ac:dyDescent="0.35">
      <c r="D336" s="8"/>
    </row>
    <row r="337" spans="4:4" x14ac:dyDescent="0.35">
      <c r="D337" s="8"/>
    </row>
    <row r="338" spans="4:4" x14ac:dyDescent="0.35">
      <c r="D338" s="8"/>
    </row>
    <row r="339" spans="4:4" x14ac:dyDescent="0.35">
      <c r="D339" s="8"/>
    </row>
    <row r="340" spans="4:4" x14ac:dyDescent="0.35">
      <c r="D340" s="8"/>
    </row>
    <row r="341" spans="4:4" x14ac:dyDescent="0.35">
      <c r="D341" s="8"/>
    </row>
    <row r="342" spans="4:4" x14ac:dyDescent="0.35">
      <c r="D342" s="8"/>
    </row>
    <row r="343" spans="4:4" x14ac:dyDescent="0.35">
      <c r="D343" s="8"/>
    </row>
    <row r="344" spans="4:4" x14ac:dyDescent="0.35">
      <c r="D344" s="8"/>
    </row>
    <row r="345" spans="4:4" x14ac:dyDescent="0.35">
      <c r="D345" s="8"/>
    </row>
    <row r="346" spans="4:4" x14ac:dyDescent="0.35">
      <c r="D346" s="8"/>
    </row>
    <row r="347" spans="4:4" x14ac:dyDescent="0.35">
      <c r="D347" s="8"/>
    </row>
    <row r="348" spans="4:4" x14ac:dyDescent="0.35">
      <c r="D348" s="8"/>
    </row>
    <row r="349" spans="4:4" x14ac:dyDescent="0.35">
      <c r="D349" s="8"/>
    </row>
    <row r="350" spans="4:4" x14ac:dyDescent="0.35">
      <c r="D350" s="8"/>
    </row>
    <row r="351" spans="4:4" x14ac:dyDescent="0.35">
      <c r="D351" s="8"/>
    </row>
    <row r="352" spans="4:4" x14ac:dyDescent="0.35">
      <c r="D352" s="8"/>
    </row>
    <row r="353" spans="4:4" x14ac:dyDescent="0.35">
      <c r="D353" s="8"/>
    </row>
    <row r="354" spans="4:4" x14ac:dyDescent="0.35">
      <c r="D354" s="8"/>
    </row>
    <row r="355" spans="4:4" x14ac:dyDescent="0.35">
      <c r="D355" s="8"/>
    </row>
    <row r="356" spans="4:4" x14ac:dyDescent="0.35">
      <c r="D356" s="8"/>
    </row>
    <row r="357" spans="4:4" x14ac:dyDescent="0.35">
      <c r="D357" s="8"/>
    </row>
    <row r="358" spans="4:4" x14ac:dyDescent="0.35">
      <c r="D358" s="8"/>
    </row>
    <row r="359" spans="4:4" x14ac:dyDescent="0.35">
      <c r="D359" s="8"/>
    </row>
    <row r="360" spans="4:4" x14ac:dyDescent="0.35">
      <c r="D360" s="8"/>
    </row>
    <row r="361" spans="4:4" x14ac:dyDescent="0.35">
      <c r="D361" s="8"/>
    </row>
    <row r="362" spans="4:4" x14ac:dyDescent="0.35">
      <c r="D362" s="8"/>
    </row>
    <row r="363" spans="4:4" x14ac:dyDescent="0.35">
      <c r="D363" s="8"/>
    </row>
    <row r="364" spans="4:4" x14ac:dyDescent="0.35">
      <c r="D364" s="8"/>
    </row>
    <row r="365" spans="4:4" x14ac:dyDescent="0.35">
      <c r="D365" s="8"/>
    </row>
    <row r="366" spans="4:4" x14ac:dyDescent="0.35">
      <c r="D366" s="8"/>
    </row>
    <row r="367" spans="4:4" x14ac:dyDescent="0.35">
      <c r="D367" s="8"/>
    </row>
    <row r="368" spans="4:4" x14ac:dyDescent="0.35">
      <c r="D368" s="8"/>
    </row>
    <row r="369" spans="4:4" x14ac:dyDescent="0.35">
      <c r="D369" s="8"/>
    </row>
    <row r="370" spans="4:4" x14ac:dyDescent="0.35">
      <c r="D370" s="8"/>
    </row>
    <row r="371" spans="4:4" x14ac:dyDescent="0.35">
      <c r="D371" s="8"/>
    </row>
    <row r="372" spans="4:4" x14ac:dyDescent="0.35">
      <c r="D372" s="8"/>
    </row>
    <row r="373" spans="4:4" x14ac:dyDescent="0.35">
      <c r="D373" s="8"/>
    </row>
    <row r="374" spans="4:4" x14ac:dyDescent="0.35">
      <c r="D374" s="8"/>
    </row>
    <row r="375" spans="4:4" x14ac:dyDescent="0.35">
      <c r="D375" s="8"/>
    </row>
    <row r="376" spans="4:4" x14ac:dyDescent="0.35">
      <c r="D376" s="8"/>
    </row>
    <row r="377" spans="4:4" x14ac:dyDescent="0.35">
      <c r="D377" s="8"/>
    </row>
    <row r="378" spans="4:4" x14ac:dyDescent="0.35">
      <c r="D378" s="8"/>
    </row>
    <row r="379" spans="4:4" x14ac:dyDescent="0.35">
      <c r="D379" s="8"/>
    </row>
    <row r="380" spans="4:4" x14ac:dyDescent="0.35">
      <c r="D380" s="8"/>
    </row>
    <row r="381" spans="4:4" x14ac:dyDescent="0.35">
      <c r="D381" s="8"/>
    </row>
    <row r="382" spans="4:4" x14ac:dyDescent="0.35">
      <c r="D382" s="8"/>
    </row>
    <row r="383" spans="4:4" x14ac:dyDescent="0.35">
      <c r="D383" s="8"/>
    </row>
    <row r="384" spans="4:4" x14ac:dyDescent="0.35">
      <c r="D384" s="8"/>
    </row>
    <row r="385" spans="4:4" x14ac:dyDescent="0.35">
      <c r="D385" s="8"/>
    </row>
    <row r="386" spans="4:4" x14ac:dyDescent="0.35">
      <c r="D386" s="8"/>
    </row>
    <row r="387" spans="4:4" x14ac:dyDescent="0.35">
      <c r="D387" s="8"/>
    </row>
    <row r="388" spans="4:4" x14ac:dyDescent="0.35">
      <c r="D388" s="8"/>
    </row>
    <row r="389" spans="4:4" x14ac:dyDescent="0.35">
      <c r="D389" s="8"/>
    </row>
    <row r="390" spans="4:4" x14ac:dyDescent="0.35">
      <c r="D390" s="8"/>
    </row>
    <row r="391" spans="4:4" x14ac:dyDescent="0.35">
      <c r="D391" s="8"/>
    </row>
    <row r="392" spans="4:4" x14ac:dyDescent="0.35">
      <c r="D392" s="8"/>
    </row>
    <row r="393" spans="4:4" x14ac:dyDescent="0.35">
      <c r="D393" s="8"/>
    </row>
    <row r="394" spans="4:4" x14ac:dyDescent="0.35">
      <c r="D394" s="8"/>
    </row>
    <row r="395" spans="4:4" x14ac:dyDescent="0.35">
      <c r="D395" s="8"/>
    </row>
    <row r="396" spans="4:4" x14ac:dyDescent="0.35">
      <c r="D396" s="8"/>
    </row>
    <row r="397" spans="4:4" x14ac:dyDescent="0.35">
      <c r="D397" s="8"/>
    </row>
    <row r="398" spans="4:4" x14ac:dyDescent="0.35">
      <c r="D398" s="8"/>
    </row>
    <row r="399" spans="4:4" x14ac:dyDescent="0.35">
      <c r="D399" s="8"/>
    </row>
    <row r="400" spans="4:4" x14ac:dyDescent="0.35">
      <c r="D400" s="8"/>
    </row>
    <row r="401" spans="4:4" x14ac:dyDescent="0.35">
      <c r="D401" s="8"/>
    </row>
    <row r="402" spans="4:4" x14ac:dyDescent="0.35">
      <c r="D402" s="8"/>
    </row>
    <row r="403" spans="4:4" x14ac:dyDescent="0.35">
      <c r="D403" s="8"/>
    </row>
    <row r="404" spans="4:4" x14ac:dyDescent="0.35">
      <c r="D404" s="8"/>
    </row>
    <row r="405" spans="4:4" x14ac:dyDescent="0.35">
      <c r="D405" s="8"/>
    </row>
    <row r="406" spans="4:4" x14ac:dyDescent="0.35">
      <c r="D406" s="8"/>
    </row>
    <row r="407" spans="4:4" x14ac:dyDescent="0.35">
      <c r="D407" s="8"/>
    </row>
    <row r="408" spans="4:4" x14ac:dyDescent="0.35">
      <c r="D408" s="8"/>
    </row>
    <row r="409" spans="4:4" x14ac:dyDescent="0.35">
      <c r="D409" s="8"/>
    </row>
    <row r="410" spans="4:4" x14ac:dyDescent="0.35">
      <c r="D410" s="8"/>
    </row>
    <row r="411" spans="4:4" x14ac:dyDescent="0.35">
      <c r="D411" s="8"/>
    </row>
    <row r="412" spans="4:4" x14ac:dyDescent="0.35">
      <c r="D412" s="8"/>
    </row>
    <row r="413" spans="4:4" x14ac:dyDescent="0.35">
      <c r="D413" s="8"/>
    </row>
    <row r="414" spans="4:4" x14ac:dyDescent="0.35">
      <c r="D414" s="8"/>
    </row>
    <row r="415" spans="4:4" x14ac:dyDescent="0.35">
      <c r="D415" s="8"/>
    </row>
    <row r="416" spans="4:4" x14ac:dyDescent="0.35">
      <c r="D416" s="8"/>
    </row>
    <row r="417" spans="4:4" x14ac:dyDescent="0.35">
      <c r="D417" s="8"/>
    </row>
    <row r="418" spans="4:4" x14ac:dyDescent="0.35">
      <c r="D418" s="8"/>
    </row>
    <row r="419" spans="4:4" x14ac:dyDescent="0.35">
      <c r="D419" s="8"/>
    </row>
    <row r="420" spans="4:4" x14ac:dyDescent="0.35">
      <c r="D420" s="8"/>
    </row>
    <row r="421" spans="4:4" x14ac:dyDescent="0.35">
      <c r="D421" s="8"/>
    </row>
    <row r="422" spans="4:4" x14ac:dyDescent="0.35">
      <c r="D422" s="8"/>
    </row>
    <row r="423" spans="4:4" x14ac:dyDescent="0.35">
      <c r="D423" s="8"/>
    </row>
    <row r="424" spans="4:4" x14ac:dyDescent="0.35">
      <c r="D424" s="8"/>
    </row>
    <row r="425" spans="4:4" x14ac:dyDescent="0.35">
      <c r="D425" s="8"/>
    </row>
    <row r="426" spans="4:4" x14ac:dyDescent="0.35">
      <c r="D426" s="8"/>
    </row>
    <row r="427" spans="4:4" x14ac:dyDescent="0.35">
      <c r="D427" s="8"/>
    </row>
    <row r="428" spans="4:4" x14ac:dyDescent="0.35">
      <c r="D428" s="8"/>
    </row>
    <row r="429" spans="4:4" x14ac:dyDescent="0.35">
      <c r="D429" s="8"/>
    </row>
    <row r="430" spans="4:4" x14ac:dyDescent="0.35">
      <c r="D430" s="8"/>
    </row>
    <row r="431" spans="4:4" x14ac:dyDescent="0.35">
      <c r="D431" s="8"/>
    </row>
    <row r="432" spans="4:4" x14ac:dyDescent="0.35">
      <c r="D432" s="8"/>
    </row>
    <row r="433" spans="4:4" x14ac:dyDescent="0.35">
      <c r="D433" s="8"/>
    </row>
    <row r="434" spans="4:4" x14ac:dyDescent="0.35">
      <c r="D434" s="8"/>
    </row>
    <row r="435" spans="4:4" x14ac:dyDescent="0.35">
      <c r="D435" s="8"/>
    </row>
    <row r="436" spans="4:4" x14ac:dyDescent="0.35">
      <c r="D436" s="8"/>
    </row>
    <row r="437" spans="4:4" x14ac:dyDescent="0.35">
      <c r="D437" s="8"/>
    </row>
    <row r="438" spans="4:4" x14ac:dyDescent="0.35">
      <c r="D438" s="8"/>
    </row>
    <row r="439" spans="4:4" x14ac:dyDescent="0.35">
      <c r="D439" s="8"/>
    </row>
    <row r="440" spans="4:4" x14ac:dyDescent="0.35">
      <c r="D440" s="8"/>
    </row>
    <row r="441" spans="4:4" x14ac:dyDescent="0.35">
      <c r="D441" s="8"/>
    </row>
    <row r="442" spans="4:4" x14ac:dyDescent="0.35">
      <c r="D442" s="8"/>
    </row>
    <row r="443" spans="4:4" x14ac:dyDescent="0.35">
      <c r="D443" s="8"/>
    </row>
    <row r="444" spans="4:4" x14ac:dyDescent="0.35">
      <c r="D444" s="8"/>
    </row>
    <row r="445" spans="4:4" x14ac:dyDescent="0.35">
      <c r="D445" s="8"/>
    </row>
    <row r="446" spans="4:4" x14ac:dyDescent="0.35">
      <c r="D446" s="8"/>
    </row>
    <row r="447" spans="4:4" x14ac:dyDescent="0.35">
      <c r="D447" s="8"/>
    </row>
    <row r="448" spans="4:4" x14ac:dyDescent="0.35">
      <c r="D448" s="8"/>
    </row>
    <row r="449" spans="4:14" x14ac:dyDescent="0.35">
      <c r="D449" s="8"/>
    </row>
    <row r="450" spans="4:14" x14ac:dyDescent="0.35">
      <c r="D450" s="8"/>
    </row>
    <row r="451" spans="4:14" x14ac:dyDescent="0.35">
      <c r="D451" s="8"/>
    </row>
    <row r="452" spans="4:14" x14ac:dyDescent="0.35">
      <c r="D452" s="8"/>
    </row>
    <row r="453" spans="4:14" x14ac:dyDescent="0.35">
      <c r="D453" s="8"/>
    </row>
    <row r="454" spans="4:14" x14ac:dyDescent="0.35">
      <c r="D454" s="8"/>
    </row>
    <row r="455" spans="4:14" x14ac:dyDescent="0.35">
      <c r="D455" s="8"/>
    </row>
    <row r="456" spans="4:14" x14ac:dyDescent="0.35">
      <c r="D456" s="8"/>
    </row>
    <row r="457" spans="4:14" x14ac:dyDescent="0.35">
      <c r="D457" s="8"/>
      <c r="N457" s="3" t="s">
        <v>94</v>
      </c>
    </row>
    <row r="458" spans="4:14" x14ac:dyDescent="0.35">
      <c r="D458" s="8"/>
    </row>
    <row r="459" spans="4:14" x14ac:dyDescent="0.35">
      <c r="D459" s="8"/>
    </row>
    <row r="460" spans="4:14" x14ac:dyDescent="0.35">
      <c r="D460" s="8"/>
    </row>
    <row r="461" spans="4:14" x14ac:dyDescent="0.35">
      <c r="D461" s="8"/>
    </row>
    <row r="462" spans="4:14" x14ac:dyDescent="0.35">
      <c r="D462" s="8"/>
    </row>
    <row r="463" spans="4:14" x14ac:dyDescent="0.35">
      <c r="D463" s="8"/>
    </row>
    <row r="464" spans="4:14" x14ac:dyDescent="0.35">
      <c r="D464" s="8"/>
    </row>
    <row r="465" spans="4:4" x14ac:dyDescent="0.35">
      <c r="D465" s="8"/>
    </row>
    <row r="466" spans="4:4" x14ac:dyDescent="0.35">
      <c r="D466" s="8"/>
    </row>
    <row r="467" spans="4:4" x14ac:dyDescent="0.35">
      <c r="D467" s="8"/>
    </row>
    <row r="468" spans="4:4" x14ac:dyDescent="0.35">
      <c r="D468" s="8"/>
    </row>
    <row r="469" spans="4:4" x14ac:dyDescent="0.35">
      <c r="D469" s="8"/>
    </row>
    <row r="470" spans="4:4" x14ac:dyDescent="0.35">
      <c r="D470" s="8"/>
    </row>
    <row r="471" spans="4:4" x14ac:dyDescent="0.35">
      <c r="D471" s="8"/>
    </row>
    <row r="472" spans="4:4" x14ac:dyDescent="0.35">
      <c r="D472" s="8"/>
    </row>
    <row r="473" spans="4:4" x14ac:dyDescent="0.35">
      <c r="D473" s="8"/>
    </row>
    <row r="474" spans="4:4" x14ac:dyDescent="0.35">
      <c r="D474" s="8"/>
    </row>
    <row r="475" spans="4:4" x14ac:dyDescent="0.35">
      <c r="D475" s="8"/>
    </row>
    <row r="476" spans="4:4" x14ac:dyDescent="0.35">
      <c r="D476" s="8"/>
    </row>
    <row r="477" spans="4:4" x14ac:dyDescent="0.35">
      <c r="D477" s="8"/>
    </row>
    <row r="478" spans="4:4" x14ac:dyDescent="0.35">
      <c r="D478" s="8"/>
    </row>
    <row r="479" spans="4:4" x14ac:dyDescent="0.35">
      <c r="D479" s="8"/>
    </row>
    <row r="480" spans="4:4" x14ac:dyDescent="0.35">
      <c r="D480" s="8"/>
    </row>
    <row r="481" spans="4:4" x14ac:dyDescent="0.35">
      <c r="D481" s="8"/>
    </row>
    <row r="482" spans="4:4" x14ac:dyDescent="0.35">
      <c r="D482" s="8"/>
    </row>
    <row r="483" spans="4:4" x14ac:dyDescent="0.35">
      <c r="D483" s="8"/>
    </row>
    <row r="484" spans="4:4" x14ac:dyDescent="0.35">
      <c r="D484" s="8"/>
    </row>
    <row r="485" spans="4:4" x14ac:dyDescent="0.35">
      <c r="D485" s="8"/>
    </row>
    <row r="486" spans="4:4" x14ac:dyDescent="0.35">
      <c r="D486" s="8"/>
    </row>
    <row r="487" spans="4:4" x14ac:dyDescent="0.35">
      <c r="D487" s="8"/>
    </row>
    <row r="488" spans="4:4" x14ac:dyDescent="0.35">
      <c r="D488" s="8"/>
    </row>
    <row r="489" spans="4:4" x14ac:dyDescent="0.35">
      <c r="D489" s="8"/>
    </row>
    <row r="490" spans="4:4" x14ac:dyDescent="0.35">
      <c r="D490" s="8"/>
    </row>
    <row r="491" spans="4:4" x14ac:dyDescent="0.35">
      <c r="D491" s="8"/>
    </row>
    <row r="492" spans="4:4" x14ac:dyDescent="0.35">
      <c r="D492" s="8"/>
    </row>
    <row r="493" spans="4:4" x14ac:dyDescent="0.35">
      <c r="D493" s="8"/>
    </row>
    <row r="494" spans="4:4" x14ac:dyDescent="0.35">
      <c r="D494" s="8"/>
    </row>
    <row r="495" spans="4:4" x14ac:dyDescent="0.35">
      <c r="D495" s="8"/>
    </row>
    <row r="496" spans="4:4" x14ac:dyDescent="0.35">
      <c r="D496" s="8"/>
    </row>
    <row r="497" spans="4:4" x14ac:dyDescent="0.35">
      <c r="D497" s="8"/>
    </row>
    <row r="498" spans="4:4" x14ac:dyDescent="0.35">
      <c r="D498" s="8"/>
    </row>
    <row r="499" spans="4:4" x14ac:dyDescent="0.35">
      <c r="D499" s="8"/>
    </row>
    <row r="500" spans="4:4" x14ac:dyDescent="0.35">
      <c r="D500" s="8"/>
    </row>
    <row r="501" spans="4:4" x14ac:dyDescent="0.35">
      <c r="D501" s="8"/>
    </row>
    <row r="502" spans="4:4" x14ac:dyDescent="0.35">
      <c r="D502" s="8"/>
    </row>
    <row r="503" spans="4:4" x14ac:dyDescent="0.35">
      <c r="D503" s="8"/>
    </row>
    <row r="504" spans="4:4" x14ac:dyDescent="0.35">
      <c r="D504" s="8"/>
    </row>
    <row r="505" spans="4:4" x14ac:dyDescent="0.35">
      <c r="D505" s="8"/>
    </row>
    <row r="506" spans="4:4" x14ac:dyDescent="0.35">
      <c r="D506" s="8"/>
    </row>
    <row r="507" spans="4:4" x14ac:dyDescent="0.35">
      <c r="D507" s="8"/>
    </row>
    <row r="508" spans="4:4" x14ac:dyDescent="0.35">
      <c r="D508" s="8"/>
    </row>
    <row r="509" spans="4:4" x14ac:dyDescent="0.35">
      <c r="D509" s="8"/>
    </row>
    <row r="510" spans="4:4" x14ac:dyDescent="0.35">
      <c r="D510" s="8"/>
    </row>
    <row r="511" spans="4:4" x14ac:dyDescent="0.35">
      <c r="D511" s="8"/>
    </row>
    <row r="512" spans="4:4" x14ac:dyDescent="0.35">
      <c r="D512" s="8"/>
    </row>
    <row r="513" spans="4:4" x14ac:dyDescent="0.35">
      <c r="D513" s="8"/>
    </row>
    <row r="514" spans="4:4" x14ac:dyDescent="0.35">
      <c r="D514" s="8"/>
    </row>
    <row r="515" spans="4:4" x14ac:dyDescent="0.35">
      <c r="D515" s="8"/>
    </row>
    <row r="516" spans="4:4" x14ac:dyDescent="0.35">
      <c r="D516" s="8"/>
    </row>
    <row r="517" spans="4:4" x14ac:dyDescent="0.35">
      <c r="D517" s="8"/>
    </row>
    <row r="518" spans="4:4" x14ac:dyDescent="0.35">
      <c r="D518" s="8"/>
    </row>
    <row r="519" spans="4:4" x14ac:dyDescent="0.35">
      <c r="D519" s="8"/>
    </row>
    <row r="520" spans="4:4" x14ac:dyDescent="0.35">
      <c r="D520" s="8"/>
    </row>
    <row r="521" spans="4:4" x14ac:dyDescent="0.35">
      <c r="D521" s="8"/>
    </row>
    <row r="522" spans="4:4" x14ac:dyDescent="0.35">
      <c r="D522" s="8"/>
    </row>
    <row r="523" spans="4:4" x14ac:dyDescent="0.35">
      <c r="D523" s="8"/>
    </row>
    <row r="524" spans="4:4" x14ac:dyDescent="0.35">
      <c r="D524" s="8"/>
    </row>
    <row r="525" spans="4:4" x14ac:dyDescent="0.35">
      <c r="D525" s="8"/>
    </row>
    <row r="526" spans="4:4" x14ac:dyDescent="0.35">
      <c r="D526" s="8"/>
    </row>
    <row r="527" spans="4:4" x14ac:dyDescent="0.35">
      <c r="D527" s="8"/>
    </row>
    <row r="528" spans="4:4" x14ac:dyDescent="0.35">
      <c r="D528" s="8"/>
    </row>
    <row r="529" spans="4:4" x14ac:dyDescent="0.35">
      <c r="D529" s="8"/>
    </row>
    <row r="530" spans="4:4" x14ac:dyDescent="0.35">
      <c r="D530" s="8"/>
    </row>
    <row r="531" spans="4:4" x14ac:dyDescent="0.35">
      <c r="D531" s="8"/>
    </row>
    <row r="532" spans="4:4" x14ac:dyDescent="0.35">
      <c r="D532" s="8"/>
    </row>
    <row r="533" spans="4:4" x14ac:dyDescent="0.35">
      <c r="D533" s="8"/>
    </row>
    <row r="534" spans="4:4" x14ac:dyDescent="0.35">
      <c r="D534" s="8"/>
    </row>
    <row r="535" spans="4:4" x14ac:dyDescent="0.35">
      <c r="D535" s="8"/>
    </row>
    <row r="536" spans="4:4" x14ac:dyDescent="0.35">
      <c r="D536" s="8"/>
    </row>
    <row r="537" spans="4:4" x14ac:dyDescent="0.35">
      <c r="D537" s="8"/>
    </row>
    <row r="538" spans="4:4" x14ac:dyDescent="0.35">
      <c r="D538" s="8"/>
    </row>
    <row r="539" spans="4:4" x14ac:dyDescent="0.35">
      <c r="D539" s="8"/>
    </row>
    <row r="540" spans="4:4" x14ac:dyDescent="0.35">
      <c r="D540" s="8"/>
    </row>
    <row r="541" spans="4:4" x14ac:dyDescent="0.35">
      <c r="D541" s="8"/>
    </row>
    <row r="542" spans="4:4" x14ac:dyDescent="0.35">
      <c r="D542" s="8"/>
    </row>
    <row r="543" spans="4:4" x14ac:dyDescent="0.35">
      <c r="D543" s="8"/>
    </row>
    <row r="544" spans="4:4" x14ac:dyDescent="0.35">
      <c r="D544" s="8"/>
    </row>
    <row r="545" spans="4:4" x14ac:dyDescent="0.35">
      <c r="D545" s="8"/>
    </row>
    <row r="546" spans="4:4" x14ac:dyDescent="0.35">
      <c r="D546" s="8"/>
    </row>
    <row r="547" spans="4:4" x14ac:dyDescent="0.35">
      <c r="D547" s="8"/>
    </row>
    <row r="548" spans="4:4" x14ac:dyDescent="0.35">
      <c r="D548" s="8"/>
    </row>
    <row r="549" spans="4:4" x14ac:dyDescent="0.35">
      <c r="D549" s="8"/>
    </row>
    <row r="550" spans="4:4" x14ac:dyDescent="0.35">
      <c r="D550" s="8"/>
    </row>
    <row r="551" spans="4:4" x14ac:dyDescent="0.35">
      <c r="D551" s="8"/>
    </row>
    <row r="552" spans="4:4" x14ac:dyDescent="0.35">
      <c r="D552" s="8"/>
    </row>
    <row r="553" spans="4:4" x14ac:dyDescent="0.35">
      <c r="D553" s="8"/>
    </row>
    <row r="554" spans="4:4" x14ac:dyDescent="0.35">
      <c r="D554" s="8"/>
    </row>
    <row r="555" spans="4:4" x14ac:dyDescent="0.35">
      <c r="D555" s="8"/>
    </row>
    <row r="556" spans="4:4" x14ac:dyDescent="0.35">
      <c r="D556" s="8"/>
    </row>
    <row r="557" spans="4:4" x14ac:dyDescent="0.35">
      <c r="D557" s="8"/>
    </row>
    <row r="558" spans="4:4" x14ac:dyDescent="0.35">
      <c r="D558" s="8"/>
    </row>
    <row r="559" spans="4:4" x14ac:dyDescent="0.35">
      <c r="D559" s="8"/>
    </row>
    <row r="560" spans="4:4" x14ac:dyDescent="0.35">
      <c r="D560" s="8"/>
    </row>
    <row r="561" spans="4:4" x14ac:dyDescent="0.35">
      <c r="D561" s="8"/>
    </row>
    <row r="562" spans="4:4" x14ac:dyDescent="0.35">
      <c r="D562" s="8"/>
    </row>
    <row r="563" spans="4:4" x14ac:dyDescent="0.35">
      <c r="D563" s="8"/>
    </row>
    <row r="564" spans="4:4" x14ac:dyDescent="0.35">
      <c r="D564" s="8"/>
    </row>
    <row r="565" spans="4:4" x14ac:dyDescent="0.35">
      <c r="D565" s="8"/>
    </row>
    <row r="566" spans="4:4" x14ac:dyDescent="0.35">
      <c r="D566" s="8"/>
    </row>
    <row r="567" spans="4:4" x14ac:dyDescent="0.35">
      <c r="D567" s="8"/>
    </row>
    <row r="568" spans="4:4" x14ac:dyDescent="0.35">
      <c r="D568" s="8"/>
    </row>
    <row r="569" spans="4:4" x14ac:dyDescent="0.35">
      <c r="D569" s="8"/>
    </row>
    <row r="570" spans="4:4" x14ac:dyDescent="0.35">
      <c r="D570" s="8"/>
    </row>
    <row r="571" spans="4:4" x14ac:dyDescent="0.35">
      <c r="D571" s="8"/>
    </row>
    <row r="572" spans="4:4" x14ac:dyDescent="0.35">
      <c r="D572" s="8"/>
    </row>
    <row r="573" spans="4:4" x14ac:dyDescent="0.35">
      <c r="D573" s="8"/>
    </row>
    <row r="574" spans="4:4" x14ac:dyDescent="0.35">
      <c r="D574" s="8"/>
    </row>
    <row r="575" spans="4:4" x14ac:dyDescent="0.35">
      <c r="D575" s="8"/>
    </row>
    <row r="576" spans="4:4" x14ac:dyDescent="0.35">
      <c r="D576" s="8"/>
    </row>
    <row r="577" spans="4:4" x14ac:dyDescent="0.35">
      <c r="D577" s="8"/>
    </row>
    <row r="578" spans="4:4" x14ac:dyDescent="0.35">
      <c r="D578" s="8"/>
    </row>
    <row r="579" spans="4:4" x14ac:dyDescent="0.35">
      <c r="D579" s="8"/>
    </row>
    <row r="580" spans="4:4" x14ac:dyDescent="0.35">
      <c r="D580" s="8"/>
    </row>
    <row r="581" spans="4:4" x14ac:dyDescent="0.35">
      <c r="D581" s="8"/>
    </row>
    <row r="582" spans="4:4" x14ac:dyDescent="0.35">
      <c r="D582" s="8"/>
    </row>
    <row r="583" spans="4:4" x14ac:dyDescent="0.35">
      <c r="D583" s="8"/>
    </row>
    <row r="584" spans="4:4" x14ac:dyDescent="0.35">
      <c r="D584" s="8"/>
    </row>
    <row r="585" spans="4:4" x14ac:dyDescent="0.35">
      <c r="D585" s="8"/>
    </row>
    <row r="586" spans="4:4" x14ac:dyDescent="0.35">
      <c r="D586" s="8"/>
    </row>
    <row r="587" spans="4:4" x14ac:dyDescent="0.35">
      <c r="D587" s="8"/>
    </row>
    <row r="588" spans="4:4" x14ac:dyDescent="0.35">
      <c r="D588" s="8"/>
    </row>
    <row r="589" spans="4:4" x14ac:dyDescent="0.35">
      <c r="D589" s="8"/>
    </row>
    <row r="590" spans="4:4" x14ac:dyDescent="0.35">
      <c r="D590" s="8"/>
    </row>
    <row r="591" spans="4:4" x14ac:dyDescent="0.35">
      <c r="D591" s="8"/>
    </row>
    <row r="592" spans="4:4" x14ac:dyDescent="0.35">
      <c r="D592" s="8"/>
    </row>
    <row r="593" spans="4:4" x14ac:dyDescent="0.35">
      <c r="D593" s="8"/>
    </row>
    <row r="594" spans="4:4" x14ac:dyDescent="0.35">
      <c r="D594" s="8"/>
    </row>
    <row r="595" spans="4:4" x14ac:dyDescent="0.35">
      <c r="D595" s="8"/>
    </row>
    <row r="596" spans="4:4" x14ac:dyDescent="0.35">
      <c r="D596" s="8"/>
    </row>
    <row r="597" spans="4:4" x14ac:dyDescent="0.35">
      <c r="D597" s="8"/>
    </row>
    <row r="598" spans="4:4" x14ac:dyDescent="0.35">
      <c r="D598" s="8"/>
    </row>
    <row r="599" spans="4:4" x14ac:dyDescent="0.35">
      <c r="D599" s="8"/>
    </row>
    <row r="600" spans="4:4" x14ac:dyDescent="0.35">
      <c r="D600" s="8"/>
    </row>
    <row r="601" spans="4:4" x14ac:dyDescent="0.35">
      <c r="D601" s="8"/>
    </row>
    <row r="602" spans="4:4" x14ac:dyDescent="0.35">
      <c r="D602" s="8"/>
    </row>
    <row r="603" spans="4:4" x14ac:dyDescent="0.35">
      <c r="D603" s="8"/>
    </row>
    <row r="604" spans="4:4" x14ac:dyDescent="0.35">
      <c r="D604" s="8"/>
    </row>
    <row r="605" spans="4:4" x14ac:dyDescent="0.35">
      <c r="D605" s="8"/>
    </row>
    <row r="606" spans="4:4" x14ac:dyDescent="0.35">
      <c r="D606" s="8"/>
    </row>
    <row r="607" spans="4:4" x14ac:dyDescent="0.35">
      <c r="D607" s="8"/>
    </row>
    <row r="608" spans="4:4" x14ac:dyDescent="0.35">
      <c r="D608" s="8"/>
    </row>
    <row r="609" spans="4:4" x14ac:dyDescent="0.35">
      <c r="D609" s="8"/>
    </row>
    <row r="610" spans="4:4" x14ac:dyDescent="0.35">
      <c r="D610" s="8"/>
    </row>
    <row r="611" spans="4:4" x14ac:dyDescent="0.35">
      <c r="D611" s="8"/>
    </row>
    <row r="612" spans="4:4" x14ac:dyDescent="0.35">
      <c r="D612" s="8"/>
    </row>
    <row r="613" spans="4:4" x14ac:dyDescent="0.35">
      <c r="D613" s="8"/>
    </row>
    <row r="614" spans="4:4" x14ac:dyDescent="0.35">
      <c r="D614" s="8"/>
    </row>
    <row r="615" spans="4:4" x14ac:dyDescent="0.35">
      <c r="D615" s="8"/>
    </row>
    <row r="616" spans="4:4" x14ac:dyDescent="0.35">
      <c r="D616" s="8"/>
    </row>
    <row r="617" spans="4:4" x14ac:dyDescent="0.35">
      <c r="D617" s="8"/>
    </row>
    <row r="618" spans="4:4" x14ac:dyDescent="0.35">
      <c r="D618" s="8"/>
    </row>
    <row r="619" spans="4:4" x14ac:dyDescent="0.35">
      <c r="D619" s="8"/>
    </row>
    <row r="620" spans="4:4" x14ac:dyDescent="0.35">
      <c r="D620" s="8"/>
    </row>
    <row r="621" spans="4:4" x14ac:dyDescent="0.35">
      <c r="D621" s="8"/>
    </row>
    <row r="622" spans="4:4" x14ac:dyDescent="0.35">
      <c r="D622" s="8"/>
    </row>
    <row r="623" spans="4:4" x14ac:dyDescent="0.35">
      <c r="D623" s="8"/>
    </row>
    <row r="624" spans="4:4" x14ac:dyDescent="0.35">
      <c r="D624" s="8"/>
    </row>
    <row r="625" spans="4:4" x14ac:dyDescent="0.35">
      <c r="D625" s="8"/>
    </row>
    <row r="626" spans="4:4" x14ac:dyDescent="0.35">
      <c r="D626" s="8"/>
    </row>
    <row r="627" spans="4:4" x14ac:dyDescent="0.35">
      <c r="D627" s="8"/>
    </row>
    <row r="628" spans="4:4" x14ac:dyDescent="0.35">
      <c r="D628" s="8"/>
    </row>
    <row r="629" spans="4:4" x14ac:dyDescent="0.35">
      <c r="D629" s="8"/>
    </row>
    <row r="630" spans="4:4" x14ac:dyDescent="0.35">
      <c r="D630" s="8"/>
    </row>
    <row r="631" spans="4:4" x14ac:dyDescent="0.35">
      <c r="D631" s="8"/>
    </row>
    <row r="632" spans="4:4" x14ac:dyDescent="0.35">
      <c r="D632" s="8"/>
    </row>
    <row r="633" spans="4:4" x14ac:dyDescent="0.35">
      <c r="D633" s="8"/>
    </row>
    <row r="634" spans="4:4" x14ac:dyDescent="0.35">
      <c r="D634" s="8"/>
    </row>
    <row r="635" spans="4:4" x14ac:dyDescent="0.35">
      <c r="D635" s="8"/>
    </row>
    <row r="636" spans="4:4" x14ac:dyDescent="0.35">
      <c r="D636" s="8"/>
    </row>
    <row r="637" spans="4:4" x14ac:dyDescent="0.35">
      <c r="D637" s="8"/>
    </row>
    <row r="638" spans="4:4" x14ac:dyDescent="0.35">
      <c r="D638" s="8"/>
    </row>
    <row r="639" spans="4:4" x14ac:dyDescent="0.35">
      <c r="D639" s="8"/>
    </row>
    <row r="640" spans="4:4" x14ac:dyDescent="0.35">
      <c r="D640" s="8"/>
    </row>
    <row r="641" spans="4:4" x14ac:dyDescent="0.35">
      <c r="D641" s="8"/>
    </row>
    <row r="642" spans="4:4" x14ac:dyDescent="0.35">
      <c r="D642" s="8"/>
    </row>
    <row r="643" spans="4:4" x14ac:dyDescent="0.35">
      <c r="D643" s="8"/>
    </row>
    <row r="644" spans="4:4" x14ac:dyDescent="0.35">
      <c r="D644" s="8"/>
    </row>
    <row r="645" spans="4:4" x14ac:dyDescent="0.35">
      <c r="D645" s="8"/>
    </row>
    <row r="646" spans="4:4" x14ac:dyDescent="0.35">
      <c r="D646" s="8"/>
    </row>
    <row r="647" spans="4:4" x14ac:dyDescent="0.35">
      <c r="D647" s="8"/>
    </row>
    <row r="648" spans="4:4" x14ac:dyDescent="0.35">
      <c r="D648" s="8"/>
    </row>
    <row r="649" spans="4:4" x14ac:dyDescent="0.35">
      <c r="D649" s="8"/>
    </row>
    <row r="650" spans="4:4" x14ac:dyDescent="0.35">
      <c r="D650" s="8"/>
    </row>
    <row r="651" spans="4:4" x14ac:dyDescent="0.35">
      <c r="D651" s="8"/>
    </row>
    <row r="652" spans="4:4" x14ac:dyDescent="0.35">
      <c r="D652" s="8"/>
    </row>
    <row r="653" spans="4:4" x14ac:dyDescent="0.35">
      <c r="D653" s="8"/>
    </row>
    <row r="654" spans="4:4" x14ac:dyDescent="0.35">
      <c r="D654" s="8"/>
    </row>
    <row r="655" spans="4:4" x14ac:dyDescent="0.35">
      <c r="D655" s="8"/>
    </row>
    <row r="656" spans="4:4" x14ac:dyDescent="0.35">
      <c r="D656" s="8"/>
    </row>
    <row r="657" spans="4:4" x14ac:dyDescent="0.35">
      <c r="D657" s="8"/>
    </row>
    <row r="658" spans="4:4" x14ac:dyDescent="0.35">
      <c r="D658" s="8"/>
    </row>
    <row r="659" spans="4:4" x14ac:dyDescent="0.35">
      <c r="D659" s="8"/>
    </row>
    <row r="660" spans="4:4" x14ac:dyDescent="0.35">
      <c r="D660" s="8"/>
    </row>
    <row r="661" spans="4:4" x14ac:dyDescent="0.35">
      <c r="D661" s="8"/>
    </row>
    <row r="662" spans="4:4" x14ac:dyDescent="0.35">
      <c r="D662" s="8"/>
    </row>
    <row r="663" spans="4:4" x14ac:dyDescent="0.35">
      <c r="D663" s="8"/>
    </row>
    <row r="664" spans="4:4" x14ac:dyDescent="0.35">
      <c r="D664" s="8"/>
    </row>
    <row r="665" spans="4:4" x14ac:dyDescent="0.35">
      <c r="D665" s="8"/>
    </row>
    <row r="666" spans="4:4" x14ac:dyDescent="0.35">
      <c r="D666" s="8"/>
    </row>
    <row r="667" spans="4:4" x14ac:dyDescent="0.35">
      <c r="D667" s="8"/>
    </row>
    <row r="668" spans="4:4" x14ac:dyDescent="0.35">
      <c r="D668" s="8"/>
    </row>
    <row r="669" spans="4:4" x14ac:dyDescent="0.35">
      <c r="D669" s="8"/>
    </row>
    <row r="670" spans="4:4" x14ac:dyDescent="0.35">
      <c r="D670" s="8"/>
    </row>
    <row r="672" spans="4:4" x14ac:dyDescent="0.35">
      <c r="D672" s="8"/>
    </row>
    <row r="673" spans="4:4" x14ac:dyDescent="0.35">
      <c r="D673" s="8"/>
    </row>
    <row r="674" spans="4:4" x14ac:dyDescent="0.35">
      <c r="D674" s="8"/>
    </row>
    <row r="675" spans="4:4" x14ac:dyDescent="0.35">
      <c r="D675" s="8"/>
    </row>
    <row r="676" spans="4:4" x14ac:dyDescent="0.35">
      <c r="D676" s="8"/>
    </row>
  </sheetData>
  <conditionalFormatting sqref="M2:M112">
    <cfRule type="colorScale" priority="1">
      <colorScale>
        <cfvo type="min"/>
        <cfvo type="percentile" val="50"/>
        <cfvo type="max"/>
        <color rgb="FFF8696B"/>
        <color rgb="FFFCFCFF"/>
        <color rgb="FF63BE7B"/>
      </colorScale>
    </cfRule>
  </conditionalFormatting>
  <pageMargins left="0.7" right="0.7" top="0.75" bottom="0.75" header="0.3" footer="0.3"/>
  <pageSetup orientation="portrait"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T116"/>
  <sheetViews>
    <sheetView zoomScale="60" zoomScaleNormal="60" workbookViewId="0">
      <selection activeCell="I2" sqref="I2"/>
    </sheetView>
  </sheetViews>
  <sheetFormatPr defaultRowHeight="14.5" x14ac:dyDescent="0.35"/>
  <cols>
    <col min="1" max="1" width="7.26953125" customWidth="1"/>
    <col min="2" max="2" width="8.7265625" customWidth="1"/>
    <col min="3" max="3" width="3.7265625" customWidth="1"/>
    <col min="4" max="4" width="8.7265625" customWidth="1"/>
    <col min="19" max="19" width="10.54296875" bestFit="1" customWidth="1"/>
  </cols>
  <sheetData>
    <row r="1" spans="1:20" x14ac:dyDescent="0.35">
      <c r="A1" t="s">
        <v>97</v>
      </c>
      <c r="B1" t="s">
        <v>98</v>
      </c>
      <c r="C1" t="s">
        <v>215</v>
      </c>
      <c r="D1" t="s">
        <v>271</v>
      </c>
      <c r="E1" t="s">
        <v>272</v>
      </c>
      <c r="F1" t="s">
        <v>273</v>
      </c>
      <c r="G1" t="s">
        <v>274</v>
      </c>
      <c r="H1" t="s">
        <v>275</v>
      </c>
      <c r="I1" t="s">
        <v>344</v>
      </c>
      <c r="J1" t="s">
        <v>339</v>
      </c>
      <c r="K1" t="s">
        <v>335</v>
      </c>
      <c r="L1" t="s">
        <v>336</v>
      </c>
      <c r="M1" t="s">
        <v>338</v>
      </c>
      <c r="N1" t="s">
        <v>337</v>
      </c>
      <c r="O1" t="s">
        <v>343</v>
      </c>
      <c r="P1" t="s">
        <v>341</v>
      </c>
      <c r="Q1" t="s">
        <v>340</v>
      </c>
      <c r="R1" t="s">
        <v>342</v>
      </c>
      <c r="S1" t="s">
        <v>345</v>
      </c>
      <c r="T1" t="s">
        <v>346</v>
      </c>
    </row>
    <row r="2" spans="1:20" x14ac:dyDescent="0.35">
      <c r="A2" t="s">
        <v>200</v>
      </c>
      <c r="B2">
        <v>9.0999999999999998E-2</v>
      </c>
      <c r="C2" t="s">
        <v>2</v>
      </c>
      <c r="D2" t="str">
        <f>INDEX(Treatments!A:B,MATCH(C2,Treatments!A:A,0),2)</f>
        <v>AMBL</v>
      </c>
      <c r="E2">
        <v>48</v>
      </c>
      <c r="F2">
        <v>958</v>
      </c>
      <c r="G2">
        <v>3500</v>
      </c>
      <c r="H2">
        <f t="shared" ref="H2:H33" si="0">SUM(F2,G2)</f>
        <v>4458</v>
      </c>
      <c r="I2">
        <f t="shared" ref="I2:I33" si="1">3*0.03315</f>
        <v>9.9449999999999997E-2</v>
      </c>
      <c r="J2">
        <v>17</v>
      </c>
      <c r="K2">
        <v>432</v>
      </c>
      <c r="L2">
        <v>1.6335</v>
      </c>
      <c r="M2">
        <v>1.7887999999999999</v>
      </c>
      <c r="N2">
        <v>1.7837000000000001</v>
      </c>
      <c r="O2">
        <f t="shared" ref="O2:O33" si="2">L2+B2</f>
        <v>1.7244999999999999</v>
      </c>
      <c r="P2">
        <f t="shared" ref="P2:P33" si="3">M2-O2</f>
        <v>6.4300000000000024E-2</v>
      </c>
      <c r="Q2">
        <f t="shared" ref="Q2:Q33" si="4">(M2-O2)-(N2-O2)</f>
        <v>5.0999999999998824E-3</v>
      </c>
      <c r="R2">
        <f t="shared" ref="R2:R33" si="5">P2-Q2</f>
        <v>5.9200000000000141E-2</v>
      </c>
      <c r="S2">
        <f t="shared" ref="S2:S33" si="6">Q2/E2*H2/I2</f>
        <v>4.7628205128204035</v>
      </c>
      <c r="T2">
        <f>AVERAGE(S2:S3)</f>
        <v>5.5192684766213915</v>
      </c>
    </row>
    <row r="3" spans="1:20" x14ac:dyDescent="0.35">
      <c r="A3" t="s">
        <v>201</v>
      </c>
      <c r="B3">
        <v>9.1200000000000003E-2</v>
      </c>
      <c r="C3" t="s">
        <v>2</v>
      </c>
      <c r="D3" t="str">
        <f>INDEX(Treatments!A:B,MATCH(C3,Treatments!A:A,0),2)</f>
        <v>AMBL</v>
      </c>
      <c r="E3">
        <v>40</v>
      </c>
      <c r="F3">
        <v>958</v>
      </c>
      <c r="G3">
        <v>3500</v>
      </c>
      <c r="H3">
        <f t="shared" si="0"/>
        <v>4458</v>
      </c>
      <c r="I3">
        <f t="shared" si="1"/>
        <v>9.9449999999999997E-2</v>
      </c>
      <c r="J3">
        <v>18</v>
      </c>
      <c r="K3">
        <v>450</v>
      </c>
      <c r="L3">
        <v>1.6195999999999999</v>
      </c>
      <c r="M3">
        <v>1.7766</v>
      </c>
      <c r="N3">
        <v>1.7709999999999999</v>
      </c>
      <c r="O3">
        <f t="shared" si="2"/>
        <v>1.7107999999999999</v>
      </c>
      <c r="P3">
        <f t="shared" si="3"/>
        <v>6.5800000000000081E-2</v>
      </c>
      <c r="Q3">
        <f t="shared" si="4"/>
        <v>5.6000000000000494E-3</v>
      </c>
      <c r="R3">
        <f t="shared" si="5"/>
        <v>6.0200000000000031E-2</v>
      </c>
      <c r="S3">
        <f t="shared" si="6"/>
        <v>6.2757164404223786</v>
      </c>
    </row>
    <row r="4" spans="1:20" x14ac:dyDescent="0.35">
      <c r="A4" t="s">
        <v>176</v>
      </c>
      <c r="B4">
        <v>9.1899999999999996E-2</v>
      </c>
      <c r="C4" t="s">
        <v>11</v>
      </c>
      <c r="D4" t="str">
        <f>INDEX(Treatments!A:B,MATCH(C4,Treatments!A:A,0),2)</f>
        <v>ACTS</v>
      </c>
      <c r="E4">
        <v>50</v>
      </c>
      <c r="F4">
        <v>1012</v>
      </c>
      <c r="G4">
        <v>3500</v>
      </c>
      <c r="H4">
        <f t="shared" si="0"/>
        <v>4512</v>
      </c>
      <c r="I4">
        <f t="shared" si="1"/>
        <v>9.9449999999999997E-2</v>
      </c>
      <c r="J4">
        <v>54</v>
      </c>
      <c r="K4">
        <v>408</v>
      </c>
      <c r="L4">
        <v>1.6482000000000001</v>
      </c>
      <c r="M4">
        <v>1.8746</v>
      </c>
      <c r="N4">
        <v>1.8633</v>
      </c>
      <c r="O4">
        <f t="shared" si="2"/>
        <v>1.7401000000000002</v>
      </c>
      <c r="P4">
        <f t="shared" si="3"/>
        <v>0.13449999999999984</v>
      </c>
      <c r="Q4">
        <f t="shared" si="4"/>
        <v>1.1300000000000088E-2</v>
      </c>
      <c r="R4">
        <f t="shared" si="5"/>
        <v>0.12319999999999975</v>
      </c>
      <c r="S4">
        <f t="shared" si="6"/>
        <v>10.253514328808526</v>
      </c>
      <c r="T4">
        <f t="shared" ref="T4:T66" si="7">AVERAGE(S4:S5)</f>
        <v>9.8116545347236599</v>
      </c>
    </row>
    <row r="5" spans="1:20" x14ac:dyDescent="0.35">
      <c r="A5" t="s">
        <v>177</v>
      </c>
      <c r="B5">
        <v>9.1399999999999995E-2</v>
      </c>
      <c r="C5" t="s">
        <v>11</v>
      </c>
      <c r="D5" t="str">
        <f>INDEX(Treatments!A:B,MATCH(C5,Treatments!A:A,0),2)</f>
        <v>ACTS</v>
      </c>
      <c r="E5">
        <v>46</v>
      </c>
      <c r="F5">
        <v>1012</v>
      </c>
      <c r="G5">
        <v>3500</v>
      </c>
      <c r="H5">
        <f t="shared" si="0"/>
        <v>4512</v>
      </c>
      <c r="I5">
        <f t="shared" si="1"/>
        <v>9.9449999999999997E-2</v>
      </c>
      <c r="J5">
        <v>55</v>
      </c>
      <c r="K5">
        <v>458</v>
      </c>
      <c r="L5">
        <v>1.6063000000000001</v>
      </c>
      <c r="M5">
        <v>1.8139000000000001</v>
      </c>
      <c r="N5">
        <v>1.8044</v>
      </c>
      <c r="O5">
        <f t="shared" si="2"/>
        <v>1.6977</v>
      </c>
      <c r="P5">
        <f t="shared" si="3"/>
        <v>0.11620000000000008</v>
      </c>
      <c r="Q5">
        <f t="shared" si="4"/>
        <v>9.5000000000000639E-3</v>
      </c>
      <c r="R5">
        <f t="shared" si="5"/>
        <v>0.10670000000000002</v>
      </c>
      <c r="S5">
        <f t="shared" si="6"/>
        <v>9.3697947406387936</v>
      </c>
    </row>
    <row r="6" spans="1:20" x14ac:dyDescent="0.35">
      <c r="A6" t="s">
        <v>194</v>
      </c>
      <c r="B6">
        <v>9.11E-2</v>
      </c>
      <c r="C6" t="s">
        <v>3</v>
      </c>
      <c r="D6" t="str">
        <f>INDEX(Treatments!A:B,MATCH(C6,Treatments!A:A,0),2)</f>
        <v>CTRL</v>
      </c>
      <c r="E6">
        <v>40</v>
      </c>
      <c r="F6">
        <v>578</v>
      </c>
      <c r="G6">
        <v>4000</v>
      </c>
      <c r="H6">
        <f t="shared" si="0"/>
        <v>4578</v>
      </c>
      <c r="I6">
        <f t="shared" si="1"/>
        <v>9.9449999999999997E-2</v>
      </c>
      <c r="J6">
        <v>11</v>
      </c>
      <c r="K6">
        <v>431</v>
      </c>
      <c r="L6">
        <v>1.6059000000000001</v>
      </c>
      <c r="M6">
        <v>1.8165</v>
      </c>
      <c r="N6">
        <v>1.8070999999999999</v>
      </c>
      <c r="O6">
        <f t="shared" si="2"/>
        <v>1.6970000000000001</v>
      </c>
      <c r="P6">
        <f t="shared" si="3"/>
        <v>0.11949999999999994</v>
      </c>
      <c r="Q6">
        <f t="shared" si="4"/>
        <v>9.400000000000075E-3</v>
      </c>
      <c r="R6">
        <f t="shared" si="5"/>
        <v>0.11009999999999986</v>
      </c>
      <c r="S6">
        <f t="shared" si="6"/>
        <v>10.81779788838621</v>
      </c>
      <c r="T6">
        <f t="shared" si="7"/>
        <v>10.81779788838621</v>
      </c>
    </row>
    <row r="7" spans="1:20" x14ac:dyDescent="0.35">
      <c r="A7" t="s">
        <v>195</v>
      </c>
      <c r="B7">
        <v>9.0800000000000006E-2</v>
      </c>
      <c r="C7" t="s">
        <v>3</v>
      </c>
      <c r="D7" t="str">
        <f>INDEX(Treatments!A:B,MATCH(C7,Treatments!A:A,0),2)</f>
        <v>CTRL</v>
      </c>
      <c r="E7">
        <v>40</v>
      </c>
      <c r="F7">
        <v>578</v>
      </c>
      <c r="G7">
        <v>4000</v>
      </c>
      <c r="H7">
        <f t="shared" si="0"/>
        <v>4578</v>
      </c>
      <c r="I7">
        <f t="shared" si="1"/>
        <v>9.9449999999999997E-2</v>
      </c>
      <c r="J7">
        <v>12</v>
      </c>
      <c r="K7">
        <v>443</v>
      </c>
      <c r="L7">
        <v>1.6281000000000001</v>
      </c>
      <c r="M7">
        <v>1.8426</v>
      </c>
      <c r="N7">
        <v>1.8331999999999999</v>
      </c>
      <c r="O7">
        <f t="shared" si="2"/>
        <v>1.7189000000000001</v>
      </c>
      <c r="P7">
        <f t="shared" si="3"/>
        <v>0.12369999999999992</v>
      </c>
      <c r="Q7">
        <f t="shared" si="4"/>
        <v>9.400000000000075E-3</v>
      </c>
      <c r="R7">
        <f t="shared" si="5"/>
        <v>0.11429999999999985</v>
      </c>
      <c r="S7">
        <f t="shared" si="6"/>
        <v>10.81779788838621</v>
      </c>
    </row>
    <row r="8" spans="1:20" x14ac:dyDescent="0.35">
      <c r="A8" t="s">
        <v>198</v>
      </c>
      <c r="B8">
        <v>9.1700000000000004E-2</v>
      </c>
      <c r="C8" t="s">
        <v>4</v>
      </c>
      <c r="D8" t="str">
        <f>INDEX(Treatments!A:B,MATCH(C8,Treatments!A:A,0),2)</f>
        <v>ACTL</v>
      </c>
      <c r="E8">
        <v>44</v>
      </c>
      <c r="F8">
        <v>570</v>
      </c>
      <c r="G8">
        <v>3000</v>
      </c>
      <c r="H8">
        <f t="shared" si="0"/>
        <v>3570</v>
      </c>
      <c r="I8">
        <f t="shared" si="1"/>
        <v>9.9449999999999997E-2</v>
      </c>
      <c r="J8">
        <v>15</v>
      </c>
      <c r="K8">
        <v>435</v>
      </c>
      <c r="L8">
        <v>1.6112</v>
      </c>
      <c r="M8">
        <v>1.8979999999999999</v>
      </c>
      <c r="N8">
        <v>1.8837999999999999</v>
      </c>
      <c r="O8">
        <f t="shared" si="2"/>
        <v>1.7029000000000001</v>
      </c>
      <c r="P8">
        <f t="shared" si="3"/>
        <v>0.19509999999999983</v>
      </c>
      <c r="Q8">
        <f t="shared" si="4"/>
        <v>1.419999999999999E-2</v>
      </c>
      <c r="R8">
        <f t="shared" si="5"/>
        <v>0.18089999999999984</v>
      </c>
      <c r="S8">
        <f t="shared" si="6"/>
        <v>11.585081585081577</v>
      </c>
      <c r="T8">
        <f t="shared" si="7"/>
        <v>11.305361305361359</v>
      </c>
    </row>
    <row r="9" spans="1:20" x14ac:dyDescent="0.35">
      <c r="A9" t="s">
        <v>199</v>
      </c>
      <c r="B9">
        <v>9.1399999999999995E-2</v>
      </c>
      <c r="C9" t="s">
        <v>4</v>
      </c>
      <c r="D9" t="str">
        <f>INDEX(Treatments!A:B,MATCH(C9,Treatments!A:A,0),2)</f>
        <v>ACTL</v>
      </c>
      <c r="E9">
        <v>42</v>
      </c>
      <c r="F9">
        <v>570</v>
      </c>
      <c r="G9">
        <v>3000</v>
      </c>
      <c r="H9">
        <f t="shared" si="0"/>
        <v>3570</v>
      </c>
      <c r="I9">
        <f t="shared" si="1"/>
        <v>9.9449999999999997E-2</v>
      </c>
      <c r="J9">
        <v>16</v>
      </c>
      <c r="K9">
        <v>453</v>
      </c>
      <c r="L9">
        <v>1.6189</v>
      </c>
      <c r="M9">
        <v>1.8889</v>
      </c>
      <c r="N9">
        <v>1.8759999999999999</v>
      </c>
      <c r="O9">
        <f t="shared" si="2"/>
        <v>1.7102999999999999</v>
      </c>
      <c r="P9">
        <f t="shared" si="3"/>
        <v>0.17860000000000009</v>
      </c>
      <c r="Q9">
        <f t="shared" si="4"/>
        <v>1.2900000000000134E-2</v>
      </c>
      <c r="R9">
        <f t="shared" si="5"/>
        <v>0.16569999999999996</v>
      </c>
      <c r="S9">
        <f t="shared" si="6"/>
        <v>11.025641025641141</v>
      </c>
    </row>
    <row r="10" spans="1:20" x14ac:dyDescent="0.35">
      <c r="A10" t="s">
        <v>174</v>
      </c>
      <c r="B10">
        <v>9.0800000000000006E-2</v>
      </c>
      <c r="C10" t="s">
        <v>5</v>
      </c>
      <c r="D10" t="str">
        <f>INDEX(Treatments!A:B,MATCH(C10,Treatments!A:A,0),2)</f>
        <v>AMBS</v>
      </c>
      <c r="E10">
        <v>48</v>
      </c>
      <c r="F10">
        <v>1012</v>
      </c>
      <c r="G10">
        <v>3000</v>
      </c>
      <c r="H10">
        <f t="shared" si="0"/>
        <v>4012</v>
      </c>
      <c r="I10">
        <f t="shared" si="1"/>
        <v>9.9449999999999997E-2</v>
      </c>
      <c r="J10">
        <v>52</v>
      </c>
      <c r="K10">
        <v>466</v>
      </c>
      <c r="L10">
        <v>1.6173999999999999</v>
      </c>
      <c r="M10">
        <v>1.8265</v>
      </c>
      <c r="N10">
        <v>1.8152999999999999</v>
      </c>
      <c r="O10">
        <f t="shared" si="2"/>
        <v>1.7081999999999999</v>
      </c>
      <c r="P10">
        <f t="shared" si="3"/>
        <v>0.11830000000000007</v>
      </c>
      <c r="Q10">
        <f t="shared" si="4"/>
        <v>1.1200000000000099E-2</v>
      </c>
      <c r="R10">
        <f t="shared" si="5"/>
        <v>0.10709999999999997</v>
      </c>
      <c r="S10">
        <f t="shared" si="6"/>
        <v>9.4131054131054963</v>
      </c>
      <c r="T10">
        <f t="shared" si="7"/>
        <v>8.8668091168091667</v>
      </c>
    </row>
    <row r="11" spans="1:20" x14ac:dyDescent="0.35">
      <c r="A11" t="s">
        <v>175</v>
      </c>
      <c r="B11">
        <v>9.0700000000000003E-2</v>
      </c>
      <c r="C11" t="s">
        <v>5</v>
      </c>
      <c r="D11" t="str">
        <f>INDEX(Treatments!A:B,MATCH(C11,Treatments!A:A,0),2)</f>
        <v>AMBS</v>
      </c>
      <c r="E11">
        <v>48</v>
      </c>
      <c r="F11">
        <v>1012</v>
      </c>
      <c r="G11">
        <v>3000</v>
      </c>
      <c r="H11">
        <f t="shared" si="0"/>
        <v>4012</v>
      </c>
      <c r="I11">
        <f t="shared" si="1"/>
        <v>9.9449999999999997E-2</v>
      </c>
      <c r="J11">
        <v>53</v>
      </c>
      <c r="K11">
        <v>425</v>
      </c>
      <c r="L11">
        <v>1.6431</v>
      </c>
      <c r="M11">
        <v>1.8532999999999999</v>
      </c>
      <c r="N11">
        <v>1.8433999999999999</v>
      </c>
      <c r="O11">
        <f t="shared" si="2"/>
        <v>1.7338</v>
      </c>
      <c r="P11">
        <f t="shared" si="3"/>
        <v>0.11949999999999994</v>
      </c>
      <c r="Q11">
        <f t="shared" si="4"/>
        <v>9.9000000000000199E-3</v>
      </c>
      <c r="R11">
        <f t="shared" si="5"/>
        <v>0.10959999999999992</v>
      </c>
      <c r="S11">
        <f t="shared" si="6"/>
        <v>8.3205128205128371</v>
      </c>
    </row>
    <row r="12" spans="1:20" x14ac:dyDescent="0.35">
      <c r="A12" t="s">
        <v>172</v>
      </c>
      <c r="B12">
        <v>9.11E-2</v>
      </c>
      <c r="C12" t="s">
        <v>6</v>
      </c>
      <c r="D12" t="str">
        <f>INDEX(Treatments!A:B,MATCH(C12,Treatments!A:A,0),2)</f>
        <v>AMBS</v>
      </c>
      <c r="E12">
        <v>48</v>
      </c>
      <c r="F12">
        <v>979</v>
      </c>
      <c r="G12">
        <v>3000</v>
      </c>
      <c r="H12">
        <f t="shared" si="0"/>
        <v>3979</v>
      </c>
      <c r="I12">
        <f t="shared" si="1"/>
        <v>9.9449999999999997E-2</v>
      </c>
      <c r="J12">
        <v>50</v>
      </c>
      <c r="K12">
        <v>414</v>
      </c>
      <c r="L12">
        <v>1.6257999999999999</v>
      </c>
      <c r="M12">
        <v>1.8556999999999999</v>
      </c>
      <c r="N12">
        <v>1.8438000000000001</v>
      </c>
      <c r="O12">
        <f t="shared" si="2"/>
        <v>1.7168999999999999</v>
      </c>
      <c r="P12">
        <f t="shared" si="3"/>
        <v>0.13880000000000003</v>
      </c>
      <c r="Q12">
        <f t="shared" si="4"/>
        <v>1.18999999999998E-2</v>
      </c>
      <c r="R12">
        <f t="shared" si="5"/>
        <v>0.12690000000000023</v>
      </c>
      <c r="S12">
        <f t="shared" si="6"/>
        <v>9.9191595441593776</v>
      </c>
      <c r="T12">
        <f t="shared" si="7"/>
        <v>9.4389663985251282</v>
      </c>
    </row>
    <row r="13" spans="1:20" x14ac:dyDescent="0.35">
      <c r="A13" t="s">
        <v>173</v>
      </c>
      <c r="B13">
        <v>9.1200000000000003E-2</v>
      </c>
      <c r="C13" t="s">
        <v>6</v>
      </c>
      <c r="D13" t="str">
        <f>INDEX(Treatments!A:B,MATCH(C13,Treatments!A:A,0),2)</f>
        <v>AMBS</v>
      </c>
      <c r="E13">
        <v>46</v>
      </c>
      <c r="F13">
        <v>979</v>
      </c>
      <c r="G13">
        <v>3000</v>
      </c>
      <c r="H13">
        <f t="shared" si="0"/>
        <v>3979</v>
      </c>
      <c r="I13">
        <f t="shared" si="1"/>
        <v>9.9449999999999997E-2</v>
      </c>
      <c r="J13">
        <v>51</v>
      </c>
      <c r="K13">
        <v>483</v>
      </c>
      <c r="L13">
        <v>1.6265000000000001</v>
      </c>
      <c r="M13">
        <v>1.8396999999999999</v>
      </c>
      <c r="N13">
        <v>1.8293999999999999</v>
      </c>
      <c r="O13">
        <f t="shared" si="2"/>
        <v>1.7177</v>
      </c>
      <c r="P13">
        <f t="shared" si="3"/>
        <v>0.12199999999999989</v>
      </c>
      <c r="Q13">
        <f t="shared" si="4"/>
        <v>1.0299999999999976E-2</v>
      </c>
      <c r="R13">
        <f t="shared" si="5"/>
        <v>0.11169999999999991</v>
      </c>
      <c r="S13">
        <f t="shared" si="6"/>
        <v>8.9587732528908788</v>
      </c>
    </row>
    <row r="14" spans="1:20" x14ac:dyDescent="0.35">
      <c r="A14" t="s">
        <v>196</v>
      </c>
      <c r="B14">
        <v>9.2200000000000004E-2</v>
      </c>
      <c r="C14" t="s">
        <v>7</v>
      </c>
      <c r="D14" t="str">
        <f>INDEX(Treatments!A:B,MATCH(C14,Treatments!A:A,0),2)</f>
        <v>CTRL</v>
      </c>
      <c r="E14">
        <v>40</v>
      </c>
      <c r="F14">
        <v>552</v>
      </c>
      <c r="G14">
        <v>3500</v>
      </c>
      <c r="H14">
        <f t="shared" si="0"/>
        <v>4052</v>
      </c>
      <c r="I14">
        <f t="shared" si="1"/>
        <v>9.9449999999999997E-2</v>
      </c>
      <c r="J14">
        <v>13</v>
      </c>
      <c r="K14">
        <v>448</v>
      </c>
      <c r="L14">
        <v>1.611</v>
      </c>
      <c r="M14">
        <v>1.766</v>
      </c>
      <c r="N14">
        <v>1.7598</v>
      </c>
      <c r="O14">
        <f t="shared" si="2"/>
        <v>1.7032</v>
      </c>
      <c r="P14">
        <f t="shared" si="3"/>
        <v>6.2799999999999967E-2</v>
      </c>
      <c r="Q14">
        <f t="shared" si="4"/>
        <v>6.1999999999999833E-3</v>
      </c>
      <c r="R14">
        <f t="shared" si="5"/>
        <v>5.6599999999999984E-2</v>
      </c>
      <c r="S14">
        <f t="shared" si="6"/>
        <v>6.3153343388637344</v>
      </c>
      <c r="T14">
        <f t="shared" si="7"/>
        <v>6.2134741075917486</v>
      </c>
    </row>
    <row r="15" spans="1:20" x14ac:dyDescent="0.35">
      <c r="A15" t="s">
        <v>197</v>
      </c>
      <c r="B15">
        <v>9.1800000000000007E-2</v>
      </c>
      <c r="C15" t="s">
        <v>7</v>
      </c>
      <c r="D15" t="str">
        <f>INDEX(Treatments!A:B,MATCH(C15,Treatments!A:A,0),2)</f>
        <v>CTRL</v>
      </c>
      <c r="E15">
        <v>40</v>
      </c>
      <c r="F15">
        <v>552</v>
      </c>
      <c r="G15">
        <v>3500</v>
      </c>
      <c r="H15">
        <f t="shared" si="0"/>
        <v>4052</v>
      </c>
      <c r="I15">
        <f t="shared" si="1"/>
        <v>9.9449999999999997E-2</v>
      </c>
      <c r="J15">
        <v>14</v>
      </c>
      <c r="K15">
        <v>470</v>
      </c>
      <c r="L15">
        <v>1.6257999999999999</v>
      </c>
      <c r="M15">
        <v>1.7795000000000001</v>
      </c>
      <c r="N15">
        <v>1.7735000000000001</v>
      </c>
      <c r="O15">
        <f t="shared" si="2"/>
        <v>1.7176</v>
      </c>
      <c r="P15">
        <f t="shared" si="3"/>
        <v>6.1900000000000066E-2</v>
      </c>
      <c r="Q15">
        <f t="shared" si="4"/>
        <v>6.0000000000000053E-3</v>
      </c>
      <c r="R15">
        <f t="shared" si="5"/>
        <v>5.5900000000000061E-2</v>
      </c>
      <c r="S15">
        <f t="shared" si="6"/>
        <v>6.1116138763197636</v>
      </c>
    </row>
    <row r="16" spans="1:20" x14ac:dyDescent="0.35">
      <c r="A16" t="s">
        <v>178</v>
      </c>
      <c r="B16">
        <v>9.11E-2</v>
      </c>
      <c r="C16" t="s">
        <v>8</v>
      </c>
      <c r="D16" t="str">
        <f>INDEX(Treatments!A:B,MATCH(C16,Treatments!A:A,0),2)</f>
        <v>ACTS</v>
      </c>
      <c r="E16">
        <v>48</v>
      </c>
      <c r="F16">
        <v>568</v>
      </c>
      <c r="G16">
        <v>4000</v>
      </c>
      <c r="H16">
        <f t="shared" si="0"/>
        <v>4568</v>
      </c>
      <c r="I16">
        <f t="shared" si="1"/>
        <v>9.9449999999999997E-2</v>
      </c>
      <c r="J16">
        <v>56</v>
      </c>
      <c r="K16">
        <v>428</v>
      </c>
      <c r="L16">
        <v>1.6483000000000001</v>
      </c>
      <c r="M16">
        <v>1.8077000000000001</v>
      </c>
      <c r="N16">
        <v>1.802</v>
      </c>
      <c r="O16">
        <f t="shared" si="2"/>
        <v>1.7394000000000001</v>
      </c>
      <c r="P16">
        <f t="shared" si="3"/>
        <v>6.8300000000000027E-2</v>
      </c>
      <c r="Q16">
        <f t="shared" si="4"/>
        <v>5.7000000000000384E-3</v>
      </c>
      <c r="R16">
        <f t="shared" si="5"/>
        <v>6.2599999999999989E-2</v>
      </c>
      <c r="S16">
        <f t="shared" si="6"/>
        <v>5.4544997486174323</v>
      </c>
      <c r="T16">
        <f t="shared" si="7"/>
        <v>5.5291402714932278</v>
      </c>
    </row>
    <row r="17" spans="1:20" x14ac:dyDescent="0.35">
      <c r="A17" t="s">
        <v>179</v>
      </c>
      <c r="B17">
        <v>9.1700000000000004E-2</v>
      </c>
      <c r="C17" t="s">
        <v>8</v>
      </c>
      <c r="D17" t="str">
        <f>INDEX(Treatments!A:B,MATCH(C17,Treatments!A:A,0),2)</f>
        <v>ACTS</v>
      </c>
      <c r="E17">
        <v>50</v>
      </c>
      <c r="F17">
        <v>568</v>
      </c>
      <c r="G17">
        <v>4000</v>
      </c>
      <c r="H17">
        <f t="shared" si="0"/>
        <v>4568</v>
      </c>
      <c r="I17">
        <f t="shared" si="1"/>
        <v>9.9449999999999997E-2</v>
      </c>
      <c r="J17">
        <v>57</v>
      </c>
      <c r="K17">
        <v>467</v>
      </c>
      <c r="L17">
        <v>1.6415</v>
      </c>
      <c r="M17">
        <v>1.7965</v>
      </c>
      <c r="N17">
        <v>1.7904</v>
      </c>
      <c r="O17">
        <f t="shared" si="2"/>
        <v>1.7332000000000001</v>
      </c>
      <c r="P17">
        <f t="shared" si="3"/>
        <v>6.3299999999999912E-2</v>
      </c>
      <c r="Q17">
        <f t="shared" si="4"/>
        <v>6.0999999999999943E-3</v>
      </c>
      <c r="R17">
        <f t="shared" si="5"/>
        <v>5.7199999999999918E-2</v>
      </c>
      <c r="S17">
        <f t="shared" si="6"/>
        <v>5.6037807943690243</v>
      </c>
    </row>
    <row r="18" spans="1:20" x14ac:dyDescent="0.35">
      <c r="A18" t="s">
        <v>190</v>
      </c>
      <c r="B18">
        <v>9.1399999999999995E-2</v>
      </c>
      <c r="C18" t="s">
        <v>9</v>
      </c>
      <c r="D18" t="str">
        <f>INDEX(Treatments!A:B,MATCH(C18,Treatments!A:A,0),2)</f>
        <v>ACTL</v>
      </c>
      <c r="E18">
        <v>42</v>
      </c>
      <c r="F18">
        <v>554</v>
      </c>
      <c r="G18">
        <v>4500</v>
      </c>
      <c r="H18">
        <f t="shared" si="0"/>
        <v>5054</v>
      </c>
      <c r="I18">
        <f t="shared" si="1"/>
        <v>9.9449999999999997E-2</v>
      </c>
      <c r="J18">
        <v>7</v>
      </c>
      <c r="K18">
        <v>475</v>
      </c>
      <c r="L18">
        <v>1.6326000000000001</v>
      </c>
      <c r="M18">
        <v>1.8138000000000001</v>
      </c>
      <c r="N18">
        <v>1.8056000000000001</v>
      </c>
      <c r="O18">
        <f t="shared" si="2"/>
        <v>1.724</v>
      </c>
      <c r="P18">
        <f t="shared" si="3"/>
        <v>8.9800000000000102E-2</v>
      </c>
      <c r="Q18">
        <f t="shared" si="4"/>
        <v>8.1999999999999851E-3</v>
      </c>
      <c r="R18">
        <f t="shared" si="5"/>
        <v>8.1600000000000117E-2</v>
      </c>
      <c r="S18">
        <f t="shared" si="6"/>
        <v>9.9219038042567274</v>
      </c>
      <c r="T18">
        <f t="shared" si="7"/>
        <v>8.6514161220043455</v>
      </c>
    </row>
    <row r="19" spans="1:20" x14ac:dyDescent="0.35">
      <c r="A19" t="s">
        <v>191</v>
      </c>
      <c r="B19">
        <v>9.1499999999999998E-2</v>
      </c>
      <c r="C19" t="s">
        <v>9</v>
      </c>
      <c r="D19" t="str">
        <f>INDEX(Treatments!A:B,MATCH(C19,Treatments!A:A,0),2)</f>
        <v>ACTL</v>
      </c>
      <c r="E19">
        <v>42</v>
      </c>
      <c r="F19">
        <v>554</v>
      </c>
      <c r="G19">
        <v>4500</v>
      </c>
      <c r="H19">
        <f t="shared" si="0"/>
        <v>5054</v>
      </c>
      <c r="I19">
        <f t="shared" si="1"/>
        <v>9.9449999999999997E-2</v>
      </c>
      <c r="J19">
        <v>8</v>
      </c>
      <c r="K19">
        <v>479</v>
      </c>
      <c r="L19">
        <v>1.6363000000000001</v>
      </c>
      <c r="M19">
        <v>1.7970999999999999</v>
      </c>
      <c r="N19">
        <v>1.7909999999999999</v>
      </c>
      <c r="O19">
        <f t="shared" si="2"/>
        <v>1.7278</v>
      </c>
      <c r="P19">
        <f t="shared" si="3"/>
        <v>6.9299999999999917E-2</v>
      </c>
      <c r="Q19">
        <f t="shared" si="4"/>
        <v>6.0999999999999943E-3</v>
      </c>
      <c r="R19">
        <f t="shared" si="5"/>
        <v>6.3199999999999923E-2</v>
      </c>
      <c r="S19">
        <f t="shared" si="6"/>
        <v>7.3809284397519637</v>
      </c>
    </row>
    <row r="20" spans="1:20" x14ac:dyDescent="0.35">
      <c r="A20" t="s">
        <v>180</v>
      </c>
      <c r="B20">
        <v>9.1800000000000007E-2</v>
      </c>
      <c r="C20" t="s">
        <v>10</v>
      </c>
      <c r="D20" t="str">
        <f>INDEX(Treatments!A:B,MATCH(C20,Treatments!A:A,0),2)</f>
        <v>AMBS</v>
      </c>
      <c r="E20">
        <v>48</v>
      </c>
      <c r="F20">
        <v>600</v>
      </c>
      <c r="G20">
        <v>5000</v>
      </c>
      <c r="H20">
        <f t="shared" si="0"/>
        <v>5600</v>
      </c>
      <c r="I20">
        <f t="shared" si="1"/>
        <v>9.9449999999999997E-2</v>
      </c>
      <c r="J20">
        <v>58</v>
      </c>
      <c r="K20">
        <v>423</v>
      </c>
      <c r="L20">
        <v>1.6464000000000001</v>
      </c>
      <c r="M20">
        <v>1.829</v>
      </c>
      <c r="N20">
        <v>1.8217000000000001</v>
      </c>
      <c r="O20">
        <f t="shared" si="2"/>
        <v>1.7382000000000002</v>
      </c>
      <c r="P20">
        <f t="shared" si="3"/>
        <v>9.079999999999977E-2</v>
      </c>
      <c r="Q20">
        <f t="shared" si="4"/>
        <v>7.2999999999998622E-3</v>
      </c>
      <c r="R20">
        <f t="shared" si="5"/>
        <v>8.3499999999999908E-2</v>
      </c>
      <c r="S20">
        <f t="shared" si="6"/>
        <v>8.5637673872966378</v>
      </c>
      <c r="T20">
        <f t="shared" si="7"/>
        <v>9.9691637338695358</v>
      </c>
    </row>
    <row r="21" spans="1:20" x14ac:dyDescent="0.35">
      <c r="A21" t="s">
        <v>181</v>
      </c>
      <c r="B21">
        <v>9.1300000000000006E-2</v>
      </c>
      <c r="C21" t="s">
        <v>10</v>
      </c>
      <c r="D21" t="str">
        <f>INDEX(Treatments!A:B,MATCH(C21,Treatments!A:A,0),2)</f>
        <v>AMBS</v>
      </c>
      <c r="E21">
        <v>50</v>
      </c>
      <c r="F21">
        <v>600</v>
      </c>
      <c r="G21">
        <v>5000</v>
      </c>
      <c r="H21">
        <f t="shared" si="0"/>
        <v>5600</v>
      </c>
      <c r="I21">
        <f t="shared" si="1"/>
        <v>9.9449999999999997E-2</v>
      </c>
      <c r="J21">
        <v>59</v>
      </c>
      <c r="K21">
        <v>421</v>
      </c>
      <c r="L21">
        <v>1.6429</v>
      </c>
      <c r="M21">
        <v>1.8426</v>
      </c>
      <c r="N21">
        <v>1.8325</v>
      </c>
      <c r="O21">
        <f t="shared" si="2"/>
        <v>1.7342</v>
      </c>
      <c r="P21">
        <f t="shared" si="3"/>
        <v>0.10840000000000005</v>
      </c>
      <c r="Q21">
        <f t="shared" si="4"/>
        <v>1.0099999999999998E-2</v>
      </c>
      <c r="R21">
        <f t="shared" si="5"/>
        <v>9.8300000000000054E-2</v>
      </c>
      <c r="S21">
        <f t="shared" si="6"/>
        <v>11.374560080442432</v>
      </c>
    </row>
    <row r="22" spans="1:20" x14ac:dyDescent="0.35">
      <c r="A22" t="s">
        <v>166</v>
      </c>
      <c r="B22">
        <v>9.2100000000000001E-2</v>
      </c>
      <c r="C22" t="s">
        <v>13</v>
      </c>
      <c r="D22" t="str">
        <f>INDEX(Treatments!A:B,MATCH(C22,Treatments!A:A,0),2)</f>
        <v>CTRL</v>
      </c>
      <c r="E22">
        <v>50</v>
      </c>
      <c r="F22">
        <v>968</v>
      </c>
      <c r="G22">
        <v>3000</v>
      </c>
      <c r="H22">
        <f t="shared" si="0"/>
        <v>3968</v>
      </c>
      <c r="I22">
        <f t="shared" si="1"/>
        <v>9.9449999999999997E-2</v>
      </c>
      <c r="J22">
        <v>44</v>
      </c>
      <c r="K22">
        <v>442</v>
      </c>
      <c r="L22">
        <v>1.6294999999999999</v>
      </c>
      <c r="M22">
        <v>1.8446</v>
      </c>
      <c r="N22">
        <v>1.8332999999999999</v>
      </c>
      <c r="O22">
        <f t="shared" si="2"/>
        <v>1.7216</v>
      </c>
      <c r="P22">
        <f t="shared" si="3"/>
        <v>0.123</v>
      </c>
      <c r="Q22">
        <f t="shared" si="4"/>
        <v>1.1300000000000088E-2</v>
      </c>
      <c r="R22">
        <f t="shared" si="5"/>
        <v>0.11169999999999991</v>
      </c>
      <c r="S22">
        <f t="shared" si="6"/>
        <v>9.0172750125692005</v>
      </c>
      <c r="T22">
        <f t="shared" si="7"/>
        <v>8.4985822021116526</v>
      </c>
    </row>
    <row r="23" spans="1:20" x14ac:dyDescent="0.35">
      <c r="A23" t="s">
        <v>167</v>
      </c>
      <c r="B23">
        <v>9.2499999999999999E-2</v>
      </c>
      <c r="C23" t="s">
        <v>13</v>
      </c>
      <c r="D23" t="str">
        <f>INDEX(Treatments!A:B,MATCH(C23,Treatments!A:A,0),2)</f>
        <v>CTRL</v>
      </c>
      <c r="E23">
        <v>50</v>
      </c>
      <c r="F23">
        <v>968</v>
      </c>
      <c r="G23">
        <v>3000</v>
      </c>
      <c r="H23">
        <f t="shared" si="0"/>
        <v>3968</v>
      </c>
      <c r="I23">
        <f t="shared" si="1"/>
        <v>9.9449999999999997E-2</v>
      </c>
      <c r="J23">
        <v>45</v>
      </c>
      <c r="K23">
        <v>477</v>
      </c>
      <c r="L23">
        <v>1.635</v>
      </c>
      <c r="M23">
        <v>1.8371999999999999</v>
      </c>
      <c r="N23">
        <v>1.8271999999999999</v>
      </c>
      <c r="O23">
        <f t="shared" si="2"/>
        <v>1.7275</v>
      </c>
      <c r="P23">
        <f t="shared" si="3"/>
        <v>0.10969999999999991</v>
      </c>
      <c r="Q23">
        <f t="shared" si="4"/>
        <v>1.0000000000000009E-2</v>
      </c>
      <c r="R23">
        <f t="shared" si="5"/>
        <v>9.96999999999999E-2</v>
      </c>
      <c r="S23">
        <f t="shared" si="6"/>
        <v>7.9798893916541038</v>
      </c>
    </row>
    <row r="24" spans="1:20" x14ac:dyDescent="0.35">
      <c r="A24" t="s">
        <v>115</v>
      </c>
      <c r="B24">
        <v>9.5299999999999996E-2</v>
      </c>
      <c r="C24" t="s">
        <v>22</v>
      </c>
      <c r="D24" t="str">
        <f>INDEX(Treatments!A:B,MATCH(C24,Treatments!A:A,0),2)</f>
        <v>AMBL</v>
      </c>
      <c r="E24">
        <v>48</v>
      </c>
      <c r="F24">
        <v>1070</v>
      </c>
      <c r="G24">
        <v>2500</v>
      </c>
      <c r="H24">
        <f t="shared" si="0"/>
        <v>3570</v>
      </c>
      <c r="I24">
        <f t="shared" si="1"/>
        <v>9.9449999999999997E-2</v>
      </c>
      <c r="J24">
        <v>77</v>
      </c>
      <c r="K24">
        <v>410</v>
      </c>
      <c r="L24">
        <v>1.6413</v>
      </c>
      <c r="M24">
        <v>1.845</v>
      </c>
      <c r="N24">
        <v>1.8358000000000001</v>
      </c>
      <c r="O24">
        <f t="shared" si="2"/>
        <v>1.7365999999999999</v>
      </c>
      <c r="P24">
        <f t="shared" si="3"/>
        <v>0.10840000000000005</v>
      </c>
      <c r="Q24">
        <f t="shared" si="4"/>
        <v>9.1999999999998749E-3</v>
      </c>
      <c r="R24">
        <f t="shared" si="5"/>
        <v>9.9200000000000177E-2</v>
      </c>
      <c r="S24">
        <f t="shared" si="6"/>
        <v>6.8803418803417866</v>
      </c>
      <c r="T24">
        <f t="shared" si="7"/>
        <v>6.3568376068375709</v>
      </c>
    </row>
    <row r="25" spans="1:20" x14ac:dyDescent="0.35">
      <c r="A25" t="s">
        <v>116</v>
      </c>
      <c r="B25">
        <v>9.5500000000000002E-2</v>
      </c>
      <c r="C25" t="s">
        <v>22</v>
      </c>
      <c r="D25" t="str">
        <f>INDEX(Treatments!A:B,MATCH(C25,Treatments!A:A,0),2)</f>
        <v>AMBL</v>
      </c>
      <c r="E25">
        <v>48</v>
      </c>
      <c r="F25">
        <v>1070</v>
      </c>
      <c r="G25">
        <v>2500</v>
      </c>
      <c r="H25">
        <f t="shared" si="0"/>
        <v>3570</v>
      </c>
      <c r="I25">
        <f t="shared" si="1"/>
        <v>9.9449999999999997E-2</v>
      </c>
      <c r="J25">
        <v>78</v>
      </c>
      <c r="K25">
        <v>449</v>
      </c>
      <c r="L25">
        <v>1.6137999999999999</v>
      </c>
      <c r="M25">
        <v>1.7959000000000001</v>
      </c>
      <c r="N25">
        <v>1.7881</v>
      </c>
      <c r="O25">
        <f t="shared" si="2"/>
        <v>1.7092999999999998</v>
      </c>
      <c r="P25">
        <f t="shared" si="3"/>
        <v>8.6600000000000232E-2</v>
      </c>
      <c r="Q25">
        <f t="shared" si="4"/>
        <v>7.8000000000000291E-3</v>
      </c>
      <c r="R25">
        <f t="shared" si="5"/>
        <v>7.8800000000000203E-2</v>
      </c>
      <c r="S25">
        <f t="shared" si="6"/>
        <v>5.8333333333333561</v>
      </c>
    </row>
    <row r="26" spans="1:20" x14ac:dyDescent="0.35">
      <c r="A26" t="s">
        <v>186</v>
      </c>
      <c r="B26">
        <v>9.2899999999999996E-2</v>
      </c>
      <c r="C26" t="s">
        <v>14</v>
      </c>
      <c r="D26" t="str">
        <f>INDEX(Treatments!A:B,MATCH(C26,Treatments!A:A,0),2)</f>
        <v>AMBS</v>
      </c>
      <c r="E26">
        <v>40</v>
      </c>
      <c r="F26">
        <v>560</v>
      </c>
      <c r="G26">
        <v>3000</v>
      </c>
      <c r="H26">
        <f t="shared" si="0"/>
        <v>3560</v>
      </c>
      <c r="I26">
        <f t="shared" si="1"/>
        <v>9.9449999999999997E-2</v>
      </c>
      <c r="J26">
        <v>3</v>
      </c>
      <c r="K26">
        <v>463</v>
      </c>
      <c r="L26">
        <v>1.6108</v>
      </c>
      <c r="M26">
        <v>1.7989999999999999</v>
      </c>
      <c r="N26">
        <v>1.7927</v>
      </c>
      <c r="O26">
        <f t="shared" si="2"/>
        <v>1.7037</v>
      </c>
      <c r="P26">
        <f t="shared" si="3"/>
        <v>9.529999999999994E-2</v>
      </c>
      <c r="Q26">
        <f t="shared" si="4"/>
        <v>6.2999999999999723E-3</v>
      </c>
      <c r="R26">
        <f t="shared" si="5"/>
        <v>8.8999999999999968E-2</v>
      </c>
      <c r="S26">
        <f t="shared" si="6"/>
        <v>5.6380090497737312</v>
      </c>
      <c r="T26">
        <f t="shared" si="7"/>
        <v>5.8393665158370904</v>
      </c>
    </row>
    <row r="27" spans="1:20" x14ac:dyDescent="0.35">
      <c r="A27" t="s">
        <v>187</v>
      </c>
      <c r="B27">
        <v>9.1899999999999996E-2</v>
      </c>
      <c r="C27" t="s">
        <v>14</v>
      </c>
      <c r="D27" t="str">
        <f>INDEX(Treatments!A:B,MATCH(C27,Treatments!A:A,0),2)</f>
        <v>AMBS</v>
      </c>
      <c r="E27">
        <v>48</v>
      </c>
      <c r="F27">
        <v>560</v>
      </c>
      <c r="G27">
        <v>3000</v>
      </c>
      <c r="H27">
        <f t="shared" si="0"/>
        <v>3560</v>
      </c>
      <c r="I27">
        <f t="shared" si="1"/>
        <v>9.9449999999999997E-2</v>
      </c>
      <c r="J27">
        <v>4</v>
      </c>
      <c r="K27">
        <v>463</v>
      </c>
      <c r="L27">
        <v>1.6108</v>
      </c>
      <c r="M27">
        <v>1.7935000000000001</v>
      </c>
      <c r="N27">
        <v>1.7854000000000001</v>
      </c>
      <c r="O27">
        <f t="shared" si="2"/>
        <v>1.7027000000000001</v>
      </c>
      <c r="P27">
        <f t="shared" si="3"/>
        <v>9.0799999999999992E-2</v>
      </c>
      <c r="Q27">
        <f t="shared" si="4"/>
        <v>8.0999999999999961E-3</v>
      </c>
      <c r="R27">
        <f t="shared" si="5"/>
        <v>8.2699999999999996E-2</v>
      </c>
      <c r="S27">
        <f t="shared" si="6"/>
        <v>6.0407239819004506</v>
      </c>
    </row>
    <row r="28" spans="1:20" x14ac:dyDescent="0.35">
      <c r="A28" t="s">
        <v>168</v>
      </c>
      <c r="B28">
        <v>9.1399999999999995E-2</v>
      </c>
      <c r="C28" t="s">
        <v>15</v>
      </c>
      <c r="D28" t="str">
        <f>INDEX(Treatments!A:B,MATCH(C28,Treatments!A:A,0),2)</f>
        <v>AMBS</v>
      </c>
      <c r="E28">
        <v>50</v>
      </c>
      <c r="F28">
        <v>580</v>
      </c>
      <c r="G28">
        <v>4000</v>
      </c>
      <c r="H28">
        <f t="shared" si="0"/>
        <v>4580</v>
      </c>
      <c r="I28">
        <f t="shared" si="1"/>
        <v>9.9449999999999997E-2</v>
      </c>
      <c r="J28">
        <v>46</v>
      </c>
      <c r="K28">
        <v>484</v>
      </c>
      <c r="L28">
        <v>1.6317999999999999</v>
      </c>
      <c r="M28">
        <v>1.7803</v>
      </c>
      <c r="N28">
        <v>1.7746999999999999</v>
      </c>
      <c r="O28">
        <f t="shared" si="2"/>
        <v>1.7231999999999998</v>
      </c>
      <c r="P28">
        <f t="shared" si="3"/>
        <v>5.7100000000000151E-2</v>
      </c>
      <c r="Q28">
        <f t="shared" si="4"/>
        <v>5.6000000000000494E-3</v>
      </c>
      <c r="R28">
        <f t="shared" si="5"/>
        <v>5.1500000000000101E-2</v>
      </c>
      <c r="S28">
        <f t="shared" si="6"/>
        <v>5.1579688285571095</v>
      </c>
      <c r="T28">
        <f t="shared" si="7"/>
        <v>4.9277023629964489</v>
      </c>
    </row>
    <row r="29" spans="1:20" x14ac:dyDescent="0.35">
      <c r="A29" t="s">
        <v>169</v>
      </c>
      <c r="B29">
        <v>9.1800000000000007E-2</v>
      </c>
      <c r="C29" t="s">
        <v>15</v>
      </c>
      <c r="D29" t="str">
        <f>INDEX(Treatments!A:B,MATCH(C29,Treatments!A:A,0),2)</f>
        <v>AMBS</v>
      </c>
      <c r="E29">
        <v>50</v>
      </c>
      <c r="F29">
        <v>580</v>
      </c>
      <c r="G29">
        <v>4000</v>
      </c>
      <c r="H29">
        <f t="shared" si="0"/>
        <v>4580</v>
      </c>
      <c r="I29">
        <f t="shared" si="1"/>
        <v>9.9449999999999997E-2</v>
      </c>
      <c r="J29">
        <v>47</v>
      </c>
      <c r="K29">
        <v>451</v>
      </c>
      <c r="L29">
        <v>1.6093999999999999</v>
      </c>
      <c r="M29">
        <v>1.7583</v>
      </c>
      <c r="N29">
        <v>1.7532000000000001</v>
      </c>
      <c r="O29">
        <f t="shared" si="2"/>
        <v>1.7012</v>
      </c>
      <c r="P29">
        <f t="shared" si="3"/>
        <v>5.7099999999999929E-2</v>
      </c>
      <c r="Q29">
        <f t="shared" si="4"/>
        <v>5.0999999999998824E-3</v>
      </c>
      <c r="R29">
        <f t="shared" si="5"/>
        <v>5.2000000000000046E-2</v>
      </c>
      <c r="S29">
        <f t="shared" si="6"/>
        <v>4.6974358974357893</v>
      </c>
    </row>
    <row r="30" spans="1:20" x14ac:dyDescent="0.35">
      <c r="A30" t="s">
        <v>182</v>
      </c>
      <c r="B30">
        <v>9.0800000000000006E-2</v>
      </c>
      <c r="C30" t="s">
        <v>16</v>
      </c>
      <c r="D30" t="str">
        <f>INDEX(Treatments!A:B,MATCH(C30,Treatments!A:A,0),2)</f>
        <v>AMBL</v>
      </c>
      <c r="E30">
        <v>52</v>
      </c>
      <c r="F30">
        <v>1010</v>
      </c>
      <c r="G30">
        <v>3000</v>
      </c>
      <c r="H30">
        <f t="shared" si="0"/>
        <v>4010</v>
      </c>
      <c r="I30">
        <f t="shared" si="1"/>
        <v>9.9449999999999997E-2</v>
      </c>
      <c r="J30">
        <v>60</v>
      </c>
      <c r="K30">
        <v>471</v>
      </c>
      <c r="L30">
        <v>1.6152</v>
      </c>
      <c r="M30">
        <v>1.8982000000000001</v>
      </c>
      <c r="N30">
        <v>1.8826000000000001</v>
      </c>
      <c r="O30">
        <f t="shared" si="2"/>
        <v>1.706</v>
      </c>
      <c r="P30">
        <f t="shared" si="3"/>
        <v>0.19220000000000015</v>
      </c>
      <c r="Q30">
        <f t="shared" si="4"/>
        <v>1.5600000000000058E-2</v>
      </c>
      <c r="R30">
        <f t="shared" si="5"/>
        <v>0.17660000000000009</v>
      </c>
      <c r="S30">
        <f t="shared" si="6"/>
        <v>12.096530920060378</v>
      </c>
      <c r="T30">
        <f t="shared" si="7"/>
        <v>11.136488783547602</v>
      </c>
    </row>
    <row r="31" spans="1:20" x14ac:dyDescent="0.35">
      <c r="A31" t="s">
        <v>183</v>
      </c>
      <c r="B31">
        <v>9.0899999999999995E-2</v>
      </c>
      <c r="C31" t="s">
        <v>16</v>
      </c>
      <c r="D31" t="str">
        <f>INDEX(Treatments!A:B,MATCH(C31,Treatments!A:A,0),2)</f>
        <v>AMBL</v>
      </c>
      <c r="E31">
        <v>42</v>
      </c>
      <c r="F31">
        <v>1010</v>
      </c>
      <c r="G31">
        <v>3000</v>
      </c>
      <c r="H31">
        <f t="shared" si="0"/>
        <v>4010</v>
      </c>
      <c r="I31">
        <f t="shared" si="1"/>
        <v>9.9449999999999997E-2</v>
      </c>
      <c r="J31">
        <v>19</v>
      </c>
      <c r="K31">
        <v>472</v>
      </c>
      <c r="L31">
        <v>1.6117999999999999</v>
      </c>
      <c r="M31">
        <v>1.8411999999999999</v>
      </c>
      <c r="N31">
        <v>1.8306</v>
      </c>
      <c r="O31">
        <f t="shared" si="2"/>
        <v>1.7026999999999999</v>
      </c>
      <c r="P31">
        <f t="shared" si="3"/>
        <v>0.13850000000000007</v>
      </c>
      <c r="Q31">
        <f t="shared" si="4"/>
        <v>1.0599999999999943E-2</v>
      </c>
      <c r="R31">
        <f t="shared" si="5"/>
        <v>0.12790000000000012</v>
      </c>
      <c r="S31">
        <f t="shared" si="6"/>
        <v>10.176446647034828</v>
      </c>
    </row>
    <row r="32" spans="1:20" x14ac:dyDescent="0.35">
      <c r="A32" t="s">
        <v>164</v>
      </c>
      <c r="B32">
        <v>9.01E-2</v>
      </c>
      <c r="C32" t="s">
        <v>17</v>
      </c>
      <c r="D32" t="str">
        <f>INDEX(Treatments!A:B,MATCH(C32,Treatments!A:A,0),2)</f>
        <v>ACTS</v>
      </c>
      <c r="E32">
        <v>56</v>
      </c>
      <c r="F32">
        <v>990</v>
      </c>
      <c r="G32">
        <v>3000</v>
      </c>
      <c r="H32">
        <f t="shared" si="0"/>
        <v>3990</v>
      </c>
      <c r="I32">
        <f t="shared" si="1"/>
        <v>9.9449999999999997E-2</v>
      </c>
      <c r="J32">
        <v>42</v>
      </c>
      <c r="K32">
        <v>478</v>
      </c>
      <c r="L32">
        <v>1.6398999999999999</v>
      </c>
      <c r="M32">
        <v>1.8537999999999999</v>
      </c>
      <c r="N32">
        <v>1.8456999999999999</v>
      </c>
      <c r="O32">
        <f t="shared" si="2"/>
        <v>1.73</v>
      </c>
      <c r="P32">
        <f t="shared" si="3"/>
        <v>0.12379999999999991</v>
      </c>
      <c r="Q32">
        <f t="shared" si="4"/>
        <v>8.0999999999999961E-3</v>
      </c>
      <c r="R32">
        <f t="shared" si="5"/>
        <v>0.11569999999999991</v>
      </c>
      <c r="S32">
        <f t="shared" si="6"/>
        <v>5.8031674208144768</v>
      </c>
      <c r="T32">
        <f t="shared" si="7"/>
        <v>6.3787078934137629</v>
      </c>
    </row>
    <row r="33" spans="1:20" x14ac:dyDescent="0.35">
      <c r="A33" t="s">
        <v>165</v>
      </c>
      <c r="B33">
        <v>9.1300000000000006E-2</v>
      </c>
      <c r="C33" t="s">
        <v>17</v>
      </c>
      <c r="D33" t="str">
        <f>INDEX(Treatments!A:B,MATCH(C33,Treatments!A:A,0),2)</f>
        <v>ACTS</v>
      </c>
      <c r="E33">
        <v>60</v>
      </c>
      <c r="F33">
        <v>990</v>
      </c>
      <c r="G33">
        <v>3000</v>
      </c>
      <c r="H33">
        <f t="shared" si="0"/>
        <v>3990</v>
      </c>
      <c r="I33">
        <f t="shared" si="1"/>
        <v>9.9449999999999997E-2</v>
      </c>
      <c r="J33">
        <v>43</v>
      </c>
      <c r="K33">
        <v>420</v>
      </c>
      <c r="L33">
        <v>1.6132</v>
      </c>
      <c r="M33">
        <v>1.8602000000000001</v>
      </c>
      <c r="N33">
        <v>1.8498000000000001</v>
      </c>
      <c r="O33">
        <f t="shared" si="2"/>
        <v>1.7044999999999999</v>
      </c>
      <c r="P33">
        <f t="shared" si="3"/>
        <v>0.15570000000000017</v>
      </c>
      <c r="Q33">
        <f t="shared" si="4"/>
        <v>1.0399999999999965E-2</v>
      </c>
      <c r="R33">
        <f t="shared" si="5"/>
        <v>0.14530000000000021</v>
      </c>
      <c r="S33">
        <f t="shared" si="6"/>
        <v>6.954248366013049</v>
      </c>
    </row>
    <row r="34" spans="1:20" x14ac:dyDescent="0.35">
      <c r="A34" t="s">
        <v>188</v>
      </c>
      <c r="B34">
        <v>9.1800000000000007E-2</v>
      </c>
      <c r="C34" t="s">
        <v>18</v>
      </c>
      <c r="D34" t="str">
        <f>INDEX(Treatments!A:B,MATCH(C34,Treatments!A:A,0),2)</f>
        <v>AMBS</v>
      </c>
      <c r="E34">
        <v>40</v>
      </c>
      <c r="F34">
        <v>564</v>
      </c>
      <c r="G34">
        <v>4000</v>
      </c>
      <c r="H34">
        <f t="shared" ref="H34:H65" si="8">SUM(F34,G34)</f>
        <v>4564</v>
      </c>
      <c r="I34">
        <f t="shared" ref="I34:I65" si="9">3*0.03315</f>
        <v>9.9449999999999997E-2</v>
      </c>
      <c r="J34">
        <v>5</v>
      </c>
      <c r="K34">
        <v>468</v>
      </c>
      <c r="L34">
        <v>1.6202000000000001</v>
      </c>
      <c r="M34">
        <v>1.7761</v>
      </c>
      <c r="N34">
        <v>1.7701</v>
      </c>
      <c r="O34">
        <f t="shared" ref="O34:O65" si="10">L34+B34</f>
        <v>1.7120000000000002</v>
      </c>
      <c r="P34">
        <f t="shared" ref="P34:P65" si="11">M34-O34</f>
        <v>6.4099999999999824E-2</v>
      </c>
      <c r="Q34">
        <f t="shared" ref="Q34:Q65" si="12">(M34-O34)-(N34-O34)</f>
        <v>6.0000000000000053E-3</v>
      </c>
      <c r="R34">
        <f t="shared" ref="R34:R65" si="13">P34-Q34</f>
        <v>5.8099999999999818E-2</v>
      </c>
      <c r="S34">
        <f t="shared" ref="S34:S65" si="14">Q34/E34*H34/I34</f>
        <v>6.883861236802419</v>
      </c>
      <c r="T34">
        <f t="shared" si="7"/>
        <v>6.501424501424486</v>
      </c>
    </row>
    <row r="35" spans="1:20" x14ac:dyDescent="0.35">
      <c r="A35" t="s">
        <v>189</v>
      </c>
      <c r="B35">
        <v>9.0999999999999998E-2</v>
      </c>
      <c r="C35" t="s">
        <v>18</v>
      </c>
      <c r="D35" t="str">
        <f>INDEX(Treatments!A:B,MATCH(C35,Treatments!A:A,0),2)</f>
        <v>AMBS</v>
      </c>
      <c r="E35">
        <v>48</v>
      </c>
      <c r="F35">
        <v>564</v>
      </c>
      <c r="G35">
        <v>4000</v>
      </c>
      <c r="H35">
        <f t="shared" si="8"/>
        <v>4564</v>
      </c>
      <c r="I35">
        <f t="shared" si="9"/>
        <v>9.9449999999999997E-2</v>
      </c>
      <c r="J35">
        <v>6</v>
      </c>
      <c r="K35">
        <v>459</v>
      </c>
      <c r="L35">
        <v>1.6092</v>
      </c>
      <c r="M35">
        <v>1.7709999999999999</v>
      </c>
      <c r="N35">
        <v>1.7645999999999999</v>
      </c>
      <c r="O35">
        <f t="shared" si="10"/>
        <v>1.7001999999999999</v>
      </c>
      <c r="P35">
        <f t="shared" si="11"/>
        <v>7.0799999999999974E-2</v>
      </c>
      <c r="Q35">
        <f t="shared" si="12"/>
        <v>6.3999999999999613E-3</v>
      </c>
      <c r="R35">
        <f t="shared" si="13"/>
        <v>6.4400000000000013E-2</v>
      </c>
      <c r="S35">
        <f t="shared" si="14"/>
        <v>6.1189877660465521</v>
      </c>
    </row>
    <row r="36" spans="1:20" x14ac:dyDescent="0.35">
      <c r="A36" t="s">
        <v>184</v>
      </c>
      <c r="B36">
        <v>9.1999999999999998E-2</v>
      </c>
      <c r="C36" t="s">
        <v>19</v>
      </c>
      <c r="D36" t="str">
        <f>INDEX(Treatments!A:B,MATCH(C36,Treatments!A:A,0),2)</f>
        <v>AMBL</v>
      </c>
      <c r="E36">
        <v>40</v>
      </c>
      <c r="F36">
        <v>598</v>
      </c>
      <c r="G36">
        <v>3000</v>
      </c>
      <c r="H36">
        <f t="shared" si="8"/>
        <v>3598</v>
      </c>
      <c r="I36">
        <f t="shared" si="9"/>
        <v>9.9449999999999997E-2</v>
      </c>
      <c r="J36">
        <v>2</v>
      </c>
      <c r="K36">
        <v>462</v>
      </c>
      <c r="L36">
        <v>1.6313</v>
      </c>
      <c r="M36">
        <v>1.8726</v>
      </c>
      <c r="N36">
        <v>1.8627</v>
      </c>
      <c r="O36">
        <f t="shared" si="10"/>
        <v>1.7233000000000001</v>
      </c>
      <c r="P36">
        <f t="shared" si="11"/>
        <v>0.14929999999999999</v>
      </c>
      <c r="Q36">
        <f t="shared" si="12"/>
        <v>9.9000000000000199E-3</v>
      </c>
      <c r="R36">
        <f t="shared" si="13"/>
        <v>0.13939999999999997</v>
      </c>
      <c r="S36">
        <f t="shared" si="14"/>
        <v>8.9542986425339546</v>
      </c>
      <c r="T36">
        <f t="shared" si="7"/>
        <v>9.4065359477123867</v>
      </c>
    </row>
    <row r="37" spans="1:20" x14ac:dyDescent="0.35">
      <c r="A37" t="s">
        <v>185</v>
      </c>
      <c r="B37">
        <v>9.1300000000000006E-2</v>
      </c>
      <c r="C37" t="s">
        <v>19</v>
      </c>
      <c r="D37" t="str">
        <f>INDEX(Treatments!A:B,MATCH(C37,Treatments!A:A,0),2)</f>
        <v>AMBL</v>
      </c>
      <c r="E37">
        <v>40</v>
      </c>
      <c r="F37">
        <v>598</v>
      </c>
      <c r="G37">
        <v>3000</v>
      </c>
      <c r="H37">
        <f t="shared" si="8"/>
        <v>3598</v>
      </c>
      <c r="I37">
        <f t="shared" si="9"/>
        <v>9.9449999999999997E-2</v>
      </c>
      <c r="J37">
        <v>1</v>
      </c>
      <c r="K37">
        <v>441</v>
      </c>
      <c r="L37">
        <v>1.6251</v>
      </c>
      <c r="M37">
        <v>1.8753</v>
      </c>
      <c r="N37">
        <v>1.8644000000000001</v>
      </c>
      <c r="O37">
        <f t="shared" si="10"/>
        <v>1.7163999999999999</v>
      </c>
      <c r="P37">
        <f t="shared" si="11"/>
        <v>0.15890000000000004</v>
      </c>
      <c r="Q37">
        <f t="shared" si="12"/>
        <v>1.089999999999991E-2</v>
      </c>
      <c r="R37">
        <f t="shared" si="13"/>
        <v>0.14800000000000013</v>
      </c>
      <c r="S37">
        <f t="shared" si="14"/>
        <v>9.8587732528908187</v>
      </c>
    </row>
    <row r="38" spans="1:20" x14ac:dyDescent="0.35">
      <c r="A38" t="s">
        <v>103</v>
      </c>
      <c r="B38">
        <v>9.3700000000000006E-2</v>
      </c>
      <c r="C38" t="s">
        <v>20</v>
      </c>
      <c r="D38" t="str">
        <f>INDEX(Treatments!A:B,MATCH(C38,Treatments!A:A,0),2)</f>
        <v>CTRL</v>
      </c>
      <c r="E38">
        <v>40</v>
      </c>
      <c r="F38">
        <v>560</v>
      </c>
      <c r="G38">
        <v>4000</v>
      </c>
      <c r="H38">
        <f t="shared" si="8"/>
        <v>4560</v>
      </c>
      <c r="I38">
        <f t="shared" si="9"/>
        <v>9.9449999999999997E-2</v>
      </c>
      <c r="J38">
        <v>65</v>
      </c>
      <c r="K38">
        <v>426</v>
      </c>
      <c r="L38">
        <v>1.6241000000000001</v>
      </c>
      <c r="M38">
        <v>1.802</v>
      </c>
      <c r="N38">
        <v>1.7935000000000001</v>
      </c>
      <c r="O38">
        <f t="shared" si="10"/>
        <v>1.7178</v>
      </c>
      <c r="P38">
        <f t="shared" si="11"/>
        <v>8.4200000000000053E-2</v>
      </c>
      <c r="Q38">
        <f t="shared" si="12"/>
        <v>8.499999999999952E-3</v>
      </c>
      <c r="R38">
        <f t="shared" si="13"/>
        <v>7.5700000000000101E-2</v>
      </c>
      <c r="S38">
        <f t="shared" si="14"/>
        <v>9.7435897435896894</v>
      </c>
      <c r="T38">
        <f t="shared" si="7"/>
        <v>8.9411764705881431</v>
      </c>
    </row>
    <row r="39" spans="1:20" x14ac:dyDescent="0.35">
      <c r="A39" t="s">
        <v>104</v>
      </c>
      <c r="B39">
        <v>9.4700000000000006E-2</v>
      </c>
      <c r="C39" t="s">
        <v>20</v>
      </c>
      <c r="D39" t="str">
        <f>INDEX(Treatments!A:B,MATCH(C39,Treatments!A:A,0),2)</f>
        <v>CTRL</v>
      </c>
      <c r="E39">
        <v>40</v>
      </c>
      <c r="F39">
        <v>560</v>
      </c>
      <c r="G39">
        <v>4000</v>
      </c>
      <c r="H39">
        <f t="shared" si="8"/>
        <v>4560</v>
      </c>
      <c r="I39">
        <f t="shared" si="9"/>
        <v>9.9449999999999997E-2</v>
      </c>
      <c r="J39">
        <v>66</v>
      </c>
      <c r="K39">
        <v>404</v>
      </c>
      <c r="L39">
        <v>1.6569</v>
      </c>
      <c r="M39">
        <v>1.829</v>
      </c>
      <c r="N39">
        <v>1.8219000000000001</v>
      </c>
      <c r="O39">
        <f t="shared" si="10"/>
        <v>1.7516</v>
      </c>
      <c r="P39">
        <f t="shared" si="11"/>
        <v>7.7399999999999913E-2</v>
      </c>
      <c r="Q39">
        <f t="shared" si="12"/>
        <v>7.0999999999998842E-3</v>
      </c>
      <c r="R39">
        <f t="shared" si="13"/>
        <v>7.0300000000000029E-2</v>
      </c>
      <c r="S39">
        <f t="shared" si="14"/>
        <v>8.1387631975865951</v>
      </c>
    </row>
    <row r="40" spans="1:20" x14ac:dyDescent="0.35">
      <c r="A40" t="s">
        <v>109</v>
      </c>
      <c r="B40">
        <v>9.74E-2</v>
      </c>
      <c r="C40" t="s">
        <v>21</v>
      </c>
      <c r="D40" t="str">
        <f>INDEX(Treatments!A:B,MATCH(C40,Treatments!A:A,0),2)</f>
        <v>ACTL</v>
      </c>
      <c r="E40">
        <v>40</v>
      </c>
      <c r="F40">
        <v>584</v>
      </c>
      <c r="G40">
        <v>3200</v>
      </c>
      <c r="H40">
        <f t="shared" si="8"/>
        <v>3784</v>
      </c>
      <c r="I40">
        <f t="shared" si="9"/>
        <v>9.9449999999999997E-2</v>
      </c>
      <c r="J40">
        <v>71</v>
      </c>
      <c r="K40">
        <v>481</v>
      </c>
      <c r="L40">
        <v>1.6229</v>
      </c>
      <c r="M40">
        <v>1.8728</v>
      </c>
      <c r="N40">
        <v>1.8617999999999999</v>
      </c>
      <c r="O40">
        <f t="shared" si="10"/>
        <v>1.7202999999999999</v>
      </c>
      <c r="P40">
        <f t="shared" si="11"/>
        <v>0.15250000000000008</v>
      </c>
      <c r="Q40">
        <f t="shared" si="12"/>
        <v>1.1000000000000121E-2</v>
      </c>
      <c r="R40">
        <f t="shared" si="13"/>
        <v>0.14149999999999996</v>
      </c>
      <c r="S40">
        <f t="shared" si="14"/>
        <v>10.463549522373166</v>
      </c>
      <c r="T40">
        <f t="shared" si="7"/>
        <v>9.4690799396682444</v>
      </c>
    </row>
    <row r="41" spans="1:20" x14ac:dyDescent="0.35">
      <c r="A41" t="s">
        <v>110</v>
      </c>
      <c r="B41">
        <v>9.5000000000000001E-2</v>
      </c>
      <c r="C41" t="s">
        <v>21</v>
      </c>
      <c r="D41" t="str">
        <f>INDEX(Treatments!A:B,MATCH(C41,Treatments!A:A,0),2)</f>
        <v>ACTL</v>
      </c>
      <c r="E41">
        <v>44</v>
      </c>
      <c r="F41">
        <v>584</v>
      </c>
      <c r="G41">
        <v>3200</v>
      </c>
      <c r="H41">
        <f t="shared" si="8"/>
        <v>3784</v>
      </c>
      <c r="I41">
        <f t="shared" si="9"/>
        <v>9.9449999999999997E-2</v>
      </c>
      <c r="J41">
        <v>72</v>
      </c>
      <c r="K41">
        <v>429</v>
      </c>
      <c r="L41">
        <v>1.6505000000000001</v>
      </c>
      <c r="M41">
        <v>1.897</v>
      </c>
      <c r="N41">
        <v>1.8872</v>
      </c>
      <c r="O41">
        <f t="shared" si="10"/>
        <v>1.7455000000000001</v>
      </c>
      <c r="P41">
        <f t="shared" si="11"/>
        <v>0.15149999999999997</v>
      </c>
      <c r="Q41">
        <f t="shared" si="12"/>
        <v>9.8000000000000309E-3</v>
      </c>
      <c r="R41">
        <f t="shared" si="13"/>
        <v>0.14169999999999994</v>
      </c>
      <c r="S41">
        <f t="shared" si="14"/>
        <v>8.4746103569633249</v>
      </c>
    </row>
    <row r="42" spans="1:20" x14ac:dyDescent="0.35">
      <c r="A42" t="s">
        <v>105</v>
      </c>
      <c r="B42">
        <v>9.5500000000000002E-2</v>
      </c>
      <c r="C42" t="s">
        <v>23</v>
      </c>
      <c r="D42" t="str">
        <f>INDEX(Treatments!A:B,MATCH(C42,Treatments!A:A,0),2)</f>
        <v>ACTL</v>
      </c>
      <c r="E42">
        <v>60</v>
      </c>
      <c r="F42">
        <v>580</v>
      </c>
      <c r="G42">
        <v>4000</v>
      </c>
      <c r="H42">
        <f t="shared" si="8"/>
        <v>4580</v>
      </c>
      <c r="I42">
        <f t="shared" si="9"/>
        <v>9.9449999999999997E-2</v>
      </c>
      <c r="J42">
        <v>67</v>
      </c>
      <c r="K42">
        <v>422</v>
      </c>
      <c r="L42">
        <v>1.6373</v>
      </c>
      <c r="M42">
        <v>1.7892999999999999</v>
      </c>
      <c r="N42">
        <v>1.7839</v>
      </c>
      <c r="O42">
        <f t="shared" si="10"/>
        <v>1.7327999999999999</v>
      </c>
      <c r="P42">
        <f t="shared" si="11"/>
        <v>5.6499999999999995E-2</v>
      </c>
      <c r="Q42">
        <f t="shared" si="12"/>
        <v>5.3999999999998494E-3</v>
      </c>
      <c r="R42">
        <f t="shared" si="13"/>
        <v>5.1100000000000145E-2</v>
      </c>
      <c r="S42">
        <f t="shared" si="14"/>
        <v>4.1447963800903818</v>
      </c>
      <c r="T42">
        <f t="shared" si="7"/>
        <v>6.9463717110775098</v>
      </c>
    </row>
    <row r="43" spans="1:20" x14ac:dyDescent="0.35">
      <c r="A43" t="s">
        <v>106</v>
      </c>
      <c r="B43">
        <v>9.5000000000000001E-2</v>
      </c>
      <c r="C43" t="s">
        <v>23</v>
      </c>
      <c r="D43" t="str">
        <f>INDEX(Treatments!A:B,MATCH(C43,Treatments!A:A,0),2)</f>
        <v>ACTL</v>
      </c>
      <c r="E43">
        <v>60</v>
      </c>
      <c r="F43">
        <v>580</v>
      </c>
      <c r="G43">
        <v>4000</v>
      </c>
      <c r="H43">
        <f t="shared" si="8"/>
        <v>4580</v>
      </c>
      <c r="I43">
        <f t="shared" si="9"/>
        <v>9.9449999999999997E-2</v>
      </c>
      <c r="J43">
        <v>68</v>
      </c>
      <c r="K43">
        <v>488</v>
      </c>
      <c r="L43">
        <v>1.6157999999999999</v>
      </c>
      <c r="M43">
        <v>1.7969999999999999</v>
      </c>
      <c r="N43">
        <v>1.7843</v>
      </c>
      <c r="O43">
        <f t="shared" si="10"/>
        <v>1.7107999999999999</v>
      </c>
      <c r="P43">
        <f t="shared" si="11"/>
        <v>8.6200000000000054E-2</v>
      </c>
      <c r="Q43">
        <f t="shared" si="12"/>
        <v>1.2699999999999934E-2</v>
      </c>
      <c r="R43">
        <f t="shared" si="13"/>
        <v>7.3500000000000121E-2</v>
      </c>
      <c r="S43">
        <f t="shared" si="14"/>
        <v>9.7479470420646379</v>
      </c>
    </row>
    <row r="44" spans="1:20" x14ac:dyDescent="0.35">
      <c r="A44" t="s">
        <v>99</v>
      </c>
      <c r="B44">
        <v>9.4500000000000001E-2</v>
      </c>
      <c r="C44" t="s">
        <v>32</v>
      </c>
      <c r="D44" t="str">
        <f>INDEX(Treatments!A:B,MATCH(C44,Treatments!A:A,0),2)</f>
        <v>AMBS</v>
      </c>
      <c r="E44">
        <v>100</v>
      </c>
      <c r="F44">
        <v>1065</v>
      </c>
      <c r="G44">
        <v>2000</v>
      </c>
      <c r="H44">
        <f t="shared" si="8"/>
        <v>3065</v>
      </c>
      <c r="I44">
        <f t="shared" si="9"/>
        <v>9.9449999999999997E-2</v>
      </c>
      <c r="J44">
        <v>61</v>
      </c>
      <c r="K44">
        <v>480</v>
      </c>
      <c r="L44">
        <v>1.6407</v>
      </c>
      <c r="M44">
        <v>1.8746</v>
      </c>
      <c r="N44">
        <v>1.8631</v>
      </c>
      <c r="O44">
        <f t="shared" si="10"/>
        <v>1.7352000000000001</v>
      </c>
      <c r="P44">
        <f t="shared" si="11"/>
        <v>0.13939999999999997</v>
      </c>
      <c r="Q44">
        <f t="shared" si="12"/>
        <v>1.1500000000000066E-2</v>
      </c>
      <c r="R44">
        <f t="shared" si="13"/>
        <v>0.1278999999999999</v>
      </c>
      <c r="S44">
        <f t="shared" si="14"/>
        <v>3.5442433383610052</v>
      </c>
      <c r="T44">
        <f t="shared" si="7"/>
        <v>3.3130970336852803</v>
      </c>
    </row>
    <row r="45" spans="1:20" x14ac:dyDescent="0.35">
      <c r="A45" t="s">
        <v>100</v>
      </c>
      <c r="B45">
        <v>9.5000000000000001E-2</v>
      </c>
      <c r="C45" t="s">
        <v>32</v>
      </c>
      <c r="D45" t="str">
        <f>INDEX(Treatments!A:B,MATCH(C45,Treatments!A:A,0),2)</f>
        <v>AMBS</v>
      </c>
      <c r="E45">
        <v>100</v>
      </c>
      <c r="F45">
        <v>1065</v>
      </c>
      <c r="G45">
        <v>2000</v>
      </c>
      <c r="H45">
        <f t="shared" si="8"/>
        <v>3065</v>
      </c>
      <c r="I45">
        <f t="shared" si="9"/>
        <v>9.9449999999999997E-2</v>
      </c>
      <c r="J45">
        <v>62</v>
      </c>
      <c r="K45">
        <v>409</v>
      </c>
      <c r="L45">
        <v>1.635</v>
      </c>
      <c r="M45">
        <v>1.8508</v>
      </c>
      <c r="N45">
        <v>1.8408</v>
      </c>
      <c r="O45">
        <f t="shared" si="10"/>
        <v>1.73</v>
      </c>
      <c r="P45">
        <f t="shared" si="11"/>
        <v>0.12080000000000002</v>
      </c>
      <c r="Q45">
        <f t="shared" si="12"/>
        <v>1.0000000000000009E-2</v>
      </c>
      <c r="R45">
        <f t="shared" si="13"/>
        <v>0.11080000000000001</v>
      </c>
      <c r="S45">
        <f t="shared" si="14"/>
        <v>3.0819507290095554</v>
      </c>
    </row>
    <row r="46" spans="1:20" x14ac:dyDescent="0.35">
      <c r="A46" t="s">
        <v>152</v>
      </c>
      <c r="B46">
        <v>9.1600000000000001E-2</v>
      </c>
      <c r="C46" t="s">
        <v>24</v>
      </c>
      <c r="D46" t="str">
        <f>INDEX(Treatments!A:B,MATCH(C46,Treatments!A:A,0),2)</f>
        <v>ACTL</v>
      </c>
      <c r="E46">
        <v>52</v>
      </c>
      <c r="F46">
        <v>582</v>
      </c>
      <c r="G46">
        <v>3500</v>
      </c>
      <c r="H46">
        <f t="shared" si="8"/>
        <v>4082</v>
      </c>
      <c r="I46">
        <f t="shared" si="9"/>
        <v>9.9449999999999997E-2</v>
      </c>
      <c r="J46">
        <v>30</v>
      </c>
      <c r="K46">
        <v>445</v>
      </c>
      <c r="L46">
        <v>1.6023000000000001</v>
      </c>
      <c r="M46">
        <v>1.8665</v>
      </c>
      <c r="N46">
        <v>1.8543000000000001</v>
      </c>
      <c r="O46">
        <f t="shared" si="10"/>
        <v>1.6939</v>
      </c>
      <c r="P46">
        <f t="shared" si="11"/>
        <v>0.17260000000000009</v>
      </c>
      <c r="Q46">
        <f t="shared" si="12"/>
        <v>1.2199999999999989E-2</v>
      </c>
      <c r="R46">
        <f t="shared" si="13"/>
        <v>0.1604000000000001</v>
      </c>
      <c r="S46">
        <f t="shared" si="14"/>
        <v>9.6299648064353853</v>
      </c>
      <c r="T46">
        <f t="shared" si="7"/>
        <v>8.7553745600803694</v>
      </c>
    </row>
    <row r="47" spans="1:20" x14ac:dyDescent="0.35">
      <c r="A47" t="s">
        <v>153</v>
      </c>
      <c r="B47">
        <v>9.06E-2</v>
      </c>
      <c r="C47" t="s">
        <v>24</v>
      </c>
      <c r="D47" t="str">
        <f>INDEX(Treatments!A:B,MATCH(C47,Treatments!A:A,0),2)</f>
        <v>ACTL</v>
      </c>
      <c r="E47">
        <v>50</v>
      </c>
      <c r="F47">
        <v>582</v>
      </c>
      <c r="G47">
        <v>3500</v>
      </c>
      <c r="H47">
        <f t="shared" si="8"/>
        <v>4082</v>
      </c>
      <c r="I47">
        <f t="shared" si="9"/>
        <v>9.9449999999999997E-2</v>
      </c>
      <c r="J47">
        <v>31</v>
      </c>
      <c r="K47">
        <v>489</v>
      </c>
      <c r="L47">
        <v>1.6229</v>
      </c>
      <c r="M47">
        <v>1.8517999999999999</v>
      </c>
      <c r="N47">
        <v>1.8422000000000001</v>
      </c>
      <c r="O47">
        <f t="shared" si="10"/>
        <v>1.7135</v>
      </c>
      <c r="P47">
        <f t="shared" si="11"/>
        <v>0.13829999999999987</v>
      </c>
      <c r="Q47">
        <f t="shared" si="12"/>
        <v>9.5999999999998309E-3</v>
      </c>
      <c r="R47">
        <f t="shared" si="13"/>
        <v>0.12870000000000004</v>
      </c>
      <c r="S47">
        <f t="shared" si="14"/>
        <v>7.8807843137253517</v>
      </c>
    </row>
    <row r="48" spans="1:20" x14ac:dyDescent="0.35">
      <c r="A48" t="s">
        <v>150</v>
      </c>
      <c r="B48">
        <v>9.1700000000000004E-2</v>
      </c>
      <c r="C48" t="s">
        <v>25</v>
      </c>
      <c r="D48" t="str">
        <f>INDEX(Treatments!A:B,MATCH(C48,Treatments!A:A,0),2)</f>
        <v>CTRL</v>
      </c>
      <c r="E48">
        <v>54</v>
      </c>
      <c r="F48">
        <v>576</v>
      </c>
      <c r="G48">
        <v>4000</v>
      </c>
      <c r="H48">
        <f t="shared" si="8"/>
        <v>4576</v>
      </c>
      <c r="I48">
        <f t="shared" si="9"/>
        <v>9.9449999999999997E-2</v>
      </c>
      <c r="J48">
        <v>28</v>
      </c>
      <c r="K48">
        <v>407</v>
      </c>
      <c r="L48">
        <v>1.6506000000000001</v>
      </c>
      <c r="M48">
        <v>1.8326</v>
      </c>
      <c r="N48">
        <v>1.8252999999999999</v>
      </c>
      <c r="O48">
        <f t="shared" si="10"/>
        <v>1.7423000000000002</v>
      </c>
      <c r="P48">
        <f t="shared" si="11"/>
        <v>9.0299999999999825E-2</v>
      </c>
      <c r="Q48">
        <f t="shared" si="12"/>
        <v>7.3000000000000842E-3</v>
      </c>
      <c r="R48">
        <f t="shared" si="13"/>
        <v>8.2999999999999741E-2</v>
      </c>
      <c r="S48">
        <f t="shared" si="14"/>
        <v>6.2202856451223187</v>
      </c>
      <c r="T48">
        <f t="shared" si="7"/>
        <v>7.0952035135042202</v>
      </c>
    </row>
    <row r="49" spans="1:20" x14ac:dyDescent="0.35">
      <c r="A49" t="s">
        <v>151</v>
      </c>
      <c r="B49">
        <v>9.1499999999999998E-2</v>
      </c>
      <c r="C49" t="s">
        <v>25</v>
      </c>
      <c r="D49" t="str">
        <f>INDEX(Treatments!A:B,MATCH(C49,Treatments!A:A,0),2)</f>
        <v>CTRL</v>
      </c>
      <c r="E49">
        <v>56</v>
      </c>
      <c r="F49">
        <v>576</v>
      </c>
      <c r="G49">
        <v>4000</v>
      </c>
      <c r="H49">
        <f t="shared" si="8"/>
        <v>4576</v>
      </c>
      <c r="I49">
        <f t="shared" si="9"/>
        <v>9.9449999999999997E-2</v>
      </c>
      <c r="J49">
        <v>29</v>
      </c>
      <c r="K49">
        <v>405</v>
      </c>
      <c r="L49">
        <v>1.6308</v>
      </c>
      <c r="M49">
        <v>1.8218000000000001</v>
      </c>
      <c r="N49">
        <v>1.8121</v>
      </c>
      <c r="O49">
        <f t="shared" si="10"/>
        <v>1.7222999999999999</v>
      </c>
      <c r="P49">
        <f t="shared" si="11"/>
        <v>9.9500000000000144E-2</v>
      </c>
      <c r="Q49">
        <f t="shared" si="12"/>
        <v>9.7000000000000419E-3</v>
      </c>
      <c r="R49">
        <f t="shared" si="13"/>
        <v>8.9800000000000102E-2</v>
      </c>
      <c r="S49">
        <f t="shared" si="14"/>
        <v>7.9701213818861225</v>
      </c>
    </row>
    <row r="50" spans="1:20" x14ac:dyDescent="0.35">
      <c r="A50" t="s">
        <v>121</v>
      </c>
      <c r="B50">
        <v>9.3700000000000006E-2</v>
      </c>
      <c r="C50" t="s">
        <v>26</v>
      </c>
      <c r="D50" t="str">
        <f>INDEX(Treatments!A:B,MATCH(C50,Treatments!A:A,0),2)</f>
        <v>ACTL</v>
      </c>
      <c r="E50">
        <v>50</v>
      </c>
      <c r="F50">
        <v>1054</v>
      </c>
      <c r="G50">
        <v>2500</v>
      </c>
      <c r="H50">
        <f t="shared" si="8"/>
        <v>3554</v>
      </c>
      <c r="I50">
        <f t="shared" si="9"/>
        <v>9.9449999999999997E-2</v>
      </c>
      <c r="J50">
        <v>83</v>
      </c>
      <c r="K50">
        <v>465</v>
      </c>
      <c r="L50">
        <v>1.6039000000000001</v>
      </c>
      <c r="M50">
        <v>1.7488999999999999</v>
      </c>
      <c r="N50">
        <v>1.7439</v>
      </c>
      <c r="O50">
        <f t="shared" si="10"/>
        <v>1.6976</v>
      </c>
      <c r="P50">
        <f t="shared" si="11"/>
        <v>5.1299999999999901E-2</v>
      </c>
      <c r="Q50">
        <f t="shared" si="12"/>
        <v>4.9999999999998934E-3</v>
      </c>
      <c r="R50">
        <f t="shared" si="13"/>
        <v>4.6300000000000008E-2</v>
      </c>
      <c r="S50">
        <f t="shared" si="14"/>
        <v>3.5736551030667916</v>
      </c>
      <c r="T50">
        <f t="shared" si="7"/>
        <v>3.0733433886374852</v>
      </c>
    </row>
    <row r="51" spans="1:20" x14ac:dyDescent="0.35">
      <c r="A51" t="s">
        <v>122</v>
      </c>
      <c r="B51">
        <v>9.4399999999999998E-2</v>
      </c>
      <c r="C51" t="s">
        <v>26</v>
      </c>
      <c r="D51" t="str">
        <f>INDEX(Treatments!A:B,MATCH(C51,Treatments!A:A,0),2)</f>
        <v>ACTL</v>
      </c>
      <c r="E51">
        <v>50</v>
      </c>
      <c r="F51">
        <v>1054</v>
      </c>
      <c r="G51">
        <v>2500</v>
      </c>
      <c r="H51">
        <f t="shared" si="8"/>
        <v>3554</v>
      </c>
      <c r="I51">
        <f t="shared" si="9"/>
        <v>9.9449999999999997E-2</v>
      </c>
      <c r="J51">
        <v>84</v>
      </c>
      <c r="K51">
        <v>440</v>
      </c>
      <c r="L51">
        <v>1.6313</v>
      </c>
      <c r="M51">
        <v>1.7712000000000001</v>
      </c>
      <c r="N51">
        <v>1.7676000000000001</v>
      </c>
      <c r="O51">
        <f t="shared" si="10"/>
        <v>1.7257</v>
      </c>
      <c r="P51">
        <f t="shared" si="11"/>
        <v>4.5500000000000096E-2</v>
      </c>
      <c r="Q51">
        <f t="shared" si="12"/>
        <v>3.6000000000000476E-3</v>
      </c>
      <c r="R51">
        <f t="shared" si="13"/>
        <v>4.1900000000000048E-2</v>
      </c>
      <c r="S51">
        <f t="shared" si="14"/>
        <v>2.5730316742081789</v>
      </c>
    </row>
    <row r="52" spans="1:20" x14ac:dyDescent="0.35">
      <c r="A52" t="s">
        <v>101</v>
      </c>
      <c r="B52">
        <v>9.4399999999999998E-2</v>
      </c>
      <c r="C52" t="s">
        <v>27</v>
      </c>
      <c r="D52" t="str">
        <f>INDEX(Treatments!A:B,MATCH(C52,Treatments!A:A,0),2)</f>
        <v>AMBL</v>
      </c>
      <c r="E52">
        <v>50</v>
      </c>
      <c r="F52">
        <v>1060</v>
      </c>
      <c r="G52">
        <v>3000</v>
      </c>
      <c r="H52">
        <f t="shared" si="8"/>
        <v>4060</v>
      </c>
      <c r="I52">
        <f t="shared" si="9"/>
        <v>9.9449999999999997E-2</v>
      </c>
      <c r="J52">
        <v>63</v>
      </c>
      <c r="K52">
        <v>403</v>
      </c>
      <c r="L52">
        <v>1.6203000000000001</v>
      </c>
      <c r="M52">
        <v>1.7746</v>
      </c>
      <c r="N52">
        <v>1.7685999999999999</v>
      </c>
      <c r="O52">
        <f t="shared" si="10"/>
        <v>1.7147000000000001</v>
      </c>
      <c r="P52">
        <f t="shared" si="11"/>
        <v>5.9899999999999842E-2</v>
      </c>
      <c r="Q52">
        <f t="shared" si="12"/>
        <v>6.0000000000000053E-3</v>
      </c>
      <c r="R52">
        <f t="shared" si="13"/>
        <v>5.3899999999999837E-2</v>
      </c>
      <c r="S52">
        <f t="shared" si="14"/>
        <v>4.8989441930618449</v>
      </c>
      <c r="T52">
        <f t="shared" si="7"/>
        <v>5.30718954248362</v>
      </c>
    </row>
    <row r="53" spans="1:20" x14ac:dyDescent="0.35">
      <c r="A53" t="s">
        <v>102</v>
      </c>
      <c r="B53">
        <v>9.4700000000000006E-2</v>
      </c>
      <c r="C53" t="s">
        <v>27</v>
      </c>
      <c r="D53" t="str">
        <f>INDEX(Treatments!A:B,MATCH(C53,Treatments!A:A,0),2)</f>
        <v>AMBL</v>
      </c>
      <c r="E53">
        <v>50</v>
      </c>
      <c r="F53">
        <v>1060</v>
      </c>
      <c r="G53">
        <v>3000</v>
      </c>
      <c r="H53">
        <f t="shared" si="8"/>
        <v>4060</v>
      </c>
      <c r="I53">
        <f t="shared" si="9"/>
        <v>9.9449999999999997E-2</v>
      </c>
      <c r="J53">
        <v>64</v>
      </c>
      <c r="K53">
        <v>438</v>
      </c>
      <c r="L53">
        <v>1.5992</v>
      </c>
      <c r="M53">
        <v>1.7542</v>
      </c>
      <c r="N53">
        <v>1.7472000000000001</v>
      </c>
      <c r="O53">
        <f t="shared" si="10"/>
        <v>1.6939</v>
      </c>
      <c r="P53">
        <f t="shared" si="11"/>
        <v>6.030000000000002E-2</v>
      </c>
      <c r="Q53">
        <f t="shared" si="12"/>
        <v>6.9999999999998952E-3</v>
      </c>
      <c r="R53">
        <f t="shared" si="13"/>
        <v>5.3300000000000125E-2</v>
      </c>
      <c r="S53">
        <f t="shared" si="14"/>
        <v>5.7154348919053941</v>
      </c>
    </row>
    <row r="54" spans="1:20" x14ac:dyDescent="0.35">
      <c r="A54" t="s">
        <v>170</v>
      </c>
      <c r="B54">
        <v>9.1999999999999998E-2</v>
      </c>
      <c r="C54" t="s">
        <v>28</v>
      </c>
      <c r="D54" t="str">
        <f>INDEX(Treatments!A:B,MATCH(C54,Treatments!A:A,0),2)</f>
        <v>ACTL</v>
      </c>
      <c r="E54">
        <v>54</v>
      </c>
      <c r="F54">
        <v>594</v>
      </c>
      <c r="G54">
        <v>4000</v>
      </c>
      <c r="H54">
        <f t="shared" si="8"/>
        <v>4594</v>
      </c>
      <c r="I54">
        <f t="shared" si="9"/>
        <v>9.9449999999999997E-2</v>
      </c>
      <c r="J54">
        <v>48</v>
      </c>
      <c r="K54">
        <v>469</v>
      </c>
      <c r="L54">
        <v>1.6039000000000001</v>
      </c>
      <c r="M54">
        <v>1.7976000000000001</v>
      </c>
      <c r="N54">
        <v>1.7887</v>
      </c>
      <c r="O54">
        <f t="shared" si="10"/>
        <v>1.6959000000000002</v>
      </c>
      <c r="P54">
        <f t="shared" si="11"/>
        <v>0.1016999999999999</v>
      </c>
      <c r="Q54">
        <f t="shared" si="12"/>
        <v>8.90000000000013E-3</v>
      </c>
      <c r="R54">
        <f t="shared" si="13"/>
        <v>9.2799999999999772E-2</v>
      </c>
      <c r="S54">
        <f t="shared" si="14"/>
        <v>7.6134666592184059</v>
      </c>
      <c r="T54">
        <f t="shared" si="7"/>
        <v>7.1789002476584098</v>
      </c>
    </row>
    <row r="55" spans="1:20" x14ac:dyDescent="0.35">
      <c r="A55" t="s">
        <v>171</v>
      </c>
      <c r="B55">
        <v>9.1899999999999996E-2</v>
      </c>
      <c r="C55" t="s">
        <v>28</v>
      </c>
      <c r="D55" t="str">
        <f>INDEX(Treatments!A:B,MATCH(C55,Treatments!A:A,0),2)</f>
        <v>ACTL</v>
      </c>
      <c r="E55">
        <v>50</v>
      </c>
      <c r="F55">
        <v>594</v>
      </c>
      <c r="G55">
        <v>4000</v>
      </c>
      <c r="H55">
        <f t="shared" si="8"/>
        <v>4594</v>
      </c>
      <c r="I55">
        <f t="shared" si="9"/>
        <v>9.9449999999999997E-2</v>
      </c>
      <c r="J55">
        <v>49</v>
      </c>
      <c r="K55">
        <v>427</v>
      </c>
      <c r="L55">
        <v>1.6456999999999999</v>
      </c>
      <c r="M55">
        <v>1.8211999999999999</v>
      </c>
      <c r="N55">
        <v>1.8139000000000001</v>
      </c>
      <c r="O55">
        <f t="shared" si="10"/>
        <v>1.7376</v>
      </c>
      <c r="P55">
        <f t="shared" si="11"/>
        <v>8.3599999999999897E-2</v>
      </c>
      <c r="Q55">
        <f t="shared" si="12"/>
        <v>7.2999999999998622E-3</v>
      </c>
      <c r="R55">
        <f t="shared" si="13"/>
        <v>7.6300000000000034E-2</v>
      </c>
      <c r="S55">
        <f t="shared" si="14"/>
        <v>6.7443338360984146</v>
      </c>
    </row>
    <row r="56" spans="1:20" x14ac:dyDescent="0.35">
      <c r="A56" t="s">
        <v>144</v>
      </c>
      <c r="B56">
        <v>9.4600000000000004E-2</v>
      </c>
      <c r="C56" t="s">
        <v>29</v>
      </c>
      <c r="D56" t="str">
        <f>INDEX(Treatments!A:B,MATCH(C56,Treatments!A:A,0),2)</f>
        <v>AMBS</v>
      </c>
      <c r="E56">
        <v>50</v>
      </c>
      <c r="F56">
        <v>592</v>
      </c>
      <c r="G56">
        <v>3500</v>
      </c>
      <c r="H56">
        <f t="shared" si="8"/>
        <v>4092</v>
      </c>
      <c r="I56">
        <f t="shared" si="9"/>
        <v>9.9449999999999997E-2</v>
      </c>
      <c r="J56">
        <v>22</v>
      </c>
      <c r="K56">
        <v>462</v>
      </c>
      <c r="L56">
        <v>1.6142000000000001</v>
      </c>
      <c r="M56">
        <v>1.7596000000000001</v>
      </c>
      <c r="N56">
        <v>1.7545999999999999</v>
      </c>
      <c r="O56">
        <f t="shared" si="10"/>
        <v>1.7088000000000001</v>
      </c>
      <c r="P56">
        <f t="shared" si="11"/>
        <v>5.0799999999999956E-2</v>
      </c>
      <c r="Q56">
        <f t="shared" si="12"/>
        <v>5.0000000000001155E-3</v>
      </c>
      <c r="R56">
        <f t="shared" si="13"/>
        <v>4.5799999999999841E-2</v>
      </c>
      <c r="S56">
        <f t="shared" si="14"/>
        <v>4.1146304675717396</v>
      </c>
      <c r="T56">
        <f t="shared" si="7"/>
        <v>3.5607379046293648</v>
      </c>
    </row>
    <row r="57" spans="1:20" x14ac:dyDescent="0.35">
      <c r="A57" t="s">
        <v>145</v>
      </c>
      <c r="B57">
        <v>9.6000000000000002E-2</v>
      </c>
      <c r="C57" t="s">
        <v>29</v>
      </c>
      <c r="D57" t="str">
        <f>INDEX(Treatments!A:B,MATCH(C57,Treatments!A:A,0),2)</f>
        <v>AMBS</v>
      </c>
      <c r="E57">
        <v>52</v>
      </c>
      <c r="F57">
        <v>592</v>
      </c>
      <c r="G57">
        <v>3500</v>
      </c>
      <c r="H57">
        <f t="shared" si="8"/>
        <v>4092</v>
      </c>
      <c r="I57">
        <f t="shared" si="9"/>
        <v>9.9449999999999997E-2</v>
      </c>
      <c r="J57">
        <v>23</v>
      </c>
      <c r="K57">
        <v>485</v>
      </c>
      <c r="L57">
        <v>1.6422000000000001</v>
      </c>
      <c r="M57">
        <v>1.7803</v>
      </c>
      <c r="N57">
        <v>1.7765</v>
      </c>
      <c r="O57">
        <f t="shared" si="10"/>
        <v>1.7382000000000002</v>
      </c>
      <c r="P57">
        <f t="shared" si="11"/>
        <v>4.2099999999999804E-2</v>
      </c>
      <c r="Q57">
        <f t="shared" si="12"/>
        <v>3.8000000000000256E-3</v>
      </c>
      <c r="R57">
        <f t="shared" si="13"/>
        <v>3.8299999999999779E-2</v>
      </c>
      <c r="S57">
        <f t="shared" si="14"/>
        <v>3.0068453416869905</v>
      </c>
    </row>
    <row r="58" spans="1:20" x14ac:dyDescent="0.35">
      <c r="A58" t="s">
        <v>192</v>
      </c>
      <c r="B58">
        <v>9.0800000000000006E-2</v>
      </c>
      <c r="C58" t="s">
        <v>30</v>
      </c>
      <c r="D58" t="str">
        <f>INDEX(Treatments!A:B,MATCH(C58,Treatments!A:A,0),2)</f>
        <v>AMBL</v>
      </c>
      <c r="E58">
        <v>42</v>
      </c>
      <c r="F58">
        <v>580</v>
      </c>
      <c r="G58">
        <v>4000</v>
      </c>
      <c r="H58">
        <f t="shared" si="8"/>
        <v>4580</v>
      </c>
      <c r="I58">
        <f t="shared" si="9"/>
        <v>9.9449999999999997E-2</v>
      </c>
      <c r="J58">
        <v>9</v>
      </c>
      <c r="K58">
        <v>446</v>
      </c>
      <c r="L58">
        <v>1.6056999999999999</v>
      </c>
      <c r="M58">
        <v>1.794</v>
      </c>
      <c r="N58">
        <v>1.7856000000000001</v>
      </c>
      <c r="O58">
        <f t="shared" si="10"/>
        <v>1.6964999999999999</v>
      </c>
      <c r="P58">
        <f t="shared" si="11"/>
        <v>9.7500000000000142E-2</v>
      </c>
      <c r="Q58">
        <f t="shared" si="12"/>
        <v>8.3999999999999631E-3</v>
      </c>
      <c r="R58">
        <f t="shared" si="13"/>
        <v>8.9100000000000179E-2</v>
      </c>
      <c r="S58">
        <f t="shared" si="14"/>
        <v>9.2106586224232885</v>
      </c>
      <c r="T58">
        <f t="shared" si="7"/>
        <v>7.9496755967343979</v>
      </c>
    </row>
    <row r="59" spans="1:20" x14ac:dyDescent="0.35">
      <c r="A59" t="s">
        <v>193</v>
      </c>
      <c r="B59">
        <v>9.0999999999999998E-2</v>
      </c>
      <c r="C59" t="s">
        <v>30</v>
      </c>
      <c r="D59" t="str">
        <f>INDEX(Treatments!A:B,MATCH(C59,Treatments!A:A,0),2)</f>
        <v>AMBL</v>
      </c>
      <c r="E59">
        <v>42</v>
      </c>
      <c r="F59">
        <v>580</v>
      </c>
      <c r="G59">
        <v>4000</v>
      </c>
      <c r="H59">
        <f t="shared" si="8"/>
        <v>4580</v>
      </c>
      <c r="I59">
        <f t="shared" si="9"/>
        <v>9.9449999999999997E-2</v>
      </c>
      <c r="J59">
        <v>10</v>
      </c>
      <c r="K59">
        <v>447</v>
      </c>
      <c r="L59">
        <v>1.6131</v>
      </c>
      <c r="M59">
        <v>1.7970999999999999</v>
      </c>
      <c r="N59">
        <v>1.7909999999999999</v>
      </c>
      <c r="O59">
        <f t="shared" si="10"/>
        <v>1.7040999999999999</v>
      </c>
      <c r="P59">
        <f t="shared" si="11"/>
        <v>9.2999999999999972E-2</v>
      </c>
      <c r="Q59">
        <f t="shared" si="12"/>
        <v>6.0999999999999943E-3</v>
      </c>
      <c r="R59">
        <f t="shared" si="13"/>
        <v>8.6899999999999977E-2</v>
      </c>
      <c r="S59">
        <f t="shared" si="14"/>
        <v>6.6886925710455074</v>
      </c>
    </row>
    <row r="60" spans="1:20" x14ac:dyDescent="0.35">
      <c r="A60" t="s">
        <v>107</v>
      </c>
      <c r="B60">
        <v>9.5299999999999996E-2</v>
      </c>
      <c r="C60" t="s">
        <v>31</v>
      </c>
      <c r="D60" t="str">
        <f>INDEX(Treatments!A:B,MATCH(C60,Treatments!A:A,0),2)</f>
        <v>ACTS</v>
      </c>
      <c r="E60">
        <v>50</v>
      </c>
      <c r="F60">
        <v>562</v>
      </c>
      <c r="G60">
        <v>4000</v>
      </c>
      <c r="H60">
        <f t="shared" si="8"/>
        <v>4562</v>
      </c>
      <c r="I60">
        <f t="shared" si="9"/>
        <v>9.9449999999999997E-2</v>
      </c>
      <c r="J60">
        <v>69</v>
      </c>
      <c r="K60">
        <v>473</v>
      </c>
      <c r="L60">
        <v>1.6234999999999999</v>
      </c>
      <c r="M60">
        <v>1.7727999999999999</v>
      </c>
      <c r="N60">
        <v>1.768</v>
      </c>
      <c r="O60">
        <f t="shared" si="10"/>
        <v>1.7187999999999999</v>
      </c>
      <c r="P60">
        <f t="shared" si="11"/>
        <v>5.4000000000000048E-2</v>
      </c>
      <c r="Q60">
        <f t="shared" si="12"/>
        <v>4.7999999999999154E-3</v>
      </c>
      <c r="R60">
        <f t="shared" si="13"/>
        <v>4.9200000000000133E-2</v>
      </c>
      <c r="S60">
        <f t="shared" si="14"/>
        <v>4.4037405731522608</v>
      </c>
      <c r="T60">
        <f t="shared" si="7"/>
        <v>4.4072692114321192</v>
      </c>
    </row>
    <row r="61" spans="1:20" x14ac:dyDescent="0.35">
      <c r="A61" t="s">
        <v>108</v>
      </c>
      <c r="B61">
        <v>9.5100000000000004E-2</v>
      </c>
      <c r="C61" t="s">
        <v>31</v>
      </c>
      <c r="D61" t="str">
        <f>INDEX(Treatments!A:B,MATCH(C61,Treatments!A:A,0),2)</f>
        <v>ACTS</v>
      </c>
      <c r="E61">
        <v>52</v>
      </c>
      <c r="F61">
        <v>562</v>
      </c>
      <c r="G61">
        <v>4000</v>
      </c>
      <c r="H61">
        <f t="shared" si="8"/>
        <v>4562</v>
      </c>
      <c r="I61">
        <f t="shared" si="9"/>
        <v>9.9449999999999997E-2</v>
      </c>
      <c r="J61">
        <v>70</v>
      </c>
      <c r="K61">
        <v>464</v>
      </c>
      <c r="L61">
        <v>1.6212</v>
      </c>
      <c r="M61">
        <v>1.7739</v>
      </c>
      <c r="N61">
        <v>1.7688999999999999</v>
      </c>
      <c r="O61">
        <f t="shared" si="10"/>
        <v>1.7162999999999999</v>
      </c>
      <c r="P61">
        <f t="shared" si="11"/>
        <v>5.7600000000000096E-2</v>
      </c>
      <c r="Q61">
        <f t="shared" si="12"/>
        <v>5.0000000000001155E-3</v>
      </c>
      <c r="R61">
        <f t="shared" si="13"/>
        <v>5.259999999999998E-2</v>
      </c>
      <c r="S61">
        <f t="shared" si="14"/>
        <v>4.4107978497119786</v>
      </c>
    </row>
    <row r="62" spans="1:20" x14ac:dyDescent="0.35">
      <c r="A62" t="s">
        <v>156</v>
      </c>
      <c r="B62">
        <v>9.1399999999999995E-2</v>
      </c>
      <c r="C62" t="s">
        <v>33</v>
      </c>
      <c r="D62" t="str">
        <f>INDEX(Treatments!A:B,MATCH(C62,Treatments!A:A,0),2)</f>
        <v>ACTS</v>
      </c>
      <c r="E62">
        <v>58</v>
      </c>
      <c r="F62">
        <v>590</v>
      </c>
      <c r="G62">
        <v>4000</v>
      </c>
      <c r="H62">
        <f t="shared" si="8"/>
        <v>4590</v>
      </c>
      <c r="I62">
        <f t="shared" si="9"/>
        <v>9.9449999999999997E-2</v>
      </c>
      <c r="J62">
        <v>34</v>
      </c>
      <c r="K62">
        <v>460</v>
      </c>
      <c r="L62">
        <v>1.6138999999999999</v>
      </c>
      <c r="M62">
        <v>1.7644</v>
      </c>
      <c r="N62">
        <v>1.7591000000000001</v>
      </c>
      <c r="O62">
        <f t="shared" si="10"/>
        <v>1.7052999999999998</v>
      </c>
      <c r="P62">
        <f t="shared" si="11"/>
        <v>5.9100000000000152E-2</v>
      </c>
      <c r="Q62">
        <f t="shared" si="12"/>
        <v>5.2999999999998604E-3</v>
      </c>
      <c r="R62">
        <f t="shared" si="13"/>
        <v>5.3800000000000292E-2</v>
      </c>
      <c r="S62">
        <f t="shared" si="14"/>
        <v>4.2175066312996234</v>
      </c>
      <c r="T62">
        <f t="shared" si="7"/>
        <v>3.6604774535808522</v>
      </c>
    </row>
    <row r="63" spans="1:20" x14ac:dyDescent="0.35">
      <c r="A63" t="s">
        <v>157</v>
      </c>
      <c r="B63">
        <v>9.2999999999999999E-2</v>
      </c>
      <c r="C63" t="s">
        <v>33</v>
      </c>
      <c r="D63" t="str">
        <f>INDEX(Treatments!A:B,MATCH(C63,Treatments!A:A,0),2)</f>
        <v>ACTS</v>
      </c>
      <c r="E63">
        <v>58</v>
      </c>
      <c r="F63">
        <v>590</v>
      </c>
      <c r="G63">
        <v>4000</v>
      </c>
      <c r="H63">
        <f t="shared" si="8"/>
        <v>4590</v>
      </c>
      <c r="I63">
        <f t="shared" si="9"/>
        <v>9.9449999999999997E-2</v>
      </c>
      <c r="J63">
        <v>35</v>
      </c>
      <c r="K63">
        <v>439</v>
      </c>
      <c r="L63">
        <v>1.6143000000000001</v>
      </c>
      <c r="M63">
        <v>1.7536</v>
      </c>
      <c r="N63">
        <v>1.7497</v>
      </c>
      <c r="O63">
        <f t="shared" si="10"/>
        <v>1.7073</v>
      </c>
      <c r="P63">
        <f t="shared" si="11"/>
        <v>4.6300000000000008E-2</v>
      </c>
      <c r="Q63">
        <f t="shared" si="12"/>
        <v>3.9000000000000146E-3</v>
      </c>
      <c r="R63">
        <f t="shared" si="13"/>
        <v>4.2399999999999993E-2</v>
      </c>
      <c r="S63">
        <f t="shared" si="14"/>
        <v>3.1034482758620809</v>
      </c>
    </row>
    <row r="64" spans="1:20" x14ac:dyDescent="0.35">
      <c r="A64" t="s">
        <v>123</v>
      </c>
      <c r="B64">
        <v>9.5600000000000004E-2</v>
      </c>
      <c r="C64" t="s">
        <v>42</v>
      </c>
      <c r="D64" t="str">
        <f>INDEX(Treatments!A:B,MATCH(C64,Treatments!A:A,0),2)</f>
        <v>CTRL</v>
      </c>
      <c r="E64">
        <v>66</v>
      </c>
      <c r="F64">
        <v>1076</v>
      </c>
      <c r="G64">
        <v>4000</v>
      </c>
      <c r="H64">
        <f t="shared" si="8"/>
        <v>5076</v>
      </c>
      <c r="I64">
        <f t="shared" si="9"/>
        <v>9.9449999999999997E-2</v>
      </c>
      <c r="J64">
        <v>85</v>
      </c>
      <c r="K64">
        <v>476</v>
      </c>
      <c r="L64">
        <v>1.6395999999999999</v>
      </c>
      <c r="M64">
        <v>1.7583</v>
      </c>
      <c r="N64">
        <v>1.7559</v>
      </c>
      <c r="O64">
        <f t="shared" si="10"/>
        <v>1.7351999999999999</v>
      </c>
      <c r="P64">
        <f t="shared" si="11"/>
        <v>2.310000000000012E-2</v>
      </c>
      <c r="Q64">
        <f t="shared" si="12"/>
        <v>2.3999999999999577E-3</v>
      </c>
      <c r="R64">
        <f t="shared" si="13"/>
        <v>2.0700000000000163E-2</v>
      </c>
      <c r="S64">
        <f t="shared" si="14"/>
        <v>1.8560263266145289</v>
      </c>
      <c r="T64">
        <f t="shared" si="7"/>
        <v>2.0764294528999927</v>
      </c>
    </row>
    <row r="65" spans="1:20" x14ac:dyDescent="0.35">
      <c r="A65" t="s">
        <v>124</v>
      </c>
      <c r="B65">
        <v>9.5399999999999999E-2</v>
      </c>
      <c r="C65" t="s">
        <v>42</v>
      </c>
      <c r="D65" t="str">
        <f>INDEX(Treatments!A:B,MATCH(C65,Treatments!A:A,0),2)</f>
        <v>CTRL</v>
      </c>
      <c r="E65">
        <v>60</v>
      </c>
      <c r="F65">
        <v>1076</v>
      </c>
      <c r="G65">
        <v>4000</v>
      </c>
      <c r="H65">
        <f t="shared" si="8"/>
        <v>5076</v>
      </c>
      <c r="I65">
        <f t="shared" si="9"/>
        <v>9.9449999999999997E-2</v>
      </c>
      <c r="J65">
        <v>86</v>
      </c>
      <c r="K65">
        <v>482</v>
      </c>
      <c r="L65">
        <v>1.6471</v>
      </c>
      <c r="M65">
        <v>1.7665999999999999</v>
      </c>
      <c r="N65">
        <v>1.7639</v>
      </c>
      <c r="O65">
        <f t="shared" si="10"/>
        <v>1.7424999999999999</v>
      </c>
      <c r="P65">
        <f t="shared" si="11"/>
        <v>2.410000000000001E-2</v>
      </c>
      <c r="Q65">
        <f t="shared" si="12"/>
        <v>2.6999999999999247E-3</v>
      </c>
      <c r="R65">
        <f t="shared" si="13"/>
        <v>2.1400000000000086E-2</v>
      </c>
      <c r="S65">
        <f t="shared" si="14"/>
        <v>2.2968325791854562</v>
      </c>
    </row>
    <row r="66" spans="1:20" x14ac:dyDescent="0.35">
      <c r="A66" t="s">
        <v>140</v>
      </c>
      <c r="B66">
        <v>9.6100000000000005E-2</v>
      </c>
      <c r="C66" t="s">
        <v>34</v>
      </c>
      <c r="D66" t="str">
        <f>INDEX(Treatments!A:B,MATCH(C66,Treatments!A:A,0),2)</f>
        <v>ACTS</v>
      </c>
      <c r="E66">
        <v>60</v>
      </c>
      <c r="F66">
        <v>590</v>
      </c>
      <c r="G66">
        <v>4500</v>
      </c>
      <c r="H66">
        <f t="shared" ref="H66:H97" si="15">SUM(F66,G66)</f>
        <v>5090</v>
      </c>
      <c r="I66">
        <f t="shared" ref="I66:I97" si="16">3*0.03315</f>
        <v>9.9449999999999997E-2</v>
      </c>
      <c r="J66">
        <v>102</v>
      </c>
      <c r="K66">
        <v>196</v>
      </c>
      <c r="L66">
        <v>1.6457999999999999</v>
      </c>
      <c r="M66">
        <v>1.7904</v>
      </c>
      <c r="N66">
        <v>1.7857000000000001</v>
      </c>
      <c r="O66">
        <f t="shared" ref="O66:O97" si="17">L66+B66</f>
        <v>1.7419</v>
      </c>
      <c r="P66">
        <f t="shared" ref="P66:P97" si="18">M66-O66</f>
        <v>4.8499999999999988E-2</v>
      </c>
      <c r="Q66">
        <f t="shared" ref="Q66:Q97" si="19">(M66-O66)-(N66-O66)</f>
        <v>4.6999999999999265E-3</v>
      </c>
      <c r="R66">
        <f t="shared" ref="R66:R97" si="20">P66-Q66</f>
        <v>4.3800000000000061E-2</v>
      </c>
      <c r="S66">
        <f t="shared" ref="S66:S102" si="21">Q66/E66*H66/I66</f>
        <v>4.0092173621584761</v>
      </c>
      <c r="T66">
        <f t="shared" si="7"/>
        <v>3.5912351265292655</v>
      </c>
    </row>
    <row r="67" spans="1:20" x14ac:dyDescent="0.35">
      <c r="A67" t="s">
        <v>141</v>
      </c>
      <c r="B67">
        <v>9.5399999999999999E-2</v>
      </c>
      <c r="C67" t="s">
        <v>34</v>
      </c>
      <c r="D67" t="str">
        <f>INDEX(Treatments!A:B,MATCH(C67,Treatments!A:A,0),2)</f>
        <v>ACTS</v>
      </c>
      <c r="E67">
        <v>50</v>
      </c>
      <c r="F67">
        <v>590</v>
      </c>
      <c r="G67">
        <v>4500</v>
      </c>
      <c r="H67">
        <f t="shared" si="15"/>
        <v>5090</v>
      </c>
      <c r="I67">
        <f t="shared" si="16"/>
        <v>9.9449999999999997E-2</v>
      </c>
      <c r="J67">
        <v>103</v>
      </c>
      <c r="K67">
        <v>197</v>
      </c>
      <c r="L67">
        <v>1.6474</v>
      </c>
      <c r="M67">
        <v>1.7782</v>
      </c>
      <c r="N67">
        <v>1.7750999999999999</v>
      </c>
      <c r="O67">
        <f t="shared" si="17"/>
        <v>1.7427999999999999</v>
      </c>
      <c r="P67">
        <f t="shared" si="18"/>
        <v>3.5400000000000098E-2</v>
      </c>
      <c r="Q67">
        <f t="shared" si="19"/>
        <v>3.1000000000001027E-3</v>
      </c>
      <c r="R67">
        <f t="shared" si="20"/>
        <v>3.2299999999999995E-2</v>
      </c>
      <c r="S67">
        <f t="shared" si="21"/>
        <v>3.1732528909000544</v>
      </c>
    </row>
    <row r="68" spans="1:20" x14ac:dyDescent="0.35">
      <c r="A68" t="s">
        <v>131</v>
      </c>
      <c r="B68">
        <v>9.4899999999999998E-2</v>
      </c>
      <c r="C68" t="s">
        <v>35</v>
      </c>
      <c r="D68" t="str">
        <f>INDEX(Treatments!A:B,MATCH(C68,Treatments!A:A,0),2)</f>
        <v>AMBL</v>
      </c>
      <c r="E68">
        <v>50</v>
      </c>
      <c r="F68">
        <v>590</v>
      </c>
      <c r="G68">
        <v>4750</v>
      </c>
      <c r="H68">
        <f t="shared" si="15"/>
        <v>5340</v>
      </c>
      <c r="I68">
        <f t="shared" si="16"/>
        <v>9.9449999999999997E-2</v>
      </c>
      <c r="J68">
        <v>93</v>
      </c>
      <c r="K68">
        <v>187</v>
      </c>
      <c r="L68">
        <v>1.6335</v>
      </c>
      <c r="M68">
        <v>1.7868999999999999</v>
      </c>
      <c r="N68">
        <v>1.7813000000000001</v>
      </c>
      <c r="O68">
        <f t="shared" si="17"/>
        <v>1.7283999999999999</v>
      </c>
      <c r="P68">
        <f t="shared" si="18"/>
        <v>5.8499999999999996E-2</v>
      </c>
      <c r="Q68">
        <f t="shared" si="19"/>
        <v>5.5999999999998273E-3</v>
      </c>
      <c r="R68">
        <f t="shared" si="20"/>
        <v>5.2900000000000169E-2</v>
      </c>
      <c r="S68">
        <f t="shared" si="21"/>
        <v>6.013876319758487</v>
      </c>
      <c r="T68">
        <f>AVERAGE(S68:S69)</f>
        <v>6.1212669683257133</v>
      </c>
    </row>
    <row r="69" spans="1:20" x14ac:dyDescent="0.35">
      <c r="A69" t="s">
        <v>132</v>
      </c>
      <c r="B69">
        <v>9.4E-2</v>
      </c>
      <c r="C69" t="s">
        <v>35</v>
      </c>
      <c r="D69" t="str">
        <f>INDEX(Treatments!A:B,MATCH(C69,Treatments!A:A,0),2)</f>
        <v>AMBL</v>
      </c>
      <c r="E69">
        <v>50</v>
      </c>
      <c r="F69">
        <v>590</v>
      </c>
      <c r="G69">
        <v>4750</v>
      </c>
      <c r="H69">
        <f t="shared" si="15"/>
        <v>5340</v>
      </c>
      <c r="I69">
        <f t="shared" si="16"/>
        <v>9.9449999999999997E-2</v>
      </c>
      <c r="J69">
        <v>94</v>
      </c>
      <c r="K69">
        <v>188</v>
      </c>
      <c r="L69">
        <v>1.6409</v>
      </c>
      <c r="M69">
        <v>1.7922</v>
      </c>
      <c r="N69">
        <v>1.7864</v>
      </c>
      <c r="O69">
        <f t="shared" si="17"/>
        <v>1.7349000000000001</v>
      </c>
      <c r="P69">
        <f t="shared" si="18"/>
        <v>5.7299999999999907E-2</v>
      </c>
      <c r="Q69">
        <f t="shared" si="19"/>
        <v>5.8000000000000274E-3</v>
      </c>
      <c r="R69">
        <f t="shared" si="20"/>
        <v>5.1499999999999879E-2</v>
      </c>
      <c r="S69">
        <f t="shared" si="21"/>
        <v>6.2286576168929404</v>
      </c>
    </row>
    <row r="70" spans="1:20" x14ac:dyDescent="0.35">
      <c r="A70" t="s">
        <v>125</v>
      </c>
      <c r="B70">
        <v>9.5299999999999996E-2</v>
      </c>
      <c r="C70" t="s">
        <v>36</v>
      </c>
      <c r="D70" t="str">
        <f>INDEX(Treatments!A:B,MATCH(C70,Treatments!A:A,0),2)</f>
        <v>CTRL</v>
      </c>
      <c r="E70">
        <v>50</v>
      </c>
      <c r="F70">
        <v>1072</v>
      </c>
      <c r="G70">
        <v>4000</v>
      </c>
      <c r="H70">
        <f t="shared" si="15"/>
        <v>5072</v>
      </c>
      <c r="I70">
        <f t="shared" si="16"/>
        <v>9.9449999999999997E-2</v>
      </c>
      <c r="J70">
        <v>87</v>
      </c>
      <c r="K70">
        <v>424</v>
      </c>
      <c r="L70">
        <v>1.6527000000000001</v>
      </c>
      <c r="M70">
        <v>1.8099000000000001</v>
      </c>
      <c r="N70">
        <v>1.8045</v>
      </c>
      <c r="O70">
        <f t="shared" si="17"/>
        <v>1.748</v>
      </c>
      <c r="P70">
        <f t="shared" si="18"/>
        <v>6.1900000000000066E-2</v>
      </c>
      <c r="Q70">
        <f t="shared" si="19"/>
        <v>5.4000000000000714E-3</v>
      </c>
      <c r="R70">
        <f t="shared" si="20"/>
        <v>5.6499999999999995E-2</v>
      </c>
      <c r="S70">
        <f t="shared" si="21"/>
        <v>5.5080542986426071</v>
      </c>
      <c r="T70">
        <f>AVERAGE(S70:S71)</f>
        <v>4.845047762694854</v>
      </c>
    </row>
    <row r="71" spans="1:20" x14ac:dyDescent="0.35">
      <c r="A71" t="s">
        <v>126</v>
      </c>
      <c r="B71">
        <v>9.6600000000000005E-2</v>
      </c>
      <c r="C71" t="s">
        <v>36</v>
      </c>
      <c r="D71" t="str">
        <f>INDEX(Treatments!A:B,MATCH(C71,Treatments!A:A,0),2)</f>
        <v>CTRL</v>
      </c>
      <c r="E71">
        <v>50</v>
      </c>
      <c r="F71">
        <v>1072</v>
      </c>
      <c r="G71">
        <v>4000</v>
      </c>
      <c r="H71">
        <f t="shared" si="15"/>
        <v>5072</v>
      </c>
      <c r="I71">
        <f t="shared" si="16"/>
        <v>9.9449999999999997E-2</v>
      </c>
      <c r="J71">
        <v>88</v>
      </c>
      <c r="K71">
        <v>437</v>
      </c>
      <c r="L71">
        <v>1.6158999999999999</v>
      </c>
      <c r="M71">
        <v>1.7565999999999999</v>
      </c>
      <c r="N71">
        <v>1.7524999999999999</v>
      </c>
      <c r="O71">
        <f t="shared" si="17"/>
        <v>1.7124999999999999</v>
      </c>
      <c r="P71">
        <f t="shared" si="18"/>
        <v>4.4100000000000028E-2</v>
      </c>
      <c r="Q71">
        <f t="shared" si="19"/>
        <v>4.0999999999999925E-3</v>
      </c>
      <c r="R71">
        <f t="shared" si="20"/>
        <v>4.0000000000000036E-2</v>
      </c>
      <c r="S71">
        <f t="shared" si="21"/>
        <v>4.1820412267471019</v>
      </c>
    </row>
    <row r="72" spans="1:20" x14ac:dyDescent="0.35">
      <c r="A72" t="s">
        <v>127</v>
      </c>
      <c r="B72">
        <v>9.5500000000000002E-2</v>
      </c>
      <c r="C72" t="s">
        <v>37</v>
      </c>
      <c r="D72" t="str">
        <f>INDEX(Treatments!A:B,MATCH(C72,Treatments!A:A,0),2)</f>
        <v>CTRL</v>
      </c>
      <c r="E72">
        <v>52</v>
      </c>
      <c r="F72">
        <v>1054</v>
      </c>
      <c r="G72">
        <v>4000</v>
      </c>
      <c r="H72">
        <f t="shared" si="15"/>
        <v>5054</v>
      </c>
      <c r="I72">
        <f t="shared" si="16"/>
        <v>9.9449999999999997E-2</v>
      </c>
      <c r="J72">
        <v>89</v>
      </c>
      <c r="K72">
        <v>401</v>
      </c>
      <c r="L72">
        <v>1.6460999999999999</v>
      </c>
      <c r="M72">
        <v>1.7574000000000001</v>
      </c>
      <c r="N72">
        <v>1.7556</v>
      </c>
      <c r="O72">
        <f t="shared" si="17"/>
        <v>1.7415999999999998</v>
      </c>
      <c r="P72">
        <f t="shared" si="18"/>
        <v>1.5800000000000258E-2</v>
      </c>
      <c r="Q72">
        <f t="shared" si="19"/>
        <v>1.8000000000000238E-3</v>
      </c>
      <c r="R72">
        <f t="shared" si="20"/>
        <v>1.4000000000000234E-2</v>
      </c>
      <c r="S72">
        <f t="shared" si="21"/>
        <v>1.7591367908110223</v>
      </c>
      <c r="T72">
        <f>AVERAGE(S72:S73)</f>
        <v>1.7053853888696135</v>
      </c>
    </row>
    <row r="73" spans="1:20" x14ac:dyDescent="0.35">
      <c r="A73" t="s">
        <v>128</v>
      </c>
      <c r="B73">
        <v>9.5699999999999993E-2</v>
      </c>
      <c r="C73" t="s">
        <v>37</v>
      </c>
      <c r="D73" t="str">
        <f>INDEX(Treatments!A:B,MATCH(C73,Treatments!A:A,0),2)</f>
        <v>CTRL</v>
      </c>
      <c r="E73">
        <v>80</v>
      </c>
      <c r="F73">
        <v>1054</v>
      </c>
      <c r="G73">
        <v>4000</v>
      </c>
      <c r="H73">
        <f t="shared" si="15"/>
        <v>5054</v>
      </c>
      <c r="I73">
        <f t="shared" si="16"/>
        <v>9.9449999999999997E-2</v>
      </c>
      <c r="J73">
        <v>90</v>
      </c>
      <c r="K73">
        <v>444</v>
      </c>
      <c r="L73">
        <v>1.6249</v>
      </c>
      <c r="M73">
        <v>1.7495000000000001</v>
      </c>
      <c r="N73">
        <v>1.7468999999999999</v>
      </c>
      <c r="O73">
        <f t="shared" si="17"/>
        <v>1.7205999999999999</v>
      </c>
      <c r="P73">
        <f t="shared" si="18"/>
        <v>2.8900000000000148E-2</v>
      </c>
      <c r="Q73">
        <f t="shared" si="19"/>
        <v>2.6000000000001577E-3</v>
      </c>
      <c r="R73">
        <f t="shared" si="20"/>
        <v>2.629999999999999E-2</v>
      </c>
      <c r="S73">
        <f t="shared" si="21"/>
        <v>1.6516339869282046</v>
      </c>
    </row>
    <row r="74" spans="1:20" x14ac:dyDescent="0.35">
      <c r="A74" t="s">
        <v>138</v>
      </c>
      <c r="B74">
        <v>9.6299999999999997E-2</v>
      </c>
      <c r="C74" t="s">
        <v>38</v>
      </c>
      <c r="D74" t="str">
        <f>INDEX(Treatments!A:B,MATCH(C74,Treatments!A:A,0),2)</f>
        <v>AMBL</v>
      </c>
      <c r="E74">
        <v>52</v>
      </c>
      <c r="F74">
        <v>590</v>
      </c>
      <c r="G74">
        <v>3500</v>
      </c>
      <c r="H74">
        <f t="shared" si="15"/>
        <v>4090</v>
      </c>
      <c r="I74">
        <f t="shared" si="16"/>
        <v>9.9449999999999997E-2</v>
      </c>
      <c r="J74">
        <v>100</v>
      </c>
      <c r="K74">
        <v>194</v>
      </c>
      <c r="L74">
        <v>1.6367</v>
      </c>
      <c r="M74">
        <v>1.8089999999999999</v>
      </c>
      <c r="N74">
        <v>1.8015000000000001</v>
      </c>
      <c r="O74">
        <f t="shared" si="17"/>
        <v>1.7330000000000001</v>
      </c>
      <c r="P74">
        <f t="shared" si="18"/>
        <v>7.5999999999999845E-2</v>
      </c>
      <c r="Q74">
        <f t="shared" si="19"/>
        <v>7.4999999999998401E-3</v>
      </c>
      <c r="R74">
        <f t="shared" si="20"/>
        <v>6.8500000000000005E-2</v>
      </c>
      <c r="S74">
        <f t="shared" si="21"/>
        <v>5.931662605870625</v>
      </c>
      <c r="T74">
        <f>AVERAGE(S74:S75)</f>
        <v>5.3384963452836143</v>
      </c>
    </row>
    <row r="75" spans="1:20" x14ac:dyDescent="0.35">
      <c r="A75" t="s">
        <v>139</v>
      </c>
      <c r="B75">
        <v>9.6500000000000002E-2</v>
      </c>
      <c r="C75" t="s">
        <v>38</v>
      </c>
      <c r="D75" t="str">
        <f>INDEX(Treatments!A:B,MATCH(C75,Treatments!A:A,0),2)</f>
        <v>AMBL</v>
      </c>
      <c r="E75">
        <v>52</v>
      </c>
      <c r="F75">
        <v>590</v>
      </c>
      <c r="G75">
        <v>3500</v>
      </c>
      <c r="H75">
        <f t="shared" si="15"/>
        <v>4090</v>
      </c>
      <c r="I75">
        <f t="shared" si="16"/>
        <v>9.9449999999999997E-2</v>
      </c>
      <c r="J75">
        <v>101</v>
      </c>
      <c r="K75">
        <v>195</v>
      </c>
      <c r="L75">
        <v>1.6561999999999999</v>
      </c>
      <c r="M75">
        <v>1.8150999999999999</v>
      </c>
      <c r="N75">
        <v>1.8090999999999999</v>
      </c>
      <c r="O75">
        <f t="shared" si="17"/>
        <v>1.7526999999999999</v>
      </c>
      <c r="P75">
        <f t="shared" si="18"/>
        <v>6.2400000000000011E-2</v>
      </c>
      <c r="Q75">
        <f t="shared" si="19"/>
        <v>6.0000000000000053E-3</v>
      </c>
      <c r="R75">
        <f t="shared" si="20"/>
        <v>5.6400000000000006E-2</v>
      </c>
      <c r="S75">
        <f t="shared" si="21"/>
        <v>4.7453300846966044</v>
      </c>
    </row>
    <row r="76" spans="1:20" x14ac:dyDescent="0.35">
      <c r="A76" t="s">
        <v>142</v>
      </c>
      <c r="B76">
        <v>9.4899999999999998E-2</v>
      </c>
      <c r="C76" t="s">
        <v>39</v>
      </c>
      <c r="D76" t="str">
        <f>INDEX(Treatments!A:B,MATCH(C76,Treatments!A:A,0),2)</f>
        <v>ACTL</v>
      </c>
      <c r="E76">
        <v>58</v>
      </c>
      <c r="F76">
        <v>596</v>
      </c>
      <c r="G76">
        <v>3500</v>
      </c>
      <c r="H76">
        <f t="shared" si="15"/>
        <v>4096</v>
      </c>
      <c r="I76">
        <f t="shared" si="16"/>
        <v>9.9449999999999997E-2</v>
      </c>
      <c r="J76">
        <v>20</v>
      </c>
      <c r="K76">
        <v>474</v>
      </c>
      <c r="L76">
        <v>1.6180000000000001</v>
      </c>
      <c r="M76">
        <v>1.7628999999999999</v>
      </c>
      <c r="N76">
        <v>1.7582</v>
      </c>
      <c r="O76">
        <f t="shared" si="17"/>
        <v>1.7129000000000001</v>
      </c>
      <c r="P76">
        <f t="shared" si="18"/>
        <v>4.9999999999999822E-2</v>
      </c>
      <c r="Q76">
        <f t="shared" si="19"/>
        <v>4.6999999999999265E-3</v>
      </c>
      <c r="R76">
        <f t="shared" si="20"/>
        <v>4.5299999999999896E-2</v>
      </c>
      <c r="S76">
        <f t="shared" si="21"/>
        <v>3.3375288223157886</v>
      </c>
      <c r="T76">
        <f>AVERAGE(S76:S77)</f>
        <v>2.9973620205904199</v>
      </c>
    </row>
    <row r="77" spans="1:20" x14ac:dyDescent="0.35">
      <c r="A77" t="s">
        <v>143</v>
      </c>
      <c r="B77">
        <v>9.6699999999999994E-2</v>
      </c>
      <c r="C77" t="s">
        <v>39</v>
      </c>
      <c r="D77" t="str">
        <f>INDEX(Treatments!A:B,MATCH(C77,Treatments!A:A,0),2)</f>
        <v>ACTL</v>
      </c>
      <c r="E77">
        <v>62</v>
      </c>
      <c r="F77">
        <v>596</v>
      </c>
      <c r="G77">
        <v>3500</v>
      </c>
      <c r="H77">
        <f t="shared" si="15"/>
        <v>4096</v>
      </c>
      <c r="I77">
        <f t="shared" si="16"/>
        <v>9.9449999999999997E-2</v>
      </c>
      <c r="J77">
        <v>21</v>
      </c>
      <c r="K77">
        <v>412</v>
      </c>
      <c r="L77">
        <v>1.6235999999999999</v>
      </c>
      <c r="M77">
        <v>1.7645999999999999</v>
      </c>
      <c r="N77">
        <v>1.7605999999999999</v>
      </c>
      <c r="O77">
        <f t="shared" si="17"/>
        <v>1.7202999999999999</v>
      </c>
      <c r="P77">
        <f t="shared" si="18"/>
        <v>4.4300000000000006E-2</v>
      </c>
      <c r="Q77">
        <f t="shared" si="19"/>
        <v>4.0000000000000036E-3</v>
      </c>
      <c r="R77">
        <f t="shared" si="20"/>
        <v>4.0300000000000002E-2</v>
      </c>
      <c r="S77">
        <f t="shared" si="21"/>
        <v>2.6571952188650507</v>
      </c>
    </row>
    <row r="78" spans="1:20" x14ac:dyDescent="0.35">
      <c r="A78" t="s">
        <v>158</v>
      </c>
      <c r="B78">
        <v>9.1499999999999998E-2</v>
      </c>
      <c r="C78" t="s">
        <v>40</v>
      </c>
      <c r="D78" t="str">
        <f>INDEX(Treatments!A:B,MATCH(C78,Treatments!A:A,0),2)</f>
        <v>AMBS</v>
      </c>
      <c r="E78">
        <v>60</v>
      </c>
      <c r="F78">
        <v>586</v>
      </c>
      <c r="G78">
        <v>3500</v>
      </c>
      <c r="H78">
        <f t="shared" si="15"/>
        <v>4086</v>
      </c>
      <c r="I78">
        <f t="shared" si="16"/>
        <v>9.9449999999999997E-2</v>
      </c>
      <c r="J78">
        <v>36</v>
      </c>
      <c r="K78">
        <v>430</v>
      </c>
      <c r="L78">
        <v>1.6354</v>
      </c>
      <c r="M78">
        <v>1.7785</v>
      </c>
      <c r="N78">
        <v>1.7733000000000001</v>
      </c>
      <c r="O78">
        <f t="shared" si="17"/>
        <v>1.7268999999999999</v>
      </c>
      <c r="P78">
        <f t="shared" si="18"/>
        <v>5.160000000000009E-2</v>
      </c>
      <c r="Q78">
        <f t="shared" si="19"/>
        <v>5.1999999999998714E-3</v>
      </c>
      <c r="R78">
        <f t="shared" si="20"/>
        <v>4.6400000000000219E-2</v>
      </c>
      <c r="S78">
        <f t="shared" si="21"/>
        <v>3.5607843137254025</v>
      </c>
      <c r="T78">
        <f>AVERAGE(S78:S79)</f>
        <v>3.5607843137254784</v>
      </c>
    </row>
    <row r="79" spans="1:20" x14ac:dyDescent="0.35">
      <c r="A79" t="s">
        <v>159</v>
      </c>
      <c r="B79">
        <v>9.1200000000000003E-2</v>
      </c>
      <c r="C79" t="s">
        <v>40</v>
      </c>
      <c r="D79" t="str">
        <f>INDEX(Treatments!A:B,MATCH(C79,Treatments!A:A,0),2)</f>
        <v>AMBS</v>
      </c>
      <c r="E79">
        <v>60</v>
      </c>
      <c r="F79">
        <v>586</v>
      </c>
      <c r="G79">
        <v>3500</v>
      </c>
      <c r="H79">
        <f t="shared" si="15"/>
        <v>4086</v>
      </c>
      <c r="I79">
        <f t="shared" si="16"/>
        <v>9.9449999999999997E-2</v>
      </c>
      <c r="J79">
        <v>37</v>
      </c>
      <c r="K79">
        <v>400</v>
      </c>
      <c r="L79">
        <v>1.6256999999999999</v>
      </c>
      <c r="M79">
        <v>1.7676000000000001</v>
      </c>
      <c r="N79">
        <v>1.7624</v>
      </c>
      <c r="O79">
        <f t="shared" si="17"/>
        <v>1.7168999999999999</v>
      </c>
      <c r="P79">
        <f t="shared" si="18"/>
        <v>5.0700000000000189E-2</v>
      </c>
      <c r="Q79">
        <f t="shared" si="19"/>
        <v>5.2000000000000934E-3</v>
      </c>
      <c r="R79">
        <f t="shared" si="20"/>
        <v>4.5500000000000096E-2</v>
      </c>
      <c r="S79">
        <f t="shared" si="21"/>
        <v>3.5607843137255544</v>
      </c>
    </row>
    <row r="80" spans="1:20" x14ac:dyDescent="0.35">
      <c r="A80" t="s">
        <v>111</v>
      </c>
      <c r="B80">
        <v>9.4E-2</v>
      </c>
      <c r="C80" t="s">
        <v>41</v>
      </c>
      <c r="D80" t="str">
        <f>INDEX(Treatments!A:B,MATCH(C80,Treatments!A:A,0),2)</f>
        <v>ACTS</v>
      </c>
      <c r="E80">
        <v>54</v>
      </c>
      <c r="F80">
        <v>568</v>
      </c>
      <c r="G80">
        <v>4000</v>
      </c>
      <c r="H80">
        <f t="shared" si="15"/>
        <v>4568</v>
      </c>
      <c r="I80">
        <f t="shared" si="16"/>
        <v>9.9449999999999997E-2</v>
      </c>
      <c r="J80">
        <v>73</v>
      </c>
      <c r="K80">
        <v>416</v>
      </c>
      <c r="L80">
        <v>1.6471</v>
      </c>
      <c r="M80">
        <v>1.8136000000000001</v>
      </c>
      <c r="N80">
        <v>1.8078000000000001</v>
      </c>
      <c r="O80">
        <f t="shared" si="17"/>
        <v>1.7411000000000001</v>
      </c>
      <c r="P80">
        <f t="shared" si="18"/>
        <v>7.2500000000000009E-2</v>
      </c>
      <c r="Q80">
        <f t="shared" si="19"/>
        <v>5.8000000000000274E-3</v>
      </c>
      <c r="R80">
        <f t="shared" si="20"/>
        <v>6.6699999999999982E-2</v>
      </c>
      <c r="S80">
        <f t="shared" si="21"/>
        <v>4.9335046459229694</v>
      </c>
      <c r="T80">
        <f>AVERAGE(S80:S81)</f>
        <v>5.5442384969182141</v>
      </c>
    </row>
    <row r="81" spans="1:20" x14ac:dyDescent="0.35">
      <c r="A81" t="s">
        <v>112</v>
      </c>
      <c r="B81">
        <v>9.3600000000000003E-2</v>
      </c>
      <c r="C81" t="s">
        <v>41</v>
      </c>
      <c r="D81" t="str">
        <f>INDEX(Treatments!A:B,MATCH(C81,Treatments!A:A,0),2)</f>
        <v>ACTS</v>
      </c>
      <c r="E81">
        <v>50</v>
      </c>
      <c r="F81">
        <v>568</v>
      </c>
      <c r="G81">
        <v>4000</v>
      </c>
      <c r="H81">
        <f t="shared" si="15"/>
        <v>4568</v>
      </c>
      <c r="I81">
        <f t="shared" si="16"/>
        <v>9.9449999999999997E-2</v>
      </c>
      <c r="J81">
        <v>74</v>
      </c>
      <c r="K81">
        <v>487</v>
      </c>
      <c r="L81">
        <v>1.6277999999999999</v>
      </c>
      <c r="M81">
        <v>1.8024</v>
      </c>
      <c r="N81">
        <v>1.7957000000000001</v>
      </c>
      <c r="O81">
        <f t="shared" si="17"/>
        <v>1.7213999999999998</v>
      </c>
      <c r="P81">
        <f t="shared" si="18"/>
        <v>8.1000000000000183E-2</v>
      </c>
      <c r="Q81">
        <f t="shared" si="19"/>
        <v>6.6999999999999282E-3</v>
      </c>
      <c r="R81">
        <f t="shared" si="20"/>
        <v>7.4300000000000255E-2</v>
      </c>
      <c r="S81">
        <f t="shared" si="21"/>
        <v>6.1549723479134588</v>
      </c>
    </row>
    <row r="82" spans="1:20" x14ac:dyDescent="0.35">
      <c r="A82" t="s">
        <v>113</v>
      </c>
      <c r="B82">
        <v>9.4700000000000006E-2</v>
      </c>
      <c r="C82" t="s">
        <v>43</v>
      </c>
      <c r="D82" t="str">
        <f>INDEX(Treatments!A:B,MATCH(C82,Treatments!A:A,0),2)</f>
        <v>AMBL</v>
      </c>
      <c r="E82">
        <v>50</v>
      </c>
      <c r="F82">
        <v>1082</v>
      </c>
      <c r="G82">
        <v>3500</v>
      </c>
      <c r="H82">
        <f t="shared" si="15"/>
        <v>4582</v>
      </c>
      <c r="I82">
        <f t="shared" si="16"/>
        <v>9.9449999999999997E-2</v>
      </c>
      <c r="J82">
        <v>75</v>
      </c>
      <c r="K82">
        <v>413</v>
      </c>
      <c r="L82">
        <v>1.6588000000000001</v>
      </c>
      <c r="M82">
        <v>1.7827</v>
      </c>
      <c r="N82">
        <v>1.7793000000000001</v>
      </c>
      <c r="O82">
        <f t="shared" si="17"/>
        <v>1.7535000000000001</v>
      </c>
      <c r="P82">
        <f t="shared" si="18"/>
        <v>2.9199999999999893E-2</v>
      </c>
      <c r="Q82">
        <f t="shared" si="19"/>
        <v>3.3999999999998476E-3</v>
      </c>
      <c r="R82">
        <f t="shared" si="20"/>
        <v>2.5800000000000045E-2</v>
      </c>
      <c r="S82">
        <f t="shared" si="21"/>
        <v>3.1329914529913125</v>
      </c>
      <c r="T82">
        <f>AVERAGE(S82:S83)</f>
        <v>3.006289592760135</v>
      </c>
    </row>
    <row r="83" spans="1:20" x14ac:dyDescent="0.35">
      <c r="A83" t="s">
        <v>114</v>
      </c>
      <c r="B83">
        <v>9.4399999999999998E-2</v>
      </c>
      <c r="C83" t="s">
        <v>43</v>
      </c>
      <c r="D83" t="str">
        <f>INDEX(Treatments!A:B,MATCH(C83,Treatments!A:A,0),2)</f>
        <v>AMBL</v>
      </c>
      <c r="E83">
        <v>56</v>
      </c>
      <c r="F83">
        <v>1082</v>
      </c>
      <c r="G83">
        <v>3500</v>
      </c>
      <c r="H83">
        <f t="shared" si="15"/>
        <v>4582</v>
      </c>
      <c r="I83">
        <f t="shared" si="16"/>
        <v>9.9449999999999997E-2</v>
      </c>
      <c r="J83">
        <v>76</v>
      </c>
      <c r="K83">
        <v>417</v>
      </c>
      <c r="L83">
        <v>1.6396999999999999</v>
      </c>
      <c r="M83">
        <v>1.7659</v>
      </c>
      <c r="N83">
        <v>1.7624</v>
      </c>
      <c r="O83">
        <f t="shared" si="17"/>
        <v>1.7341</v>
      </c>
      <c r="P83">
        <f t="shared" si="18"/>
        <v>3.180000000000005E-2</v>
      </c>
      <c r="Q83">
        <f t="shared" si="19"/>
        <v>3.5000000000000586E-3</v>
      </c>
      <c r="R83">
        <f t="shared" si="20"/>
        <v>2.8299999999999992E-2</v>
      </c>
      <c r="S83">
        <f t="shared" si="21"/>
        <v>2.8795877325289569</v>
      </c>
    </row>
    <row r="84" spans="1:20" x14ac:dyDescent="0.35">
      <c r="A84" t="s">
        <v>129</v>
      </c>
      <c r="B84">
        <v>9.6000000000000002E-2</v>
      </c>
      <c r="C84" t="s">
        <v>52</v>
      </c>
      <c r="D84" t="str">
        <f>INDEX(Treatments!A:B,MATCH(C84,Treatments!A:A,0),2)</f>
        <v>ACTS</v>
      </c>
      <c r="E84">
        <v>56</v>
      </c>
      <c r="F84">
        <v>1062</v>
      </c>
      <c r="G84">
        <v>4000</v>
      </c>
      <c r="H84">
        <f t="shared" si="15"/>
        <v>5062</v>
      </c>
      <c r="I84">
        <f t="shared" si="16"/>
        <v>9.9449999999999997E-2</v>
      </c>
      <c r="J84">
        <v>91</v>
      </c>
      <c r="K84">
        <v>455</v>
      </c>
      <c r="L84">
        <v>1.6134999999999999</v>
      </c>
      <c r="M84">
        <v>1.7553000000000001</v>
      </c>
      <c r="N84">
        <v>1.7508999999999999</v>
      </c>
      <c r="O84">
        <f t="shared" si="17"/>
        <v>1.7095</v>
      </c>
      <c r="P84">
        <f t="shared" si="18"/>
        <v>4.5800000000000063E-2</v>
      </c>
      <c r="Q84">
        <f t="shared" si="19"/>
        <v>4.4000000000001815E-3</v>
      </c>
      <c r="R84">
        <f t="shared" si="20"/>
        <v>4.1399999999999881E-2</v>
      </c>
      <c r="S84">
        <f t="shared" si="21"/>
        <v>3.9992817639878115</v>
      </c>
      <c r="T84">
        <f>AVERAGE(S84:S85)</f>
        <v>3.5549171235445907</v>
      </c>
    </row>
    <row r="85" spans="1:20" x14ac:dyDescent="0.35">
      <c r="A85" t="s">
        <v>130</v>
      </c>
      <c r="B85">
        <v>9.5799999999999996E-2</v>
      </c>
      <c r="C85" t="s">
        <v>52</v>
      </c>
      <c r="D85" t="str">
        <f>INDEX(Treatments!A:B,MATCH(C85,Treatments!A:A,0),2)</f>
        <v>ACTS</v>
      </c>
      <c r="E85">
        <v>54</v>
      </c>
      <c r="F85">
        <v>1062</v>
      </c>
      <c r="G85">
        <v>4000</v>
      </c>
      <c r="H85">
        <f t="shared" si="15"/>
        <v>5062</v>
      </c>
      <c r="I85">
        <f t="shared" si="16"/>
        <v>9.9449999999999997E-2</v>
      </c>
      <c r="J85">
        <v>92</v>
      </c>
      <c r="K85">
        <v>186</v>
      </c>
      <c r="L85">
        <v>1.6194999999999999</v>
      </c>
      <c r="M85">
        <v>1.7527999999999999</v>
      </c>
      <c r="N85">
        <v>1.7495000000000001</v>
      </c>
      <c r="O85">
        <f t="shared" si="17"/>
        <v>1.7153</v>
      </c>
      <c r="P85">
        <f t="shared" si="18"/>
        <v>3.7499999999999867E-2</v>
      </c>
      <c r="Q85">
        <f t="shared" si="19"/>
        <v>3.2999999999998586E-3</v>
      </c>
      <c r="R85">
        <f t="shared" si="20"/>
        <v>3.4200000000000008E-2</v>
      </c>
      <c r="S85">
        <f t="shared" si="21"/>
        <v>3.1105524831013698</v>
      </c>
    </row>
    <row r="86" spans="1:20" x14ac:dyDescent="0.35">
      <c r="A86" t="s">
        <v>162</v>
      </c>
      <c r="B86">
        <v>9.0800000000000006E-2</v>
      </c>
      <c r="C86" t="s">
        <v>44</v>
      </c>
      <c r="D86" t="str">
        <f>INDEX(Treatments!A:B,MATCH(C86,Treatments!A:A,0),2)</f>
        <v>AMBS</v>
      </c>
      <c r="E86">
        <v>50</v>
      </c>
      <c r="G86">
        <v>5775</v>
      </c>
      <c r="H86">
        <f t="shared" si="15"/>
        <v>5775</v>
      </c>
      <c r="I86">
        <f t="shared" si="16"/>
        <v>9.9449999999999997E-2</v>
      </c>
      <c r="J86">
        <v>40</v>
      </c>
      <c r="K86">
        <v>457</v>
      </c>
      <c r="L86">
        <v>1.6111</v>
      </c>
      <c r="M86">
        <v>1.7344999999999999</v>
      </c>
      <c r="N86">
        <v>1.7310000000000001</v>
      </c>
      <c r="O86">
        <f t="shared" si="17"/>
        <v>1.7019</v>
      </c>
      <c r="P86">
        <f t="shared" si="18"/>
        <v>3.2599999999999962E-2</v>
      </c>
      <c r="Q86">
        <f t="shared" si="19"/>
        <v>3.4999999999998366E-3</v>
      </c>
      <c r="R86">
        <f t="shared" si="20"/>
        <v>2.9100000000000126E-2</v>
      </c>
      <c r="S86">
        <f t="shared" si="21"/>
        <v>4.064856711915346</v>
      </c>
      <c r="T86">
        <f>AVERAGE(S86:S87)</f>
        <v>5.1101055806937694</v>
      </c>
    </row>
    <row r="87" spans="1:20" x14ac:dyDescent="0.35">
      <c r="A87" t="s">
        <v>163</v>
      </c>
      <c r="B87">
        <v>9.0899999999999995E-2</v>
      </c>
      <c r="C87" t="s">
        <v>44</v>
      </c>
      <c r="D87" t="str">
        <f>INDEX(Treatments!A:B,MATCH(C87,Treatments!A:A,0),2)</f>
        <v>AMBS</v>
      </c>
      <c r="E87">
        <v>50</v>
      </c>
      <c r="G87">
        <v>5775</v>
      </c>
      <c r="H87">
        <f t="shared" si="15"/>
        <v>5775</v>
      </c>
      <c r="I87">
        <f t="shared" si="16"/>
        <v>9.9449999999999997E-2</v>
      </c>
      <c r="J87">
        <v>41</v>
      </c>
      <c r="K87">
        <v>434</v>
      </c>
      <c r="L87">
        <v>1.6504000000000001</v>
      </c>
      <c r="M87">
        <v>1.8017000000000001</v>
      </c>
      <c r="N87">
        <v>1.7964</v>
      </c>
      <c r="O87">
        <f t="shared" si="17"/>
        <v>1.7413000000000001</v>
      </c>
      <c r="P87">
        <f t="shared" si="18"/>
        <v>6.0400000000000009E-2</v>
      </c>
      <c r="Q87">
        <f t="shared" si="19"/>
        <v>5.3000000000000824E-3</v>
      </c>
      <c r="R87">
        <f t="shared" si="20"/>
        <v>5.5099999999999927E-2</v>
      </c>
      <c r="S87">
        <f t="shared" si="21"/>
        <v>6.1553544494721928</v>
      </c>
    </row>
    <row r="88" spans="1:20" x14ac:dyDescent="0.35">
      <c r="A88" t="s">
        <v>154</v>
      </c>
      <c r="B88">
        <v>9.06E-2</v>
      </c>
      <c r="C88" t="s">
        <v>45</v>
      </c>
      <c r="D88" t="str">
        <f>INDEX(Treatments!A:B,MATCH(C88,Treatments!A:A,0),2)</f>
        <v>ACTS</v>
      </c>
      <c r="E88">
        <v>50</v>
      </c>
      <c r="F88">
        <v>589</v>
      </c>
      <c r="G88">
        <v>4000</v>
      </c>
      <c r="H88">
        <f t="shared" si="15"/>
        <v>4589</v>
      </c>
      <c r="I88">
        <f t="shared" si="16"/>
        <v>9.9449999999999997E-2</v>
      </c>
      <c r="J88">
        <v>32</v>
      </c>
      <c r="K88">
        <v>433</v>
      </c>
      <c r="L88">
        <v>1.6295999999999999</v>
      </c>
      <c r="M88">
        <v>1.7597</v>
      </c>
      <c r="N88">
        <v>1.7559</v>
      </c>
      <c r="O88">
        <f t="shared" si="17"/>
        <v>1.7202</v>
      </c>
      <c r="P88">
        <f t="shared" si="18"/>
        <v>3.9500000000000091E-2</v>
      </c>
      <c r="Q88">
        <f t="shared" si="19"/>
        <v>3.8000000000000256E-3</v>
      </c>
      <c r="R88">
        <f t="shared" si="20"/>
        <v>3.5700000000000065E-2</v>
      </c>
      <c r="S88">
        <f t="shared" si="21"/>
        <v>3.5069281045751866</v>
      </c>
      <c r="T88">
        <f>AVERAGE(S88:S89)</f>
        <v>3.7722549019608484</v>
      </c>
    </row>
    <row r="89" spans="1:20" x14ac:dyDescent="0.35">
      <c r="A89" t="s">
        <v>155</v>
      </c>
      <c r="B89">
        <v>9.0399999999999994E-2</v>
      </c>
      <c r="C89" t="s">
        <v>45</v>
      </c>
      <c r="D89" t="str">
        <f>INDEX(Treatments!A:B,MATCH(C89,Treatments!A:A,0),2)</f>
        <v>ACTS</v>
      </c>
      <c r="E89">
        <v>56</v>
      </c>
      <c r="F89">
        <v>589</v>
      </c>
      <c r="G89">
        <v>4000</v>
      </c>
      <c r="H89">
        <f t="shared" si="15"/>
        <v>4589</v>
      </c>
      <c r="I89">
        <f t="shared" si="16"/>
        <v>9.9449999999999997E-2</v>
      </c>
      <c r="J89">
        <v>33</v>
      </c>
      <c r="K89">
        <v>486</v>
      </c>
      <c r="L89">
        <v>1.627</v>
      </c>
      <c r="M89">
        <v>1.7739</v>
      </c>
      <c r="N89">
        <v>1.7689999999999999</v>
      </c>
      <c r="O89">
        <f t="shared" si="17"/>
        <v>1.7174</v>
      </c>
      <c r="P89">
        <f t="shared" si="18"/>
        <v>5.6499999999999995E-2</v>
      </c>
      <c r="Q89">
        <f t="shared" si="19"/>
        <v>4.9000000000001265E-3</v>
      </c>
      <c r="R89">
        <f t="shared" si="20"/>
        <v>5.1599999999999868E-2</v>
      </c>
      <c r="S89">
        <f t="shared" si="21"/>
        <v>4.0375816993465099</v>
      </c>
    </row>
    <row r="90" spans="1:20" x14ac:dyDescent="0.35">
      <c r="A90" t="s">
        <v>117</v>
      </c>
      <c r="B90">
        <v>9.4500000000000001E-2</v>
      </c>
      <c r="C90" t="s">
        <v>46</v>
      </c>
      <c r="D90" t="str">
        <f>INDEX(Treatments!A:B,MATCH(C90,Treatments!A:A,0),2)</f>
        <v>AMBL</v>
      </c>
      <c r="E90">
        <v>52</v>
      </c>
      <c r="F90">
        <v>1080</v>
      </c>
      <c r="G90">
        <v>3500</v>
      </c>
      <c r="H90">
        <f t="shared" si="15"/>
        <v>4580</v>
      </c>
      <c r="I90">
        <f t="shared" si="16"/>
        <v>9.9449999999999997E-2</v>
      </c>
      <c r="J90">
        <v>79</v>
      </c>
      <c r="K90">
        <v>461</v>
      </c>
      <c r="L90">
        <v>1.6105</v>
      </c>
      <c r="M90">
        <v>1.7534000000000001</v>
      </c>
      <c r="N90">
        <v>1.7490000000000001</v>
      </c>
      <c r="O90">
        <f t="shared" si="17"/>
        <v>1.7050000000000001</v>
      </c>
      <c r="P90">
        <f t="shared" si="18"/>
        <v>4.8399999999999999E-2</v>
      </c>
      <c r="Q90">
        <f t="shared" si="19"/>
        <v>4.3999999999999595E-3</v>
      </c>
      <c r="R90">
        <f t="shared" si="20"/>
        <v>4.4000000000000039E-2</v>
      </c>
      <c r="S90">
        <f t="shared" si="21"/>
        <v>3.8968171094867574</v>
      </c>
      <c r="T90">
        <f>AVERAGE(S90:S91)</f>
        <v>3.9952215819486216</v>
      </c>
    </row>
    <row r="91" spans="1:20" x14ac:dyDescent="0.35">
      <c r="A91" t="s">
        <v>118</v>
      </c>
      <c r="B91">
        <v>9.6100000000000005E-2</v>
      </c>
      <c r="C91" t="s">
        <v>46</v>
      </c>
      <c r="D91" t="str">
        <f>INDEX(Treatments!A:B,MATCH(C91,Treatments!A:A,0),2)</f>
        <v>AMBL</v>
      </c>
      <c r="E91">
        <v>54</v>
      </c>
      <c r="F91">
        <v>1080</v>
      </c>
      <c r="G91">
        <v>3500</v>
      </c>
      <c r="H91">
        <f t="shared" si="15"/>
        <v>4580</v>
      </c>
      <c r="I91">
        <f t="shared" si="16"/>
        <v>9.9449999999999997E-2</v>
      </c>
      <c r="J91">
        <v>80</v>
      </c>
      <c r="K91">
        <v>454</v>
      </c>
      <c r="L91">
        <v>1.6041000000000001</v>
      </c>
      <c r="M91">
        <v>1.7571000000000001</v>
      </c>
      <c r="N91">
        <v>1.7523</v>
      </c>
      <c r="O91">
        <f t="shared" si="17"/>
        <v>1.7002000000000002</v>
      </c>
      <c r="P91">
        <f t="shared" si="18"/>
        <v>5.6899999999999951E-2</v>
      </c>
      <c r="Q91">
        <f t="shared" si="19"/>
        <v>4.8000000000001375E-3</v>
      </c>
      <c r="R91">
        <f t="shared" si="20"/>
        <v>5.2099999999999813E-2</v>
      </c>
      <c r="S91">
        <f t="shared" si="21"/>
        <v>4.0936260544104854</v>
      </c>
    </row>
    <row r="92" spans="1:20" x14ac:dyDescent="0.35">
      <c r="A92" t="s">
        <v>119</v>
      </c>
      <c r="B92">
        <v>9.64E-2</v>
      </c>
      <c r="C92" t="s">
        <v>47</v>
      </c>
      <c r="D92" t="str">
        <f>INDEX(Treatments!A:B,MATCH(C92,Treatments!A:A,0),2)</f>
        <v>CTRL</v>
      </c>
      <c r="E92">
        <v>54</v>
      </c>
      <c r="F92">
        <v>1062</v>
      </c>
      <c r="G92">
        <v>4000</v>
      </c>
      <c r="H92">
        <f t="shared" si="15"/>
        <v>5062</v>
      </c>
      <c r="I92">
        <f t="shared" si="16"/>
        <v>9.9449999999999997E-2</v>
      </c>
      <c r="J92">
        <v>81</v>
      </c>
      <c r="K92">
        <v>419</v>
      </c>
      <c r="L92">
        <v>1.6221000000000001</v>
      </c>
      <c r="M92">
        <v>1.7637</v>
      </c>
      <c r="N92">
        <v>1.7596000000000001</v>
      </c>
      <c r="O92">
        <f t="shared" si="17"/>
        <v>1.7185000000000001</v>
      </c>
      <c r="P92">
        <f t="shared" si="18"/>
        <v>4.5199999999999907E-2</v>
      </c>
      <c r="Q92">
        <f t="shared" si="19"/>
        <v>4.0999999999999925E-3</v>
      </c>
      <c r="R92">
        <f t="shared" si="20"/>
        <v>4.1099999999999914E-2</v>
      </c>
      <c r="S92">
        <f t="shared" si="21"/>
        <v>3.864625812338224</v>
      </c>
      <c r="T92">
        <f>AVERAGE(S92:S93)</f>
        <v>3.4699155540659437</v>
      </c>
    </row>
    <row r="93" spans="1:20" x14ac:dyDescent="0.35">
      <c r="A93" t="s">
        <v>120</v>
      </c>
      <c r="B93">
        <v>9.4899999999999998E-2</v>
      </c>
      <c r="C93" t="s">
        <v>47</v>
      </c>
      <c r="D93" t="str">
        <f>INDEX(Treatments!A:B,MATCH(C93,Treatments!A:A,0),2)</f>
        <v>CTRL</v>
      </c>
      <c r="E93">
        <v>48</v>
      </c>
      <c r="F93">
        <v>1062</v>
      </c>
      <c r="G93">
        <v>4000</v>
      </c>
      <c r="H93">
        <f t="shared" si="15"/>
        <v>5062</v>
      </c>
      <c r="I93">
        <f t="shared" si="16"/>
        <v>9.9449999999999997E-2</v>
      </c>
      <c r="J93">
        <v>82</v>
      </c>
      <c r="K93">
        <v>436</v>
      </c>
      <c r="L93">
        <v>1.6248</v>
      </c>
      <c r="M93">
        <v>1.7517</v>
      </c>
      <c r="N93">
        <v>1.7487999999999999</v>
      </c>
      <c r="O93">
        <f t="shared" si="17"/>
        <v>1.7197</v>
      </c>
      <c r="P93">
        <f t="shared" si="18"/>
        <v>3.2000000000000028E-2</v>
      </c>
      <c r="Q93">
        <f t="shared" si="19"/>
        <v>2.9000000000001247E-3</v>
      </c>
      <c r="R93">
        <f t="shared" si="20"/>
        <v>2.9099999999999904E-2</v>
      </c>
      <c r="S93">
        <f t="shared" si="21"/>
        <v>3.0752052957936633</v>
      </c>
    </row>
    <row r="94" spans="1:20" x14ac:dyDescent="0.35">
      <c r="A94" t="s">
        <v>148</v>
      </c>
      <c r="B94">
        <v>9.2899999999999996E-2</v>
      </c>
      <c r="C94" t="s">
        <v>48</v>
      </c>
      <c r="D94" t="str">
        <f>INDEX(Treatments!A:B,MATCH(C94,Treatments!A:A,0),2)</f>
        <v>ACTL</v>
      </c>
      <c r="E94">
        <v>56</v>
      </c>
      <c r="F94">
        <v>588</v>
      </c>
      <c r="G94">
        <v>4000</v>
      </c>
      <c r="H94">
        <f t="shared" si="15"/>
        <v>4588</v>
      </c>
      <c r="I94">
        <f t="shared" si="16"/>
        <v>9.9449999999999997E-2</v>
      </c>
      <c r="J94">
        <v>26</v>
      </c>
      <c r="K94">
        <v>418</v>
      </c>
      <c r="L94">
        <v>1.6563000000000001</v>
      </c>
      <c r="M94">
        <v>1.8604000000000001</v>
      </c>
      <c r="N94">
        <v>1.8511</v>
      </c>
      <c r="O94">
        <f t="shared" si="17"/>
        <v>1.7492000000000001</v>
      </c>
      <c r="P94">
        <f t="shared" si="18"/>
        <v>0.11119999999999997</v>
      </c>
      <c r="Q94">
        <f t="shared" si="19"/>
        <v>9.300000000000086E-3</v>
      </c>
      <c r="R94">
        <f t="shared" si="20"/>
        <v>0.10189999999999988</v>
      </c>
      <c r="S94">
        <f t="shared" si="21"/>
        <v>7.6614953673777917</v>
      </c>
      <c r="T94">
        <f>AVERAGE(S94:S95)</f>
        <v>5.6299633699634128</v>
      </c>
    </row>
    <row r="95" spans="1:20" x14ac:dyDescent="0.35">
      <c r="A95" t="s">
        <v>149</v>
      </c>
      <c r="B95">
        <v>9.1700000000000004E-2</v>
      </c>
      <c r="C95" t="s">
        <v>48</v>
      </c>
      <c r="D95" t="str">
        <f>INDEX(Treatments!A:B,MATCH(C95,Treatments!A:A,0),2)</f>
        <v>ACTL</v>
      </c>
      <c r="E95">
        <v>50</v>
      </c>
      <c r="F95">
        <v>588</v>
      </c>
      <c r="G95">
        <v>4000</v>
      </c>
      <c r="H95">
        <f t="shared" si="15"/>
        <v>4588</v>
      </c>
      <c r="I95">
        <f t="shared" si="16"/>
        <v>9.9449999999999997E-2</v>
      </c>
      <c r="J95">
        <v>27</v>
      </c>
      <c r="K95">
        <v>406</v>
      </c>
      <c r="L95">
        <v>1.6205000000000001</v>
      </c>
      <c r="M95">
        <v>1.7612000000000001</v>
      </c>
      <c r="N95">
        <v>1.7573000000000001</v>
      </c>
      <c r="O95">
        <f t="shared" si="17"/>
        <v>1.7122000000000002</v>
      </c>
      <c r="P95">
        <f t="shared" si="18"/>
        <v>4.8999999999999932E-2</v>
      </c>
      <c r="Q95">
        <f t="shared" si="19"/>
        <v>3.9000000000000146E-3</v>
      </c>
      <c r="R95">
        <f t="shared" si="20"/>
        <v>4.5099999999999918E-2</v>
      </c>
      <c r="S95">
        <f t="shared" si="21"/>
        <v>3.5984313725490331</v>
      </c>
    </row>
    <row r="96" spans="1:20" x14ac:dyDescent="0.35">
      <c r="A96" t="s">
        <v>146</v>
      </c>
      <c r="B96">
        <v>9.2600000000000002E-2</v>
      </c>
      <c r="C96" t="s">
        <v>49</v>
      </c>
      <c r="D96" t="str">
        <f>INDEX(Treatments!A:B,MATCH(C96,Treatments!A:A,0),2)</f>
        <v>ACTS</v>
      </c>
      <c r="E96">
        <v>60</v>
      </c>
      <c r="F96">
        <v>600</v>
      </c>
      <c r="G96">
        <v>4500</v>
      </c>
      <c r="H96">
        <f t="shared" si="15"/>
        <v>5100</v>
      </c>
      <c r="I96">
        <f t="shared" si="16"/>
        <v>9.9449999999999997E-2</v>
      </c>
      <c r="J96">
        <v>24</v>
      </c>
      <c r="K96">
        <v>490</v>
      </c>
      <c r="L96">
        <v>1.6488</v>
      </c>
      <c r="M96">
        <v>1.7895000000000001</v>
      </c>
      <c r="N96">
        <v>1.7847999999999999</v>
      </c>
      <c r="O96">
        <f t="shared" si="17"/>
        <v>1.7414000000000001</v>
      </c>
      <c r="P96">
        <f t="shared" si="18"/>
        <v>4.8100000000000032E-2</v>
      </c>
      <c r="Q96">
        <f t="shared" si="19"/>
        <v>4.7000000000001485E-3</v>
      </c>
      <c r="R96">
        <f t="shared" si="20"/>
        <v>4.3399999999999883E-2</v>
      </c>
      <c r="S96">
        <f t="shared" si="21"/>
        <v>4.017094017094144</v>
      </c>
      <c r="T96">
        <f>AVERAGE(S96:S97)</f>
        <v>3.9316239316239732</v>
      </c>
    </row>
    <row r="97" spans="1:20" x14ac:dyDescent="0.35">
      <c r="A97" t="s">
        <v>147</v>
      </c>
      <c r="B97">
        <v>9.1399999999999995E-2</v>
      </c>
      <c r="C97" t="s">
        <v>49</v>
      </c>
      <c r="D97" t="str">
        <f>INDEX(Treatments!A:B,MATCH(C97,Treatments!A:A,0),2)</f>
        <v>ACTS</v>
      </c>
      <c r="E97">
        <v>60</v>
      </c>
      <c r="F97">
        <v>600</v>
      </c>
      <c r="G97">
        <v>4500</v>
      </c>
      <c r="H97">
        <f t="shared" si="15"/>
        <v>5100</v>
      </c>
      <c r="I97">
        <f t="shared" si="16"/>
        <v>9.9449999999999997E-2</v>
      </c>
      <c r="J97">
        <v>25</v>
      </c>
      <c r="K97">
        <v>402</v>
      </c>
      <c r="L97">
        <v>1.6537999999999999</v>
      </c>
      <c r="M97">
        <v>1.7989999999999999</v>
      </c>
      <c r="N97">
        <v>1.7945</v>
      </c>
      <c r="O97">
        <f t="shared" si="17"/>
        <v>1.7451999999999999</v>
      </c>
      <c r="P97">
        <f t="shared" si="18"/>
        <v>5.380000000000007E-2</v>
      </c>
      <c r="Q97">
        <f t="shared" si="19"/>
        <v>4.4999999999999485E-3</v>
      </c>
      <c r="R97">
        <f t="shared" si="20"/>
        <v>4.9300000000000122E-2</v>
      </c>
      <c r="S97">
        <f t="shared" si="21"/>
        <v>3.8461538461538023</v>
      </c>
    </row>
    <row r="98" spans="1:20" x14ac:dyDescent="0.35">
      <c r="A98" t="s">
        <v>136</v>
      </c>
      <c r="B98">
        <v>9.5799999999999996E-2</v>
      </c>
      <c r="C98" t="s">
        <v>50</v>
      </c>
      <c r="D98" t="str">
        <f>INDEX(Treatments!A:B,MATCH(C98,Treatments!A:A,0),2)</f>
        <v>CTRL</v>
      </c>
      <c r="E98">
        <v>52</v>
      </c>
      <c r="F98">
        <v>588</v>
      </c>
      <c r="G98">
        <v>4500</v>
      </c>
      <c r="H98">
        <f t="shared" ref="H98:H109" si="22">SUM(F98,G98)</f>
        <v>5088</v>
      </c>
      <c r="I98">
        <f t="shared" ref="I98:I104" si="23">3*0.03315</f>
        <v>9.9449999999999997E-2</v>
      </c>
      <c r="J98">
        <v>98</v>
      </c>
      <c r="K98">
        <v>182</v>
      </c>
      <c r="L98">
        <v>1.6414</v>
      </c>
      <c r="M98">
        <v>1.8249</v>
      </c>
      <c r="N98">
        <v>1.8166</v>
      </c>
      <c r="O98">
        <f t="shared" ref="O98:O104" si="24">L98+B98</f>
        <v>1.7372000000000001</v>
      </c>
      <c r="P98">
        <f t="shared" ref="P98:P104" si="25">M98-O98</f>
        <v>8.7699999999999889E-2</v>
      </c>
      <c r="Q98">
        <f t="shared" ref="Q98:Q104" si="26">(M98-O98)-(N98-O98)</f>
        <v>8.2999999999999741E-3</v>
      </c>
      <c r="R98">
        <f t="shared" ref="R98:R104" si="27">P98-Q98</f>
        <v>7.9399999999999915E-2</v>
      </c>
      <c r="S98">
        <f t="shared" si="21"/>
        <v>8.1661445643345836</v>
      </c>
      <c r="T98">
        <f>AVERAGE(S98:S99)</f>
        <v>8.7387585566770376</v>
      </c>
    </row>
    <row r="99" spans="1:20" x14ac:dyDescent="0.35">
      <c r="A99" t="s">
        <v>137</v>
      </c>
      <c r="B99">
        <v>9.6500000000000002E-2</v>
      </c>
      <c r="C99" t="s">
        <v>50</v>
      </c>
      <c r="D99" t="str">
        <f>INDEX(Treatments!A:B,MATCH(C99,Treatments!A:A,0),2)</f>
        <v>CTRL</v>
      </c>
      <c r="E99">
        <v>50</v>
      </c>
      <c r="F99">
        <v>588</v>
      </c>
      <c r="G99">
        <v>4500</v>
      </c>
      <c r="H99">
        <f t="shared" si="22"/>
        <v>5088</v>
      </c>
      <c r="I99">
        <f t="shared" si="23"/>
        <v>9.9449999999999997E-2</v>
      </c>
      <c r="J99">
        <v>99</v>
      </c>
      <c r="K99">
        <v>193</v>
      </c>
      <c r="L99">
        <v>1.6316999999999999</v>
      </c>
      <c r="M99">
        <v>1.8193999999999999</v>
      </c>
      <c r="N99">
        <v>1.8103</v>
      </c>
      <c r="O99">
        <f t="shared" si="24"/>
        <v>1.7282</v>
      </c>
      <c r="P99">
        <f t="shared" si="25"/>
        <v>9.1199999999999948E-2</v>
      </c>
      <c r="Q99">
        <f t="shared" si="26"/>
        <v>9.099999999999886E-3</v>
      </c>
      <c r="R99">
        <f t="shared" si="27"/>
        <v>8.2100000000000062E-2</v>
      </c>
      <c r="S99">
        <f t="shared" si="21"/>
        <v>9.3113725490194916</v>
      </c>
    </row>
    <row r="100" spans="1:20" x14ac:dyDescent="0.35">
      <c r="A100" t="s">
        <v>133</v>
      </c>
      <c r="B100">
        <v>9.6100000000000005E-2</v>
      </c>
      <c r="C100" t="s">
        <v>51</v>
      </c>
      <c r="D100" t="str">
        <f>INDEX(Treatments!A:B,MATCH(C100,Treatments!A:A,0),2)</f>
        <v>ACTL</v>
      </c>
      <c r="E100">
        <v>50</v>
      </c>
      <c r="F100">
        <v>600</v>
      </c>
      <c r="G100">
        <v>4000</v>
      </c>
      <c r="H100">
        <f t="shared" si="22"/>
        <v>4600</v>
      </c>
      <c r="I100">
        <f t="shared" si="23"/>
        <v>9.9449999999999997E-2</v>
      </c>
      <c r="J100">
        <v>95</v>
      </c>
      <c r="K100">
        <v>189</v>
      </c>
      <c r="L100">
        <v>1.6484000000000001</v>
      </c>
      <c r="M100">
        <v>1.8055000000000001</v>
      </c>
      <c r="N100">
        <v>1.7996000000000001</v>
      </c>
      <c r="O100">
        <f t="shared" si="24"/>
        <v>1.7445000000000002</v>
      </c>
      <c r="P100">
        <f t="shared" si="25"/>
        <v>6.0999999999999943E-2</v>
      </c>
      <c r="Q100">
        <f t="shared" si="26"/>
        <v>5.9000000000000163E-3</v>
      </c>
      <c r="R100">
        <f t="shared" si="27"/>
        <v>5.5099999999999927E-2</v>
      </c>
      <c r="S100">
        <f t="shared" si="21"/>
        <v>5.4580191050779439</v>
      </c>
      <c r="T100">
        <f>AVERAGE(S100:S102)</f>
        <v>7.18485000837945</v>
      </c>
    </row>
    <row r="101" spans="1:20" x14ac:dyDescent="0.35">
      <c r="A101" t="s">
        <v>134</v>
      </c>
      <c r="B101">
        <v>9.5500000000000002E-2</v>
      </c>
      <c r="C101" t="s">
        <v>51</v>
      </c>
      <c r="D101" t="str">
        <f>INDEX(Treatments!A:B,MATCH(C101,Treatments!A:A,0),2)</f>
        <v>ACTL</v>
      </c>
      <c r="E101">
        <v>50</v>
      </c>
      <c r="F101">
        <v>600</v>
      </c>
      <c r="G101">
        <v>4000</v>
      </c>
      <c r="H101">
        <f t="shared" si="22"/>
        <v>4600</v>
      </c>
      <c r="I101">
        <f t="shared" si="23"/>
        <v>9.9449999999999997E-2</v>
      </c>
      <c r="J101">
        <v>96</v>
      </c>
      <c r="K101">
        <v>190</v>
      </c>
      <c r="L101">
        <v>1.6415999999999999</v>
      </c>
      <c r="M101">
        <v>1.8096000000000001</v>
      </c>
      <c r="N101">
        <v>1.8028999999999999</v>
      </c>
      <c r="O101">
        <f t="shared" si="24"/>
        <v>1.7370999999999999</v>
      </c>
      <c r="P101">
        <f t="shared" si="25"/>
        <v>7.2500000000000231E-2</v>
      </c>
      <c r="Q101">
        <f t="shared" si="26"/>
        <v>6.7000000000001503E-3</v>
      </c>
      <c r="R101">
        <f t="shared" si="27"/>
        <v>6.5800000000000081E-2</v>
      </c>
      <c r="S101">
        <f t="shared" si="21"/>
        <v>6.1980894922072789</v>
      </c>
    </row>
    <row r="102" spans="1:20" x14ac:dyDescent="0.35">
      <c r="A102" t="s">
        <v>135</v>
      </c>
      <c r="B102">
        <v>9.6000000000000002E-2</v>
      </c>
      <c r="C102" t="s">
        <v>51</v>
      </c>
      <c r="D102" t="str">
        <f>INDEX(Treatments!A:B,MATCH(C102,Treatments!A:A,0),2)</f>
        <v>ACTL</v>
      </c>
      <c r="E102">
        <v>50</v>
      </c>
      <c r="F102">
        <v>600</v>
      </c>
      <c r="G102">
        <v>4000</v>
      </c>
      <c r="H102">
        <f t="shared" si="22"/>
        <v>4600</v>
      </c>
      <c r="I102">
        <f t="shared" si="23"/>
        <v>9.9449999999999997E-2</v>
      </c>
      <c r="J102">
        <v>97</v>
      </c>
      <c r="K102">
        <v>191</v>
      </c>
      <c r="L102">
        <v>1.6512</v>
      </c>
      <c r="M102">
        <v>1.8651</v>
      </c>
      <c r="N102">
        <v>1.8544</v>
      </c>
      <c r="O102">
        <f t="shared" si="24"/>
        <v>1.7472000000000001</v>
      </c>
      <c r="P102">
        <f t="shared" si="25"/>
        <v>0.11789999999999989</v>
      </c>
      <c r="Q102">
        <f t="shared" si="26"/>
        <v>1.0699999999999932E-2</v>
      </c>
      <c r="R102">
        <f t="shared" si="27"/>
        <v>0.10719999999999996</v>
      </c>
      <c r="S102">
        <f t="shared" si="21"/>
        <v>9.898441427853129</v>
      </c>
    </row>
    <row r="103" spans="1:20" x14ac:dyDescent="0.35">
      <c r="A103" t="s">
        <v>160</v>
      </c>
      <c r="B103">
        <v>9.1700000000000004E-2</v>
      </c>
      <c r="C103" t="s">
        <v>276</v>
      </c>
      <c r="D103" t="e">
        <f>INDEX(Treatments!A:B,MATCH(C103,Treatments!A:A,0),2)</f>
        <v>#N/A</v>
      </c>
      <c r="E103">
        <v>1000</v>
      </c>
      <c r="H103">
        <f t="shared" si="22"/>
        <v>0</v>
      </c>
      <c r="I103">
        <f t="shared" si="23"/>
        <v>9.9449999999999997E-2</v>
      </c>
      <c r="J103">
        <v>38</v>
      </c>
      <c r="K103">
        <v>415</v>
      </c>
      <c r="L103">
        <v>1.6195999999999999</v>
      </c>
      <c r="M103">
        <v>1.7289000000000001</v>
      </c>
      <c r="N103">
        <v>1.726</v>
      </c>
      <c r="O103">
        <f t="shared" si="24"/>
        <v>1.7113</v>
      </c>
      <c r="P103">
        <f t="shared" si="25"/>
        <v>1.760000000000006E-2</v>
      </c>
      <c r="Q103">
        <f t="shared" si="26"/>
        <v>2.9000000000001247E-3</v>
      </c>
      <c r="R103">
        <f t="shared" si="27"/>
        <v>1.4699999999999935E-2</v>
      </c>
      <c r="S103">
        <f>Q103/E103</f>
        <v>2.9000000000001247E-6</v>
      </c>
      <c r="T103">
        <f>AVERAGE(S103:S104)</f>
        <v>2.9000000000001247E-6</v>
      </c>
    </row>
    <row r="104" spans="1:20" x14ac:dyDescent="0.35">
      <c r="A104" t="s">
        <v>161</v>
      </c>
      <c r="B104">
        <v>9.1499999999999998E-2</v>
      </c>
      <c r="C104" t="s">
        <v>276</v>
      </c>
      <c r="D104" t="e">
        <f>INDEX(Treatments!A:B,MATCH(C104,Treatments!A:A,0),2)</f>
        <v>#N/A</v>
      </c>
      <c r="E104">
        <v>1000</v>
      </c>
      <c r="H104">
        <f t="shared" si="22"/>
        <v>0</v>
      </c>
      <c r="I104">
        <f t="shared" si="23"/>
        <v>9.9449999999999997E-2</v>
      </c>
      <c r="J104">
        <v>39</v>
      </c>
      <c r="K104">
        <v>456</v>
      </c>
      <c r="L104">
        <v>1.6102000000000001</v>
      </c>
      <c r="M104">
        <v>1.7149000000000001</v>
      </c>
      <c r="N104">
        <v>1.712</v>
      </c>
      <c r="O104">
        <f t="shared" si="24"/>
        <v>1.7017</v>
      </c>
      <c r="P104">
        <f t="shared" si="25"/>
        <v>1.3200000000000101E-2</v>
      </c>
      <c r="Q104">
        <f t="shared" si="26"/>
        <v>2.9000000000001247E-3</v>
      </c>
      <c r="R104">
        <f t="shared" si="27"/>
        <v>1.0299999999999976E-2</v>
      </c>
      <c r="S104">
        <f>Q104/E104</f>
        <v>2.9000000000001247E-6</v>
      </c>
    </row>
    <row r="105" spans="1:20" x14ac:dyDescent="0.35">
      <c r="A105" t="s">
        <v>202</v>
      </c>
      <c r="B105">
        <v>9.0999999999999998E-2</v>
      </c>
      <c r="D105" t="e">
        <f>INDEX(Treatments!A:B,MATCH(C105,Treatments!A:A,0),2)</f>
        <v>#N/A</v>
      </c>
      <c r="H105">
        <f t="shared" si="22"/>
        <v>0</v>
      </c>
    </row>
    <row r="106" spans="1:20" x14ac:dyDescent="0.35">
      <c r="A106" t="s">
        <v>203</v>
      </c>
      <c r="B106">
        <v>9.0399999999999994E-2</v>
      </c>
      <c r="D106" t="e">
        <f>INDEX(Treatments!A:B,MATCH(C106,Treatments!A:A,0),2)</f>
        <v>#N/A</v>
      </c>
      <c r="H106">
        <f t="shared" si="22"/>
        <v>0</v>
      </c>
    </row>
    <row r="107" spans="1:20" x14ac:dyDescent="0.35">
      <c r="A107" t="s">
        <v>204</v>
      </c>
      <c r="B107">
        <v>9.06E-2</v>
      </c>
      <c r="D107" t="e">
        <f>INDEX(Treatments!A:B,MATCH(C107,Treatments!A:A,0),2)</f>
        <v>#N/A</v>
      </c>
      <c r="H107">
        <f t="shared" si="22"/>
        <v>0</v>
      </c>
    </row>
    <row r="108" spans="1:20" x14ac:dyDescent="0.35">
      <c r="A108" t="s">
        <v>205</v>
      </c>
      <c r="B108">
        <v>9.11E-2</v>
      </c>
      <c r="D108" t="e">
        <f>INDEX(Treatments!A:B,MATCH(C108,Treatments!A:A,0),2)</f>
        <v>#N/A</v>
      </c>
      <c r="H108">
        <f t="shared" si="22"/>
        <v>0</v>
      </c>
    </row>
    <row r="109" spans="1:20" x14ac:dyDescent="0.35">
      <c r="A109" t="s">
        <v>206</v>
      </c>
      <c r="B109">
        <v>9.2200000000000004E-2</v>
      </c>
      <c r="D109" t="e">
        <f>INDEX(Treatments!A:B,MATCH(C109,Treatments!A:A,0),2)</f>
        <v>#N/A</v>
      </c>
      <c r="H109">
        <f t="shared" si="22"/>
        <v>0</v>
      </c>
    </row>
    <row r="110" spans="1:20" x14ac:dyDescent="0.35">
      <c r="A110" t="s">
        <v>207</v>
      </c>
    </row>
    <row r="111" spans="1:20" x14ac:dyDescent="0.35">
      <c r="A111" t="s">
        <v>208</v>
      </c>
    </row>
    <row r="112" spans="1:20" x14ac:dyDescent="0.35">
      <c r="A112" t="s">
        <v>209</v>
      </c>
    </row>
    <row r="113" spans="1:1" x14ac:dyDescent="0.35">
      <c r="A113" t="s">
        <v>210</v>
      </c>
    </row>
    <row r="114" spans="1:1" x14ac:dyDescent="0.35">
      <c r="A114" t="s">
        <v>211</v>
      </c>
    </row>
    <row r="115" spans="1:1" x14ac:dyDescent="0.35">
      <c r="A115" t="s">
        <v>212</v>
      </c>
    </row>
    <row r="116" spans="1:1" x14ac:dyDescent="0.35">
      <c r="A116" t="s">
        <v>213</v>
      </c>
    </row>
  </sheetData>
  <sortState ref="A2:S116">
    <sortCondition ref="C2:C116"/>
  </sortState>
  <conditionalFormatting sqref="S2:S1048576">
    <cfRule type="colorScale" priority="1">
      <colorScale>
        <cfvo type="min"/>
        <cfvo type="percentile" val="50"/>
        <cfvo type="max"/>
        <color rgb="FFF8696B"/>
        <color rgb="FFFCFCFF"/>
        <color rgb="FF63BE7B"/>
      </colorScale>
    </cfRule>
  </conditionalFormatting>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191D8F-0238-42BD-B8D7-6192FF3877C0}">
  <dimension ref="A1:F104"/>
  <sheetViews>
    <sheetView workbookViewId="0">
      <selection activeCell="F1" sqref="A1:F1"/>
    </sheetView>
  </sheetViews>
  <sheetFormatPr defaultRowHeight="14.5" x14ac:dyDescent="0.35"/>
  <sheetData>
    <row r="1" spans="1:6" x14ac:dyDescent="0.35">
      <c r="A1" t="s">
        <v>339</v>
      </c>
      <c r="B1" t="s">
        <v>97</v>
      </c>
      <c r="C1" t="s">
        <v>335</v>
      </c>
      <c r="D1" t="s">
        <v>336</v>
      </c>
      <c r="E1" t="s">
        <v>338</v>
      </c>
      <c r="F1" t="s">
        <v>337</v>
      </c>
    </row>
    <row r="2" spans="1:6" x14ac:dyDescent="0.35">
      <c r="A2">
        <v>61</v>
      </c>
      <c r="B2" t="s">
        <v>99</v>
      </c>
      <c r="C2">
        <v>480</v>
      </c>
      <c r="D2">
        <v>1.6407</v>
      </c>
      <c r="E2">
        <v>1.8746</v>
      </c>
      <c r="F2">
        <v>1.8631</v>
      </c>
    </row>
    <row r="3" spans="1:6" x14ac:dyDescent="0.35">
      <c r="A3">
        <v>62</v>
      </c>
      <c r="B3" t="s">
        <v>100</v>
      </c>
      <c r="C3">
        <v>409</v>
      </c>
      <c r="D3">
        <v>1.635</v>
      </c>
      <c r="E3">
        <v>1.8508</v>
      </c>
      <c r="F3">
        <v>1.8408</v>
      </c>
    </row>
    <row r="4" spans="1:6" x14ac:dyDescent="0.35">
      <c r="A4">
        <v>63</v>
      </c>
      <c r="B4" t="s">
        <v>101</v>
      </c>
      <c r="C4">
        <v>403</v>
      </c>
      <c r="D4">
        <v>1.6203000000000001</v>
      </c>
      <c r="E4">
        <v>1.7746</v>
      </c>
      <c r="F4">
        <v>1.7685999999999999</v>
      </c>
    </row>
    <row r="5" spans="1:6" x14ac:dyDescent="0.35">
      <c r="A5">
        <v>64</v>
      </c>
      <c r="B5" t="s">
        <v>102</v>
      </c>
      <c r="C5">
        <v>438</v>
      </c>
      <c r="D5">
        <v>1.5992</v>
      </c>
      <c r="E5">
        <v>1.7542</v>
      </c>
      <c r="F5">
        <v>1.7472000000000001</v>
      </c>
    </row>
    <row r="6" spans="1:6" x14ac:dyDescent="0.35">
      <c r="A6">
        <v>65</v>
      </c>
      <c r="B6" t="s">
        <v>103</v>
      </c>
      <c r="C6">
        <v>426</v>
      </c>
      <c r="D6">
        <v>1.6241000000000001</v>
      </c>
      <c r="E6">
        <v>1.802</v>
      </c>
      <c r="F6">
        <v>1.7935000000000001</v>
      </c>
    </row>
    <row r="7" spans="1:6" x14ac:dyDescent="0.35">
      <c r="A7">
        <v>66</v>
      </c>
      <c r="B7" t="s">
        <v>104</v>
      </c>
      <c r="C7">
        <v>404</v>
      </c>
      <c r="D7">
        <v>1.6569</v>
      </c>
      <c r="E7">
        <v>1.829</v>
      </c>
      <c r="F7">
        <v>1.8219000000000001</v>
      </c>
    </row>
    <row r="8" spans="1:6" x14ac:dyDescent="0.35">
      <c r="A8">
        <v>67</v>
      </c>
      <c r="B8" t="s">
        <v>105</v>
      </c>
      <c r="C8">
        <v>422</v>
      </c>
      <c r="D8">
        <v>1.6373</v>
      </c>
      <c r="E8">
        <v>1.7892999999999999</v>
      </c>
      <c r="F8">
        <v>1.7839</v>
      </c>
    </row>
    <row r="9" spans="1:6" x14ac:dyDescent="0.35">
      <c r="A9">
        <v>68</v>
      </c>
      <c r="B9" t="s">
        <v>106</v>
      </c>
      <c r="C9">
        <v>488</v>
      </c>
      <c r="D9">
        <v>1.6157999999999999</v>
      </c>
      <c r="E9">
        <v>1.7969999999999999</v>
      </c>
      <c r="F9">
        <v>1.7843</v>
      </c>
    </row>
    <row r="10" spans="1:6" x14ac:dyDescent="0.35">
      <c r="A10">
        <v>69</v>
      </c>
      <c r="B10" t="s">
        <v>107</v>
      </c>
      <c r="C10">
        <v>473</v>
      </c>
      <c r="D10">
        <v>1.6234999999999999</v>
      </c>
      <c r="E10">
        <v>1.7727999999999999</v>
      </c>
      <c r="F10">
        <v>1.768</v>
      </c>
    </row>
    <row r="11" spans="1:6" x14ac:dyDescent="0.35">
      <c r="A11">
        <v>70</v>
      </c>
      <c r="B11" t="s">
        <v>108</v>
      </c>
      <c r="C11">
        <v>464</v>
      </c>
      <c r="D11">
        <v>1.6212</v>
      </c>
      <c r="E11">
        <v>1.7739</v>
      </c>
      <c r="F11">
        <v>1.7688999999999999</v>
      </c>
    </row>
    <row r="12" spans="1:6" x14ac:dyDescent="0.35">
      <c r="A12">
        <v>71</v>
      </c>
      <c r="B12" t="s">
        <v>109</v>
      </c>
      <c r="C12">
        <v>481</v>
      </c>
      <c r="D12">
        <v>1.6229</v>
      </c>
      <c r="E12">
        <v>1.8728</v>
      </c>
      <c r="F12">
        <v>1.8617999999999999</v>
      </c>
    </row>
    <row r="13" spans="1:6" x14ac:dyDescent="0.35">
      <c r="A13">
        <v>72</v>
      </c>
      <c r="B13" t="s">
        <v>110</v>
      </c>
      <c r="C13">
        <v>429</v>
      </c>
      <c r="D13">
        <v>1.6505000000000001</v>
      </c>
      <c r="E13">
        <v>1.897</v>
      </c>
      <c r="F13">
        <v>1.8872</v>
      </c>
    </row>
    <row r="14" spans="1:6" x14ac:dyDescent="0.35">
      <c r="A14">
        <v>73</v>
      </c>
      <c r="B14" t="s">
        <v>111</v>
      </c>
      <c r="C14">
        <v>416</v>
      </c>
      <c r="D14">
        <v>1.6471</v>
      </c>
      <c r="E14">
        <v>1.8136000000000001</v>
      </c>
      <c r="F14">
        <v>1.8078000000000001</v>
      </c>
    </row>
    <row r="15" spans="1:6" x14ac:dyDescent="0.35">
      <c r="A15">
        <v>74</v>
      </c>
      <c r="B15" t="s">
        <v>112</v>
      </c>
      <c r="C15">
        <v>487</v>
      </c>
      <c r="D15">
        <v>1.6277999999999999</v>
      </c>
      <c r="E15">
        <v>1.8024</v>
      </c>
      <c r="F15">
        <v>1.7957000000000001</v>
      </c>
    </row>
    <row r="16" spans="1:6" x14ac:dyDescent="0.35">
      <c r="A16">
        <v>75</v>
      </c>
      <c r="B16" t="s">
        <v>113</v>
      </c>
      <c r="C16">
        <v>413</v>
      </c>
      <c r="D16">
        <v>1.6588000000000001</v>
      </c>
      <c r="E16">
        <v>1.7827</v>
      </c>
      <c r="F16">
        <v>1.7793000000000001</v>
      </c>
    </row>
    <row r="17" spans="1:6" x14ac:dyDescent="0.35">
      <c r="A17">
        <v>76</v>
      </c>
      <c r="B17" t="s">
        <v>114</v>
      </c>
      <c r="C17">
        <v>417</v>
      </c>
      <c r="D17">
        <v>1.6396999999999999</v>
      </c>
      <c r="E17">
        <v>1.7659</v>
      </c>
      <c r="F17">
        <v>1.7624</v>
      </c>
    </row>
    <row r="18" spans="1:6" x14ac:dyDescent="0.35">
      <c r="A18">
        <v>77</v>
      </c>
      <c r="B18" t="s">
        <v>115</v>
      </c>
      <c r="C18">
        <v>410</v>
      </c>
      <c r="D18">
        <v>1.6413</v>
      </c>
      <c r="E18">
        <v>1.845</v>
      </c>
      <c r="F18">
        <v>1.8358000000000001</v>
      </c>
    </row>
    <row r="19" spans="1:6" x14ac:dyDescent="0.35">
      <c r="A19">
        <v>78</v>
      </c>
      <c r="B19" t="s">
        <v>116</v>
      </c>
      <c r="C19">
        <v>449</v>
      </c>
      <c r="D19">
        <v>1.6137999999999999</v>
      </c>
      <c r="E19">
        <v>1.7959000000000001</v>
      </c>
      <c r="F19">
        <v>1.7881</v>
      </c>
    </row>
    <row r="20" spans="1:6" x14ac:dyDescent="0.35">
      <c r="A20">
        <v>79</v>
      </c>
      <c r="B20" t="s">
        <v>117</v>
      </c>
      <c r="C20">
        <v>461</v>
      </c>
      <c r="D20">
        <v>1.6105</v>
      </c>
      <c r="E20">
        <v>1.7534000000000001</v>
      </c>
      <c r="F20">
        <v>1.7490000000000001</v>
      </c>
    </row>
    <row r="21" spans="1:6" x14ac:dyDescent="0.35">
      <c r="A21">
        <v>80</v>
      </c>
      <c r="B21" t="s">
        <v>118</v>
      </c>
      <c r="C21">
        <v>454</v>
      </c>
      <c r="D21">
        <v>1.6041000000000001</v>
      </c>
      <c r="E21">
        <v>1.7571000000000001</v>
      </c>
      <c r="F21">
        <v>1.7523</v>
      </c>
    </row>
    <row r="22" spans="1:6" x14ac:dyDescent="0.35">
      <c r="A22">
        <v>81</v>
      </c>
      <c r="B22" t="s">
        <v>119</v>
      </c>
      <c r="C22">
        <v>419</v>
      </c>
      <c r="D22">
        <v>1.6221000000000001</v>
      </c>
      <c r="E22">
        <v>1.7637</v>
      </c>
      <c r="F22">
        <v>1.7596000000000001</v>
      </c>
    </row>
    <row r="23" spans="1:6" x14ac:dyDescent="0.35">
      <c r="A23">
        <v>82</v>
      </c>
      <c r="B23" t="s">
        <v>120</v>
      </c>
      <c r="C23">
        <v>436</v>
      </c>
      <c r="D23">
        <v>1.6248</v>
      </c>
      <c r="E23">
        <v>1.7517</v>
      </c>
      <c r="F23">
        <v>1.7487999999999999</v>
      </c>
    </row>
    <row r="24" spans="1:6" x14ac:dyDescent="0.35">
      <c r="A24">
        <v>83</v>
      </c>
      <c r="B24" t="s">
        <v>121</v>
      </c>
      <c r="C24">
        <v>465</v>
      </c>
      <c r="D24">
        <v>1.6039000000000001</v>
      </c>
      <c r="E24">
        <v>1.7488999999999999</v>
      </c>
      <c r="F24">
        <v>1.7439</v>
      </c>
    </row>
    <row r="25" spans="1:6" x14ac:dyDescent="0.35">
      <c r="A25">
        <v>84</v>
      </c>
      <c r="B25" t="s">
        <v>122</v>
      </c>
      <c r="C25">
        <v>440</v>
      </c>
      <c r="D25">
        <v>1.6313</v>
      </c>
      <c r="E25">
        <v>1.7712000000000001</v>
      </c>
      <c r="F25">
        <v>1.7676000000000001</v>
      </c>
    </row>
    <row r="26" spans="1:6" x14ac:dyDescent="0.35">
      <c r="A26">
        <v>85</v>
      </c>
      <c r="B26" t="s">
        <v>123</v>
      </c>
      <c r="C26">
        <v>476</v>
      </c>
      <c r="D26">
        <v>1.6395999999999999</v>
      </c>
      <c r="E26">
        <v>1.7583</v>
      </c>
      <c r="F26">
        <v>1.7559</v>
      </c>
    </row>
    <row r="27" spans="1:6" x14ac:dyDescent="0.35">
      <c r="A27">
        <v>86</v>
      </c>
      <c r="B27" t="s">
        <v>124</v>
      </c>
      <c r="C27">
        <v>482</v>
      </c>
      <c r="D27">
        <v>1.6471</v>
      </c>
      <c r="E27">
        <v>1.7665999999999999</v>
      </c>
      <c r="F27">
        <v>1.7639</v>
      </c>
    </row>
    <row r="28" spans="1:6" x14ac:dyDescent="0.35">
      <c r="A28">
        <v>87</v>
      </c>
      <c r="B28" t="s">
        <v>125</v>
      </c>
      <c r="C28">
        <v>424</v>
      </c>
      <c r="D28">
        <v>1.6527000000000001</v>
      </c>
      <c r="E28">
        <v>1.8099000000000001</v>
      </c>
      <c r="F28">
        <v>1.8045</v>
      </c>
    </row>
    <row r="29" spans="1:6" x14ac:dyDescent="0.35">
      <c r="A29">
        <v>88</v>
      </c>
      <c r="B29" t="s">
        <v>126</v>
      </c>
      <c r="C29">
        <v>437</v>
      </c>
      <c r="D29">
        <v>1.6158999999999999</v>
      </c>
      <c r="E29">
        <v>1.7565999999999999</v>
      </c>
      <c r="F29">
        <v>1.7524999999999999</v>
      </c>
    </row>
    <row r="30" spans="1:6" x14ac:dyDescent="0.35">
      <c r="A30">
        <v>89</v>
      </c>
      <c r="B30" t="s">
        <v>127</v>
      </c>
      <c r="C30">
        <v>401</v>
      </c>
      <c r="D30">
        <v>1.6460999999999999</v>
      </c>
      <c r="E30">
        <v>1.7574000000000001</v>
      </c>
      <c r="F30">
        <v>1.7556</v>
      </c>
    </row>
    <row r="31" spans="1:6" x14ac:dyDescent="0.35">
      <c r="A31">
        <v>90</v>
      </c>
      <c r="B31" t="s">
        <v>128</v>
      </c>
      <c r="C31">
        <v>444</v>
      </c>
      <c r="D31">
        <v>1.6249</v>
      </c>
      <c r="E31">
        <v>1.7495000000000001</v>
      </c>
      <c r="F31">
        <v>1.7468999999999999</v>
      </c>
    </row>
    <row r="32" spans="1:6" x14ac:dyDescent="0.35">
      <c r="A32">
        <v>91</v>
      </c>
      <c r="B32" t="s">
        <v>129</v>
      </c>
      <c r="C32">
        <v>455</v>
      </c>
      <c r="D32">
        <v>1.6134999999999999</v>
      </c>
      <c r="E32">
        <v>1.7553000000000001</v>
      </c>
      <c r="F32">
        <v>1.7508999999999999</v>
      </c>
    </row>
    <row r="33" spans="1:6" x14ac:dyDescent="0.35">
      <c r="A33">
        <v>92</v>
      </c>
      <c r="B33" t="s">
        <v>130</v>
      </c>
      <c r="C33">
        <v>186</v>
      </c>
      <c r="D33">
        <v>1.6194999999999999</v>
      </c>
      <c r="E33">
        <v>1.7527999999999999</v>
      </c>
      <c r="F33">
        <v>1.7495000000000001</v>
      </c>
    </row>
    <row r="34" spans="1:6" x14ac:dyDescent="0.35">
      <c r="A34">
        <v>93</v>
      </c>
      <c r="B34" t="s">
        <v>131</v>
      </c>
      <c r="C34">
        <v>187</v>
      </c>
      <c r="D34">
        <v>1.6335</v>
      </c>
      <c r="E34">
        <v>1.7868999999999999</v>
      </c>
      <c r="F34">
        <v>1.7813000000000001</v>
      </c>
    </row>
    <row r="35" spans="1:6" x14ac:dyDescent="0.35">
      <c r="A35">
        <v>94</v>
      </c>
      <c r="B35" t="s">
        <v>132</v>
      </c>
      <c r="C35">
        <v>188</v>
      </c>
      <c r="D35">
        <v>1.6409</v>
      </c>
      <c r="E35">
        <v>1.7922</v>
      </c>
      <c r="F35">
        <v>1.7864</v>
      </c>
    </row>
    <row r="36" spans="1:6" x14ac:dyDescent="0.35">
      <c r="A36">
        <v>95</v>
      </c>
      <c r="B36" t="s">
        <v>133</v>
      </c>
      <c r="C36">
        <v>189</v>
      </c>
      <c r="D36">
        <v>1.6484000000000001</v>
      </c>
      <c r="E36">
        <v>1.8055000000000001</v>
      </c>
      <c r="F36">
        <v>1.7996000000000001</v>
      </c>
    </row>
    <row r="37" spans="1:6" x14ac:dyDescent="0.35">
      <c r="A37">
        <v>96</v>
      </c>
      <c r="B37" t="s">
        <v>134</v>
      </c>
      <c r="C37">
        <v>190</v>
      </c>
      <c r="D37">
        <v>1.6415999999999999</v>
      </c>
      <c r="E37">
        <v>1.8096000000000001</v>
      </c>
      <c r="F37">
        <v>1.8028999999999999</v>
      </c>
    </row>
    <row r="38" spans="1:6" x14ac:dyDescent="0.35">
      <c r="A38">
        <v>97</v>
      </c>
      <c r="B38" t="s">
        <v>135</v>
      </c>
      <c r="C38">
        <v>191</v>
      </c>
      <c r="D38">
        <v>1.6512</v>
      </c>
      <c r="E38">
        <v>1.8651</v>
      </c>
      <c r="F38">
        <v>1.8544</v>
      </c>
    </row>
    <row r="39" spans="1:6" x14ac:dyDescent="0.35">
      <c r="A39">
        <v>98</v>
      </c>
      <c r="B39" t="s">
        <v>136</v>
      </c>
      <c r="C39">
        <v>182</v>
      </c>
      <c r="D39">
        <v>1.6414</v>
      </c>
      <c r="E39">
        <v>1.8249</v>
      </c>
      <c r="F39">
        <v>1.8166</v>
      </c>
    </row>
    <row r="40" spans="1:6" x14ac:dyDescent="0.35">
      <c r="A40">
        <v>99</v>
      </c>
      <c r="B40" t="s">
        <v>137</v>
      </c>
      <c r="C40">
        <v>193</v>
      </c>
      <c r="D40">
        <v>1.6316999999999999</v>
      </c>
      <c r="E40">
        <v>1.8193999999999999</v>
      </c>
      <c r="F40">
        <v>1.8103</v>
      </c>
    </row>
    <row r="41" spans="1:6" x14ac:dyDescent="0.35">
      <c r="A41">
        <v>100</v>
      </c>
      <c r="B41" t="s">
        <v>138</v>
      </c>
      <c r="C41">
        <v>194</v>
      </c>
      <c r="D41">
        <v>1.6367</v>
      </c>
      <c r="E41">
        <v>1.8089999999999999</v>
      </c>
      <c r="F41">
        <v>1.8015000000000001</v>
      </c>
    </row>
    <row r="42" spans="1:6" x14ac:dyDescent="0.35">
      <c r="A42">
        <v>101</v>
      </c>
      <c r="B42" t="s">
        <v>139</v>
      </c>
      <c r="C42">
        <v>195</v>
      </c>
      <c r="D42">
        <v>1.6561999999999999</v>
      </c>
      <c r="E42">
        <v>1.8150999999999999</v>
      </c>
      <c r="F42">
        <v>1.8090999999999999</v>
      </c>
    </row>
    <row r="43" spans="1:6" x14ac:dyDescent="0.35">
      <c r="A43">
        <v>102</v>
      </c>
      <c r="B43" t="s">
        <v>140</v>
      </c>
      <c r="C43">
        <v>196</v>
      </c>
      <c r="D43">
        <v>1.6457999999999999</v>
      </c>
      <c r="E43">
        <v>1.7904</v>
      </c>
      <c r="F43">
        <v>1.7857000000000001</v>
      </c>
    </row>
    <row r="44" spans="1:6" x14ac:dyDescent="0.35">
      <c r="A44">
        <v>103</v>
      </c>
      <c r="B44" t="s">
        <v>141</v>
      </c>
      <c r="C44">
        <v>197</v>
      </c>
      <c r="D44">
        <v>1.6474</v>
      </c>
      <c r="E44">
        <v>1.7782</v>
      </c>
      <c r="F44">
        <v>1.7750999999999999</v>
      </c>
    </row>
    <row r="45" spans="1:6" x14ac:dyDescent="0.35">
      <c r="A45">
        <v>20</v>
      </c>
      <c r="B45" t="s">
        <v>142</v>
      </c>
      <c r="C45">
        <v>474</v>
      </c>
      <c r="D45">
        <v>1.6180000000000001</v>
      </c>
      <c r="E45">
        <v>1.7628999999999999</v>
      </c>
      <c r="F45">
        <v>1.7582</v>
      </c>
    </row>
    <row r="46" spans="1:6" x14ac:dyDescent="0.35">
      <c r="A46">
        <v>21</v>
      </c>
      <c r="B46" t="s">
        <v>143</v>
      </c>
      <c r="C46">
        <v>412</v>
      </c>
      <c r="D46">
        <v>1.6235999999999999</v>
      </c>
      <c r="E46">
        <v>1.7645999999999999</v>
      </c>
      <c r="F46">
        <v>1.7605999999999999</v>
      </c>
    </row>
    <row r="47" spans="1:6" x14ac:dyDescent="0.35">
      <c r="A47">
        <v>22</v>
      </c>
      <c r="B47" t="s">
        <v>144</v>
      </c>
      <c r="C47">
        <v>462</v>
      </c>
      <c r="D47">
        <v>1.6142000000000001</v>
      </c>
      <c r="E47">
        <v>1.7596000000000001</v>
      </c>
      <c r="F47">
        <v>1.7545999999999999</v>
      </c>
    </row>
    <row r="48" spans="1:6" x14ac:dyDescent="0.35">
      <c r="A48">
        <v>23</v>
      </c>
      <c r="B48" t="s">
        <v>145</v>
      </c>
      <c r="C48">
        <v>485</v>
      </c>
      <c r="D48">
        <v>1.6422000000000001</v>
      </c>
      <c r="E48">
        <v>1.7803</v>
      </c>
      <c r="F48">
        <v>1.7765</v>
      </c>
    </row>
    <row r="49" spans="1:6" x14ac:dyDescent="0.35">
      <c r="A49">
        <v>24</v>
      </c>
      <c r="B49" t="s">
        <v>146</v>
      </c>
      <c r="C49">
        <v>490</v>
      </c>
      <c r="D49">
        <v>1.6488</v>
      </c>
      <c r="E49">
        <v>1.7895000000000001</v>
      </c>
      <c r="F49">
        <v>1.7847999999999999</v>
      </c>
    </row>
    <row r="50" spans="1:6" x14ac:dyDescent="0.35">
      <c r="A50">
        <v>25</v>
      </c>
      <c r="B50" t="s">
        <v>147</v>
      </c>
      <c r="C50">
        <v>402</v>
      </c>
      <c r="D50">
        <v>1.6537999999999999</v>
      </c>
      <c r="E50">
        <v>1.7989999999999999</v>
      </c>
      <c r="F50">
        <v>1.7945</v>
      </c>
    </row>
    <row r="51" spans="1:6" x14ac:dyDescent="0.35">
      <c r="A51">
        <v>26</v>
      </c>
      <c r="B51" t="s">
        <v>148</v>
      </c>
      <c r="C51">
        <v>418</v>
      </c>
      <c r="D51">
        <v>1.6563000000000001</v>
      </c>
      <c r="E51">
        <v>1.8604000000000001</v>
      </c>
      <c r="F51">
        <v>1.8511</v>
      </c>
    </row>
    <row r="52" spans="1:6" x14ac:dyDescent="0.35">
      <c r="A52">
        <v>27</v>
      </c>
      <c r="B52" t="s">
        <v>149</v>
      </c>
      <c r="C52">
        <v>406</v>
      </c>
      <c r="D52">
        <v>1.6205000000000001</v>
      </c>
      <c r="E52">
        <v>1.7612000000000001</v>
      </c>
      <c r="F52">
        <v>1.7573000000000001</v>
      </c>
    </row>
    <row r="53" spans="1:6" x14ac:dyDescent="0.35">
      <c r="A53">
        <v>28</v>
      </c>
      <c r="B53" t="s">
        <v>150</v>
      </c>
      <c r="C53">
        <v>407</v>
      </c>
      <c r="D53">
        <v>1.6506000000000001</v>
      </c>
      <c r="E53">
        <v>1.8326</v>
      </c>
      <c r="F53">
        <v>1.8252999999999999</v>
      </c>
    </row>
    <row r="54" spans="1:6" x14ac:dyDescent="0.35">
      <c r="A54">
        <v>29</v>
      </c>
      <c r="B54" t="s">
        <v>151</v>
      </c>
      <c r="C54">
        <v>405</v>
      </c>
      <c r="D54">
        <v>1.6308</v>
      </c>
      <c r="E54">
        <v>1.8218000000000001</v>
      </c>
      <c r="F54">
        <v>1.8121</v>
      </c>
    </row>
    <row r="55" spans="1:6" x14ac:dyDescent="0.35">
      <c r="A55">
        <v>30</v>
      </c>
      <c r="B55" t="s">
        <v>152</v>
      </c>
      <c r="C55">
        <v>445</v>
      </c>
      <c r="D55">
        <v>1.6023000000000001</v>
      </c>
      <c r="E55">
        <v>1.8665</v>
      </c>
      <c r="F55">
        <v>1.8543000000000001</v>
      </c>
    </row>
    <row r="56" spans="1:6" x14ac:dyDescent="0.35">
      <c r="A56">
        <v>31</v>
      </c>
      <c r="B56" t="s">
        <v>153</v>
      </c>
      <c r="C56">
        <v>489</v>
      </c>
      <c r="D56">
        <v>1.6229</v>
      </c>
      <c r="E56">
        <v>1.8517999999999999</v>
      </c>
      <c r="F56">
        <v>1.8422000000000001</v>
      </c>
    </row>
    <row r="57" spans="1:6" x14ac:dyDescent="0.35">
      <c r="A57">
        <v>32</v>
      </c>
      <c r="B57" t="s">
        <v>154</v>
      </c>
      <c r="C57">
        <v>433</v>
      </c>
      <c r="D57">
        <v>1.6295999999999999</v>
      </c>
      <c r="E57">
        <v>1.7597</v>
      </c>
      <c r="F57">
        <v>1.7559</v>
      </c>
    </row>
    <row r="58" spans="1:6" x14ac:dyDescent="0.35">
      <c r="A58">
        <v>33</v>
      </c>
      <c r="B58" t="s">
        <v>155</v>
      </c>
      <c r="C58">
        <v>486</v>
      </c>
      <c r="D58">
        <v>1.627</v>
      </c>
      <c r="E58">
        <v>1.7739</v>
      </c>
      <c r="F58">
        <v>1.7689999999999999</v>
      </c>
    </row>
    <row r="59" spans="1:6" x14ac:dyDescent="0.35">
      <c r="A59">
        <v>34</v>
      </c>
      <c r="B59" t="s">
        <v>156</v>
      </c>
      <c r="C59">
        <v>460</v>
      </c>
      <c r="D59">
        <v>1.6138999999999999</v>
      </c>
      <c r="E59">
        <v>1.7644</v>
      </c>
      <c r="F59">
        <v>1.7591000000000001</v>
      </c>
    </row>
    <row r="60" spans="1:6" x14ac:dyDescent="0.35">
      <c r="A60">
        <v>35</v>
      </c>
      <c r="B60" t="s">
        <v>157</v>
      </c>
      <c r="C60">
        <v>439</v>
      </c>
      <c r="D60">
        <v>1.6143000000000001</v>
      </c>
      <c r="E60">
        <v>1.7536</v>
      </c>
      <c r="F60">
        <v>1.7497</v>
      </c>
    </row>
    <row r="61" spans="1:6" x14ac:dyDescent="0.35">
      <c r="A61">
        <v>36</v>
      </c>
      <c r="B61" t="s">
        <v>158</v>
      </c>
      <c r="C61">
        <v>430</v>
      </c>
      <c r="D61">
        <v>1.6354</v>
      </c>
      <c r="E61">
        <v>1.7785</v>
      </c>
      <c r="F61">
        <v>1.7733000000000001</v>
      </c>
    </row>
    <row r="62" spans="1:6" x14ac:dyDescent="0.35">
      <c r="A62">
        <v>37</v>
      </c>
      <c r="B62" t="s">
        <v>159</v>
      </c>
      <c r="C62">
        <v>400</v>
      </c>
      <c r="D62">
        <v>1.6256999999999999</v>
      </c>
      <c r="E62">
        <v>1.7676000000000001</v>
      </c>
      <c r="F62">
        <v>1.7624</v>
      </c>
    </row>
    <row r="63" spans="1:6" x14ac:dyDescent="0.35">
      <c r="A63">
        <v>38</v>
      </c>
      <c r="B63" t="s">
        <v>160</v>
      </c>
      <c r="C63">
        <v>415</v>
      </c>
      <c r="D63">
        <v>1.6195999999999999</v>
      </c>
      <c r="E63">
        <v>1.7289000000000001</v>
      </c>
      <c r="F63">
        <v>1.726</v>
      </c>
    </row>
    <row r="64" spans="1:6" x14ac:dyDescent="0.35">
      <c r="A64">
        <v>39</v>
      </c>
      <c r="B64" t="s">
        <v>161</v>
      </c>
      <c r="C64">
        <v>456</v>
      </c>
      <c r="D64">
        <v>1.6102000000000001</v>
      </c>
      <c r="E64">
        <v>1.7149000000000001</v>
      </c>
      <c r="F64">
        <v>1.712</v>
      </c>
    </row>
    <row r="65" spans="1:6" x14ac:dyDescent="0.35">
      <c r="A65">
        <v>40</v>
      </c>
      <c r="B65" t="s">
        <v>162</v>
      </c>
      <c r="C65">
        <v>457</v>
      </c>
      <c r="D65">
        <v>1.6111</v>
      </c>
      <c r="E65">
        <v>1.7344999999999999</v>
      </c>
      <c r="F65">
        <v>1.7310000000000001</v>
      </c>
    </row>
    <row r="66" spans="1:6" x14ac:dyDescent="0.35">
      <c r="A66">
        <v>41</v>
      </c>
      <c r="B66" t="s">
        <v>163</v>
      </c>
      <c r="C66">
        <v>434</v>
      </c>
      <c r="D66">
        <v>1.6504000000000001</v>
      </c>
      <c r="E66">
        <v>1.8017000000000001</v>
      </c>
      <c r="F66">
        <v>1.7964</v>
      </c>
    </row>
    <row r="67" spans="1:6" x14ac:dyDescent="0.35">
      <c r="A67">
        <v>42</v>
      </c>
      <c r="B67" t="s">
        <v>164</v>
      </c>
      <c r="C67">
        <v>478</v>
      </c>
      <c r="D67">
        <v>1.6398999999999999</v>
      </c>
      <c r="E67">
        <v>1.8537999999999999</v>
      </c>
      <c r="F67">
        <v>1.8456999999999999</v>
      </c>
    </row>
    <row r="68" spans="1:6" x14ac:dyDescent="0.35">
      <c r="A68">
        <v>43</v>
      </c>
      <c r="B68" t="s">
        <v>165</v>
      </c>
      <c r="C68">
        <v>420</v>
      </c>
      <c r="D68">
        <v>1.6132</v>
      </c>
      <c r="E68">
        <v>1.8602000000000001</v>
      </c>
      <c r="F68">
        <v>1.8498000000000001</v>
      </c>
    </row>
    <row r="69" spans="1:6" x14ac:dyDescent="0.35">
      <c r="A69">
        <v>44</v>
      </c>
      <c r="B69" t="s">
        <v>166</v>
      </c>
      <c r="C69">
        <v>442</v>
      </c>
      <c r="D69">
        <v>1.6294999999999999</v>
      </c>
      <c r="E69">
        <v>1.8446</v>
      </c>
      <c r="F69">
        <v>1.8332999999999999</v>
      </c>
    </row>
    <row r="70" spans="1:6" x14ac:dyDescent="0.35">
      <c r="A70">
        <v>45</v>
      </c>
      <c r="B70" t="s">
        <v>167</v>
      </c>
      <c r="C70">
        <v>477</v>
      </c>
      <c r="D70">
        <v>1.635</v>
      </c>
      <c r="E70">
        <v>1.8371999999999999</v>
      </c>
      <c r="F70">
        <v>1.8271999999999999</v>
      </c>
    </row>
    <row r="71" spans="1:6" x14ac:dyDescent="0.35">
      <c r="A71">
        <v>46</v>
      </c>
      <c r="B71" t="s">
        <v>168</v>
      </c>
      <c r="C71">
        <v>484</v>
      </c>
      <c r="D71">
        <v>1.6317999999999999</v>
      </c>
      <c r="E71">
        <v>1.7803</v>
      </c>
      <c r="F71">
        <v>1.7746999999999999</v>
      </c>
    </row>
    <row r="72" spans="1:6" x14ac:dyDescent="0.35">
      <c r="A72">
        <v>47</v>
      </c>
      <c r="B72" t="s">
        <v>169</v>
      </c>
      <c r="C72">
        <v>451</v>
      </c>
      <c r="D72">
        <v>1.6093999999999999</v>
      </c>
      <c r="E72">
        <v>1.7583</v>
      </c>
      <c r="F72">
        <v>1.7532000000000001</v>
      </c>
    </row>
    <row r="73" spans="1:6" x14ac:dyDescent="0.35">
      <c r="A73">
        <v>48</v>
      </c>
      <c r="B73" t="s">
        <v>170</v>
      </c>
      <c r="C73">
        <v>469</v>
      </c>
      <c r="D73">
        <v>1.6039000000000001</v>
      </c>
      <c r="E73">
        <v>1.7976000000000001</v>
      </c>
      <c r="F73">
        <v>1.7887</v>
      </c>
    </row>
    <row r="74" spans="1:6" x14ac:dyDescent="0.35">
      <c r="A74">
        <v>49</v>
      </c>
      <c r="B74" t="s">
        <v>171</v>
      </c>
      <c r="C74">
        <v>427</v>
      </c>
      <c r="D74">
        <v>1.6456999999999999</v>
      </c>
      <c r="E74">
        <v>1.8211999999999999</v>
      </c>
      <c r="F74">
        <v>1.8139000000000001</v>
      </c>
    </row>
    <row r="75" spans="1:6" x14ac:dyDescent="0.35">
      <c r="A75">
        <v>50</v>
      </c>
      <c r="B75" t="s">
        <v>172</v>
      </c>
      <c r="C75">
        <v>414</v>
      </c>
      <c r="D75">
        <v>1.6257999999999999</v>
      </c>
      <c r="E75">
        <v>1.8556999999999999</v>
      </c>
      <c r="F75">
        <v>1.8438000000000001</v>
      </c>
    </row>
    <row r="76" spans="1:6" x14ac:dyDescent="0.35">
      <c r="A76">
        <v>51</v>
      </c>
      <c r="B76" t="s">
        <v>173</v>
      </c>
      <c r="C76">
        <v>483</v>
      </c>
      <c r="D76">
        <v>1.6265000000000001</v>
      </c>
      <c r="E76">
        <v>1.8396999999999999</v>
      </c>
      <c r="F76">
        <v>1.8293999999999999</v>
      </c>
    </row>
    <row r="77" spans="1:6" x14ac:dyDescent="0.35">
      <c r="A77">
        <v>52</v>
      </c>
      <c r="B77" t="s">
        <v>174</v>
      </c>
      <c r="C77">
        <v>466</v>
      </c>
      <c r="D77">
        <v>1.6173999999999999</v>
      </c>
      <c r="E77">
        <v>1.8265</v>
      </c>
      <c r="F77">
        <v>1.8152999999999999</v>
      </c>
    </row>
    <row r="78" spans="1:6" x14ac:dyDescent="0.35">
      <c r="A78">
        <v>53</v>
      </c>
      <c r="B78" t="s">
        <v>175</v>
      </c>
      <c r="C78">
        <v>425</v>
      </c>
      <c r="D78">
        <v>1.6431</v>
      </c>
      <c r="E78">
        <v>1.8532999999999999</v>
      </c>
      <c r="F78">
        <v>1.8433999999999999</v>
      </c>
    </row>
    <row r="79" spans="1:6" x14ac:dyDescent="0.35">
      <c r="A79">
        <v>54</v>
      </c>
      <c r="B79" t="s">
        <v>176</v>
      </c>
      <c r="C79">
        <v>408</v>
      </c>
      <c r="D79">
        <v>1.6482000000000001</v>
      </c>
      <c r="E79">
        <v>1.8746</v>
      </c>
      <c r="F79">
        <v>1.8633</v>
      </c>
    </row>
    <row r="80" spans="1:6" x14ac:dyDescent="0.35">
      <c r="A80">
        <v>55</v>
      </c>
      <c r="B80" t="s">
        <v>177</v>
      </c>
      <c r="C80">
        <v>458</v>
      </c>
      <c r="D80">
        <v>1.6063000000000001</v>
      </c>
      <c r="E80">
        <v>1.8139000000000001</v>
      </c>
      <c r="F80">
        <v>1.8044</v>
      </c>
    </row>
    <row r="81" spans="1:6" x14ac:dyDescent="0.35">
      <c r="A81">
        <v>56</v>
      </c>
      <c r="B81" t="s">
        <v>178</v>
      </c>
      <c r="C81">
        <v>428</v>
      </c>
      <c r="D81">
        <v>1.6483000000000001</v>
      </c>
      <c r="E81">
        <v>1.8077000000000001</v>
      </c>
      <c r="F81">
        <v>1.802</v>
      </c>
    </row>
    <row r="82" spans="1:6" x14ac:dyDescent="0.35">
      <c r="A82">
        <v>57</v>
      </c>
      <c r="B82" t="s">
        <v>179</v>
      </c>
      <c r="C82">
        <v>467</v>
      </c>
      <c r="D82">
        <v>1.6415</v>
      </c>
      <c r="E82">
        <v>1.7965</v>
      </c>
      <c r="F82">
        <v>1.7904</v>
      </c>
    </row>
    <row r="83" spans="1:6" x14ac:dyDescent="0.35">
      <c r="A83">
        <v>58</v>
      </c>
      <c r="B83" t="s">
        <v>180</v>
      </c>
      <c r="C83">
        <v>423</v>
      </c>
      <c r="D83">
        <v>1.6464000000000001</v>
      </c>
      <c r="E83">
        <v>1.829</v>
      </c>
      <c r="F83">
        <v>1.8217000000000001</v>
      </c>
    </row>
    <row r="84" spans="1:6" x14ac:dyDescent="0.35">
      <c r="A84">
        <v>59</v>
      </c>
      <c r="B84" t="s">
        <v>181</v>
      </c>
      <c r="C84">
        <v>421</v>
      </c>
      <c r="D84">
        <v>1.6429</v>
      </c>
      <c r="E84">
        <v>1.8426</v>
      </c>
      <c r="F84">
        <v>1.8325</v>
      </c>
    </row>
    <row r="85" spans="1:6" x14ac:dyDescent="0.35">
      <c r="A85">
        <v>60</v>
      </c>
      <c r="B85" t="s">
        <v>182</v>
      </c>
      <c r="C85">
        <v>471</v>
      </c>
      <c r="D85">
        <v>1.6152</v>
      </c>
      <c r="E85">
        <v>1.8982000000000001</v>
      </c>
      <c r="F85">
        <v>1.8826000000000001</v>
      </c>
    </row>
    <row r="86" spans="1:6" x14ac:dyDescent="0.35">
      <c r="A86">
        <v>19</v>
      </c>
      <c r="B86" t="s">
        <v>183</v>
      </c>
      <c r="C86">
        <v>472</v>
      </c>
      <c r="D86">
        <v>1.6117999999999999</v>
      </c>
      <c r="E86">
        <v>1.8411999999999999</v>
      </c>
      <c r="F86">
        <v>1.8306</v>
      </c>
    </row>
    <row r="87" spans="1:6" x14ac:dyDescent="0.35">
      <c r="A87">
        <v>2</v>
      </c>
      <c r="B87" t="s">
        <v>184</v>
      </c>
      <c r="C87">
        <v>462</v>
      </c>
      <c r="D87">
        <v>1.6313</v>
      </c>
      <c r="E87">
        <v>1.8726</v>
      </c>
      <c r="F87">
        <v>1.8627</v>
      </c>
    </row>
    <row r="88" spans="1:6" x14ac:dyDescent="0.35">
      <c r="A88">
        <v>1</v>
      </c>
      <c r="B88" t="s">
        <v>185</v>
      </c>
      <c r="C88">
        <v>441</v>
      </c>
      <c r="D88">
        <v>1.6251</v>
      </c>
      <c r="E88">
        <v>1.8753</v>
      </c>
      <c r="F88">
        <v>1.8644000000000001</v>
      </c>
    </row>
    <row r="89" spans="1:6" x14ac:dyDescent="0.35">
      <c r="A89">
        <v>3</v>
      </c>
      <c r="B89" t="s">
        <v>186</v>
      </c>
      <c r="C89">
        <v>463</v>
      </c>
      <c r="D89">
        <v>1.6108</v>
      </c>
      <c r="E89">
        <v>1.7989999999999999</v>
      </c>
      <c r="F89">
        <v>1.7927</v>
      </c>
    </row>
    <row r="90" spans="1:6" x14ac:dyDescent="0.35">
      <c r="A90">
        <v>4</v>
      </c>
      <c r="B90" t="s">
        <v>187</v>
      </c>
      <c r="C90">
        <v>463</v>
      </c>
      <c r="D90">
        <v>1.6108</v>
      </c>
      <c r="E90">
        <v>1.7935000000000001</v>
      </c>
      <c r="F90">
        <v>1.7854000000000001</v>
      </c>
    </row>
    <row r="91" spans="1:6" x14ac:dyDescent="0.35">
      <c r="A91">
        <v>5</v>
      </c>
      <c r="B91" t="s">
        <v>188</v>
      </c>
      <c r="C91">
        <v>468</v>
      </c>
      <c r="D91">
        <v>1.6202000000000001</v>
      </c>
      <c r="E91">
        <v>1.7761</v>
      </c>
      <c r="F91">
        <v>1.7701</v>
      </c>
    </row>
    <row r="92" spans="1:6" x14ac:dyDescent="0.35">
      <c r="A92">
        <v>6</v>
      </c>
      <c r="B92" t="s">
        <v>189</v>
      </c>
      <c r="C92">
        <v>459</v>
      </c>
      <c r="D92">
        <v>1.6092</v>
      </c>
      <c r="E92">
        <v>1.7709999999999999</v>
      </c>
      <c r="F92">
        <v>1.7645999999999999</v>
      </c>
    </row>
    <row r="93" spans="1:6" x14ac:dyDescent="0.35">
      <c r="A93">
        <v>7</v>
      </c>
      <c r="B93" t="s">
        <v>190</v>
      </c>
      <c r="C93">
        <v>475</v>
      </c>
      <c r="D93">
        <v>1.6326000000000001</v>
      </c>
      <c r="E93">
        <v>1.8138000000000001</v>
      </c>
      <c r="F93">
        <v>1.8056000000000001</v>
      </c>
    </row>
    <row r="94" spans="1:6" x14ac:dyDescent="0.35">
      <c r="A94">
        <v>8</v>
      </c>
      <c r="B94" t="s">
        <v>191</v>
      </c>
      <c r="C94">
        <v>479</v>
      </c>
      <c r="D94">
        <v>1.6363000000000001</v>
      </c>
      <c r="E94">
        <v>1.7970999999999999</v>
      </c>
      <c r="F94">
        <v>1.7909999999999999</v>
      </c>
    </row>
    <row r="95" spans="1:6" x14ac:dyDescent="0.35">
      <c r="A95">
        <v>9</v>
      </c>
      <c r="B95" t="s">
        <v>192</v>
      </c>
      <c r="C95">
        <v>446</v>
      </c>
      <c r="D95">
        <v>1.6056999999999999</v>
      </c>
      <c r="E95">
        <v>1.794</v>
      </c>
      <c r="F95">
        <v>1.7856000000000001</v>
      </c>
    </row>
    <row r="96" spans="1:6" x14ac:dyDescent="0.35">
      <c r="A96">
        <v>10</v>
      </c>
      <c r="B96" t="s">
        <v>193</v>
      </c>
      <c r="C96">
        <v>447</v>
      </c>
      <c r="D96">
        <v>1.6131</v>
      </c>
      <c r="E96">
        <v>1.7970999999999999</v>
      </c>
      <c r="F96">
        <v>1.7909999999999999</v>
      </c>
    </row>
    <row r="97" spans="1:6" x14ac:dyDescent="0.35">
      <c r="A97">
        <v>11</v>
      </c>
      <c r="B97" t="s">
        <v>194</v>
      </c>
      <c r="C97">
        <v>431</v>
      </c>
      <c r="D97">
        <v>1.6059000000000001</v>
      </c>
      <c r="E97">
        <v>1.8165</v>
      </c>
      <c r="F97">
        <v>1.8070999999999999</v>
      </c>
    </row>
    <row r="98" spans="1:6" x14ac:dyDescent="0.35">
      <c r="A98">
        <v>12</v>
      </c>
      <c r="B98" t="s">
        <v>195</v>
      </c>
      <c r="C98">
        <v>443</v>
      </c>
      <c r="D98">
        <v>1.6281000000000001</v>
      </c>
      <c r="E98">
        <v>1.8426</v>
      </c>
      <c r="F98">
        <v>1.8331999999999999</v>
      </c>
    </row>
    <row r="99" spans="1:6" x14ac:dyDescent="0.35">
      <c r="A99">
        <v>13</v>
      </c>
      <c r="B99" t="s">
        <v>196</v>
      </c>
      <c r="C99">
        <v>448</v>
      </c>
      <c r="D99">
        <v>1.611</v>
      </c>
      <c r="E99">
        <v>1.766</v>
      </c>
      <c r="F99">
        <v>1.7598</v>
      </c>
    </row>
    <row r="100" spans="1:6" x14ac:dyDescent="0.35">
      <c r="A100">
        <v>14</v>
      </c>
      <c r="B100" t="s">
        <v>197</v>
      </c>
      <c r="C100">
        <v>470</v>
      </c>
      <c r="D100">
        <v>1.6257999999999999</v>
      </c>
      <c r="E100">
        <v>1.7795000000000001</v>
      </c>
      <c r="F100">
        <v>1.7735000000000001</v>
      </c>
    </row>
    <row r="101" spans="1:6" x14ac:dyDescent="0.35">
      <c r="A101">
        <v>15</v>
      </c>
      <c r="B101" t="s">
        <v>198</v>
      </c>
      <c r="C101">
        <v>435</v>
      </c>
      <c r="D101">
        <v>1.6112</v>
      </c>
      <c r="E101">
        <v>1.8979999999999999</v>
      </c>
      <c r="F101">
        <v>1.8837999999999999</v>
      </c>
    </row>
    <row r="102" spans="1:6" x14ac:dyDescent="0.35">
      <c r="A102">
        <v>16</v>
      </c>
      <c r="B102" t="s">
        <v>199</v>
      </c>
      <c r="C102">
        <v>453</v>
      </c>
      <c r="D102">
        <v>1.6189</v>
      </c>
      <c r="E102">
        <v>1.8889</v>
      </c>
      <c r="F102">
        <v>1.8759999999999999</v>
      </c>
    </row>
    <row r="103" spans="1:6" x14ac:dyDescent="0.35">
      <c r="A103">
        <v>17</v>
      </c>
      <c r="B103" t="s">
        <v>200</v>
      </c>
      <c r="C103">
        <v>432</v>
      </c>
      <c r="D103">
        <v>1.6335</v>
      </c>
      <c r="E103">
        <v>1.7887999999999999</v>
      </c>
      <c r="F103">
        <v>1.7837000000000001</v>
      </c>
    </row>
    <row r="104" spans="1:6" x14ac:dyDescent="0.35">
      <c r="A104">
        <v>18</v>
      </c>
      <c r="B104" t="s">
        <v>201</v>
      </c>
      <c r="C104">
        <v>450</v>
      </c>
      <c r="D104">
        <v>1.6195999999999999</v>
      </c>
      <c r="E104">
        <v>1.7766</v>
      </c>
      <c r="F104">
        <v>1.7709999999999999</v>
      </c>
    </row>
  </sheetData>
  <sortState ref="A2:F104">
    <sortCondition ref="B2:B104"/>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53"/>
  <sheetViews>
    <sheetView topLeftCell="A44" workbookViewId="0">
      <selection activeCell="C54" sqref="C54"/>
    </sheetView>
  </sheetViews>
  <sheetFormatPr defaultRowHeight="14.5" x14ac:dyDescent="0.35"/>
  <sheetData>
    <row r="1" spans="1:3" x14ac:dyDescent="0.35">
      <c r="A1" t="s">
        <v>215</v>
      </c>
      <c r="B1" t="s">
        <v>97</v>
      </c>
      <c r="C1" t="s">
        <v>272</v>
      </c>
    </row>
    <row r="2" spans="1:3" x14ac:dyDescent="0.35">
      <c r="A2" t="s">
        <v>32</v>
      </c>
      <c r="B2" t="s">
        <v>277</v>
      </c>
      <c r="C2">
        <v>100</v>
      </c>
    </row>
    <row r="3" spans="1:3" x14ac:dyDescent="0.35">
      <c r="A3" t="s">
        <v>27</v>
      </c>
      <c r="B3" t="s">
        <v>278</v>
      </c>
      <c r="C3">
        <v>80</v>
      </c>
    </row>
    <row r="4" spans="1:3" x14ac:dyDescent="0.35">
      <c r="A4" t="s">
        <v>20</v>
      </c>
      <c r="B4" t="s">
        <v>279</v>
      </c>
      <c r="C4">
        <v>60</v>
      </c>
    </row>
    <row r="5" spans="1:3" x14ac:dyDescent="0.35">
      <c r="A5" t="s">
        <v>23</v>
      </c>
      <c r="B5" t="s">
        <v>280</v>
      </c>
      <c r="C5">
        <v>80</v>
      </c>
    </row>
    <row r="6" spans="1:3" x14ac:dyDescent="0.35">
      <c r="A6" t="s">
        <v>31</v>
      </c>
      <c r="B6" t="s">
        <v>281</v>
      </c>
      <c r="C6">
        <v>80</v>
      </c>
    </row>
    <row r="7" spans="1:3" x14ac:dyDescent="0.35">
      <c r="A7" t="s">
        <v>21</v>
      </c>
      <c r="B7" t="s">
        <v>282</v>
      </c>
      <c r="C7">
        <v>60</v>
      </c>
    </row>
    <row r="8" spans="1:3" x14ac:dyDescent="0.35">
      <c r="A8" t="s">
        <v>41</v>
      </c>
      <c r="B8" t="s">
        <v>283</v>
      </c>
      <c r="C8">
        <v>64</v>
      </c>
    </row>
    <row r="9" spans="1:3" x14ac:dyDescent="0.35">
      <c r="A9" t="s">
        <v>43</v>
      </c>
      <c r="B9" t="s">
        <v>284</v>
      </c>
      <c r="C9">
        <v>116</v>
      </c>
    </row>
    <row r="10" spans="1:3" x14ac:dyDescent="0.35">
      <c r="A10" t="s">
        <v>22</v>
      </c>
      <c r="B10" t="s">
        <v>285</v>
      </c>
      <c r="C10">
        <v>54</v>
      </c>
    </row>
    <row r="11" spans="1:3" x14ac:dyDescent="0.35">
      <c r="A11" t="s">
        <v>46</v>
      </c>
      <c r="B11" t="s">
        <v>286</v>
      </c>
      <c r="C11">
        <v>74</v>
      </c>
    </row>
    <row r="12" spans="1:3" x14ac:dyDescent="0.35">
      <c r="A12" t="s">
        <v>47</v>
      </c>
      <c r="B12" t="s">
        <v>287</v>
      </c>
      <c r="C12">
        <v>100</v>
      </c>
    </row>
    <row r="13" spans="1:3" x14ac:dyDescent="0.35">
      <c r="A13" t="s">
        <v>26</v>
      </c>
      <c r="B13" t="s">
        <v>288</v>
      </c>
      <c r="C13">
        <v>74</v>
      </c>
    </row>
    <row r="14" spans="1:3" x14ac:dyDescent="0.35">
      <c r="A14" t="s">
        <v>42</v>
      </c>
      <c r="B14" t="s">
        <v>289</v>
      </c>
      <c r="C14">
        <v>130</v>
      </c>
    </row>
    <row r="15" spans="1:3" x14ac:dyDescent="0.35">
      <c r="A15" t="s">
        <v>36</v>
      </c>
      <c r="B15" t="s">
        <v>290</v>
      </c>
      <c r="C15">
        <v>112</v>
      </c>
    </row>
    <row r="16" spans="1:3" x14ac:dyDescent="0.35">
      <c r="A16" t="s">
        <v>37</v>
      </c>
      <c r="B16" t="s">
        <v>291</v>
      </c>
      <c r="C16">
        <v>122</v>
      </c>
    </row>
    <row r="17" spans="1:3" x14ac:dyDescent="0.35">
      <c r="A17" t="s">
        <v>52</v>
      </c>
      <c r="B17" t="s">
        <v>292</v>
      </c>
      <c r="C17">
        <v>72</v>
      </c>
    </row>
    <row r="18" spans="1:3" x14ac:dyDescent="0.35">
      <c r="A18" t="s">
        <v>35</v>
      </c>
      <c r="B18" t="s">
        <v>293</v>
      </c>
      <c r="C18">
        <v>70</v>
      </c>
    </row>
    <row r="19" spans="1:3" x14ac:dyDescent="0.35">
      <c r="A19" t="s">
        <v>51</v>
      </c>
      <c r="B19" t="s">
        <v>294</v>
      </c>
      <c r="C19">
        <v>70</v>
      </c>
    </row>
    <row r="20" spans="1:3" x14ac:dyDescent="0.35">
      <c r="A20" t="s">
        <v>50</v>
      </c>
      <c r="B20" t="s">
        <v>295</v>
      </c>
      <c r="C20">
        <v>66</v>
      </c>
    </row>
    <row r="21" spans="1:3" x14ac:dyDescent="0.35">
      <c r="A21" t="s">
        <v>38</v>
      </c>
      <c r="B21" t="s">
        <v>296</v>
      </c>
      <c r="C21">
        <v>66</v>
      </c>
    </row>
    <row r="22" spans="1:3" x14ac:dyDescent="0.35">
      <c r="A22" t="s">
        <v>34</v>
      </c>
      <c r="B22" t="s">
        <v>297</v>
      </c>
      <c r="C22">
        <v>80</v>
      </c>
    </row>
    <row r="23" spans="1:3" x14ac:dyDescent="0.35">
      <c r="A23" t="s">
        <v>39</v>
      </c>
      <c r="B23" t="s">
        <v>298</v>
      </c>
      <c r="C23">
        <v>76</v>
      </c>
    </row>
    <row r="24" spans="1:3" x14ac:dyDescent="0.35">
      <c r="A24" t="s">
        <v>29</v>
      </c>
      <c r="B24" t="s">
        <v>299</v>
      </c>
      <c r="C24">
        <v>80</v>
      </c>
    </row>
    <row r="25" spans="1:3" x14ac:dyDescent="0.35">
      <c r="A25" t="s">
        <v>49</v>
      </c>
      <c r="B25" t="s">
        <v>300</v>
      </c>
      <c r="C25">
        <v>80</v>
      </c>
    </row>
    <row r="26" spans="1:3" x14ac:dyDescent="0.35">
      <c r="A26" t="s">
        <v>48</v>
      </c>
      <c r="B26" t="s">
        <v>301</v>
      </c>
      <c r="C26">
        <v>82</v>
      </c>
    </row>
    <row r="27" spans="1:3" x14ac:dyDescent="0.35">
      <c r="A27" t="s">
        <v>25</v>
      </c>
      <c r="B27" t="s">
        <v>302</v>
      </c>
      <c r="C27">
        <v>66</v>
      </c>
    </row>
    <row r="28" spans="1:3" x14ac:dyDescent="0.35">
      <c r="A28" t="s">
        <v>24</v>
      </c>
      <c r="B28" t="s">
        <v>303</v>
      </c>
      <c r="C28">
        <v>60</v>
      </c>
    </row>
    <row r="29" spans="1:3" x14ac:dyDescent="0.35">
      <c r="A29" t="s">
        <v>45</v>
      </c>
      <c r="B29" t="s">
        <v>304</v>
      </c>
      <c r="C29">
        <v>68</v>
      </c>
    </row>
    <row r="30" spans="1:3" x14ac:dyDescent="0.35">
      <c r="A30" t="s">
        <v>39</v>
      </c>
      <c r="B30" t="s">
        <v>305</v>
      </c>
      <c r="C30">
        <v>74</v>
      </c>
    </row>
    <row r="31" spans="1:3" x14ac:dyDescent="0.35">
      <c r="A31" t="s">
        <v>40</v>
      </c>
      <c r="B31" t="s">
        <v>306</v>
      </c>
      <c r="C31">
        <v>66</v>
      </c>
    </row>
    <row r="32" spans="1:3" x14ac:dyDescent="0.35">
      <c r="A32" t="s">
        <v>276</v>
      </c>
      <c r="B32" t="s">
        <v>307</v>
      </c>
      <c r="C32">
        <v>1500</v>
      </c>
    </row>
    <row r="33" spans="1:3" x14ac:dyDescent="0.35">
      <c r="A33" t="s">
        <v>44</v>
      </c>
      <c r="B33" t="s">
        <v>308</v>
      </c>
      <c r="C33">
        <v>72</v>
      </c>
    </row>
    <row r="34" spans="1:3" x14ac:dyDescent="0.35">
      <c r="A34" t="s">
        <v>17</v>
      </c>
      <c r="B34" t="s">
        <v>309</v>
      </c>
      <c r="C34">
        <v>74</v>
      </c>
    </row>
    <row r="35" spans="1:3" x14ac:dyDescent="0.35">
      <c r="A35" t="s">
        <v>13</v>
      </c>
      <c r="B35" t="s">
        <v>310</v>
      </c>
      <c r="C35">
        <v>58</v>
      </c>
    </row>
    <row r="36" spans="1:3" x14ac:dyDescent="0.35">
      <c r="A36" t="s">
        <v>15</v>
      </c>
      <c r="B36" t="s">
        <v>311</v>
      </c>
      <c r="C36">
        <v>60</v>
      </c>
    </row>
    <row r="37" spans="1:3" x14ac:dyDescent="0.35">
      <c r="A37" t="s">
        <v>28</v>
      </c>
      <c r="B37" t="s">
        <v>312</v>
      </c>
      <c r="C37">
        <v>60</v>
      </c>
    </row>
    <row r="38" spans="1:3" x14ac:dyDescent="0.35">
      <c r="A38" t="s">
        <v>6</v>
      </c>
      <c r="B38" t="s">
        <v>313</v>
      </c>
      <c r="C38">
        <v>60</v>
      </c>
    </row>
    <row r="39" spans="1:3" x14ac:dyDescent="0.35">
      <c r="A39" t="s">
        <v>5</v>
      </c>
      <c r="B39" t="s">
        <v>314</v>
      </c>
      <c r="C39">
        <v>56</v>
      </c>
    </row>
    <row r="40" spans="1:3" x14ac:dyDescent="0.35">
      <c r="A40" t="s">
        <v>11</v>
      </c>
      <c r="B40" t="s">
        <v>315</v>
      </c>
      <c r="C40">
        <v>56</v>
      </c>
    </row>
    <row r="41" spans="1:3" x14ac:dyDescent="0.35">
      <c r="A41" t="s">
        <v>8</v>
      </c>
      <c r="B41" t="s">
        <v>316</v>
      </c>
      <c r="C41">
        <v>60</v>
      </c>
    </row>
    <row r="42" spans="1:3" x14ac:dyDescent="0.35">
      <c r="A42" t="s">
        <v>10</v>
      </c>
      <c r="B42" t="s">
        <v>317</v>
      </c>
      <c r="C42">
        <v>62</v>
      </c>
    </row>
    <row r="43" spans="1:3" x14ac:dyDescent="0.35">
      <c r="A43" t="s">
        <v>16</v>
      </c>
      <c r="B43" t="s">
        <v>318</v>
      </c>
      <c r="C43">
        <v>56</v>
      </c>
    </row>
    <row r="44" spans="1:3" x14ac:dyDescent="0.35">
      <c r="A44" t="s">
        <v>19</v>
      </c>
      <c r="B44" t="s">
        <v>319</v>
      </c>
      <c r="C44">
        <v>58</v>
      </c>
    </row>
    <row r="45" spans="1:3" x14ac:dyDescent="0.35">
      <c r="A45" t="s">
        <v>14</v>
      </c>
      <c r="B45" t="s">
        <v>320</v>
      </c>
      <c r="C45">
        <v>52</v>
      </c>
    </row>
    <row r="46" spans="1:3" x14ac:dyDescent="0.35">
      <c r="A46" t="s">
        <v>18</v>
      </c>
      <c r="B46" t="s">
        <v>321</v>
      </c>
      <c r="C46">
        <v>56</v>
      </c>
    </row>
    <row r="47" spans="1:3" x14ac:dyDescent="0.35">
      <c r="A47" t="s">
        <v>9</v>
      </c>
      <c r="B47" t="s">
        <v>322</v>
      </c>
      <c r="C47">
        <v>50</v>
      </c>
    </row>
    <row r="48" spans="1:3" x14ac:dyDescent="0.35">
      <c r="A48" t="s">
        <v>30</v>
      </c>
      <c r="B48" t="s">
        <v>323</v>
      </c>
      <c r="C48">
        <v>56</v>
      </c>
    </row>
    <row r="49" spans="1:3" x14ac:dyDescent="0.35">
      <c r="A49" t="s">
        <v>3</v>
      </c>
      <c r="B49" t="s">
        <v>324</v>
      </c>
      <c r="C49">
        <v>48</v>
      </c>
    </row>
    <row r="50" spans="1:3" x14ac:dyDescent="0.35">
      <c r="A50" t="s">
        <v>7</v>
      </c>
      <c r="B50" t="s">
        <v>325</v>
      </c>
      <c r="C50">
        <v>52</v>
      </c>
    </row>
    <row r="51" spans="1:3" x14ac:dyDescent="0.35">
      <c r="A51" t="s">
        <v>4</v>
      </c>
      <c r="B51" t="s">
        <v>326</v>
      </c>
      <c r="C51">
        <v>50</v>
      </c>
    </row>
    <row r="52" spans="1:3" x14ac:dyDescent="0.35">
      <c r="A52" t="s">
        <v>11</v>
      </c>
      <c r="B52" t="s">
        <v>327</v>
      </c>
      <c r="C52">
        <v>50</v>
      </c>
    </row>
    <row r="53" spans="1:3" x14ac:dyDescent="0.35">
      <c r="A53" t="s">
        <v>276</v>
      </c>
      <c r="B53" t="s">
        <v>450</v>
      </c>
      <c r="C53">
        <v>598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51"/>
  <sheetViews>
    <sheetView topLeftCell="A11" workbookViewId="0">
      <selection activeCell="C30" sqref="C30"/>
    </sheetView>
  </sheetViews>
  <sheetFormatPr defaultRowHeight="14.5" x14ac:dyDescent="0.35"/>
  <sheetData>
    <row r="1" spans="1:3" x14ac:dyDescent="0.35">
      <c r="A1" t="s">
        <v>0</v>
      </c>
      <c r="B1" t="s">
        <v>1</v>
      </c>
      <c r="C1" t="s">
        <v>63</v>
      </c>
    </row>
    <row r="2" spans="1:3" x14ac:dyDescent="0.35">
      <c r="A2" t="s">
        <v>2</v>
      </c>
      <c r="B2" t="s">
        <v>53</v>
      </c>
      <c r="C2" t="s">
        <v>58</v>
      </c>
    </row>
    <row r="3" spans="1:3" x14ac:dyDescent="0.35">
      <c r="A3" t="s">
        <v>3</v>
      </c>
      <c r="B3" t="s">
        <v>54</v>
      </c>
      <c r="C3" t="s">
        <v>59</v>
      </c>
    </row>
    <row r="4" spans="1:3" x14ac:dyDescent="0.35">
      <c r="A4" t="s">
        <v>4</v>
      </c>
      <c r="B4" t="s">
        <v>55</v>
      </c>
      <c r="C4" t="s">
        <v>61</v>
      </c>
    </row>
    <row r="5" spans="1:3" x14ac:dyDescent="0.35">
      <c r="A5" t="s">
        <v>5</v>
      </c>
      <c r="B5" t="s">
        <v>56</v>
      </c>
      <c r="C5" t="s">
        <v>60</v>
      </c>
    </row>
    <row r="6" spans="1:3" x14ac:dyDescent="0.35">
      <c r="A6" t="s">
        <v>6</v>
      </c>
      <c r="B6" t="s">
        <v>56</v>
      </c>
      <c r="C6" t="s">
        <v>60</v>
      </c>
    </row>
    <row r="7" spans="1:3" x14ac:dyDescent="0.35">
      <c r="A7" t="s">
        <v>7</v>
      </c>
      <c r="B7" t="s">
        <v>54</v>
      </c>
      <c r="C7" t="s">
        <v>59</v>
      </c>
    </row>
    <row r="8" spans="1:3" x14ac:dyDescent="0.35">
      <c r="A8" t="s">
        <v>8</v>
      </c>
      <c r="B8" t="s">
        <v>57</v>
      </c>
      <c r="C8" t="s">
        <v>62</v>
      </c>
    </row>
    <row r="9" spans="1:3" x14ac:dyDescent="0.35">
      <c r="A9" t="s">
        <v>9</v>
      </c>
      <c r="B9" t="s">
        <v>55</v>
      </c>
      <c r="C9" t="s">
        <v>61</v>
      </c>
    </row>
    <row r="10" spans="1:3" x14ac:dyDescent="0.35">
      <c r="A10" t="s">
        <v>10</v>
      </c>
      <c r="B10" t="s">
        <v>56</v>
      </c>
      <c r="C10" t="s">
        <v>60</v>
      </c>
    </row>
    <row r="11" spans="1:3" x14ac:dyDescent="0.35">
      <c r="A11" t="s">
        <v>11</v>
      </c>
      <c r="B11" t="s">
        <v>57</v>
      </c>
      <c r="C11" t="s">
        <v>62</v>
      </c>
    </row>
    <row r="12" spans="1:3" x14ac:dyDescent="0.35">
      <c r="A12" t="s">
        <v>13</v>
      </c>
      <c r="B12" t="s">
        <v>54</v>
      </c>
      <c r="C12" t="s">
        <v>59</v>
      </c>
    </row>
    <row r="13" spans="1:3" x14ac:dyDescent="0.35">
      <c r="A13" t="s">
        <v>14</v>
      </c>
      <c r="B13" t="s">
        <v>56</v>
      </c>
      <c r="C13" t="s">
        <v>60</v>
      </c>
    </row>
    <row r="14" spans="1:3" x14ac:dyDescent="0.35">
      <c r="A14" t="s">
        <v>15</v>
      </c>
      <c r="B14" t="s">
        <v>56</v>
      </c>
      <c r="C14" t="s">
        <v>60</v>
      </c>
    </row>
    <row r="15" spans="1:3" x14ac:dyDescent="0.35">
      <c r="A15" t="s">
        <v>16</v>
      </c>
      <c r="B15" t="s">
        <v>53</v>
      </c>
      <c r="C15" t="s">
        <v>58</v>
      </c>
    </row>
    <row r="16" spans="1:3" x14ac:dyDescent="0.35">
      <c r="A16" t="s">
        <v>17</v>
      </c>
      <c r="B16" t="s">
        <v>57</v>
      </c>
      <c r="C16" t="s">
        <v>62</v>
      </c>
    </row>
    <row r="17" spans="1:3" x14ac:dyDescent="0.35">
      <c r="A17" t="s">
        <v>18</v>
      </c>
      <c r="B17" t="s">
        <v>56</v>
      </c>
      <c r="C17" t="s">
        <v>60</v>
      </c>
    </row>
    <row r="18" spans="1:3" x14ac:dyDescent="0.35">
      <c r="A18" t="s">
        <v>19</v>
      </c>
      <c r="B18" t="s">
        <v>53</v>
      </c>
      <c r="C18" t="s">
        <v>58</v>
      </c>
    </row>
    <row r="19" spans="1:3" x14ac:dyDescent="0.35">
      <c r="A19" t="s">
        <v>20</v>
      </c>
      <c r="B19" t="s">
        <v>54</v>
      </c>
      <c r="C19" t="s">
        <v>59</v>
      </c>
    </row>
    <row r="20" spans="1:3" x14ac:dyDescent="0.35">
      <c r="A20" t="s">
        <v>21</v>
      </c>
      <c r="B20" t="s">
        <v>55</v>
      </c>
      <c r="C20" t="s">
        <v>61</v>
      </c>
    </row>
    <row r="21" spans="1:3" x14ac:dyDescent="0.35">
      <c r="A21" t="s">
        <v>22</v>
      </c>
      <c r="B21" t="s">
        <v>53</v>
      </c>
      <c r="C21" t="s">
        <v>58</v>
      </c>
    </row>
    <row r="22" spans="1:3" x14ac:dyDescent="0.35">
      <c r="A22" t="s">
        <v>23</v>
      </c>
      <c r="B22" t="s">
        <v>55</v>
      </c>
      <c r="C22" t="s">
        <v>61</v>
      </c>
    </row>
    <row r="23" spans="1:3" x14ac:dyDescent="0.35">
      <c r="A23" t="s">
        <v>24</v>
      </c>
      <c r="B23" t="s">
        <v>55</v>
      </c>
      <c r="C23" t="s">
        <v>61</v>
      </c>
    </row>
    <row r="24" spans="1:3" x14ac:dyDescent="0.35">
      <c r="A24" t="s">
        <v>25</v>
      </c>
      <c r="B24" t="s">
        <v>54</v>
      </c>
      <c r="C24" t="s">
        <v>59</v>
      </c>
    </row>
    <row r="25" spans="1:3" x14ac:dyDescent="0.35">
      <c r="A25" t="s">
        <v>26</v>
      </c>
      <c r="B25" t="s">
        <v>55</v>
      </c>
      <c r="C25" t="s">
        <v>61</v>
      </c>
    </row>
    <row r="26" spans="1:3" x14ac:dyDescent="0.35">
      <c r="A26" t="s">
        <v>27</v>
      </c>
      <c r="B26" t="s">
        <v>53</v>
      </c>
      <c r="C26" t="s">
        <v>58</v>
      </c>
    </row>
    <row r="27" spans="1:3" x14ac:dyDescent="0.35">
      <c r="A27" t="s">
        <v>28</v>
      </c>
      <c r="B27" t="s">
        <v>55</v>
      </c>
      <c r="C27" t="s">
        <v>61</v>
      </c>
    </row>
    <row r="28" spans="1:3" x14ac:dyDescent="0.35">
      <c r="A28" t="s">
        <v>29</v>
      </c>
      <c r="B28" t="s">
        <v>56</v>
      </c>
      <c r="C28" t="s">
        <v>60</v>
      </c>
    </row>
    <row r="29" spans="1:3" x14ac:dyDescent="0.35">
      <c r="A29" t="s">
        <v>30</v>
      </c>
      <c r="B29" t="s">
        <v>53</v>
      </c>
      <c r="C29" t="s">
        <v>58</v>
      </c>
    </row>
    <row r="30" spans="1:3" x14ac:dyDescent="0.35">
      <c r="A30" t="s">
        <v>31</v>
      </c>
      <c r="B30" t="s">
        <v>57</v>
      </c>
      <c r="C30" t="s">
        <v>62</v>
      </c>
    </row>
    <row r="31" spans="1:3" x14ac:dyDescent="0.35">
      <c r="A31" t="s">
        <v>32</v>
      </c>
      <c r="B31" t="s">
        <v>56</v>
      </c>
      <c r="C31" t="s">
        <v>60</v>
      </c>
    </row>
    <row r="32" spans="1:3" x14ac:dyDescent="0.35">
      <c r="A32" t="s">
        <v>33</v>
      </c>
      <c r="B32" t="s">
        <v>57</v>
      </c>
      <c r="C32" t="s">
        <v>62</v>
      </c>
    </row>
    <row r="33" spans="1:3" x14ac:dyDescent="0.35">
      <c r="A33" t="s">
        <v>34</v>
      </c>
      <c r="B33" t="s">
        <v>57</v>
      </c>
      <c r="C33" t="s">
        <v>62</v>
      </c>
    </row>
    <row r="34" spans="1:3" x14ac:dyDescent="0.35">
      <c r="A34" t="s">
        <v>35</v>
      </c>
      <c r="B34" t="s">
        <v>53</v>
      </c>
      <c r="C34" t="s">
        <v>58</v>
      </c>
    </row>
    <row r="35" spans="1:3" x14ac:dyDescent="0.35">
      <c r="A35" t="s">
        <v>36</v>
      </c>
      <c r="B35" t="s">
        <v>54</v>
      </c>
      <c r="C35" t="s">
        <v>59</v>
      </c>
    </row>
    <row r="36" spans="1:3" x14ac:dyDescent="0.35">
      <c r="A36" t="s">
        <v>37</v>
      </c>
      <c r="B36" t="s">
        <v>54</v>
      </c>
      <c r="C36" t="s">
        <v>59</v>
      </c>
    </row>
    <row r="37" spans="1:3" x14ac:dyDescent="0.35">
      <c r="A37" t="s">
        <v>38</v>
      </c>
      <c r="B37" t="s">
        <v>53</v>
      </c>
      <c r="C37" t="s">
        <v>58</v>
      </c>
    </row>
    <row r="38" spans="1:3" x14ac:dyDescent="0.35">
      <c r="A38" t="s">
        <v>39</v>
      </c>
      <c r="B38" t="s">
        <v>55</v>
      </c>
      <c r="C38" t="s">
        <v>61</v>
      </c>
    </row>
    <row r="39" spans="1:3" x14ac:dyDescent="0.35">
      <c r="A39" t="s">
        <v>40</v>
      </c>
      <c r="B39" t="s">
        <v>56</v>
      </c>
      <c r="C39" t="s">
        <v>60</v>
      </c>
    </row>
    <row r="40" spans="1:3" x14ac:dyDescent="0.35">
      <c r="A40" t="s">
        <v>41</v>
      </c>
      <c r="B40" t="s">
        <v>57</v>
      </c>
      <c r="C40" t="s">
        <v>62</v>
      </c>
    </row>
    <row r="41" spans="1:3" x14ac:dyDescent="0.35">
      <c r="A41" t="s">
        <v>42</v>
      </c>
      <c r="B41" t="s">
        <v>54</v>
      </c>
      <c r="C41" t="s">
        <v>59</v>
      </c>
    </row>
    <row r="42" spans="1:3" x14ac:dyDescent="0.35">
      <c r="A42" t="s">
        <v>43</v>
      </c>
      <c r="B42" t="s">
        <v>53</v>
      </c>
      <c r="C42" t="s">
        <v>58</v>
      </c>
    </row>
    <row r="43" spans="1:3" x14ac:dyDescent="0.35">
      <c r="A43" t="s">
        <v>44</v>
      </c>
      <c r="B43" t="s">
        <v>56</v>
      </c>
      <c r="C43" t="s">
        <v>60</v>
      </c>
    </row>
    <row r="44" spans="1:3" x14ac:dyDescent="0.35">
      <c r="A44" t="s">
        <v>45</v>
      </c>
      <c r="B44" t="s">
        <v>57</v>
      </c>
      <c r="C44" t="s">
        <v>62</v>
      </c>
    </row>
    <row r="45" spans="1:3" x14ac:dyDescent="0.35">
      <c r="A45" t="s">
        <v>46</v>
      </c>
      <c r="B45" t="s">
        <v>53</v>
      </c>
      <c r="C45" t="s">
        <v>58</v>
      </c>
    </row>
    <row r="46" spans="1:3" x14ac:dyDescent="0.35">
      <c r="A46" t="s">
        <v>47</v>
      </c>
      <c r="B46" t="s">
        <v>54</v>
      </c>
      <c r="C46" t="s">
        <v>59</v>
      </c>
    </row>
    <row r="47" spans="1:3" x14ac:dyDescent="0.35">
      <c r="A47" t="s">
        <v>48</v>
      </c>
      <c r="B47" t="s">
        <v>55</v>
      </c>
      <c r="C47" t="s">
        <v>61</v>
      </c>
    </row>
    <row r="48" spans="1:3" x14ac:dyDescent="0.35">
      <c r="A48" t="s">
        <v>49</v>
      </c>
      <c r="B48" t="s">
        <v>57</v>
      </c>
      <c r="C48" t="s">
        <v>62</v>
      </c>
    </row>
    <row r="49" spans="1:3" x14ac:dyDescent="0.35">
      <c r="A49" t="s">
        <v>50</v>
      </c>
      <c r="B49" t="s">
        <v>54</v>
      </c>
      <c r="C49" t="s">
        <v>59</v>
      </c>
    </row>
    <row r="50" spans="1:3" x14ac:dyDescent="0.35">
      <c r="A50" t="s">
        <v>51</v>
      </c>
      <c r="B50" t="s">
        <v>55</v>
      </c>
      <c r="C50" t="s">
        <v>61</v>
      </c>
    </row>
    <row r="51" spans="1:3" x14ac:dyDescent="0.35">
      <c r="A51" t="s">
        <v>52</v>
      </c>
      <c r="B51" t="s">
        <v>57</v>
      </c>
      <c r="C51" t="s">
        <v>62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26"/>
  <sheetViews>
    <sheetView topLeftCell="A2" workbookViewId="0">
      <selection activeCell="E27" sqref="E27"/>
    </sheetView>
  </sheetViews>
  <sheetFormatPr defaultRowHeight="14.5" x14ac:dyDescent="0.35"/>
  <cols>
    <col min="1" max="1" width="9.453125" bestFit="1" customWidth="1"/>
  </cols>
  <sheetData>
    <row r="1" spans="1:5" x14ac:dyDescent="0.35">
      <c r="A1" t="s">
        <v>64</v>
      </c>
      <c r="B1" t="s">
        <v>65</v>
      </c>
      <c r="C1" t="s">
        <v>66</v>
      </c>
      <c r="D1" t="s">
        <v>67</v>
      </c>
      <c r="E1" t="s">
        <v>71</v>
      </c>
    </row>
    <row r="2" spans="1:5" x14ac:dyDescent="0.35">
      <c r="A2" s="1">
        <v>42927</v>
      </c>
      <c r="B2" s="2">
        <v>0.53263888888888888</v>
      </c>
      <c r="C2" t="s">
        <v>68</v>
      </c>
      <c r="D2">
        <v>27.8</v>
      </c>
    </row>
    <row r="3" spans="1:5" x14ac:dyDescent="0.35">
      <c r="A3" s="1">
        <v>42927</v>
      </c>
      <c r="B3" s="2">
        <v>0.53263888888888888</v>
      </c>
      <c r="C3" t="s">
        <v>69</v>
      </c>
      <c r="D3">
        <v>6.57</v>
      </c>
    </row>
    <row r="4" spans="1:5" x14ac:dyDescent="0.35">
      <c r="A4" s="1">
        <v>42927</v>
      </c>
      <c r="B4" s="2">
        <v>0.53263888888888888</v>
      </c>
      <c r="C4" t="s">
        <v>70</v>
      </c>
      <c r="D4">
        <v>47.6</v>
      </c>
      <c r="E4" t="s">
        <v>72</v>
      </c>
    </row>
    <row r="5" spans="1:5" x14ac:dyDescent="0.35">
      <c r="A5" s="1">
        <v>42927</v>
      </c>
      <c r="B5" s="2">
        <v>0.53263888888888888</v>
      </c>
      <c r="C5" t="s">
        <v>73</v>
      </c>
      <c r="D5">
        <v>8.4600000000000009</v>
      </c>
    </row>
    <row r="6" spans="1:5" x14ac:dyDescent="0.35">
      <c r="A6" s="1">
        <v>42955</v>
      </c>
      <c r="B6" s="2">
        <v>0.47916666666666669</v>
      </c>
      <c r="C6" t="s">
        <v>69</v>
      </c>
      <c r="D6">
        <v>6.21</v>
      </c>
      <c r="E6" t="s">
        <v>268</v>
      </c>
    </row>
    <row r="7" spans="1:5" x14ac:dyDescent="0.35">
      <c r="A7" s="1">
        <v>42955</v>
      </c>
      <c r="B7" s="2">
        <v>0.47916666666666669</v>
      </c>
      <c r="C7" t="s">
        <v>69</v>
      </c>
      <c r="D7">
        <v>6.19</v>
      </c>
      <c r="E7" t="s">
        <v>269</v>
      </c>
    </row>
    <row r="8" spans="1:5" x14ac:dyDescent="0.35">
      <c r="A8" s="1">
        <v>42955</v>
      </c>
      <c r="B8" s="2">
        <v>0.47916666666666669</v>
      </c>
      <c r="C8" t="s">
        <v>68</v>
      </c>
      <c r="D8">
        <v>25.2</v>
      </c>
      <c r="E8" t="s">
        <v>268</v>
      </c>
    </row>
    <row r="9" spans="1:5" x14ac:dyDescent="0.35">
      <c r="A9" s="1">
        <v>42955</v>
      </c>
      <c r="B9" s="2">
        <v>0.47916666666666669</v>
      </c>
      <c r="C9" t="s">
        <v>68</v>
      </c>
      <c r="D9">
        <v>25.25</v>
      </c>
      <c r="E9" t="s">
        <v>269</v>
      </c>
    </row>
    <row r="10" spans="1:5" x14ac:dyDescent="0.35">
      <c r="A10" s="1">
        <v>42955</v>
      </c>
      <c r="B10" s="2">
        <v>0.47916666666666669</v>
      </c>
      <c r="C10" t="s">
        <v>70</v>
      </c>
      <c r="D10">
        <v>44.1</v>
      </c>
      <c r="E10" t="s">
        <v>268</v>
      </c>
    </row>
    <row r="11" spans="1:5" x14ac:dyDescent="0.35">
      <c r="A11" s="1">
        <v>42955</v>
      </c>
      <c r="B11" s="2">
        <v>0.47916666666666669</v>
      </c>
      <c r="C11" t="s">
        <v>70</v>
      </c>
      <c r="D11">
        <v>44.1</v>
      </c>
      <c r="E11" t="s">
        <v>269</v>
      </c>
    </row>
    <row r="12" spans="1:5" x14ac:dyDescent="0.35">
      <c r="A12" s="1">
        <v>42955</v>
      </c>
      <c r="B12" s="2">
        <v>0.47916666666666669</v>
      </c>
      <c r="C12" t="s">
        <v>270</v>
      </c>
      <c r="D12">
        <v>40.200000000000003</v>
      </c>
      <c r="E12" t="s">
        <v>268</v>
      </c>
    </row>
    <row r="13" spans="1:5" x14ac:dyDescent="0.35">
      <c r="A13" s="1">
        <v>42955</v>
      </c>
      <c r="B13" s="2">
        <v>0.47916666666666669</v>
      </c>
      <c r="C13" t="s">
        <v>270</v>
      </c>
      <c r="D13">
        <v>41.6</v>
      </c>
      <c r="E13" t="s">
        <v>268</v>
      </c>
    </row>
    <row r="14" spans="1:5" x14ac:dyDescent="0.35">
      <c r="A14" s="1">
        <v>42955</v>
      </c>
      <c r="B14" s="2">
        <v>0.47916666666666669</v>
      </c>
      <c r="C14" t="s">
        <v>270</v>
      </c>
      <c r="D14">
        <v>40.9</v>
      </c>
      <c r="E14" t="s">
        <v>268</v>
      </c>
    </row>
    <row r="15" spans="1:5" x14ac:dyDescent="0.35">
      <c r="A15" s="1">
        <v>42955</v>
      </c>
      <c r="B15" s="2">
        <v>0.47916666666666669</v>
      </c>
      <c r="C15" t="s">
        <v>270</v>
      </c>
      <c r="D15">
        <v>41</v>
      </c>
      <c r="E15" t="s">
        <v>269</v>
      </c>
    </row>
    <row r="16" spans="1:5" x14ac:dyDescent="0.35">
      <c r="A16" s="1">
        <v>42955</v>
      </c>
      <c r="B16" s="2">
        <v>0.47916666666666669</v>
      </c>
      <c r="C16" t="s">
        <v>270</v>
      </c>
      <c r="D16">
        <v>39.4</v>
      </c>
      <c r="E16" t="s">
        <v>269</v>
      </c>
    </row>
    <row r="17" spans="1:5" x14ac:dyDescent="0.35">
      <c r="A17" s="1">
        <v>42955</v>
      </c>
      <c r="B17" s="2">
        <v>0.47916666666666669</v>
      </c>
      <c r="C17" t="s">
        <v>270</v>
      </c>
      <c r="D17">
        <v>39.799999999999997</v>
      </c>
      <c r="E17" t="s">
        <v>269</v>
      </c>
    </row>
    <row r="18" spans="1:5" x14ac:dyDescent="0.35">
      <c r="A18" s="1">
        <v>42996</v>
      </c>
      <c r="B18" s="2">
        <v>0.53819444444444442</v>
      </c>
      <c r="C18" t="s">
        <v>69</v>
      </c>
      <c r="D18">
        <v>4.79</v>
      </c>
      <c r="E18" t="s">
        <v>268</v>
      </c>
    </row>
    <row r="19" spans="1:5" x14ac:dyDescent="0.35">
      <c r="A19" s="1">
        <v>42996</v>
      </c>
      <c r="B19" s="2">
        <v>0.53819444444444442</v>
      </c>
      <c r="C19" t="s">
        <v>69</v>
      </c>
      <c r="D19">
        <v>4.78</v>
      </c>
      <c r="E19" t="s">
        <v>269</v>
      </c>
    </row>
    <row r="20" spans="1:5" x14ac:dyDescent="0.35">
      <c r="A20" s="1">
        <v>42996</v>
      </c>
      <c r="B20" s="2">
        <v>0.53819444444444442</v>
      </c>
      <c r="C20" t="s">
        <v>70</v>
      </c>
      <c r="D20">
        <v>47.1</v>
      </c>
      <c r="E20" t="s">
        <v>268</v>
      </c>
    </row>
    <row r="21" spans="1:5" x14ac:dyDescent="0.35">
      <c r="A21" s="1">
        <v>42996</v>
      </c>
      <c r="B21" s="2">
        <v>0.53819444444444442</v>
      </c>
      <c r="C21" t="s">
        <v>70</v>
      </c>
      <c r="D21">
        <v>46.8</v>
      </c>
      <c r="E21" t="s">
        <v>269</v>
      </c>
    </row>
    <row r="22" spans="1:5" x14ac:dyDescent="0.35">
      <c r="A22" s="1">
        <v>42996</v>
      </c>
      <c r="B22" s="2">
        <v>0.53819444444444442</v>
      </c>
      <c r="C22" t="s">
        <v>68</v>
      </c>
      <c r="D22">
        <v>26.2</v>
      </c>
      <c r="E22" t="s">
        <v>268</v>
      </c>
    </row>
    <row r="23" spans="1:5" x14ac:dyDescent="0.35">
      <c r="A23" s="1">
        <v>42996</v>
      </c>
      <c r="B23" s="2">
        <v>0.53819444444444442</v>
      </c>
      <c r="C23" t="s">
        <v>68</v>
      </c>
      <c r="D23">
        <v>26.2</v>
      </c>
      <c r="E23" t="s">
        <v>269</v>
      </c>
    </row>
    <row r="24" spans="1:5" x14ac:dyDescent="0.35">
      <c r="A24" s="1">
        <v>42996</v>
      </c>
      <c r="B24" s="2">
        <v>0.53819444444444442</v>
      </c>
      <c r="C24" t="s">
        <v>270</v>
      </c>
      <c r="D24">
        <v>13.3</v>
      </c>
      <c r="E24" t="s">
        <v>268</v>
      </c>
    </row>
    <row r="25" spans="1:5" x14ac:dyDescent="0.35">
      <c r="A25" s="1">
        <v>42996</v>
      </c>
      <c r="B25" s="2">
        <v>0.53819444444444442</v>
      </c>
      <c r="C25" t="s">
        <v>270</v>
      </c>
      <c r="D25">
        <v>23.2</v>
      </c>
      <c r="E25" t="s">
        <v>269</v>
      </c>
    </row>
    <row r="26" spans="1:5" x14ac:dyDescent="0.35">
      <c r="A26" s="1">
        <v>42996</v>
      </c>
      <c r="B26" s="2">
        <v>0.53819444444444442</v>
      </c>
      <c r="C26" t="s">
        <v>270</v>
      </c>
      <c r="D26">
        <v>20.5</v>
      </c>
      <c r="E26" t="s">
        <v>269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3"/>
  <sheetViews>
    <sheetView workbookViewId="0">
      <selection activeCell="A4" sqref="A4"/>
    </sheetView>
  </sheetViews>
  <sheetFormatPr defaultRowHeight="14.5" x14ac:dyDescent="0.35"/>
  <cols>
    <col min="1" max="1" width="9.453125" bestFit="1" customWidth="1"/>
  </cols>
  <sheetData>
    <row r="1" spans="1:7" x14ac:dyDescent="0.35">
      <c r="A1" t="s">
        <v>64</v>
      </c>
      <c r="B1" t="s">
        <v>75</v>
      </c>
      <c r="C1" t="s">
        <v>76</v>
      </c>
      <c r="D1" t="s">
        <v>74</v>
      </c>
      <c r="G1" t="s">
        <v>77</v>
      </c>
    </row>
    <row r="2" spans="1:7" x14ac:dyDescent="0.35">
      <c r="A2" s="1">
        <v>42929</v>
      </c>
      <c r="B2">
        <v>18</v>
      </c>
      <c r="C2">
        <v>68</v>
      </c>
      <c r="D2">
        <f>SUM(B2,C2)</f>
        <v>86</v>
      </c>
    </row>
    <row r="3" spans="1:7" x14ac:dyDescent="0.35">
      <c r="A3" s="1">
        <v>42936</v>
      </c>
      <c r="B3">
        <v>13.7</v>
      </c>
      <c r="C3">
        <f>D3-B3</f>
        <v>42.8</v>
      </c>
      <c r="D3">
        <v>56.5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DischargeT</vt:lpstr>
      <vt:lpstr>EncDepth</vt:lpstr>
      <vt:lpstr>AlgalTiles</vt:lpstr>
      <vt:lpstr>AFDM</vt:lpstr>
      <vt:lpstr>AFDMraw</vt:lpstr>
      <vt:lpstr>StoichFilters</vt:lpstr>
      <vt:lpstr>Treatments</vt:lpstr>
      <vt:lpstr>Physical-Chem</vt:lpstr>
      <vt:lpstr>Hobo Data</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Traci Popejoy</dc:creator>
  <cp:lastModifiedBy>Traci Popejoy</cp:lastModifiedBy>
  <dcterms:created xsi:type="dcterms:W3CDTF">2017-07-28T15:17:40Z</dcterms:created>
  <dcterms:modified xsi:type="dcterms:W3CDTF">2017-10-05T22:02:07Z</dcterms:modified>
</cp:coreProperties>
</file>