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trade control\apps\repos\tradecontrol.github.io\docs\"/>
    </mc:Choice>
  </mc:AlternateContent>
  <xr:revisionPtr revIDLastSave="0" documentId="13_ncr:1_{0D7BB833-ED96-435F-B55C-03FBFEDA6CDE}" xr6:coauthVersionLast="47" xr6:coauthVersionMax="47" xr10:uidLastSave="{00000000-0000-0000-0000-000000000000}"/>
  <bookViews>
    <workbookView xWindow="-120" yWindow="-120" windowWidth="29040" windowHeight="16440" xr2:uid="{C4C5D61F-B9CE-4B9D-A12B-EB781C606417}"/>
  </bookViews>
  <sheets>
    <sheet name="Cash 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8" i="1" l="1"/>
  <c r="O198" i="1"/>
  <c r="P198" i="1" s="1"/>
  <c r="N198" i="1"/>
  <c r="M198" i="1"/>
  <c r="L198" i="1"/>
  <c r="K198" i="1"/>
  <c r="J198" i="1"/>
  <c r="I198" i="1"/>
  <c r="H198" i="1"/>
  <c r="G198" i="1"/>
  <c r="F198" i="1"/>
  <c r="E198" i="1"/>
  <c r="D198" i="1"/>
  <c r="P197" i="1"/>
  <c r="P196" i="1"/>
  <c r="P195" i="1"/>
  <c r="P194" i="1"/>
  <c r="P193" i="1"/>
  <c r="P192" i="1"/>
  <c r="P191" i="1"/>
  <c r="P190" i="1"/>
  <c r="P189" i="1"/>
  <c r="P188" i="1"/>
  <c r="P187" i="1"/>
  <c r="Q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P183" i="1"/>
  <c r="P182" i="1"/>
  <c r="P181" i="1"/>
  <c r="P184" i="1" s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Q161" i="1"/>
  <c r="Q165" i="1" s="1"/>
  <c r="O161" i="1"/>
  <c r="O165" i="1" s="1"/>
  <c r="N161" i="1"/>
  <c r="N165" i="1" s="1"/>
  <c r="M161" i="1"/>
  <c r="M165" i="1" s="1"/>
  <c r="L161" i="1"/>
  <c r="L165" i="1" s="1"/>
  <c r="K161" i="1"/>
  <c r="K165" i="1" s="1"/>
  <c r="J161" i="1"/>
  <c r="J165" i="1" s="1"/>
  <c r="I161" i="1"/>
  <c r="I165" i="1" s="1"/>
  <c r="H161" i="1"/>
  <c r="H165" i="1" s="1"/>
  <c r="G161" i="1"/>
  <c r="G165" i="1" s="1"/>
  <c r="F161" i="1"/>
  <c r="F165" i="1" s="1"/>
  <c r="E161" i="1"/>
  <c r="E165" i="1" s="1"/>
  <c r="D161" i="1"/>
  <c r="D165" i="1" s="1"/>
  <c r="C161" i="1"/>
  <c r="P160" i="1"/>
  <c r="P159" i="1"/>
  <c r="P158" i="1"/>
  <c r="P161" i="1" s="1"/>
  <c r="P165" i="1" s="1"/>
  <c r="Q155" i="1"/>
  <c r="Q164" i="1" s="1"/>
  <c r="O155" i="1"/>
  <c r="O164" i="1" s="1"/>
  <c r="N155" i="1"/>
  <c r="N164" i="1" s="1"/>
  <c r="N166" i="1" s="1"/>
  <c r="M155" i="1"/>
  <c r="M164" i="1" s="1"/>
  <c r="M166" i="1" s="1"/>
  <c r="L155" i="1"/>
  <c r="L164" i="1" s="1"/>
  <c r="K155" i="1"/>
  <c r="K164" i="1" s="1"/>
  <c r="J155" i="1"/>
  <c r="J164" i="1" s="1"/>
  <c r="J166" i="1" s="1"/>
  <c r="I155" i="1"/>
  <c r="I164" i="1" s="1"/>
  <c r="I166" i="1" s="1"/>
  <c r="H155" i="1"/>
  <c r="H164" i="1" s="1"/>
  <c r="G155" i="1"/>
  <c r="G164" i="1" s="1"/>
  <c r="F155" i="1"/>
  <c r="F164" i="1" s="1"/>
  <c r="F166" i="1" s="1"/>
  <c r="E155" i="1"/>
  <c r="E164" i="1" s="1"/>
  <c r="E166" i="1" s="1"/>
  <c r="D155" i="1"/>
  <c r="D164" i="1" s="1"/>
  <c r="C155" i="1"/>
  <c r="P154" i="1"/>
  <c r="P155" i="1" s="1"/>
  <c r="P164" i="1" s="1"/>
  <c r="P166" i="1" s="1"/>
  <c r="C151" i="1"/>
  <c r="A151" i="1"/>
  <c r="C150" i="1"/>
  <c r="A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Q132" i="1"/>
  <c r="O132" i="1"/>
  <c r="N132" i="1"/>
  <c r="N138" i="1" s="1"/>
  <c r="M132" i="1"/>
  <c r="L132" i="1"/>
  <c r="K132" i="1"/>
  <c r="J132" i="1"/>
  <c r="J147" i="1" s="1"/>
  <c r="I132" i="1"/>
  <c r="H132" i="1"/>
  <c r="H138" i="1" s="1"/>
  <c r="G132" i="1"/>
  <c r="F132" i="1"/>
  <c r="F138" i="1" s="1"/>
  <c r="E132" i="1"/>
  <c r="D132" i="1"/>
  <c r="C132" i="1"/>
  <c r="P131" i="1"/>
  <c r="P132" i="1" s="1"/>
  <c r="Q128" i="1"/>
  <c r="O128" i="1"/>
  <c r="N128" i="1"/>
  <c r="M128" i="1"/>
  <c r="M137" i="1" s="1"/>
  <c r="L128" i="1"/>
  <c r="K128" i="1"/>
  <c r="J128" i="1"/>
  <c r="I128" i="1"/>
  <c r="H128" i="1"/>
  <c r="G128" i="1"/>
  <c r="F128" i="1"/>
  <c r="E128" i="1"/>
  <c r="E137" i="1" s="1"/>
  <c r="D128" i="1"/>
  <c r="C128" i="1"/>
  <c r="P127" i="1"/>
  <c r="P128" i="1" s="1"/>
  <c r="Q124" i="1"/>
  <c r="Q136" i="1" s="1"/>
  <c r="O124" i="1"/>
  <c r="O136" i="1" s="1"/>
  <c r="N124" i="1"/>
  <c r="N136" i="1" s="1"/>
  <c r="M124" i="1"/>
  <c r="M136" i="1" s="1"/>
  <c r="L124" i="1"/>
  <c r="L136" i="1" s="1"/>
  <c r="K124" i="1"/>
  <c r="K136" i="1" s="1"/>
  <c r="J124" i="1"/>
  <c r="J136" i="1" s="1"/>
  <c r="I124" i="1"/>
  <c r="I136" i="1" s="1"/>
  <c r="H124" i="1"/>
  <c r="H136" i="1" s="1"/>
  <c r="G124" i="1"/>
  <c r="G136" i="1" s="1"/>
  <c r="F124" i="1"/>
  <c r="F136" i="1" s="1"/>
  <c r="E124" i="1"/>
  <c r="E136" i="1" s="1"/>
  <c r="D124" i="1"/>
  <c r="D136" i="1" s="1"/>
  <c r="C124" i="1"/>
  <c r="P123" i="1"/>
  <c r="P124" i="1" s="1"/>
  <c r="P136" i="1" s="1"/>
  <c r="Q120" i="1"/>
  <c r="Q135" i="1" s="1"/>
  <c r="O120" i="1"/>
  <c r="O135" i="1" s="1"/>
  <c r="N120" i="1"/>
  <c r="N135" i="1" s="1"/>
  <c r="M120" i="1"/>
  <c r="M135" i="1" s="1"/>
  <c r="L120" i="1"/>
  <c r="L135" i="1" s="1"/>
  <c r="K120" i="1"/>
  <c r="K135" i="1" s="1"/>
  <c r="J120" i="1"/>
  <c r="J135" i="1" s="1"/>
  <c r="I120" i="1"/>
  <c r="I135" i="1" s="1"/>
  <c r="H120" i="1"/>
  <c r="H135" i="1" s="1"/>
  <c r="G120" i="1"/>
  <c r="G135" i="1" s="1"/>
  <c r="F120" i="1"/>
  <c r="F135" i="1" s="1"/>
  <c r="E120" i="1"/>
  <c r="E135" i="1" s="1"/>
  <c r="D120" i="1"/>
  <c r="D135" i="1" s="1"/>
  <c r="C120" i="1"/>
  <c r="P119" i="1"/>
  <c r="P118" i="1"/>
  <c r="P120" i="1" s="1"/>
  <c r="P135" i="1" s="1"/>
  <c r="Q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P96" i="1"/>
  <c r="P97" i="1" s="1"/>
  <c r="Q93" i="1"/>
  <c r="Q113" i="1" s="1"/>
  <c r="O93" i="1"/>
  <c r="O113" i="1" s="1"/>
  <c r="N93" i="1"/>
  <c r="N113" i="1" s="1"/>
  <c r="M93" i="1"/>
  <c r="M113" i="1" s="1"/>
  <c r="L93" i="1"/>
  <c r="L113" i="1" s="1"/>
  <c r="K93" i="1"/>
  <c r="K113" i="1" s="1"/>
  <c r="J93" i="1"/>
  <c r="J113" i="1" s="1"/>
  <c r="I93" i="1"/>
  <c r="I113" i="1" s="1"/>
  <c r="H93" i="1"/>
  <c r="H113" i="1" s="1"/>
  <c r="G93" i="1"/>
  <c r="G113" i="1" s="1"/>
  <c r="F93" i="1"/>
  <c r="F113" i="1" s="1"/>
  <c r="E93" i="1"/>
  <c r="E113" i="1" s="1"/>
  <c r="D93" i="1"/>
  <c r="D113" i="1" s="1"/>
  <c r="C93" i="1"/>
  <c r="P92" i="1"/>
  <c r="P91" i="1"/>
  <c r="Q88" i="1"/>
  <c r="Q112" i="1" s="1"/>
  <c r="O88" i="1"/>
  <c r="O112" i="1" s="1"/>
  <c r="N88" i="1"/>
  <c r="N112" i="1" s="1"/>
  <c r="M88" i="1"/>
  <c r="M112" i="1" s="1"/>
  <c r="L88" i="1"/>
  <c r="L112" i="1" s="1"/>
  <c r="K88" i="1"/>
  <c r="K112" i="1" s="1"/>
  <c r="J88" i="1"/>
  <c r="J112" i="1" s="1"/>
  <c r="I88" i="1"/>
  <c r="I112" i="1" s="1"/>
  <c r="H88" i="1"/>
  <c r="H112" i="1" s="1"/>
  <c r="G88" i="1"/>
  <c r="G112" i="1" s="1"/>
  <c r="F88" i="1"/>
  <c r="F112" i="1" s="1"/>
  <c r="E88" i="1"/>
  <c r="E112" i="1" s="1"/>
  <c r="D88" i="1"/>
  <c r="D112" i="1" s="1"/>
  <c r="C88" i="1"/>
  <c r="P87" i="1"/>
  <c r="P86" i="1"/>
  <c r="P85" i="1"/>
  <c r="P88" i="1" s="1"/>
  <c r="P112" i="1" s="1"/>
  <c r="Q82" i="1"/>
  <c r="O82" i="1"/>
  <c r="N82" i="1"/>
  <c r="N176" i="1" s="1"/>
  <c r="M82" i="1"/>
  <c r="L82" i="1"/>
  <c r="K82" i="1"/>
  <c r="J82" i="1"/>
  <c r="J176" i="1" s="1"/>
  <c r="I82" i="1"/>
  <c r="H82" i="1"/>
  <c r="G82" i="1"/>
  <c r="F82" i="1"/>
  <c r="F176" i="1" s="1"/>
  <c r="E82" i="1"/>
  <c r="D82" i="1"/>
  <c r="C82" i="1"/>
  <c r="P81" i="1"/>
  <c r="P80" i="1"/>
  <c r="P79" i="1"/>
  <c r="Q76" i="1"/>
  <c r="Q110" i="1" s="1"/>
  <c r="O76" i="1"/>
  <c r="O110" i="1" s="1"/>
  <c r="N76" i="1"/>
  <c r="M76" i="1"/>
  <c r="M110" i="1" s="1"/>
  <c r="L76" i="1"/>
  <c r="L110" i="1" s="1"/>
  <c r="K76" i="1"/>
  <c r="K110" i="1" s="1"/>
  <c r="J76" i="1"/>
  <c r="I76" i="1"/>
  <c r="I110" i="1" s="1"/>
  <c r="H76" i="1"/>
  <c r="H110" i="1" s="1"/>
  <c r="G76" i="1"/>
  <c r="G110" i="1" s="1"/>
  <c r="F76" i="1"/>
  <c r="F110" i="1" s="1"/>
  <c r="E76" i="1"/>
  <c r="E110" i="1" s="1"/>
  <c r="D76" i="1"/>
  <c r="D110" i="1" s="1"/>
  <c r="C76" i="1"/>
  <c r="P75" i="1"/>
  <c r="P76" i="1" s="1"/>
  <c r="P110" i="1" s="1"/>
  <c r="Q72" i="1"/>
  <c r="O72" i="1"/>
  <c r="N72" i="1"/>
  <c r="M72" i="1"/>
  <c r="L72" i="1"/>
  <c r="L143" i="1" s="1"/>
  <c r="K72" i="1"/>
  <c r="J72" i="1"/>
  <c r="I72" i="1"/>
  <c r="I143" i="1" s="1"/>
  <c r="H72" i="1"/>
  <c r="H143" i="1" s="1"/>
  <c r="G72" i="1"/>
  <c r="F72" i="1"/>
  <c r="E72" i="1"/>
  <c r="E143" i="1" s="1"/>
  <c r="D72" i="1"/>
  <c r="D143" i="1" s="1"/>
  <c r="C72" i="1"/>
  <c r="P71" i="1"/>
  <c r="P72" i="1" s="1"/>
  <c r="Q68" i="1"/>
  <c r="Q108" i="1" s="1"/>
  <c r="O68" i="1"/>
  <c r="O108" i="1" s="1"/>
  <c r="N68" i="1"/>
  <c r="N108" i="1" s="1"/>
  <c r="M68" i="1"/>
  <c r="M108" i="1" s="1"/>
  <c r="L68" i="1"/>
  <c r="L108" i="1" s="1"/>
  <c r="K68" i="1"/>
  <c r="K108" i="1" s="1"/>
  <c r="J68" i="1"/>
  <c r="J108" i="1" s="1"/>
  <c r="I68" i="1"/>
  <c r="I108" i="1" s="1"/>
  <c r="H68" i="1"/>
  <c r="H108" i="1" s="1"/>
  <c r="G68" i="1"/>
  <c r="G108" i="1" s="1"/>
  <c r="F68" i="1"/>
  <c r="F108" i="1" s="1"/>
  <c r="E68" i="1"/>
  <c r="E108" i="1" s="1"/>
  <c r="D68" i="1"/>
  <c r="D108" i="1" s="1"/>
  <c r="C68" i="1"/>
  <c r="P67" i="1"/>
  <c r="P66" i="1"/>
  <c r="P65" i="1"/>
  <c r="P64" i="1"/>
  <c r="P63" i="1"/>
  <c r="P62" i="1"/>
  <c r="P61" i="1"/>
  <c r="P60" i="1"/>
  <c r="P59" i="1"/>
  <c r="P58" i="1"/>
  <c r="P68" i="1" s="1"/>
  <c r="P108" i="1" s="1"/>
  <c r="Q55" i="1"/>
  <c r="Q107" i="1" s="1"/>
  <c r="O55" i="1"/>
  <c r="O107" i="1" s="1"/>
  <c r="N55" i="1"/>
  <c r="N107" i="1" s="1"/>
  <c r="M55" i="1"/>
  <c r="M107" i="1" s="1"/>
  <c r="L55" i="1"/>
  <c r="L107" i="1" s="1"/>
  <c r="K55" i="1"/>
  <c r="K107" i="1" s="1"/>
  <c r="J55" i="1"/>
  <c r="J107" i="1" s="1"/>
  <c r="I55" i="1"/>
  <c r="I107" i="1" s="1"/>
  <c r="H55" i="1"/>
  <c r="H107" i="1" s="1"/>
  <c r="G55" i="1"/>
  <c r="G107" i="1" s="1"/>
  <c r="F55" i="1"/>
  <c r="F107" i="1" s="1"/>
  <c r="E55" i="1"/>
  <c r="E107" i="1" s="1"/>
  <c r="D55" i="1"/>
  <c r="D107" i="1" s="1"/>
  <c r="C55" i="1"/>
  <c r="P54" i="1"/>
  <c r="P53" i="1"/>
  <c r="Q50" i="1"/>
  <c r="Q106" i="1" s="1"/>
  <c r="O50" i="1"/>
  <c r="N50" i="1"/>
  <c r="M50" i="1"/>
  <c r="M106" i="1" s="1"/>
  <c r="L50" i="1"/>
  <c r="K50" i="1"/>
  <c r="K106" i="1" s="1"/>
  <c r="J50" i="1"/>
  <c r="I50" i="1"/>
  <c r="I106" i="1" s="1"/>
  <c r="H50" i="1"/>
  <c r="G50" i="1"/>
  <c r="F50" i="1"/>
  <c r="E50" i="1"/>
  <c r="D50" i="1"/>
  <c r="C50" i="1"/>
  <c r="P49" i="1"/>
  <c r="P48" i="1"/>
  <c r="P50" i="1" s="1"/>
  <c r="Q45" i="1"/>
  <c r="Q105" i="1" s="1"/>
  <c r="O45" i="1"/>
  <c r="O105" i="1" s="1"/>
  <c r="N45" i="1"/>
  <c r="N105" i="1" s="1"/>
  <c r="M45" i="1"/>
  <c r="M105" i="1" s="1"/>
  <c r="L45" i="1"/>
  <c r="L105" i="1" s="1"/>
  <c r="K45" i="1"/>
  <c r="K105" i="1" s="1"/>
  <c r="J45" i="1"/>
  <c r="J105" i="1" s="1"/>
  <c r="I45" i="1"/>
  <c r="I105" i="1" s="1"/>
  <c r="H45" i="1"/>
  <c r="H105" i="1" s="1"/>
  <c r="G45" i="1"/>
  <c r="G105" i="1" s="1"/>
  <c r="F45" i="1"/>
  <c r="F105" i="1" s="1"/>
  <c r="E45" i="1"/>
  <c r="E105" i="1" s="1"/>
  <c r="D45" i="1"/>
  <c r="D105" i="1" s="1"/>
  <c r="C45" i="1"/>
  <c r="P44" i="1"/>
  <c r="P43" i="1"/>
  <c r="P42" i="1"/>
  <c r="Q39" i="1"/>
  <c r="Q146" i="1" s="1"/>
  <c r="O39" i="1"/>
  <c r="O146" i="1" s="1"/>
  <c r="N39" i="1"/>
  <c r="M39" i="1"/>
  <c r="M146" i="1" s="1"/>
  <c r="L39" i="1"/>
  <c r="L146" i="1" s="1"/>
  <c r="K39" i="1"/>
  <c r="K146" i="1" s="1"/>
  <c r="J39" i="1"/>
  <c r="I39" i="1"/>
  <c r="I146" i="1" s="1"/>
  <c r="H39" i="1"/>
  <c r="H146" i="1" s="1"/>
  <c r="G39" i="1"/>
  <c r="G146" i="1" s="1"/>
  <c r="F39" i="1"/>
  <c r="E39" i="1"/>
  <c r="E146" i="1" s="1"/>
  <c r="D39" i="1"/>
  <c r="D104" i="1" s="1"/>
  <c r="C39" i="1"/>
  <c r="P38" i="1"/>
  <c r="P37" i="1"/>
  <c r="P39" i="1" s="1"/>
  <c r="P36" i="1"/>
  <c r="Q33" i="1"/>
  <c r="O33" i="1"/>
  <c r="O145" i="1" s="1"/>
  <c r="N33" i="1"/>
  <c r="N145" i="1" s="1"/>
  <c r="M33" i="1"/>
  <c r="L33" i="1"/>
  <c r="L145" i="1" s="1"/>
  <c r="K33" i="1"/>
  <c r="K145" i="1" s="1"/>
  <c r="J33" i="1"/>
  <c r="J145" i="1" s="1"/>
  <c r="I33" i="1"/>
  <c r="H33" i="1"/>
  <c r="H145" i="1" s="1"/>
  <c r="G33" i="1"/>
  <c r="G145" i="1" s="1"/>
  <c r="F33" i="1"/>
  <c r="F145" i="1" s="1"/>
  <c r="E33" i="1"/>
  <c r="E103" i="1" s="1"/>
  <c r="D33" i="1"/>
  <c r="D145" i="1" s="1"/>
  <c r="C33" i="1"/>
  <c r="P32" i="1"/>
  <c r="P31" i="1"/>
  <c r="P30" i="1"/>
  <c r="P29" i="1"/>
  <c r="P28" i="1"/>
  <c r="P27" i="1"/>
  <c r="P33" i="1" s="1"/>
  <c r="Q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23" i="1"/>
  <c r="P22" i="1"/>
  <c r="P21" i="1"/>
  <c r="P20" i="1"/>
  <c r="P19" i="1"/>
  <c r="P18" i="1"/>
  <c r="Q15" i="1"/>
  <c r="Q101" i="1" s="1"/>
  <c r="O15" i="1"/>
  <c r="O101" i="1" s="1"/>
  <c r="N15" i="1"/>
  <c r="N101" i="1" s="1"/>
  <c r="M15" i="1"/>
  <c r="M101" i="1" s="1"/>
  <c r="L15" i="1"/>
  <c r="L101" i="1" s="1"/>
  <c r="K15" i="1"/>
  <c r="K101" i="1" s="1"/>
  <c r="J15" i="1"/>
  <c r="J101" i="1" s="1"/>
  <c r="I15" i="1"/>
  <c r="I101" i="1" s="1"/>
  <c r="H15" i="1"/>
  <c r="H101" i="1" s="1"/>
  <c r="G15" i="1"/>
  <c r="G101" i="1" s="1"/>
  <c r="F15" i="1"/>
  <c r="F101" i="1" s="1"/>
  <c r="E15" i="1"/>
  <c r="E101" i="1" s="1"/>
  <c r="D15" i="1"/>
  <c r="D101" i="1" s="1"/>
  <c r="C15" i="1"/>
  <c r="P14" i="1"/>
  <c r="P13" i="1"/>
  <c r="P12" i="1"/>
  <c r="P15" i="1" s="1"/>
  <c r="P101" i="1" s="1"/>
  <c r="P11" i="1"/>
  <c r="Q8" i="1"/>
  <c r="O8" i="1"/>
  <c r="N8" i="1"/>
  <c r="M8" i="1"/>
  <c r="L8" i="1"/>
  <c r="K8" i="1"/>
  <c r="J8" i="1"/>
  <c r="I8" i="1"/>
  <c r="H8" i="1"/>
  <c r="G8" i="1"/>
  <c r="F8" i="1"/>
  <c r="F100" i="1" s="1"/>
  <c r="E8" i="1"/>
  <c r="D8" i="1"/>
  <c r="C8" i="1"/>
  <c r="P7" i="1"/>
  <c r="P8" i="1" s="1"/>
  <c r="P6" i="1"/>
  <c r="O104" i="1" l="1"/>
  <c r="D178" i="1"/>
  <c r="H178" i="1"/>
  <c r="L178" i="1"/>
  <c r="P45" i="1"/>
  <c r="P105" i="1" s="1"/>
  <c r="P55" i="1"/>
  <c r="P107" i="1" s="1"/>
  <c r="P93" i="1"/>
  <c r="P113" i="1" s="1"/>
  <c r="N111" i="1"/>
  <c r="D146" i="1"/>
  <c r="P82" i="1"/>
  <c r="P111" i="1" s="1"/>
  <c r="Q177" i="1"/>
  <c r="K103" i="1"/>
  <c r="D109" i="1"/>
  <c r="P24" i="1"/>
  <c r="P148" i="1" s="1"/>
  <c r="E177" i="1"/>
  <c r="I177" i="1"/>
  <c r="M177" i="1"/>
  <c r="L109" i="1"/>
  <c r="P169" i="1"/>
  <c r="P142" i="1"/>
  <c r="P100" i="1"/>
  <c r="P178" i="1"/>
  <c r="P145" i="1"/>
  <c r="P103" i="1"/>
  <c r="P143" i="1"/>
  <c r="P109" i="1"/>
  <c r="P146" i="1"/>
  <c r="P104" i="1"/>
  <c r="P106" i="1"/>
  <c r="P177" i="1"/>
  <c r="P114" i="1"/>
  <c r="N169" i="1"/>
  <c r="N142" i="1"/>
  <c r="J172" i="1"/>
  <c r="J148" i="1"/>
  <c r="O143" i="1"/>
  <c r="O109" i="1"/>
  <c r="D102" i="1"/>
  <c r="F103" i="1"/>
  <c r="I104" i="1"/>
  <c r="J169" i="1"/>
  <c r="J142" i="1"/>
  <c r="N172" i="1"/>
  <c r="N148" i="1"/>
  <c r="K109" i="1"/>
  <c r="K143" i="1"/>
  <c r="G176" i="1"/>
  <c r="G111" i="1"/>
  <c r="O176" i="1"/>
  <c r="O111" i="1"/>
  <c r="N100" i="1"/>
  <c r="L102" i="1"/>
  <c r="G170" i="1"/>
  <c r="G144" i="1"/>
  <c r="G137" i="1"/>
  <c r="O170" i="1"/>
  <c r="O144" i="1"/>
  <c r="O137" i="1"/>
  <c r="G169" i="1"/>
  <c r="G142" i="1"/>
  <c r="K169" i="1"/>
  <c r="K142" i="1"/>
  <c r="O169" i="1"/>
  <c r="O171" i="1" s="1"/>
  <c r="O142" i="1"/>
  <c r="E178" i="1"/>
  <c r="I178" i="1"/>
  <c r="M178" i="1"/>
  <c r="Q178" i="1"/>
  <c r="F146" i="1"/>
  <c r="F104" i="1"/>
  <c r="J146" i="1"/>
  <c r="J104" i="1"/>
  <c r="N146" i="1"/>
  <c r="N104" i="1"/>
  <c r="G172" i="1"/>
  <c r="G148" i="1"/>
  <c r="K172" i="1"/>
  <c r="K148" i="1"/>
  <c r="O172" i="1"/>
  <c r="O148" i="1"/>
  <c r="D176" i="1"/>
  <c r="D111" i="1"/>
  <c r="H176" i="1"/>
  <c r="H111" i="1"/>
  <c r="L176" i="1"/>
  <c r="L111" i="1"/>
  <c r="F177" i="1"/>
  <c r="F114" i="1"/>
  <c r="J177" i="1"/>
  <c r="J114" i="1"/>
  <c r="N177" i="1"/>
  <c r="N114" i="1"/>
  <c r="G100" i="1"/>
  <c r="K100" i="1"/>
  <c r="O100" i="1"/>
  <c r="E102" i="1"/>
  <c r="I102" i="1"/>
  <c r="M102" i="1"/>
  <c r="Q102" i="1"/>
  <c r="G103" i="1"/>
  <c r="L103" i="1"/>
  <c r="E104" i="1"/>
  <c r="K104" i="1"/>
  <c r="G106" i="1"/>
  <c r="E109" i="1"/>
  <c r="M114" i="1"/>
  <c r="P170" i="1"/>
  <c r="P144" i="1"/>
  <c r="P137" i="1"/>
  <c r="P175" i="1"/>
  <c r="P147" i="1"/>
  <c r="P138" i="1"/>
  <c r="D169" i="1"/>
  <c r="D142" i="1"/>
  <c r="H169" i="1"/>
  <c r="H142" i="1"/>
  <c r="L169" i="1"/>
  <c r="L142" i="1"/>
  <c r="F178" i="1"/>
  <c r="J178" i="1"/>
  <c r="N178" i="1"/>
  <c r="D172" i="1"/>
  <c r="D148" i="1"/>
  <c r="D106" i="1"/>
  <c r="H172" i="1"/>
  <c r="H148" i="1"/>
  <c r="H106" i="1"/>
  <c r="L172" i="1"/>
  <c r="L148" i="1"/>
  <c r="L106" i="1"/>
  <c r="M143" i="1"/>
  <c r="M109" i="1"/>
  <c r="Q143" i="1"/>
  <c r="Q109" i="1"/>
  <c r="J144" i="1"/>
  <c r="J110" i="1"/>
  <c r="N144" i="1"/>
  <c r="N110" i="1"/>
  <c r="E176" i="1"/>
  <c r="E111" i="1"/>
  <c r="I176" i="1"/>
  <c r="I111" i="1"/>
  <c r="M176" i="1"/>
  <c r="M111" i="1"/>
  <c r="Q176" i="1"/>
  <c r="Q111" i="1"/>
  <c r="G177" i="1"/>
  <c r="G114" i="1"/>
  <c r="K177" i="1"/>
  <c r="K114" i="1"/>
  <c r="O177" i="1"/>
  <c r="O114" i="1"/>
  <c r="D100" i="1"/>
  <c r="H100" i="1"/>
  <c r="L100" i="1"/>
  <c r="F102" i="1"/>
  <c r="J102" i="1"/>
  <c r="N102" i="1"/>
  <c r="H103" i="1"/>
  <c r="N103" i="1"/>
  <c r="G104" i="1"/>
  <c r="L104" i="1"/>
  <c r="Q104" i="1"/>
  <c r="N106" i="1"/>
  <c r="H109" i="1"/>
  <c r="F111" i="1"/>
  <c r="Q114" i="1"/>
  <c r="F144" i="1"/>
  <c r="F169" i="1"/>
  <c r="F142" i="1"/>
  <c r="F172" i="1"/>
  <c r="F148" i="1"/>
  <c r="G109" i="1"/>
  <c r="G143" i="1"/>
  <c r="K176" i="1"/>
  <c r="K111" i="1"/>
  <c r="J100" i="1"/>
  <c r="H102" i="1"/>
  <c r="F106" i="1"/>
  <c r="I114" i="1"/>
  <c r="K170" i="1"/>
  <c r="K144" i="1"/>
  <c r="K137" i="1"/>
  <c r="E169" i="1"/>
  <c r="E142" i="1"/>
  <c r="I169" i="1"/>
  <c r="I142" i="1"/>
  <c r="M169" i="1"/>
  <c r="M142" i="1"/>
  <c r="Q169" i="1"/>
  <c r="Q142" i="1"/>
  <c r="G178" i="1"/>
  <c r="K178" i="1"/>
  <c r="O178" i="1"/>
  <c r="I103" i="1"/>
  <c r="I145" i="1"/>
  <c r="M103" i="1"/>
  <c r="M145" i="1"/>
  <c r="Q145" i="1"/>
  <c r="Q103" i="1"/>
  <c r="E172" i="1"/>
  <c r="E148" i="1"/>
  <c r="I172" i="1"/>
  <c r="I148" i="1"/>
  <c r="M172" i="1"/>
  <c r="M148" i="1"/>
  <c r="Q172" i="1"/>
  <c r="Q148" i="1"/>
  <c r="F143" i="1"/>
  <c r="F109" i="1"/>
  <c r="J143" i="1"/>
  <c r="J109" i="1"/>
  <c r="N143" i="1"/>
  <c r="N109" i="1"/>
  <c r="D177" i="1"/>
  <c r="D114" i="1"/>
  <c r="H177" i="1"/>
  <c r="H114" i="1"/>
  <c r="L177" i="1"/>
  <c r="L114" i="1"/>
  <c r="E100" i="1"/>
  <c r="I100" i="1"/>
  <c r="M100" i="1"/>
  <c r="Q100" i="1"/>
  <c r="Q115" i="1" s="1"/>
  <c r="G102" i="1"/>
  <c r="K102" i="1"/>
  <c r="O102" i="1"/>
  <c r="D103" i="1"/>
  <c r="J103" i="1"/>
  <c r="O103" i="1"/>
  <c r="H104" i="1"/>
  <c r="M104" i="1"/>
  <c r="E106" i="1"/>
  <c r="J106" i="1"/>
  <c r="O106" i="1"/>
  <c r="I109" i="1"/>
  <c r="J111" i="1"/>
  <c r="E114" i="1"/>
  <c r="E145" i="1"/>
  <c r="D170" i="1"/>
  <c r="D144" i="1"/>
  <c r="D137" i="1"/>
  <c r="H170" i="1"/>
  <c r="H144" i="1"/>
  <c r="H137" i="1"/>
  <c r="H139" i="1" s="1"/>
  <c r="L170" i="1"/>
  <c r="L144" i="1"/>
  <c r="L137" i="1"/>
  <c r="F175" i="1"/>
  <c r="F147" i="1"/>
  <c r="J175" i="1"/>
  <c r="N175" i="1"/>
  <c r="N147" i="1"/>
  <c r="P139" i="1"/>
  <c r="E170" i="1"/>
  <c r="E144" i="1"/>
  <c r="I170" i="1"/>
  <c r="I144" i="1"/>
  <c r="M170" i="1"/>
  <c r="M144" i="1"/>
  <c r="Q170" i="1"/>
  <c r="Q144" i="1"/>
  <c r="I137" i="1"/>
  <c r="Q137" i="1"/>
  <c r="J138" i="1"/>
  <c r="D175" i="1"/>
  <c r="D147" i="1"/>
  <c r="H175" i="1"/>
  <c r="H147" i="1"/>
  <c r="L175" i="1"/>
  <c r="L147" i="1"/>
  <c r="D138" i="1"/>
  <c r="D139" i="1" s="1"/>
  <c r="L138" i="1"/>
  <c r="E175" i="1"/>
  <c r="E147" i="1"/>
  <c r="I175" i="1"/>
  <c r="I147" i="1"/>
  <c r="M175" i="1"/>
  <c r="M147" i="1"/>
  <c r="Q175" i="1"/>
  <c r="Q147" i="1"/>
  <c r="E138" i="1"/>
  <c r="E139" i="1" s="1"/>
  <c r="I138" i="1"/>
  <c r="M138" i="1"/>
  <c r="M139" i="1" s="1"/>
  <c r="Q138" i="1"/>
  <c r="G166" i="1"/>
  <c r="K166" i="1"/>
  <c r="O166" i="1"/>
  <c r="F170" i="1"/>
  <c r="J170" i="1"/>
  <c r="N170" i="1"/>
  <c r="G175" i="1"/>
  <c r="K175" i="1"/>
  <c r="K147" i="1"/>
  <c r="O175" i="1"/>
  <c r="O147" i="1"/>
  <c r="F137" i="1"/>
  <c r="F139" i="1" s="1"/>
  <c r="J137" i="1"/>
  <c r="J139" i="1" s="1"/>
  <c r="N137" i="1"/>
  <c r="N139" i="1" s="1"/>
  <c r="G138" i="1"/>
  <c r="K138" i="1"/>
  <c r="O138" i="1"/>
  <c r="O139" i="1" s="1"/>
  <c r="G147" i="1"/>
  <c r="D166" i="1"/>
  <c r="H166" i="1"/>
  <c r="L166" i="1"/>
  <c r="Q166" i="1"/>
  <c r="I139" i="1" l="1"/>
  <c r="K139" i="1"/>
  <c r="G139" i="1"/>
  <c r="P172" i="1"/>
  <c r="P176" i="1"/>
  <c r="P102" i="1"/>
  <c r="Q139" i="1"/>
  <c r="L139" i="1"/>
  <c r="F115" i="1"/>
  <c r="E115" i="1"/>
  <c r="M150" i="1"/>
  <c r="M151" i="1" s="1"/>
  <c r="E150" i="1"/>
  <c r="E151" i="1" s="1"/>
  <c r="F171" i="1"/>
  <c r="F173" i="1" s="1"/>
  <c r="F174" i="1" s="1"/>
  <c r="D115" i="1"/>
  <c r="H150" i="1"/>
  <c r="H151" i="1" s="1"/>
  <c r="O115" i="1"/>
  <c r="O150" i="1"/>
  <c r="O151" i="1" s="1"/>
  <c r="G150" i="1"/>
  <c r="G151" i="1" s="1"/>
  <c r="J171" i="1"/>
  <c r="J173" i="1" s="1"/>
  <c r="J174" i="1" s="1"/>
  <c r="N150" i="1"/>
  <c r="N151" i="1" s="1"/>
  <c r="M171" i="1"/>
  <c r="M173" i="1" s="1"/>
  <c r="M174" i="1" s="1"/>
  <c r="E171" i="1"/>
  <c r="E173" i="1" s="1"/>
  <c r="E174" i="1" s="1"/>
  <c r="H171" i="1"/>
  <c r="H173" i="1" s="1"/>
  <c r="H174" i="1" s="1"/>
  <c r="K115" i="1"/>
  <c r="O173" i="1"/>
  <c r="O174" i="1" s="1"/>
  <c r="G171" i="1"/>
  <c r="G173" i="1" s="1"/>
  <c r="G174" i="1" s="1"/>
  <c r="N171" i="1"/>
  <c r="N173" i="1" s="1"/>
  <c r="N174" i="1" s="1"/>
  <c r="P115" i="1"/>
  <c r="M115" i="1"/>
  <c r="Q150" i="1"/>
  <c r="Q151" i="1" s="1"/>
  <c r="I150" i="1"/>
  <c r="I151" i="1" s="1"/>
  <c r="J115" i="1"/>
  <c r="L115" i="1"/>
  <c r="L150" i="1"/>
  <c r="L151" i="1" s="1"/>
  <c r="D150" i="1"/>
  <c r="D151" i="1" s="1"/>
  <c r="G115" i="1"/>
  <c r="K150" i="1"/>
  <c r="K151" i="1" s="1"/>
  <c r="N115" i="1"/>
  <c r="P150" i="1"/>
  <c r="P151" i="1" s="1"/>
  <c r="I115" i="1"/>
  <c r="Q171" i="1"/>
  <c r="Q173" i="1" s="1"/>
  <c r="Q174" i="1" s="1"/>
  <c r="I171" i="1"/>
  <c r="I173" i="1" s="1"/>
  <c r="I174" i="1" s="1"/>
  <c r="F150" i="1"/>
  <c r="F151" i="1" s="1"/>
  <c r="H115" i="1"/>
  <c r="L171" i="1"/>
  <c r="L173" i="1" s="1"/>
  <c r="L174" i="1" s="1"/>
  <c r="D171" i="1"/>
  <c r="D173" i="1" s="1"/>
  <c r="D174" i="1" s="1"/>
  <c r="K171" i="1"/>
  <c r="K173" i="1" s="1"/>
  <c r="K174" i="1" s="1"/>
  <c r="J150" i="1"/>
  <c r="J151" i="1" s="1"/>
  <c r="P171" i="1"/>
  <c r="P173" i="1" s="1"/>
  <c r="P174" i="1" s="1"/>
</calcChain>
</file>

<file path=xl/sharedStrings.xml><?xml version="1.0" encoding="utf-8"?>
<sst xmlns="http://schemas.openxmlformats.org/spreadsheetml/2006/main" count="278" uniqueCount="226">
  <si>
    <t>TRADE STATEMENT - MAY 2021-22</t>
  </si>
  <si>
    <t>TRADE CONTROL</t>
  </si>
  <si>
    <t>2020-21 (Closed)</t>
  </si>
  <si>
    <t>2020-21</t>
  </si>
  <si>
    <t>2021-22 (Current)</t>
  </si>
  <si>
    <t>CODE</t>
  </si>
  <si>
    <t>NAME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</si>
  <si>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</si>
  <si>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</si>
  <si>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</si>
  <si>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</si>
  <si>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</si>
  <si>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</si>
  <si>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</si>
  <si>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</si>
  <si>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</si>
  <si>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</si>
  <si>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</si>
  <si>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</si>
  <si>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TOTALS</t>
  </si>
  <si>
    <t>Investment</t>
  </si>
  <si>
    <t>TC500</t>
  </si>
  <si>
    <t>Company Loan</t>
  </si>
  <si>
    <t>TC501</t>
  </si>
  <si>
    <t>Directors Loan</t>
  </si>
  <si>
    <t>Sales</t>
  </si>
  <si>
    <t>TC102</t>
  </si>
  <si>
    <t>Sales - Carriage</t>
  </si>
  <si>
    <t>TC103</t>
  </si>
  <si>
    <t>Sales - Consultancy</t>
  </si>
  <si>
    <t>TC101</t>
  </si>
  <si>
    <t>Sales - Export</t>
  </si>
  <si>
    <t>TC100</t>
  </si>
  <si>
    <t>Sales - Home</t>
  </si>
  <si>
    <t>Sundry Costs</t>
  </si>
  <si>
    <t>TC210</t>
  </si>
  <si>
    <t>Communications</t>
  </si>
  <si>
    <t>TC209</t>
  </si>
  <si>
    <t>Hardware</t>
  </si>
  <si>
    <t>TC211</t>
  </si>
  <si>
    <t>Machinery</t>
  </si>
  <si>
    <t>TC207</t>
  </si>
  <si>
    <t>Post and Stationary</t>
  </si>
  <si>
    <t>TC208</t>
  </si>
  <si>
    <t>Software</t>
  </si>
  <si>
    <t>TC206</t>
  </si>
  <si>
    <t>Sundry</t>
  </si>
  <si>
    <t>Direct Costs</t>
  </si>
  <si>
    <t>TC200</t>
  </si>
  <si>
    <t>Commission</t>
  </si>
  <si>
    <t>TC201</t>
  </si>
  <si>
    <t>Direct Purchase</t>
  </si>
  <si>
    <t>TC202</t>
  </si>
  <si>
    <t>Direct Purchase - Carriage</t>
  </si>
  <si>
    <t>TC203</t>
  </si>
  <si>
    <t>Direct Purchase - Materials</t>
  </si>
  <si>
    <t>TC204</t>
  </si>
  <si>
    <t>Direct Purchase - Sundry</t>
  </si>
  <si>
    <t>TC205</t>
  </si>
  <si>
    <t>Tooling</t>
  </si>
  <si>
    <t>Directors and Employee Wages</t>
  </si>
  <si>
    <t>CP15</t>
  </si>
  <si>
    <t>Directors Pension</t>
  </si>
  <si>
    <t>CP16</t>
  </si>
  <si>
    <t>Directors Remuneration</t>
  </si>
  <si>
    <t>CP17</t>
  </si>
  <si>
    <t>Salaries and Wages</t>
  </si>
  <si>
    <t>Subcontractor Costs</t>
  </si>
  <si>
    <t>CP19</t>
  </si>
  <si>
    <t>Accountancy and audit</t>
  </si>
  <si>
    <t>CP20</t>
  </si>
  <si>
    <t>Consultancy</t>
  </si>
  <si>
    <t>CP21</t>
  </si>
  <si>
    <t>Legal and professional charges</t>
  </si>
  <si>
    <t>Rent and Rates</t>
  </si>
  <si>
    <t>TC401</t>
  </si>
  <si>
    <t>Business Rates</t>
  </si>
  <si>
    <t>TC400</t>
  </si>
  <si>
    <t>Rent</t>
  </si>
  <si>
    <t>Expenses - property costs</t>
  </si>
  <si>
    <t>CP22</t>
  </si>
  <si>
    <t>Light, heat and power</t>
  </si>
  <si>
    <t>CP24</t>
  </si>
  <si>
    <t>Repairs, renewals and maintenance</t>
  </si>
  <si>
    <t>General Administrative Expenses</t>
  </si>
  <si>
    <t>CP36</t>
  </si>
  <si>
    <t>Administration and office expenses</t>
  </si>
  <si>
    <t>CP25</t>
  </si>
  <si>
    <t>Advertising and promotion</t>
  </si>
  <si>
    <t>CP26</t>
  </si>
  <si>
    <t>Bad debts</t>
  </si>
  <si>
    <t>CP27</t>
  </si>
  <si>
    <t>Bank, credit card and other financial charges</t>
  </si>
  <si>
    <t>CP29</t>
  </si>
  <si>
    <t>Donations</t>
  </si>
  <si>
    <t>CP30</t>
  </si>
  <si>
    <t>Entertainment</t>
  </si>
  <si>
    <t>CP31</t>
  </si>
  <si>
    <t>Insurance</t>
  </si>
  <si>
    <t>CP32</t>
  </si>
  <si>
    <t>Interest paid</t>
  </si>
  <si>
    <t>CP34</t>
  </si>
  <si>
    <t>Travel and subsistence</t>
  </si>
  <si>
    <t>CP35</t>
  </si>
  <si>
    <t>Vehicle expenses</t>
  </si>
  <si>
    <t>Business Grants</t>
  </si>
  <si>
    <t>CP130</t>
  </si>
  <si>
    <t>Cornovirus (Covid-19) support</t>
  </si>
  <si>
    <t>Additional Income</t>
  </si>
  <si>
    <t>CP43</t>
  </si>
  <si>
    <t>Interest Received</t>
  </si>
  <si>
    <t>Adjustments - Expenditure</t>
  </si>
  <si>
    <t>CP55</t>
  </si>
  <si>
    <t>Employees remuneration previously disallowed</t>
  </si>
  <si>
    <t>CP57</t>
  </si>
  <si>
    <t>Net profit on sale of fixed assets</t>
  </si>
  <si>
    <t>CP58</t>
  </si>
  <si>
    <t>Non-trade interest received</t>
  </si>
  <si>
    <t>Adjustments - Income</t>
  </si>
  <si>
    <t>CP47</t>
  </si>
  <si>
    <t>Disallowable Entertainment</t>
  </si>
  <si>
    <t>CP48</t>
  </si>
  <si>
    <t>Donations Received</t>
  </si>
  <si>
    <t>CP51</t>
  </si>
  <si>
    <t>Net loss on sale of fixed assets</t>
  </si>
  <si>
    <t>Property - Income</t>
  </si>
  <si>
    <t>CP507</t>
  </si>
  <si>
    <t>Income from property</t>
  </si>
  <si>
    <t>CP510</t>
  </si>
  <si>
    <t>Unallowable property expenses</t>
  </si>
  <si>
    <t>Property - Expenditure</t>
  </si>
  <si>
    <t>CP508</t>
  </si>
  <si>
    <t>Expenses directly related to income from property</t>
  </si>
  <si>
    <t>SUMMARY</t>
  </si>
  <si>
    <t>TC-INVEST</t>
  </si>
  <si>
    <t>TC-SALES</t>
  </si>
  <si>
    <t>CP37</t>
  </si>
  <si>
    <t>TC-DIRECT</t>
  </si>
  <si>
    <t>TC-WAGES</t>
  </si>
  <si>
    <t>TC-SUBCON</t>
  </si>
  <si>
    <t>CP23</t>
  </si>
  <si>
    <t>TC-PROPC</t>
  </si>
  <si>
    <t>TC-ADMIN</t>
  </si>
  <si>
    <t>TC-GRANTS</t>
  </si>
  <si>
    <t>TC-INCOME</t>
  </si>
  <si>
    <t>TC-COSTAJ</t>
  </si>
  <si>
    <t>TC-SALESAJ</t>
  </si>
  <si>
    <t>TC-PROPI</t>
  </si>
  <si>
    <t>TC-PROPE</t>
  </si>
  <si>
    <t>PERIOD TOTAL</t>
  </si>
  <si>
    <t>Liabilities</t>
  </si>
  <si>
    <t>TC902</t>
  </si>
  <si>
    <t>Debt Repayment</t>
  </si>
  <si>
    <t>TC901</t>
  </si>
  <si>
    <t>Share Capital</t>
  </si>
  <si>
    <t>Assets - Net Profit</t>
  </si>
  <si>
    <t>CP28</t>
  </si>
  <si>
    <t>Depreciation</t>
  </si>
  <si>
    <t>Assets - Gross Profit</t>
  </si>
  <si>
    <t>TC900</t>
  </si>
  <si>
    <t>Stock Movement</t>
  </si>
  <si>
    <t>Adjustments - Assets</t>
  </si>
  <si>
    <t>CP46</t>
  </si>
  <si>
    <t>Depreciation Adjustrment</t>
  </si>
  <si>
    <t>TC-LIAB</t>
  </si>
  <si>
    <t>TC-ASSETNP</t>
  </si>
  <si>
    <t>TC-ASSETGP</t>
  </si>
  <si>
    <t>TC-ASSETAJ</t>
  </si>
  <si>
    <t>TRADE TOTALS</t>
  </si>
  <si>
    <t>Turnover</t>
  </si>
  <si>
    <t>Income from Coronavirus business support grants</t>
  </si>
  <si>
    <t>Other Income</t>
  </si>
  <si>
    <t>Cost of raw material and consumables</t>
  </si>
  <si>
    <t>Staff Costs</t>
  </si>
  <si>
    <t>Depreciation and other amounts written off</t>
  </si>
  <si>
    <t>Other Charges</t>
  </si>
  <si>
    <t>Tax On Profit</t>
  </si>
  <si>
    <t>Profit Before Tax</t>
  </si>
  <si>
    <t>Profit and Loss</t>
  </si>
  <si>
    <t>Tax On Goods</t>
  </si>
  <si>
    <t>TC600</t>
  </si>
  <si>
    <t>VAT</t>
  </si>
  <si>
    <t>Tax On Company</t>
  </si>
  <si>
    <t>TC601</t>
  </si>
  <si>
    <t>Employers NI</t>
  </si>
  <si>
    <t>TC602</t>
  </si>
  <si>
    <t>Taxes (Corporation)</t>
  </si>
  <si>
    <t>TC603</t>
  </si>
  <si>
    <t>Taxes (General)</t>
  </si>
  <si>
    <t>TC-TAXGD</t>
  </si>
  <si>
    <t>TC-TAXCO</t>
  </si>
  <si>
    <t>EXTERNAL TOTALS</t>
  </si>
  <si>
    <t>CP Turnover/Sales</t>
  </si>
  <si>
    <t>CP Cost of Sales</t>
  </si>
  <si>
    <t>CP Gross Profit or Loss</t>
  </si>
  <si>
    <t>CP Total Expenses</t>
  </si>
  <si>
    <t>CP Profit or losses before adjustments</t>
  </si>
  <si>
    <t>CP Profit or losses before tax</t>
  </si>
  <si>
    <t>CP Total Additions</t>
  </si>
  <si>
    <t>CP Total Deductions</t>
  </si>
  <si>
    <t>CP Income from Property</t>
  </si>
  <si>
    <t>VAT Cash Codes</t>
  </si>
  <si>
    <t>CLOSING BALANCE</t>
  </si>
  <si>
    <t>CURRENT ACCOUNT</t>
  </si>
  <si>
    <t>CASH BOX</t>
  </si>
  <si>
    <t>RESERVE ACCOUNT</t>
  </si>
  <si>
    <t>COMPANY BALANCE</t>
  </si>
  <si>
    <t>BALANCE SHEET</t>
  </si>
  <si>
    <t>PLAAND</t>
  </si>
  <si>
    <t>PLANT AND MACHINERY</t>
  </si>
  <si>
    <t>VEHICL</t>
  </si>
  <si>
    <t>VEHICLES</t>
  </si>
  <si>
    <t>STOCK</t>
  </si>
  <si>
    <t>RESACC</t>
  </si>
  <si>
    <t>BANK</t>
  </si>
  <si>
    <t>CURACC</t>
  </si>
  <si>
    <t>CASH</t>
  </si>
  <si>
    <t>DEBTORS</t>
  </si>
  <si>
    <t>CALUP</t>
  </si>
  <si>
    <t>CALLED UP SHARE CAPITAL</t>
  </si>
  <si>
    <t>LONLIA</t>
  </si>
  <si>
    <t>LONGTERM LIABILITIES</t>
  </si>
  <si>
    <t>COR</t>
  </si>
  <si>
    <t>CORPORATION TAX</t>
  </si>
  <si>
    <t>CREDITORS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</si>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</sst>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D3D3D3"/>
      <name val="Calibri"/>
      <family val="2"/>
      <scheme val="minor"/>
    </font>
    <font>
      <b/>
      <sz val="8"/>
      <color rgb="FF6495ED"/>
      <name val="Calibri"/>
      <family val="2"/>
      <scheme val="minor"/>
    </font>
    <font>
      <b/>
      <sz val="8"/>
      <color rgb="FFFFA07A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3" fillId="0" borderId="2" xfId="0" applyNumberFormat="1" applyFont="1" applyBorder="1"/>
    <xf numFmtId="164" fontId="2" fillId="2" borderId="0" xfId="0" applyNumberFormat="1" applyFont="1" applyFill="1"/>
    <xf numFmtId="0" fontId="4" fillId="0" borderId="0" xfId="0" applyFont="1"/>
    <xf numFmtId="0" fontId="2" fillId="0" borderId="1" xfId="0" applyFont="1" applyBorder="1" applyAlignment="1">
      <alignment horizontal="left"/>
    </xf>
    <xf numFmtId="22" fontId="4" fillId="0" borderId="1" xfId="0" applyNumberFormat="1" applyFont="1" applyBorder="1" applyAlignment="1">
      <alignment horizontal="left"/>
    </xf>
    <xf numFmtId="164" fontId="4" fillId="0" borderId="0" xfId="0" applyNumberFormat="1" applyFont="1"/>
    <xf numFmtId="164" fontId="4" fillId="0" borderId="2" xfId="0" applyNumberFormat="1" applyFont="1" applyBorder="1"/>
    <xf numFmtId="164" fontId="4" fillId="2" borderId="0" xfId="0" applyNumberFormat="1" applyFont="1" applyFill="1"/>
    <xf numFmtId="0" fontId="3" fillId="0" borderId="3" xfId="0" applyFont="1" applyBorder="1"/>
    <xf numFmtId="0" fontId="3" fillId="0" borderId="4" xfId="0" applyFont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164" fontId="3" fillId="2" borderId="3" xfId="0" applyNumberFormat="1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164" fontId="3" fillId="0" borderId="8" xfId="0" applyNumberFormat="1" applyFont="1" applyBorder="1"/>
    <xf numFmtId="164" fontId="2" fillId="2" borderId="6" xfId="0" applyNumberFormat="1" applyFont="1" applyFill="1" applyBorder="1"/>
    <xf numFmtId="164" fontId="2" fillId="0" borderId="0" xfId="0" applyNumberFormat="1" applyFont="1" applyProtection="1">
      <protection locked="0"/>
    </xf>
    <xf numFmtId="164" fontId="2" fillId="2" borderId="0" xfId="0" applyNumberFormat="1" applyFont="1" applyFill="1" applyProtection="1">
      <protection locked="0"/>
    </xf>
    <xf numFmtId="0" fontId="2" fillId="0" borderId="0" xfId="0" applyFont="1" applyProtection="1">
      <protection locked="0"/>
    </xf>
    <xf numFmtId="0" fontId="3" fillId="4" borderId="9" xfId="0" applyFont="1" applyFill="1" applyBorder="1"/>
    <xf numFmtId="0" fontId="3" fillId="4" borderId="10" xfId="0" applyFont="1" applyFill="1" applyBorder="1"/>
    <xf numFmtId="0" fontId="5" fillId="4" borderId="9" xfId="0" applyFont="1" applyFill="1" applyBorder="1"/>
    <xf numFmtId="164" fontId="3" fillId="4" borderId="9" xfId="0" applyNumberFormat="1" applyFont="1" applyFill="1" applyBorder="1"/>
    <xf numFmtId="164" fontId="3" fillId="4" borderId="11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6" fillId="5" borderId="9" xfId="0" applyFont="1" applyFill="1" applyBorder="1"/>
    <xf numFmtId="164" fontId="3" fillId="5" borderId="9" xfId="0" applyNumberFormat="1" applyFont="1" applyFill="1" applyBorder="1"/>
    <xf numFmtId="164" fontId="3" fillId="5" borderId="11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7" fillId="6" borderId="9" xfId="0" applyFont="1" applyFill="1" applyBorder="1"/>
    <xf numFmtId="164" fontId="3" fillId="6" borderId="9" xfId="0" applyNumberFormat="1" applyFont="1" applyFill="1" applyBorder="1"/>
    <xf numFmtId="164" fontId="3" fillId="6" borderId="11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164" fontId="3" fillId="7" borderId="9" xfId="0" applyNumberFormat="1" applyFont="1" applyFill="1" applyBorder="1"/>
    <xf numFmtId="164" fontId="3" fillId="7" borderId="11" xfId="0" applyNumberFormat="1" applyFont="1" applyFill="1" applyBorder="1"/>
    <xf numFmtId="0" fontId="3" fillId="0" borderId="12" xfId="0" applyFont="1" applyBorder="1"/>
    <xf numFmtId="0" fontId="3" fillId="0" borderId="13" xfId="0" applyFont="1" applyBorder="1"/>
    <xf numFmtId="164" fontId="3" fillId="0" borderId="12" xfId="0" applyNumberFormat="1" applyFont="1" applyBorder="1"/>
    <xf numFmtId="164" fontId="3" fillId="0" borderId="14" xfId="0" applyNumberFormat="1" applyFont="1" applyBorder="1"/>
    <xf numFmtId="164" fontId="3" fillId="2" borderId="12" xfId="0" applyNumberFormat="1" applyFont="1" applyFill="1" applyBorder="1"/>
    <xf numFmtId="0" fontId="3" fillId="8" borderId="9" xfId="0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164" fontId="2" fillId="8" borderId="9" xfId="0" applyNumberFormat="1" applyFont="1" applyFill="1" applyBorder="1"/>
    <xf numFmtId="164" fontId="3" fillId="8" borderId="11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164" fontId="2" fillId="0" borderId="15" xfId="0" applyNumberFormat="1" applyFont="1" applyBorder="1"/>
    <xf numFmtId="164" fontId="3" fillId="0" borderId="17" xfId="0" applyNumberFormat="1" applyFont="1" applyBorder="1"/>
    <xf numFmtId="164" fontId="2" fillId="2" borderId="15" xfId="0" applyNumberFormat="1" applyFont="1" applyFill="1" applyBorder="1"/>
    <xf numFmtId="0" fontId="8" fillId="9" borderId="9" xfId="0" applyFont="1" applyFill="1" applyBorder="1"/>
    <xf numFmtId="0" fontId="8" fillId="9" borderId="10" xfId="0" applyFont="1" applyFill="1" applyBorder="1"/>
    <xf numFmtId="164" fontId="8" fillId="9" borderId="9" xfId="0" applyNumberFormat="1" applyFont="1" applyFill="1" applyBorder="1" applyProtection="1">
      <protection locked="0"/>
    </xf>
    <xf numFmtId="164" fontId="8" fillId="9" borderId="11" xfId="0" applyNumberFormat="1" applyFont="1" applyFill="1" applyBorder="1"/>
    <xf numFmtId="0" fontId="8" fillId="9" borderId="9" xfId="0" applyFont="1" applyFill="1" applyBorder="1" applyProtection="1">
      <protection locked="0"/>
    </xf>
    <xf numFmtId="0" fontId="8" fillId="10" borderId="9" xfId="0" applyFont="1" applyFill="1" applyBorder="1"/>
    <xf numFmtId="0" fontId="8" fillId="10" borderId="10" xfId="0" applyFont="1" applyFill="1" applyBorder="1"/>
    <xf numFmtId="164" fontId="8" fillId="10" borderId="9" xfId="0" applyNumberFormat="1" applyFont="1" applyFill="1" applyBorder="1" applyProtection="1">
      <protection locked="0"/>
    </xf>
    <xf numFmtId="164" fontId="8" fillId="10" borderId="11" xfId="0" applyNumberFormat="1" applyFont="1" applyFill="1" applyBorder="1"/>
    <xf numFmtId="0" fontId="8" fillId="10" borderId="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50A2-E05D-4A09-B831-439A3C00C06F}">
  <dimension ref="A1:Q199"/>
  <sheetViews>
    <sheetView tabSelected="1" workbookViewId="0">
      <pane xSplit="3" ySplit="4" topLeftCell="D116" activePane="bottomRight" state="frozenSplit"/>
      <selection pane="bottomLeft" activeCell="A5" sqref="A5"/>
      <selection pane="topRight" activeCell="D1" sqref="D1"/>
      <selection pane="bottomRight" activeCell="B139" sqref="B139"/>
    </sheetView>
  </sheetViews>
  <sheetFormatPr defaultRowHeight="11.25" x14ac:dyDescent="0.2"/>
  <cols>
    <col min="1" max="1" width="11.140625" style="3" customWidth="1"/>
    <col min="2" max="2" width="35.42578125" style="2" bestFit="1" customWidth="1"/>
    <col min="3" max="3" width="0" style="3" hidden="1" customWidth="1"/>
    <col min="4" max="15" width="11.7109375" style="24" customWidth="1"/>
    <col min="16" max="16" width="11.7109375" style="5" customWidth="1"/>
    <col min="17" max="17" width="11.7109375" style="25" customWidth="1"/>
    <col min="18" max="16384" width="9.140625" style="26"/>
  </cols>
  <sheetData>
    <row r="1" spans="1:17" s="3" customFormat="1" ht="15.75" x14ac:dyDescent="0.25">
      <c r="A1" s="1" t="s">
        <v>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</row>
    <row r="2" spans="1:17" s="3" customFormat="1" ht="12.75" x14ac:dyDescent="0.2">
      <c r="A2" s="7" t="s">
        <v>1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17" s="7" customFormat="1" ht="12.75" x14ac:dyDescent="0.2">
      <c r="B3" s="9"/>
      <c r="D3" s="10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">
        <v>3</v>
      </c>
      <c r="Q3" s="12" t="s">
        <v>4</v>
      </c>
    </row>
    <row r="4" spans="1:17" s="13" customFormat="1" ht="12" thickBot="1" x14ac:dyDescent="0.25">
      <c r="A4" s="13" t="s">
        <v>5</v>
      </c>
      <c r="B4" s="14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15" t="s">
        <v>18</v>
      </c>
      <c r="P4" s="16" t="s">
        <v>19</v>
      </c>
      <c r="Q4" s="17" t="s">
        <v>7</v>
      </c>
    </row>
    <row r="5" spans="1:17" s="20" customFormat="1" x14ac:dyDescent="0.2">
      <c r="A5" s="18" t="s">
        <v>20</v>
      </c>
      <c r="B5" s="19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  <c r="Q5" s="23"/>
    </row>
    <row r="6" spans="1:17" x14ac:dyDescent="0.2">
      <c r="A6" s="3" t="s">
        <v>21</v>
      </c>
      <c r="B6" s="2" t="s">
        <v>22</v>
      </c>
      <c r="D6" s="24">
        <v>9042.66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-958.34</v>
      </c>
      <c r="K6" s="24">
        <v>0</v>
      </c>
      <c r="L6" s="24">
        <v>0</v>
      </c>
      <c r="M6" s="24">
        <v>-958.34</v>
      </c>
      <c r="N6" s="24">
        <v>0</v>
      </c>
      <c r="O6" s="24">
        <v>0</v>
      </c>
      <c r="P6" s="5">
        <f>SUM(D6:O6)</f>
        <v>7125.98</v>
      </c>
      <c r="Q6" s="25">
        <v>0</v>
      </c>
    </row>
    <row r="7" spans="1:17" x14ac:dyDescent="0.2">
      <c r="A7" s="3" t="s">
        <v>23</v>
      </c>
      <c r="B7" s="2" t="s">
        <v>24</v>
      </c>
      <c r="D7" s="24">
        <v>10000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5">
        <f>SUM(D7:O7)</f>
        <v>10000</v>
      </c>
      <c r="Q7" s="25">
        <v>0</v>
      </c>
    </row>
    <row r="8" spans="1:17" s="27" customFormat="1" x14ac:dyDescent="0.2">
      <c r="A8" s="27" t="s">
        <v>19</v>
      </c>
      <c r="B8" s="28"/>
      <c r="C8" s="29" t="str">
        <f>"TC-INVEST"</f>
        <v>TC-INVEST</v>
      </c>
      <c r="D8" s="30">
        <f>SUM(D6:D7)</f>
        <v>19042.66</v>
      </c>
      <c r="E8" s="30">
        <f>SUM(E6:E7)</f>
        <v>0</v>
      </c>
      <c r="F8" s="30">
        <f>SUM(F6:F7)</f>
        <v>0</v>
      </c>
      <c r="G8" s="30">
        <f>SUM(G6:G7)</f>
        <v>0</v>
      </c>
      <c r="H8" s="30">
        <f>SUM(H6:H7)</f>
        <v>0</v>
      </c>
      <c r="I8" s="30">
        <f>SUM(I6:I7)</f>
        <v>0</v>
      </c>
      <c r="J8" s="30">
        <f>SUM(J6:J7)</f>
        <v>-958.34</v>
      </c>
      <c r="K8" s="30">
        <f>SUM(K6:K7)</f>
        <v>0</v>
      </c>
      <c r="L8" s="30">
        <f>SUM(L6:L7)</f>
        <v>0</v>
      </c>
      <c r="M8" s="30">
        <f>SUM(M6:M7)</f>
        <v>-958.34</v>
      </c>
      <c r="N8" s="30">
        <f>SUM(N6:N7)</f>
        <v>0</v>
      </c>
      <c r="O8" s="30">
        <f>SUM(O6:O7)</f>
        <v>0</v>
      </c>
      <c r="P8" s="31">
        <f>SUM(P6:P7)</f>
        <v>17125.98</v>
      </c>
      <c r="Q8" s="30">
        <f>SUM(Q6:Q7)</f>
        <v>0</v>
      </c>
    </row>
    <row r="9" spans="1:17" s="3" customFormat="1" ht="12" thickBot="1" x14ac:dyDescent="0.25">
      <c r="B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6"/>
    </row>
    <row r="10" spans="1:17" s="20" customFormat="1" x14ac:dyDescent="0.2">
      <c r="A10" s="18" t="s">
        <v>25</v>
      </c>
      <c r="B10" s="19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Q10" s="23"/>
    </row>
    <row r="11" spans="1:17" x14ac:dyDescent="0.2">
      <c r="A11" s="3" t="s">
        <v>26</v>
      </c>
      <c r="B11" s="2" t="s">
        <v>27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50</v>
      </c>
      <c r="O11" s="24">
        <v>50</v>
      </c>
      <c r="P11" s="5">
        <f>SUM(D11:O11)</f>
        <v>100</v>
      </c>
      <c r="Q11" s="25">
        <v>0</v>
      </c>
    </row>
    <row r="12" spans="1:17" x14ac:dyDescent="0.2">
      <c r="A12" s="3" t="s">
        <v>28</v>
      </c>
      <c r="B12" s="2" t="s">
        <v>29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5">
        <f>SUM(D12:O12)</f>
        <v>0</v>
      </c>
      <c r="Q12" s="25">
        <v>0</v>
      </c>
    </row>
    <row r="13" spans="1:17" x14ac:dyDescent="0.2">
      <c r="A13" s="3" t="s">
        <v>30</v>
      </c>
      <c r="B13" s="2" t="s">
        <v>31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5">
        <f>SUM(D13:O13)</f>
        <v>0</v>
      </c>
      <c r="Q13" s="25">
        <v>0</v>
      </c>
    </row>
    <row r="14" spans="1:17" x14ac:dyDescent="0.2">
      <c r="A14" s="3" t="s">
        <v>32</v>
      </c>
      <c r="B14" s="2" t="s">
        <v>33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821.67</v>
      </c>
      <c r="J14" s="24">
        <v>721.02499999999998</v>
      </c>
      <c r="K14" s="24">
        <v>469.38</v>
      </c>
      <c r="L14" s="24">
        <v>354.74</v>
      </c>
      <c r="M14" s="24">
        <v>686.21</v>
      </c>
      <c r="N14" s="24">
        <v>1410.83</v>
      </c>
      <c r="O14" s="24">
        <v>3187.7</v>
      </c>
      <c r="P14" s="5">
        <f>SUM(D14:O14)</f>
        <v>7651.5549999999994</v>
      </c>
      <c r="Q14" s="25">
        <v>0</v>
      </c>
    </row>
    <row r="15" spans="1:17" s="32" customFormat="1" x14ac:dyDescent="0.2">
      <c r="A15" s="32" t="s">
        <v>19</v>
      </c>
      <c r="B15" s="33"/>
      <c r="C15" s="34" t="str">
        <f>"TC-SALES"</f>
        <v>TC-SALES</v>
      </c>
      <c r="D15" s="35">
        <f>SUM(D11:D14)</f>
        <v>0</v>
      </c>
      <c r="E15" s="35">
        <f>SUM(E11:E14)</f>
        <v>0</v>
      </c>
      <c r="F15" s="35">
        <f>SUM(F11:F14)</f>
        <v>0</v>
      </c>
      <c r="G15" s="35">
        <f>SUM(G11:G14)</f>
        <v>0</v>
      </c>
      <c r="H15" s="35">
        <f>SUM(H11:H14)</f>
        <v>0</v>
      </c>
      <c r="I15" s="35">
        <f>SUM(I11:I14)</f>
        <v>821.67</v>
      </c>
      <c r="J15" s="35">
        <f>SUM(J11:J14)</f>
        <v>721.02499999999998</v>
      </c>
      <c r="K15" s="35">
        <f>SUM(K11:K14)</f>
        <v>469.38</v>
      </c>
      <c r="L15" s="35">
        <f>SUM(L11:L14)</f>
        <v>354.74</v>
      </c>
      <c r="M15" s="35">
        <f>SUM(M11:M14)</f>
        <v>686.21</v>
      </c>
      <c r="N15" s="35">
        <f>SUM(N11:N14)</f>
        <v>1460.83</v>
      </c>
      <c r="O15" s="35">
        <f>SUM(O11:O14)</f>
        <v>3237.7</v>
      </c>
      <c r="P15" s="36">
        <f>SUM(P11:P14)</f>
        <v>7751.5549999999994</v>
      </c>
      <c r="Q15" s="35">
        <f>SUM(Q11:Q14)</f>
        <v>0</v>
      </c>
    </row>
    <row r="16" spans="1:17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6"/>
    </row>
    <row r="17" spans="1:17" s="20" customFormat="1" x14ac:dyDescent="0.2">
      <c r="A17" s="18" t="s">
        <v>34</v>
      </c>
      <c r="B17" s="19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3"/>
    </row>
    <row r="18" spans="1:17" x14ac:dyDescent="0.2">
      <c r="A18" s="3" t="s">
        <v>35</v>
      </c>
      <c r="B18" s="2" t="s">
        <v>36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26.67</v>
      </c>
      <c r="O18" s="24">
        <v>0</v>
      </c>
      <c r="P18" s="5">
        <f>SUM(D18:O18)</f>
        <v>26.67</v>
      </c>
      <c r="Q18" s="25">
        <v>0</v>
      </c>
    </row>
    <row r="19" spans="1:17" x14ac:dyDescent="0.2">
      <c r="A19" s="3" t="s">
        <v>37</v>
      </c>
      <c r="B19" s="2" t="s">
        <v>38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1000</v>
      </c>
      <c r="O19" s="24">
        <v>0</v>
      </c>
      <c r="P19" s="5">
        <f>SUM(D19:O19)</f>
        <v>1000</v>
      </c>
      <c r="Q19" s="25">
        <v>0</v>
      </c>
    </row>
    <row r="20" spans="1:17" x14ac:dyDescent="0.2">
      <c r="A20" s="3" t="s">
        <v>39</v>
      </c>
      <c r="B20" s="2" t="s">
        <v>40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833.33</v>
      </c>
      <c r="P20" s="5">
        <f>SUM(D20:O20)</f>
        <v>833.33</v>
      </c>
      <c r="Q20" s="25">
        <v>0</v>
      </c>
    </row>
    <row r="21" spans="1:17" x14ac:dyDescent="0.2">
      <c r="A21" s="3" t="s">
        <v>41</v>
      </c>
      <c r="B21" s="2" t="s">
        <v>42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46.875</v>
      </c>
      <c r="K21" s="24">
        <v>0</v>
      </c>
      <c r="L21" s="24">
        <v>0</v>
      </c>
      <c r="M21" s="24">
        <v>0</v>
      </c>
      <c r="N21" s="24">
        <v>15</v>
      </c>
      <c r="O21" s="24">
        <v>0</v>
      </c>
      <c r="P21" s="5">
        <f>SUM(D21:O21)</f>
        <v>61.875</v>
      </c>
      <c r="Q21" s="25">
        <v>0</v>
      </c>
    </row>
    <row r="22" spans="1:17" x14ac:dyDescent="0.2">
      <c r="A22" s="3" t="s">
        <v>43</v>
      </c>
      <c r="B22" s="2" t="s">
        <v>44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20.83</v>
      </c>
      <c r="O22" s="24">
        <v>0</v>
      </c>
      <c r="P22" s="5">
        <f>SUM(D22:O22)</f>
        <v>20.83</v>
      </c>
      <c r="Q22" s="25">
        <v>0</v>
      </c>
    </row>
    <row r="23" spans="1:17" x14ac:dyDescent="0.2">
      <c r="A23" s="3" t="s">
        <v>45</v>
      </c>
      <c r="B23" s="2" t="s">
        <v>46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8.33</v>
      </c>
      <c r="O23" s="24">
        <v>0</v>
      </c>
      <c r="P23" s="5">
        <f>SUM(D23:O23)</f>
        <v>8.33</v>
      </c>
      <c r="Q23" s="25">
        <v>0</v>
      </c>
    </row>
    <row r="24" spans="1:17" s="37" customFormat="1" x14ac:dyDescent="0.2">
      <c r="A24" s="37" t="s">
        <v>19</v>
      </c>
      <c r="B24" s="38"/>
      <c r="C24" s="39" t="str">
        <f>"CP37"</f>
        <v>CP37</v>
      </c>
      <c r="D24" s="40">
        <f>SUM(D18:D23)*-1</f>
        <v>0</v>
      </c>
      <c r="E24" s="40">
        <f>SUM(E18:E23)*-1</f>
        <v>0</v>
      </c>
      <c r="F24" s="40">
        <f>SUM(F18:F23)*-1</f>
        <v>0</v>
      </c>
      <c r="G24" s="40">
        <f>SUM(G18:G23)*-1</f>
        <v>0</v>
      </c>
      <c r="H24" s="40">
        <f>SUM(H18:H23)*-1</f>
        <v>0</v>
      </c>
      <c r="I24" s="40">
        <f>SUM(I18:I23)*-1</f>
        <v>0</v>
      </c>
      <c r="J24" s="40">
        <f>SUM(J18:J23)*-1</f>
        <v>-46.875</v>
      </c>
      <c r="K24" s="40">
        <f>SUM(K18:K23)*-1</f>
        <v>0</v>
      </c>
      <c r="L24" s="40">
        <f>SUM(L18:L23)*-1</f>
        <v>0</v>
      </c>
      <c r="M24" s="40">
        <f>SUM(M18:M23)*-1</f>
        <v>0</v>
      </c>
      <c r="N24" s="40">
        <f>SUM(N18:N23)*-1</f>
        <v>-1070.83</v>
      </c>
      <c r="O24" s="40">
        <f>SUM(O18:O23)*-1</f>
        <v>-833.33</v>
      </c>
      <c r="P24" s="41">
        <f>SUM(P18:P23)*-1</f>
        <v>-1951.0349999999999</v>
      </c>
      <c r="Q24" s="40">
        <f>SUM(Q18:Q23)*-1</f>
        <v>0</v>
      </c>
    </row>
    <row r="25" spans="1:17" s="3" customFormat="1" ht="12" thickBot="1" x14ac:dyDescent="0.25">
      <c r="B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6"/>
    </row>
    <row r="26" spans="1:17" s="20" customFormat="1" x14ac:dyDescent="0.2">
      <c r="A26" s="18" t="s">
        <v>47</v>
      </c>
      <c r="B26" s="1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23"/>
    </row>
    <row r="27" spans="1:17" x14ac:dyDescent="0.2">
      <c r="A27" s="3" t="s">
        <v>48</v>
      </c>
      <c r="B27" s="2" t="s">
        <v>49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5">
        <f>SUM(D27:O27)</f>
        <v>0</v>
      </c>
      <c r="Q27" s="25">
        <v>0</v>
      </c>
    </row>
    <row r="28" spans="1:17" x14ac:dyDescent="0.2">
      <c r="A28" s="3" t="s">
        <v>50</v>
      </c>
      <c r="B28" s="2" t="s">
        <v>51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500</v>
      </c>
      <c r="O28" s="24">
        <v>0</v>
      </c>
      <c r="P28" s="5">
        <f>SUM(D28:O28)</f>
        <v>500</v>
      </c>
      <c r="Q28" s="25">
        <v>0</v>
      </c>
    </row>
    <row r="29" spans="1:17" x14ac:dyDescent="0.2">
      <c r="A29" s="3" t="s">
        <v>52</v>
      </c>
      <c r="B29" s="2" t="s">
        <v>53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50</v>
      </c>
      <c r="O29" s="24">
        <v>0</v>
      </c>
      <c r="P29" s="5">
        <f>SUM(D29:O29)</f>
        <v>50</v>
      </c>
      <c r="Q29" s="25">
        <v>0</v>
      </c>
    </row>
    <row r="30" spans="1:17" x14ac:dyDescent="0.2">
      <c r="A30" s="3" t="s">
        <v>54</v>
      </c>
      <c r="B30" s="2" t="s">
        <v>55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5">
        <f>SUM(D30:O30)</f>
        <v>0</v>
      </c>
      <c r="Q30" s="25">
        <v>0</v>
      </c>
    </row>
    <row r="31" spans="1:17" x14ac:dyDescent="0.2">
      <c r="A31" s="3" t="s">
        <v>56</v>
      </c>
      <c r="B31" s="2" t="s">
        <v>57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5">
        <f>SUM(D31:O31)</f>
        <v>0</v>
      </c>
      <c r="Q31" s="25">
        <v>0</v>
      </c>
    </row>
    <row r="32" spans="1:17" x14ac:dyDescent="0.2">
      <c r="A32" s="3" t="s">
        <v>58</v>
      </c>
      <c r="B32" s="2" t="s">
        <v>59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5">
        <f>SUM(D32:O32)</f>
        <v>0</v>
      </c>
      <c r="Q32" s="25">
        <v>0</v>
      </c>
    </row>
    <row r="33" spans="1:17" s="37" customFormat="1" x14ac:dyDescent="0.2">
      <c r="A33" s="37" t="s">
        <v>19</v>
      </c>
      <c r="B33" s="38"/>
      <c r="C33" s="39" t="str">
        <f>"TC-DIRECT"</f>
        <v>TC-DIRECT</v>
      </c>
      <c r="D33" s="40">
        <f>SUM(D27:D32)*-1</f>
        <v>0</v>
      </c>
      <c r="E33" s="40">
        <f>SUM(E27:E32)*-1</f>
        <v>0</v>
      </c>
      <c r="F33" s="40">
        <f>SUM(F27:F32)*-1</f>
        <v>0</v>
      </c>
      <c r="G33" s="40">
        <f>SUM(G27:G32)*-1</f>
        <v>0</v>
      </c>
      <c r="H33" s="40">
        <f>SUM(H27:H32)*-1</f>
        <v>0</v>
      </c>
      <c r="I33" s="40">
        <f>SUM(I27:I32)*-1</f>
        <v>0</v>
      </c>
      <c r="J33" s="40">
        <f>SUM(J27:J32)*-1</f>
        <v>0</v>
      </c>
      <c r="K33" s="40">
        <f>SUM(K27:K32)*-1</f>
        <v>0</v>
      </c>
      <c r="L33" s="40">
        <f>SUM(L27:L32)*-1</f>
        <v>0</v>
      </c>
      <c r="M33" s="40">
        <f>SUM(M27:M32)*-1</f>
        <v>0</v>
      </c>
      <c r="N33" s="40">
        <f>SUM(N27:N32)*-1</f>
        <v>-550</v>
      </c>
      <c r="O33" s="40">
        <f>SUM(O27:O32)*-1</f>
        <v>0</v>
      </c>
      <c r="P33" s="41">
        <f>SUM(P27:P32)*-1</f>
        <v>-550</v>
      </c>
      <c r="Q33" s="40">
        <f>SUM(Q27:Q32)*-1</f>
        <v>0</v>
      </c>
    </row>
    <row r="34" spans="1:17" s="3" customFormat="1" ht="12" thickBot="1" x14ac:dyDescent="0.25">
      <c r="B34" s="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6"/>
    </row>
    <row r="35" spans="1:17" s="20" customFormat="1" x14ac:dyDescent="0.2">
      <c r="A35" s="18" t="s">
        <v>60</v>
      </c>
      <c r="B35" s="19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23"/>
    </row>
    <row r="36" spans="1:17" x14ac:dyDescent="0.2">
      <c r="A36" s="3" t="s">
        <v>61</v>
      </c>
      <c r="B36" s="2" t="s">
        <v>62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5">
        <f>SUM(D36:O36)</f>
        <v>0</v>
      </c>
      <c r="Q36" s="25">
        <v>0</v>
      </c>
    </row>
    <row r="37" spans="1:17" x14ac:dyDescent="0.2">
      <c r="A37" s="3" t="s">
        <v>63</v>
      </c>
      <c r="B37" s="2" t="s">
        <v>64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5">
        <f>SUM(D37:O37)</f>
        <v>0</v>
      </c>
      <c r="Q37" s="25">
        <v>0</v>
      </c>
    </row>
    <row r="38" spans="1:17" x14ac:dyDescent="0.2">
      <c r="A38" s="3" t="s">
        <v>65</v>
      </c>
      <c r="B38" s="2" t="s">
        <v>66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5">
        <f>SUM(D38:O38)</f>
        <v>0</v>
      </c>
      <c r="Q38" s="25">
        <v>0</v>
      </c>
    </row>
    <row r="39" spans="1:17" s="37" customFormat="1" x14ac:dyDescent="0.2">
      <c r="A39" s="37" t="s">
        <v>19</v>
      </c>
      <c r="B39" s="38"/>
      <c r="C39" s="39" t="str">
        <f>"TC-WAGES"</f>
        <v>TC-WAGES</v>
      </c>
      <c r="D39" s="40">
        <f>SUM(D36:D38)*-1</f>
        <v>0</v>
      </c>
      <c r="E39" s="40">
        <f>SUM(E36:E38)*-1</f>
        <v>0</v>
      </c>
      <c r="F39" s="40">
        <f>SUM(F36:F38)*-1</f>
        <v>0</v>
      </c>
      <c r="G39" s="40">
        <f>SUM(G36:G38)*-1</f>
        <v>0</v>
      </c>
      <c r="H39" s="40">
        <f>SUM(H36:H38)*-1</f>
        <v>0</v>
      </c>
      <c r="I39" s="40">
        <f>SUM(I36:I38)*-1</f>
        <v>0</v>
      </c>
      <c r="J39" s="40">
        <f>SUM(J36:J38)*-1</f>
        <v>0</v>
      </c>
      <c r="K39" s="40">
        <f>SUM(K36:K38)*-1</f>
        <v>0</v>
      </c>
      <c r="L39" s="40">
        <f>SUM(L36:L38)*-1</f>
        <v>0</v>
      </c>
      <c r="M39" s="40">
        <f>SUM(M36:M38)*-1</f>
        <v>0</v>
      </c>
      <c r="N39" s="40">
        <f>SUM(N36:N38)*-1</f>
        <v>0</v>
      </c>
      <c r="O39" s="40">
        <f>SUM(O36:O38)*-1</f>
        <v>0</v>
      </c>
      <c r="P39" s="41">
        <f>SUM(P36:P38)*-1</f>
        <v>0</v>
      </c>
      <c r="Q39" s="40">
        <f>SUM(Q36:Q38)*-1</f>
        <v>0</v>
      </c>
    </row>
    <row r="40" spans="1:17" s="3" customFormat="1" ht="12" thickBot="1" x14ac:dyDescent="0.25">
      <c r="B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6"/>
    </row>
    <row r="41" spans="1:17" s="20" customFormat="1" x14ac:dyDescent="0.2">
      <c r="A41" s="18" t="s">
        <v>67</v>
      </c>
      <c r="B41" s="1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2"/>
      <c r="Q41" s="23"/>
    </row>
    <row r="42" spans="1:17" x14ac:dyDescent="0.2">
      <c r="A42" s="3" t="s">
        <v>68</v>
      </c>
      <c r="B42" s="2" t="s">
        <v>69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5">
        <f>SUM(D42:O42)</f>
        <v>0</v>
      </c>
      <c r="Q42" s="25">
        <v>0</v>
      </c>
    </row>
    <row r="43" spans="1:17" x14ac:dyDescent="0.2">
      <c r="A43" s="3" t="s">
        <v>70</v>
      </c>
      <c r="B43" s="2" t="s">
        <v>71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5">
        <f>SUM(D43:O43)</f>
        <v>0</v>
      </c>
      <c r="Q43" s="25">
        <v>0</v>
      </c>
    </row>
    <row r="44" spans="1:17" x14ac:dyDescent="0.2">
      <c r="A44" s="3" t="s">
        <v>72</v>
      </c>
      <c r="B44" s="2" t="s">
        <v>73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5">
        <f>SUM(D44:O44)</f>
        <v>0</v>
      </c>
      <c r="Q44" s="25">
        <v>0</v>
      </c>
    </row>
    <row r="45" spans="1:17" s="32" customFormat="1" x14ac:dyDescent="0.2">
      <c r="A45" s="32" t="s">
        <v>19</v>
      </c>
      <c r="B45" s="33"/>
      <c r="C45" s="34" t="str">
        <f>"TC-SUBCON"</f>
        <v>TC-SUBCON</v>
      </c>
      <c r="D45" s="35">
        <f>SUM(D42:D44)</f>
        <v>0</v>
      </c>
      <c r="E45" s="35">
        <f>SUM(E42:E44)</f>
        <v>0</v>
      </c>
      <c r="F45" s="35">
        <f>SUM(F42:F44)</f>
        <v>0</v>
      </c>
      <c r="G45" s="35">
        <f>SUM(G42:G44)</f>
        <v>0</v>
      </c>
      <c r="H45" s="35">
        <f>SUM(H42:H44)</f>
        <v>0</v>
      </c>
      <c r="I45" s="35">
        <f>SUM(I42:I44)</f>
        <v>0</v>
      </c>
      <c r="J45" s="35">
        <f>SUM(J42:J44)</f>
        <v>0</v>
      </c>
      <c r="K45" s="35">
        <f>SUM(K42:K44)</f>
        <v>0</v>
      </c>
      <c r="L45" s="35">
        <f>SUM(L42:L44)</f>
        <v>0</v>
      </c>
      <c r="M45" s="35">
        <f>SUM(M42:M44)</f>
        <v>0</v>
      </c>
      <c r="N45" s="35">
        <f>SUM(N42:N44)</f>
        <v>0</v>
      </c>
      <c r="O45" s="35">
        <f>SUM(O42:O44)</f>
        <v>0</v>
      </c>
      <c r="P45" s="36">
        <f>SUM(P42:P44)</f>
        <v>0</v>
      </c>
      <c r="Q45" s="35">
        <f>SUM(Q42:Q44)</f>
        <v>0</v>
      </c>
    </row>
    <row r="46" spans="1:17" s="3" customFormat="1" ht="12" thickBot="1" x14ac:dyDescent="0.25">
      <c r="B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6"/>
    </row>
    <row r="47" spans="1:17" s="20" customFormat="1" x14ac:dyDescent="0.2">
      <c r="A47" s="18" t="s">
        <v>74</v>
      </c>
      <c r="B47" s="1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  <c r="Q47" s="23"/>
    </row>
    <row r="48" spans="1:17" x14ac:dyDescent="0.2">
      <c r="A48" s="3" t="s">
        <v>75</v>
      </c>
      <c r="B48" s="2" t="s">
        <v>76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5">
        <f>SUM(D48:O48)</f>
        <v>0</v>
      </c>
      <c r="Q48" s="25">
        <v>0</v>
      </c>
    </row>
    <row r="49" spans="1:17" x14ac:dyDescent="0.2">
      <c r="A49" s="3" t="s">
        <v>77</v>
      </c>
      <c r="B49" s="2" t="s">
        <v>78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5">
        <f>SUM(D49:O49)</f>
        <v>0</v>
      </c>
      <c r="Q49" s="25">
        <v>0</v>
      </c>
    </row>
    <row r="50" spans="1:17" s="37" customFormat="1" x14ac:dyDescent="0.2">
      <c r="A50" s="37" t="s">
        <v>19</v>
      </c>
      <c r="B50" s="38"/>
      <c r="C50" s="39" t="str">
        <f>"CP23"</f>
        <v>CP23</v>
      </c>
      <c r="D50" s="40">
        <f>SUM(D48:D49)*-1</f>
        <v>0</v>
      </c>
      <c r="E50" s="40">
        <f>SUM(E48:E49)*-1</f>
        <v>0</v>
      </c>
      <c r="F50" s="40">
        <f>SUM(F48:F49)*-1</f>
        <v>0</v>
      </c>
      <c r="G50" s="40">
        <f>SUM(G48:G49)*-1</f>
        <v>0</v>
      </c>
      <c r="H50" s="40">
        <f>SUM(H48:H49)*-1</f>
        <v>0</v>
      </c>
      <c r="I50" s="40">
        <f>SUM(I48:I49)*-1</f>
        <v>0</v>
      </c>
      <c r="J50" s="40">
        <f>SUM(J48:J49)*-1</f>
        <v>0</v>
      </c>
      <c r="K50" s="40">
        <f>SUM(K48:K49)*-1</f>
        <v>0</v>
      </c>
      <c r="L50" s="40">
        <f>SUM(L48:L49)*-1</f>
        <v>0</v>
      </c>
      <c r="M50" s="40">
        <f>SUM(M48:M49)*-1</f>
        <v>0</v>
      </c>
      <c r="N50" s="40">
        <f>SUM(N48:N49)*-1</f>
        <v>0</v>
      </c>
      <c r="O50" s="40">
        <f>SUM(O48:O49)*-1</f>
        <v>0</v>
      </c>
      <c r="P50" s="41">
        <f>SUM(P48:P49)*-1</f>
        <v>0</v>
      </c>
      <c r="Q50" s="40">
        <f>SUM(Q48:Q49)*-1</f>
        <v>0</v>
      </c>
    </row>
    <row r="51" spans="1:17" s="3" customFormat="1" ht="12" thickBot="1" x14ac:dyDescent="0.25">
      <c r="B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6"/>
    </row>
    <row r="52" spans="1:17" s="20" customFormat="1" x14ac:dyDescent="0.2">
      <c r="A52" s="18" t="s">
        <v>79</v>
      </c>
      <c r="B52" s="19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2"/>
      <c r="Q52" s="23"/>
    </row>
    <row r="53" spans="1:17" x14ac:dyDescent="0.2">
      <c r="A53" s="3" t="s">
        <v>80</v>
      </c>
      <c r="B53" s="2" t="s">
        <v>81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5">
        <f>SUM(D53:O53)</f>
        <v>0</v>
      </c>
      <c r="Q53" s="25">
        <v>0</v>
      </c>
    </row>
    <row r="54" spans="1:17" x14ac:dyDescent="0.2">
      <c r="A54" s="3" t="s">
        <v>82</v>
      </c>
      <c r="B54" s="2" t="s">
        <v>83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5">
        <f>SUM(D54:O54)</f>
        <v>0</v>
      </c>
      <c r="Q54" s="25">
        <v>0</v>
      </c>
    </row>
    <row r="55" spans="1:17" s="37" customFormat="1" x14ac:dyDescent="0.2">
      <c r="A55" s="37" t="s">
        <v>19</v>
      </c>
      <c r="B55" s="38"/>
      <c r="C55" s="39" t="str">
        <f>"TC-PROPC"</f>
        <v>TC-PROPC</v>
      </c>
      <c r="D55" s="40">
        <f>SUM(D53:D54)*-1</f>
        <v>0</v>
      </c>
      <c r="E55" s="40">
        <f>SUM(E53:E54)*-1</f>
        <v>0</v>
      </c>
      <c r="F55" s="40">
        <f>SUM(F53:F54)*-1</f>
        <v>0</v>
      </c>
      <c r="G55" s="40">
        <f>SUM(G53:G54)*-1</f>
        <v>0</v>
      </c>
      <c r="H55" s="40">
        <f>SUM(H53:H54)*-1</f>
        <v>0</v>
      </c>
      <c r="I55" s="40">
        <f>SUM(I53:I54)*-1</f>
        <v>0</v>
      </c>
      <c r="J55" s="40">
        <f>SUM(J53:J54)*-1</f>
        <v>0</v>
      </c>
      <c r="K55" s="40">
        <f>SUM(K53:K54)*-1</f>
        <v>0</v>
      </c>
      <c r="L55" s="40">
        <f>SUM(L53:L54)*-1</f>
        <v>0</v>
      </c>
      <c r="M55" s="40">
        <f>SUM(M53:M54)*-1</f>
        <v>0</v>
      </c>
      <c r="N55" s="40">
        <f>SUM(N53:N54)*-1</f>
        <v>0</v>
      </c>
      <c r="O55" s="40">
        <f>SUM(O53:O54)*-1</f>
        <v>0</v>
      </c>
      <c r="P55" s="41">
        <f>SUM(P53:P54)*-1</f>
        <v>0</v>
      </c>
      <c r="Q55" s="40">
        <f>SUM(Q53:Q54)*-1</f>
        <v>0</v>
      </c>
    </row>
    <row r="56" spans="1:17" s="3" customFormat="1" ht="12" thickBot="1" x14ac:dyDescent="0.25">
      <c r="B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6"/>
    </row>
    <row r="57" spans="1:17" s="20" customFormat="1" x14ac:dyDescent="0.2">
      <c r="A57" s="18" t="s">
        <v>84</v>
      </c>
      <c r="B57" s="19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2"/>
      <c r="Q57" s="23"/>
    </row>
    <row r="58" spans="1:17" x14ac:dyDescent="0.2">
      <c r="A58" s="3" t="s">
        <v>85</v>
      </c>
      <c r="B58" s="2" t="s">
        <v>86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125</v>
      </c>
      <c r="O58" s="24">
        <v>0</v>
      </c>
      <c r="P58" s="5">
        <f>SUM(D58:O58)</f>
        <v>125</v>
      </c>
      <c r="Q58" s="25">
        <v>0</v>
      </c>
    </row>
    <row r="59" spans="1:17" x14ac:dyDescent="0.2">
      <c r="A59" s="3" t="s">
        <v>87</v>
      </c>
      <c r="B59" s="2" t="s">
        <v>88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5">
        <f>SUM(D59:O59)</f>
        <v>0</v>
      </c>
      <c r="Q59" s="25">
        <v>0</v>
      </c>
    </row>
    <row r="60" spans="1:17" x14ac:dyDescent="0.2">
      <c r="A60" s="3" t="s">
        <v>89</v>
      </c>
      <c r="B60" s="2" t="s">
        <v>90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5">
        <f>SUM(D60:O60)</f>
        <v>0</v>
      </c>
      <c r="Q60" s="25">
        <v>0</v>
      </c>
    </row>
    <row r="61" spans="1:17" x14ac:dyDescent="0.2">
      <c r="A61" s="3" t="s">
        <v>91</v>
      </c>
      <c r="B61" s="2" t="s">
        <v>92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5">
        <f>SUM(D61:O61)</f>
        <v>0</v>
      </c>
      <c r="Q61" s="25">
        <v>0</v>
      </c>
    </row>
    <row r="62" spans="1:17" x14ac:dyDescent="0.2">
      <c r="A62" s="3" t="s">
        <v>93</v>
      </c>
      <c r="B62" s="2" t="s">
        <v>94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5">
        <f>SUM(D62:O62)</f>
        <v>0</v>
      </c>
      <c r="Q62" s="25">
        <v>0</v>
      </c>
    </row>
    <row r="63" spans="1:17" x14ac:dyDescent="0.2">
      <c r="A63" s="3" t="s">
        <v>95</v>
      </c>
      <c r="B63" s="2" t="s">
        <v>96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16.670000000000002</v>
      </c>
      <c r="N63" s="24">
        <v>0</v>
      </c>
      <c r="O63" s="24">
        <v>0</v>
      </c>
      <c r="P63" s="5">
        <f>SUM(D63:O63)</f>
        <v>16.670000000000002</v>
      </c>
      <c r="Q63" s="25">
        <v>0</v>
      </c>
    </row>
    <row r="64" spans="1:17" x14ac:dyDescent="0.2">
      <c r="A64" s="3" t="s">
        <v>97</v>
      </c>
      <c r="B64" s="2" t="s">
        <v>98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5">
        <f>SUM(D64:O64)</f>
        <v>0</v>
      </c>
      <c r="Q64" s="25">
        <v>0</v>
      </c>
    </row>
    <row r="65" spans="1:17" x14ac:dyDescent="0.2">
      <c r="A65" s="3" t="s">
        <v>99</v>
      </c>
      <c r="B65" s="2" t="s">
        <v>100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5">
        <f>SUM(D65:O65)</f>
        <v>0</v>
      </c>
      <c r="Q65" s="25">
        <v>0</v>
      </c>
    </row>
    <row r="66" spans="1:17" x14ac:dyDescent="0.2">
      <c r="A66" s="3" t="s">
        <v>101</v>
      </c>
      <c r="B66" s="2" t="s">
        <v>102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12.5</v>
      </c>
      <c r="L66" s="24">
        <v>0</v>
      </c>
      <c r="M66" s="24">
        <v>0</v>
      </c>
      <c r="N66" s="24">
        <v>0</v>
      </c>
      <c r="O66" s="24">
        <v>0</v>
      </c>
      <c r="P66" s="5">
        <f>SUM(D66:O66)</f>
        <v>12.5</v>
      </c>
      <c r="Q66" s="25">
        <v>0</v>
      </c>
    </row>
    <row r="67" spans="1:17" x14ac:dyDescent="0.2">
      <c r="A67" s="3" t="s">
        <v>103</v>
      </c>
      <c r="B67" s="2" t="s">
        <v>104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1666.67</v>
      </c>
      <c r="P67" s="5">
        <f>SUM(D67:O67)</f>
        <v>1666.67</v>
      </c>
      <c r="Q67" s="25">
        <v>0</v>
      </c>
    </row>
    <row r="68" spans="1:17" s="37" customFormat="1" x14ac:dyDescent="0.2">
      <c r="A68" s="37" t="s">
        <v>19</v>
      </c>
      <c r="B68" s="38"/>
      <c r="C68" s="39" t="str">
        <f>"TC-ADMIN"</f>
        <v>TC-ADMIN</v>
      </c>
      <c r="D68" s="40">
        <f>SUM(D58:D67)*-1</f>
        <v>0</v>
      </c>
      <c r="E68" s="40">
        <f>SUM(E58:E67)*-1</f>
        <v>0</v>
      </c>
      <c r="F68" s="40">
        <f>SUM(F58:F67)*-1</f>
        <v>0</v>
      </c>
      <c r="G68" s="40">
        <f>SUM(G58:G67)*-1</f>
        <v>0</v>
      </c>
      <c r="H68" s="40">
        <f>SUM(H58:H67)*-1</f>
        <v>0</v>
      </c>
      <c r="I68" s="40">
        <f>SUM(I58:I67)*-1</f>
        <v>0</v>
      </c>
      <c r="J68" s="40">
        <f>SUM(J58:J67)*-1</f>
        <v>0</v>
      </c>
      <c r="K68" s="40">
        <f>SUM(K58:K67)*-1</f>
        <v>-12.5</v>
      </c>
      <c r="L68" s="40">
        <f>SUM(L58:L67)*-1</f>
        <v>0</v>
      </c>
      <c r="M68" s="40">
        <f>SUM(M58:M67)*-1</f>
        <v>-16.670000000000002</v>
      </c>
      <c r="N68" s="40">
        <f>SUM(N58:N67)*-1</f>
        <v>-125</v>
      </c>
      <c r="O68" s="40">
        <f>SUM(O58:O67)*-1</f>
        <v>-1666.67</v>
      </c>
      <c r="P68" s="41">
        <f>SUM(P58:P67)*-1</f>
        <v>-1820.8400000000001</v>
      </c>
      <c r="Q68" s="40">
        <f>SUM(Q58:Q67)*-1</f>
        <v>0</v>
      </c>
    </row>
    <row r="69" spans="1:17" s="3" customFormat="1" ht="12" thickBot="1" x14ac:dyDescent="0.25">
      <c r="B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6"/>
    </row>
    <row r="70" spans="1:17" s="20" customFormat="1" x14ac:dyDescent="0.2">
      <c r="A70" s="18" t="s">
        <v>105</v>
      </c>
      <c r="B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2"/>
      <c r="Q70" s="23"/>
    </row>
    <row r="71" spans="1:17" x14ac:dyDescent="0.2">
      <c r="A71" s="3" t="s">
        <v>106</v>
      </c>
      <c r="B71" s="2" t="s">
        <v>107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5">
        <f>SUM(D71:O71)</f>
        <v>0</v>
      </c>
      <c r="Q71" s="25">
        <v>0</v>
      </c>
    </row>
    <row r="72" spans="1:17" s="32" customFormat="1" x14ac:dyDescent="0.2">
      <c r="A72" s="32" t="s">
        <v>19</v>
      </c>
      <c r="B72" s="33"/>
      <c r="C72" s="34" t="str">
        <f>"TC-GRANTS"</f>
        <v>TC-GRANTS</v>
      </c>
      <c r="D72" s="35">
        <f>SUM(D71:D71)</f>
        <v>0</v>
      </c>
      <c r="E72" s="35">
        <f>SUM(E71:E71)</f>
        <v>0</v>
      </c>
      <c r="F72" s="35">
        <f>SUM(F71:F71)</f>
        <v>0</v>
      </c>
      <c r="G72" s="35">
        <f>SUM(G71:G71)</f>
        <v>0</v>
      </c>
      <c r="H72" s="35">
        <f>SUM(H71:H71)</f>
        <v>0</v>
      </c>
      <c r="I72" s="35">
        <f>SUM(I71:I71)</f>
        <v>0</v>
      </c>
      <c r="J72" s="35">
        <f>SUM(J71:J71)</f>
        <v>0</v>
      </c>
      <c r="K72" s="35">
        <f>SUM(K71:K71)</f>
        <v>0</v>
      </c>
      <c r="L72" s="35">
        <f>SUM(L71:L71)</f>
        <v>0</v>
      </c>
      <c r="M72" s="35">
        <f>SUM(M71:M71)</f>
        <v>0</v>
      </c>
      <c r="N72" s="35">
        <f>SUM(N71:N71)</f>
        <v>0</v>
      </c>
      <c r="O72" s="35">
        <f>SUM(O71:O71)</f>
        <v>0</v>
      </c>
      <c r="P72" s="36">
        <f>SUM(P71:P71)</f>
        <v>0</v>
      </c>
      <c r="Q72" s="35">
        <f>SUM(Q71:Q71)</f>
        <v>0</v>
      </c>
    </row>
    <row r="73" spans="1:17" s="3" customFormat="1" ht="12" thickBot="1" x14ac:dyDescent="0.25">
      <c r="B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6"/>
    </row>
    <row r="74" spans="1:17" s="20" customFormat="1" x14ac:dyDescent="0.2">
      <c r="A74" s="18" t="s">
        <v>108</v>
      </c>
      <c r="B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2"/>
      <c r="Q74" s="23"/>
    </row>
    <row r="75" spans="1:17" x14ac:dyDescent="0.2">
      <c r="A75" s="3" t="s">
        <v>109</v>
      </c>
      <c r="B75" s="2" t="s">
        <v>110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5">
        <f>SUM(D75:O75)</f>
        <v>0</v>
      </c>
      <c r="Q75" s="25">
        <v>0</v>
      </c>
    </row>
    <row r="76" spans="1:17" s="32" customFormat="1" x14ac:dyDescent="0.2">
      <c r="A76" s="32" t="s">
        <v>19</v>
      </c>
      <c r="B76" s="33"/>
      <c r="C76" s="34" t="str">
        <f>"TC-INCOME"</f>
        <v>TC-INCOME</v>
      </c>
      <c r="D76" s="35">
        <f>SUM(D75:D75)</f>
        <v>0</v>
      </c>
      <c r="E76" s="35">
        <f>SUM(E75:E75)</f>
        <v>0</v>
      </c>
      <c r="F76" s="35">
        <f>SUM(F75:F75)</f>
        <v>0</v>
      </c>
      <c r="G76" s="35">
        <f>SUM(G75:G75)</f>
        <v>0</v>
      </c>
      <c r="H76" s="35">
        <f>SUM(H75:H75)</f>
        <v>0</v>
      </c>
      <c r="I76" s="35">
        <f>SUM(I75:I75)</f>
        <v>0</v>
      </c>
      <c r="J76" s="35">
        <f>SUM(J75:J75)</f>
        <v>0</v>
      </c>
      <c r="K76" s="35">
        <f>SUM(K75:K75)</f>
        <v>0</v>
      </c>
      <c r="L76" s="35">
        <f>SUM(L75:L75)</f>
        <v>0</v>
      </c>
      <c r="M76" s="35">
        <f>SUM(M75:M75)</f>
        <v>0</v>
      </c>
      <c r="N76" s="35">
        <f>SUM(N75:N75)</f>
        <v>0</v>
      </c>
      <c r="O76" s="35">
        <f>SUM(O75:O75)</f>
        <v>0</v>
      </c>
      <c r="P76" s="36">
        <f>SUM(P75:P75)</f>
        <v>0</v>
      </c>
      <c r="Q76" s="35">
        <f>SUM(Q75:Q75)</f>
        <v>0</v>
      </c>
    </row>
    <row r="77" spans="1:17" s="3" customFormat="1" ht="12" thickBot="1" x14ac:dyDescent="0.25">
      <c r="B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6"/>
    </row>
    <row r="78" spans="1:17" s="20" customFormat="1" x14ac:dyDescent="0.2">
      <c r="A78" s="18" t="s">
        <v>111</v>
      </c>
      <c r="B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3"/>
    </row>
    <row r="79" spans="1:17" x14ac:dyDescent="0.2">
      <c r="A79" s="3" t="s">
        <v>112</v>
      </c>
      <c r="B79" s="2" t="s">
        <v>113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5">
        <f>SUM(D79:O79)</f>
        <v>0</v>
      </c>
      <c r="Q79" s="25">
        <v>0</v>
      </c>
    </row>
    <row r="80" spans="1:17" x14ac:dyDescent="0.2">
      <c r="A80" s="3" t="s">
        <v>114</v>
      </c>
      <c r="B80" s="2" t="s">
        <v>115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5">
        <f>SUM(D80:O80)</f>
        <v>0</v>
      </c>
      <c r="Q80" s="25">
        <v>0</v>
      </c>
    </row>
    <row r="81" spans="1:17" x14ac:dyDescent="0.2">
      <c r="A81" s="3" t="s">
        <v>116</v>
      </c>
      <c r="B81" s="2" t="s">
        <v>117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5">
        <f>SUM(D81:O81)</f>
        <v>0</v>
      </c>
      <c r="Q81" s="25">
        <v>0</v>
      </c>
    </row>
    <row r="82" spans="1:17" s="37" customFormat="1" x14ac:dyDescent="0.2">
      <c r="A82" s="37" t="s">
        <v>19</v>
      </c>
      <c r="B82" s="38"/>
      <c r="C82" s="39" t="str">
        <f>"TC-COSTAJ"</f>
        <v>TC-COSTAJ</v>
      </c>
      <c r="D82" s="40">
        <f>SUM(D79:D81)*-1</f>
        <v>0</v>
      </c>
      <c r="E82" s="40">
        <f>SUM(E79:E81)*-1</f>
        <v>0</v>
      </c>
      <c r="F82" s="40">
        <f>SUM(F79:F81)*-1</f>
        <v>0</v>
      </c>
      <c r="G82" s="40">
        <f>SUM(G79:G81)*-1</f>
        <v>0</v>
      </c>
      <c r="H82" s="40">
        <f>SUM(H79:H81)*-1</f>
        <v>0</v>
      </c>
      <c r="I82" s="40">
        <f>SUM(I79:I81)*-1</f>
        <v>0</v>
      </c>
      <c r="J82" s="40">
        <f>SUM(J79:J81)*-1</f>
        <v>0</v>
      </c>
      <c r="K82" s="40">
        <f>SUM(K79:K81)*-1</f>
        <v>0</v>
      </c>
      <c r="L82" s="40">
        <f>SUM(L79:L81)*-1</f>
        <v>0</v>
      </c>
      <c r="M82" s="40">
        <f>SUM(M79:M81)*-1</f>
        <v>0</v>
      </c>
      <c r="N82" s="40">
        <f>SUM(N79:N81)*-1</f>
        <v>0</v>
      </c>
      <c r="O82" s="40">
        <f>SUM(O79:O81)*-1</f>
        <v>0</v>
      </c>
      <c r="P82" s="41">
        <f>SUM(P79:P81)*-1</f>
        <v>0</v>
      </c>
      <c r="Q82" s="40">
        <f>SUM(Q79:Q81)*-1</f>
        <v>0</v>
      </c>
    </row>
    <row r="83" spans="1:17" s="3" customFormat="1" ht="12" thickBot="1" x14ac:dyDescent="0.25">
      <c r="B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6"/>
    </row>
    <row r="84" spans="1:17" s="20" customFormat="1" x14ac:dyDescent="0.2">
      <c r="A84" s="18" t="s">
        <v>118</v>
      </c>
      <c r="B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  <c r="Q84" s="23"/>
    </row>
    <row r="85" spans="1:17" x14ac:dyDescent="0.2">
      <c r="A85" s="3" t="s">
        <v>119</v>
      </c>
      <c r="B85" s="2" t="s">
        <v>120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5">
        <f>SUM(D85:O85)</f>
        <v>0</v>
      </c>
      <c r="Q85" s="25">
        <v>0</v>
      </c>
    </row>
    <row r="86" spans="1:17" x14ac:dyDescent="0.2">
      <c r="A86" s="3" t="s">
        <v>121</v>
      </c>
      <c r="B86" s="2" t="s">
        <v>122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5">
        <f>SUM(D86:O86)</f>
        <v>0</v>
      </c>
      <c r="Q86" s="25">
        <v>0</v>
      </c>
    </row>
    <row r="87" spans="1:17" x14ac:dyDescent="0.2">
      <c r="A87" s="3" t="s">
        <v>123</v>
      </c>
      <c r="B87" s="2" t="s">
        <v>124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5">
        <f>SUM(D87:O87)</f>
        <v>0</v>
      </c>
      <c r="Q87" s="25">
        <v>0</v>
      </c>
    </row>
    <row r="88" spans="1:17" s="32" customFormat="1" x14ac:dyDescent="0.2">
      <c r="A88" s="32" t="s">
        <v>19</v>
      </c>
      <c r="B88" s="33"/>
      <c r="C88" s="34" t="str">
        <f>"TC-SALESAJ"</f>
        <v>TC-SALESAJ</v>
      </c>
      <c r="D88" s="35">
        <f>SUM(D85:D87)</f>
        <v>0</v>
      </c>
      <c r="E88" s="35">
        <f>SUM(E85:E87)</f>
        <v>0</v>
      </c>
      <c r="F88" s="35">
        <f>SUM(F85:F87)</f>
        <v>0</v>
      </c>
      <c r="G88" s="35">
        <f>SUM(G85:G87)</f>
        <v>0</v>
      </c>
      <c r="H88" s="35">
        <f>SUM(H85:H87)</f>
        <v>0</v>
      </c>
      <c r="I88" s="35">
        <f>SUM(I85:I87)</f>
        <v>0</v>
      </c>
      <c r="J88" s="35">
        <f>SUM(J85:J87)</f>
        <v>0</v>
      </c>
      <c r="K88" s="35">
        <f>SUM(K85:K87)</f>
        <v>0</v>
      </c>
      <c r="L88" s="35">
        <f>SUM(L85:L87)</f>
        <v>0</v>
      </c>
      <c r="M88" s="35">
        <f>SUM(M85:M87)</f>
        <v>0</v>
      </c>
      <c r="N88" s="35">
        <f>SUM(N85:N87)</f>
        <v>0</v>
      </c>
      <c r="O88" s="35">
        <f>SUM(O85:O87)</f>
        <v>0</v>
      </c>
      <c r="P88" s="36">
        <f>SUM(P85:P87)</f>
        <v>0</v>
      </c>
      <c r="Q88" s="35">
        <f>SUM(Q85:Q87)</f>
        <v>0</v>
      </c>
    </row>
    <row r="89" spans="1:17" s="3" customFormat="1" ht="12" thickBot="1" x14ac:dyDescent="0.25">
      <c r="B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6"/>
    </row>
    <row r="90" spans="1:17" s="20" customFormat="1" x14ac:dyDescent="0.2">
      <c r="A90" s="18" t="s">
        <v>125</v>
      </c>
      <c r="B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2"/>
      <c r="Q90" s="23"/>
    </row>
    <row r="91" spans="1:17" x14ac:dyDescent="0.2">
      <c r="A91" s="3" t="s">
        <v>126</v>
      </c>
      <c r="B91" s="2" t="s">
        <v>127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5">
        <f>SUM(D91:O91)</f>
        <v>0</v>
      </c>
      <c r="Q91" s="25">
        <v>0</v>
      </c>
    </row>
    <row r="92" spans="1:17" x14ac:dyDescent="0.2">
      <c r="A92" s="3" t="s">
        <v>128</v>
      </c>
      <c r="B92" s="2" t="s">
        <v>129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5">
        <f>SUM(D92:O92)</f>
        <v>0</v>
      </c>
      <c r="Q92" s="25">
        <v>0</v>
      </c>
    </row>
    <row r="93" spans="1:17" s="32" customFormat="1" x14ac:dyDescent="0.2">
      <c r="A93" s="32" t="s">
        <v>19</v>
      </c>
      <c r="B93" s="33"/>
      <c r="C93" s="34" t="str">
        <f>"TC-PROPI"</f>
        <v>TC-PROPI</v>
      </c>
      <c r="D93" s="35">
        <f>SUM(D91:D92)</f>
        <v>0</v>
      </c>
      <c r="E93" s="35">
        <f>SUM(E91:E92)</f>
        <v>0</v>
      </c>
      <c r="F93" s="35">
        <f>SUM(F91:F92)</f>
        <v>0</v>
      </c>
      <c r="G93" s="35">
        <f>SUM(G91:G92)</f>
        <v>0</v>
      </c>
      <c r="H93" s="35">
        <f>SUM(H91:H92)</f>
        <v>0</v>
      </c>
      <c r="I93" s="35">
        <f>SUM(I91:I92)</f>
        <v>0</v>
      </c>
      <c r="J93" s="35">
        <f>SUM(J91:J92)</f>
        <v>0</v>
      </c>
      <c r="K93" s="35">
        <f>SUM(K91:K92)</f>
        <v>0</v>
      </c>
      <c r="L93" s="35">
        <f>SUM(L91:L92)</f>
        <v>0</v>
      </c>
      <c r="M93" s="35">
        <f>SUM(M91:M92)</f>
        <v>0</v>
      </c>
      <c r="N93" s="35">
        <f>SUM(N91:N92)</f>
        <v>0</v>
      </c>
      <c r="O93" s="35">
        <f>SUM(O91:O92)</f>
        <v>0</v>
      </c>
      <c r="P93" s="36">
        <f>SUM(P91:P92)</f>
        <v>0</v>
      </c>
      <c r="Q93" s="35">
        <f>SUM(Q91:Q92)</f>
        <v>0</v>
      </c>
    </row>
    <row r="94" spans="1:17" s="3" customFormat="1" ht="12" thickBot="1" x14ac:dyDescent="0.25">
      <c r="B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6"/>
    </row>
    <row r="95" spans="1:17" s="20" customFormat="1" x14ac:dyDescent="0.2">
      <c r="A95" s="18" t="s">
        <v>130</v>
      </c>
      <c r="B95" s="19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  <c r="Q95" s="23"/>
    </row>
    <row r="96" spans="1:17" x14ac:dyDescent="0.2">
      <c r="A96" s="3" t="s">
        <v>131</v>
      </c>
      <c r="B96" s="2" t="s">
        <v>132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5">
        <f>SUM(D96:O96)</f>
        <v>0</v>
      </c>
      <c r="Q96" s="25">
        <v>0</v>
      </c>
    </row>
    <row r="97" spans="1:17" s="37" customFormat="1" x14ac:dyDescent="0.2">
      <c r="A97" s="37" t="s">
        <v>19</v>
      </c>
      <c r="B97" s="38"/>
      <c r="C97" s="39" t="str">
        <f>"TC-PROPE"</f>
        <v>TC-PROPE</v>
      </c>
      <c r="D97" s="40">
        <f>SUM(D96:D96)*-1</f>
        <v>0</v>
      </c>
      <c r="E97" s="40">
        <f>SUM(E96:E96)*-1</f>
        <v>0</v>
      </c>
      <c r="F97" s="40">
        <f>SUM(F96:F96)*-1</f>
        <v>0</v>
      </c>
      <c r="G97" s="40">
        <f>SUM(G96:G96)*-1</f>
        <v>0</v>
      </c>
      <c r="H97" s="40">
        <f>SUM(H96:H96)*-1</f>
        <v>0</v>
      </c>
      <c r="I97" s="40">
        <f>SUM(I96:I96)*-1</f>
        <v>0</v>
      </c>
      <c r="J97" s="40">
        <f>SUM(J96:J96)*-1</f>
        <v>0</v>
      </c>
      <c r="K97" s="40">
        <f>SUM(K96:K96)*-1</f>
        <v>0</v>
      </c>
      <c r="L97" s="40">
        <f>SUM(L96:L96)*-1</f>
        <v>0</v>
      </c>
      <c r="M97" s="40">
        <f>SUM(M96:M96)*-1</f>
        <v>0</v>
      </c>
      <c r="N97" s="40">
        <f>SUM(N96:N96)*-1</f>
        <v>0</v>
      </c>
      <c r="O97" s="40">
        <f>SUM(O96:O96)*-1</f>
        <v>0</v>
      </c>
      <c r="P97" s="41">
        <f>SUM(P96:P96)*-1</f>
        <v>0</v>
      </c>
      <c r="Q97" s="40">
        <f>SUM(Q96:Q96)*-1</f>
        <v>0</v>
      </c>
    </row>
    <row r="99" spans="1:17" s="42" customFormat="1" x14ac:dyDescent="0.2">
      <c r="A99" s="42" t="s">
        <v>133</v>
      </c>
      <c r="B99" s="43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5"/>
      <c r="Q99" s="44"/>
    </row>
    <row r="100" spans="1:17" s="3" customFormat="1" x14ac:dyDescent="0.2">
      <c r="A100" s="3" t="s">
        <v>134</v>
      </c>
      <c r="B100" s="2" t="s">
        <v>20</v>
      </c>
      <c r="D100" s="4">
        <f>D8</f>
        <v>19042.66</v>
      </c>
      <c r="E100" s="4">
        <f>E8</f>
        <v>0</v>
      </c>
      <c r="F100" s="4">
        <f>F8</f>
        <v>0</v>
      </c>
      <c r="G100" s="4">
        <f>G8</f>
        <v>0</v>
      </c>
      <c r="H100" s="4">
        <f>H8</f>
        <v>0</v>
      </c>
      <c r="I100" s="4">
        <f>I8</f>
        <v>0</v>
      </c>
      <c r="J100" s="4">
        <f>J8</f>
        <v>-958.34</v>
      </c>
      <c r="K100" s="4">
        <f>K8</f>
        <v>0</v>
      </c>
      <c r="L100" s="4">
        <f>L8</f>
        <v>0</v>
      </c>
      <c r="M100" s="4">
        <f>M8</f>
        <v>-958.34</v>
      </c>
      <c r="N100" s="4">
        <f>N8</f>
        <v>0</v>
      </c>
      <c r="O100" s="4">
        <f>O8</f>
        <v>0</v>
      </c>
      <c r="P100" s="5">
        <f>P8</f>
        <v>17125.98</v>
      </c>
      <c r="Q100" s="6">
        <f>Q8</f>
        <v>0</v>
      </c>
    </row>
    <row r="101" spans="1:17" s="3" customFormat="1" x14ac:dyDescent="0.2">
      <c r="A101" s="3" t="s">
        <v>135</v>
      </c>
      <c r="B101" s="2" t="s">
        <v>25</v>
      </c>
      <c r="D101" s="4">
        <f>D15</f>
        <v>0</v>
      </c>
      <c r="E101" s="4">
        <f>E15</f>
        <v>0</v>
      </c>
      <c r="F101" s="4">
        <f>F15</f>
        <v>0</v>
      </c>
      <c r="G101" s="4">
        <f>G15</f>
        <v>0</v>
      </c>
      <c r="H101" s="4">
        <f>H15</f>
        <v>0</v>
      </c>
      <c r="I101" s="4">
        <f>I15</f>
        <v>821.67</v>
      </c>
      <c r="J101" s="4">
        <f>J15</f>
        <v>721.02499999999998</v>
      </c>
      <c r="K101" s="4">
        <f>K15</f>
        <v>469.38</v>
      </c>
      <c r="L101" s="4">
        <f>L15</f>
        <v>354.74</v>
      </c>
      <c r="M101" s="4">
        <f>M15</f>
        <v>686.21</v>
      </c>
      <c r="N101" s="4">
        <f>N15</f>
        <v>1460.83</v>
      </c>
      <c r="O101" s="4">
        <f>O15</f>
        <v>3237.7</v>
      </c>
      <c r="P101" s="5">
        <f>P15</f>
        <v>7751.5549999999994</v>
      </c>
      <c r="Q101" s="6">
        <f>Q15</f>
        <v>0</v>
      </c>
    </row>
    <row r="102" spans="1:17" s="3" customFormat="1" x14ac:dyDescent="0.2">
      <c r="A102" s="3" t="s">
        <v>136</v>
      </c>
      <c r="B102" s="2" t="s">
        <v>34</v>
      </c>
      <c r="D102" s="4">
        <f>D24</f>
        <v>0</v>
      </c>
      <c r="E102" s="4">
        <f>E24</f>
        <v>0</v>
      </c>
      <c r="F102" s="4">
        <f>F24</f>
        <v>0</v>
      </c>
      <c r="G102" s="4">
        <f>G24</f>
        <v>0</v>
      </c>
      <c r="H102" s="4">
        <f>H24</f>
        <v>0</v>
      </c>
      <c r="I102" s="4">
        <f>I24</f>
        <v>0</v>
      </c>
      <c r="J102" s="4">
        <f>J24</f>
        <v>-46.875</v>
      </c>
      <c r="K102" s="4">
        <f>K24</f>
        <v>0</v>
      </c>
      <c r="L102" s="4">
        <f>L24</f>
        <v>0</v>
      </c>
      <c r="M102" s="4">
        <f>M24</f>
        <v>0</v>
      </c>
      <c r="N102" s="4">
        <f>N24</f>
        <v>-1070.83</v>
      </c>
      <c r="O102" s="4">
        <f>O24</f>
        <v>-833.33</v>
      </c>
      <c r="P102" s="5">
        <f>P24</f>
        <v>-1951.0349999999999</v>
      </c>
      <c r="Q102" s="6">
        <f>Q24</f>
        <v>0</v>
      </c>
    </row>
    <row r="103" spans="1:17" s="3" customFormat="1" x14ac:dyDescent="0.2">
      <c r="A103" s="3" t="s">
        <v>137</v>
      </c>
      <c r="B103" s="2" t="s">
        <v>47</v>
      </c>
      <c r="D103" s="4">
        <f>D33</f>
        <v>0</v>
      </c>
      <c r="E103" s="4">
        <f>E33</f>
        <v>0</v>
      </c>
      <c r="F103" s="4">
        <f>F33</f>
        <v>0</v>
      </c>
      <c r="G103" s="4">
        <f>G33</f>
        <v>0</v>
      </c>
      <c r="H103" s="4">
        <f>H33</f>
        <v>0</v>
      </c>
      <c r="I103" s="4">
        <f>I33</f>
        <v>0</v>
      </c>
      <c r="J103" s="4">
        <f>J33</f>
        <v>0</v>
      </c>
      <c r="K103" s="4">
        <f>K33</f>
        <v>0</v>
      </c>
      <c r="L103" s="4">
        <f>L33</f>
        <v>0</v>
      </c>
      <c r="M103" s="4">
        <f>M33</f>
        <v>0</v>
      </c>
      <c r="N103" s="4">
        <f>N33</f>
        <v>-550</v>
      </c>
      <c r="O103" s="4">
        <f>O33</f>
        <v>0</v>
      </c>
      <c r="P103" s="5">
        <f>P33</f>
        <v>-550</v>
      </c>
      <c r="Q103" s="6">
        <f>Q33</f>
        <v>0</v>
      </c>
    </row>
    <row r="104" spans="1:17" s="3" customFormat="1" x14ac:dyDescent="0.2">
      <c r="A104" s="3" t="s">
        <v>138</v>
      </c>
      <c r="B104" s="2" t="s">
        <v>60</v>
      </c>
      <c r="D104" s="4">
        <f>D39</f>
        <v>0</v>
      </c>
      <c r="E104" s="4">
        <f>E39</f>
        <v>0</v>
      </c>
      <c r="F104" s="4">
        <f>F39</f>
        <v>0</v>
      </c>
      <c r="G104" s="4">
        <f>G39</f>
        <v>0</v>
      </c>
      <c r="H104" s="4">
        <f>H39</f>
        <v>0</v>
      </c>
      <c r="I104" s="4">
        <f>I39</f>
        <v>0</v>
      </c>
      <c r="J104" s="4">
        <f>J39</f>
        <v>0</v>
      </c>
      <c r="K104" s="4">
        <f>K39</f>
        <v>0</v>
      </c>
      <c r="L104" s="4">
        <f>L39</f>
        <v>0</v>
      </c>
      <c r="M104" s="4">
        <f>M39</f>
        <v>0</v>
      </c>
      <c r="N104" s="4">
        <f>N39</f>
        <v>0</v>
      </c>
      <c r="O104" s="4">
        <f>O39</f>
        <v>0</v>
      </c>
      <c r="P104" s="5">
        <f>P39</f>
        <v>0</v>
      </c>
      <c r="Q104" s="6">
        <f>Q39</f>
        <v>0</v>
      </c>
    </row>
    <row r="105" spans="1:17" s="3" customFormat="1" x14ac:dyDescent="0.2">
      <c r="A105" s="3" t="s">
        <v>139</v>
      </c>
      <c r="B105" s="2" t="s">
        <v>67</v>
      </c>
      <c r="D105" s="4">
        <f>D45</f>
        <v>0</v>
      </c>
      <c r="E105" s="4">
        <f>E45</f>
        <v>0</v>
      </c>
      <c r="F105" s="4">
        <f>F45</f>
        <v>0</v>
      </c>
      <c r="G105" s="4">
        <f>G45</f>
        <v>0</v>
      </c>
      <c r="H105" s="4">
        <f>H45</f>
        <v>0</v>
      </c>
      <c r="I105" s="4">
        <f>I45</f>
        <v>0</v>
      </c>
      <c r="J105" s="4">
        <f>J45</f>
        <v>0</v>
      </c>
      <c r="K105" s="4">
        <f>K45</f>
        <v>0</v>
      </c>
      <c r="L105" s="4">
        <f>L45</f>
        <v>0</v>
      </c>
      <c r="M105" s="4">
        <f>M45</f>
        <v>0</v>
      </c>
      <c r="N105" s="4">
        <f>N45</f>
        <v>0</v>
      </c>
      <c r="O105" s="4">
        <f>O45</f>
        <v>0</v>
      </c>
      <c r="P105" s="5">
        <f>P45</f>
        <v>0</v>
      </c>
      <c r="Q105" s="6">
        <f>Q45</f>
        <v>0</v>
      </c>
    </row>
    <row r="106" spans="1:17" s="3" customFormat="1" x14ac:dyDescent="0.2">
      <c r="A106" s="3" t="s">
        <v>140</v>
      </c>
      <c r="B106" s="2" t="s">
        <v>74</v>
      </c>
      <c r="D106" s="4">
        <f>D50</f>
        <v>0</v>
      </c>
      <c r="E106" s="4">
        <f>E50</f>
        <v>0</v>
      </c>
      <c r="F106" s="4">
        <f>F50</f>
        <v>0</v>
      </c>
      <c r="G106" s="4">
        <f>G50</f>
        <v>0</v>
      </c>
      <c r="H106" s="4">
        <f>H50</f>
        <v>0</v>
      </c>
      <c r="I106" s="4">
        <f>I50</f>
        <v>0</v>
      </c>
      <c r="J106" s="4">
        <f>J50</f>
        <v>0</v>
      </c>
      <c r="K106" s="4">
        <f>K50</f>
        <v>0</v>
      </c>
      <c r="L106" s="4">
        <f>L50</f>
        <v>0</v>
      </c>
      <c r="M106" s="4">
        <f>M50</f>
        <v>0</v>
      </c>
      <c r="N106" s="4">
        <f>N50</f>
        <v>0</v>
      </c>
      <c r="O106" s="4">
        <f>O50</f>
        <v>0</v>
      </c>
      <c r="P106" s="5">
        <f>P50</f>
        <v>0</v>
      </c>
      <c r="Q106" s="6">
        <f>Q50</f>
        <v>0</v>
      </c>
    </row>
    <row r="107" spans="1:17" s="3" customFormat="1" x14ac:dyDescent="0.2">
      <c r="A107" s="3" t="s">
        <v>141</v>
      </c>
      <c r="B107" s="2" t="s">
        <v>79</v>
      </c>
      <c r="D107" s="4">
        <f>D55</f>
        <v>0</v>
      </c>
      <c r="E107" s="4">
        <f>E55</f>
        <v>0</v>
      </c>
      <c r="F107" s="4">
        <f>F55</f>
        <v>0</v>
      </c>
      <c r="G107" s="4">
        <f>G55</f>
        <v>0</v>
      </c>
      <c r="H107" s="4">
        <f>H55</f>
        <v>0</v>
      </c>
      <c r="I107" s="4">
        <f>I55</f>
        <v>0</v>
      </c>
      <c r="J107" s="4">
        <f>J55</f>
        <v>0</v>
      </c>
      <c r="K107" s="4">
        <f>K55</f>
        <v>0</v>
      </c>
      <c r="L107" s="4">
        <f>L55</f>
        <v>0</v>
      </c>
      <c r="M107" s="4">
        <f>M55</f>
        <v>0</v>
      </c>
      <c r="N107" s="4">
        <f>N55</f>
        <v>0</v>
      </c>
      <c r="O107" s="4">
        <f>O55</f>
        <v>0</v>
      </c>
      <c r="P107" s="5">
        <f>P55</f>
        <v>0</v>
      </c>
      <c r="Q107" s="6">
        <f>Q55</f>
        <v>0</v>
      </c>
    </row>
    <row r="108" spans="1:17" s="3" customFormat="1" x14ac:dyDescent="0.2">
      <c r="A108" s="3" t="s">
        <v>142</v>
      </c>
      <c r="B108" s="2" t="s">
        <v>84</v>
      </c>
      <c r="D108" s="4">
        <f>D68</f>
        <v>0</v>
      </c>
      <c r="E108" s="4">
        <f>E68</f>
        <v>0</v>
      </c>
      <c r="F108" s="4">
        <f>F68</f>
        <v>0</v>
      </c>
      <c r="G108" s="4">
        <f>G68</f>
        <v>0</v>
      </c>
      <c r="H108" s="4">
        <f>H68</f>
        <v>0</v>
      </c>
      <c r="I108" s="4">
        <f>I68</f>
        <v>0</v>
      </c>
      <c r="J108" s="4">
        <f>J68</f>
        <v>0</v>
      </c>
      <c r="K108" s="4">
        <f>K68</f>
        <v>-12.5</v>
      </c>
      <c r="L108" s="4">
        <f>L68</f>
        <v>0</v>
      </c>
      <c r="M108" s="4">
        <f>M68</f>
        <v>-16.670000000000002</v>
      </c>
      <c r="N108" s="4">
        <f>N68</f>
        <v>-125</v>
      </c>
      <c r="O108" s="4">
        <f>O68</f>
        <v>-1666.67</v>
      </c>
      <c r="P108" s="5">
        <f>P68</f>
        <v>-1820.8400000000001</v>
      </c>
      <c r="Q108" s="6">
        <f>Q68</f>
        <v>0</v>
      </c>
    </row>
    <row r="109" spans="1:17" s="3" customFormat="1" x14ac:dyDescent="0.2">
      <c r="A109" s="3" t="s">
        <v>143</v>
      </c>
      <c r="B109" s="2" t="s">
        <v>105</v>
      </c>
      <c r="D109" s="4">
        <f>D72</f>
        <v>0</v>
      </c>
      <c r="E109" s="4">
        <f>E72</f>
        <v>0</v>
      </c>
      <c r="F109" s="4">
        <f>F72</f>
        <v>0</v>
      </c>
      <c r="G109" s="4">
        <f>G72</f>
        <v>0</v>
      </c>
      <c r="H109" s="4">
        <f>H72</f>
        <v>0</v>
      </c>
      <c r="I109" s="4">
        <f>I72</f>
        <v>0</v>
      </c>
      <c r="J109" s="4">
        <f>J72</f>
        <v>0</v>
      </c>
      <c r="K109" s="4">
        <f>K72</f>
        <v>0</v>
      </c>
      <c r="L109" s="4">
        <f>L72</f>
        <v>0</v>
      </c>
      <c r="M109" s="4">
        <f>M72</f>
        <v>0</v>
      </c>
      <c r="N109" s="4">
        <f>N72</f>
        <v>0</v>
      </c>
      <c r="O109" s="4">
        <f>O72</f>
        <v>0</v>
      </c>
      <c r="P109" s="5">
        <f>P72</f>
        <v>0</v>
      </c>
      <c r="Q109" s="6">
        <f>Q72</f>
        <v>0</v>
      </c>
    </row>
    <row r="110" spans="1:17" s="3" customFormat="1" x14ac:dyDescent="0.2">
      <c r="A110" s="3" t="s">
        <v>144</v>
      </c>
      <c r="B110" s="2" t="s">
        <v>108</v>
      </c>
      <c r="D110" s="4">
        <f>D76</f>
        <v>0</v>
      </c>
      <c r="E110" s="4">
        <f>E76</f>
        <v>0</v>
      </c>
      <c r="F110" s="4">
        <f>F76</f>
        <v>0</v>
      </c>
      <c r="G110" s="4">
        <f>G76</f>
        <v>0</v>
      </c>
      <c r="H110" s="4">
        <f>H76</f>
        <v>0</v>
      </c>
      <c r="I110" s="4">
        <f>I76</f>
        <v>0</v>
      </c>
      <c r="J110" s="4">
        <f>J76</f>
        <v>0</v>
      </c>
      <c r="K110" s="4">
        <f>K76</f>
        <v>0</v>
      </c>
      <c r="L110" s="4">
        <f>L76</f>
        <v>0</v>
      </c>
      <c r="M110" s="4">
        <f>M76</f>
        <v>0</v>
      </c>
      <c r="N110" s="4">
        <f>N76</f>
        <v>0</v>
      </c>
      <c r="O110" s="4">
        <f>O76</f>
        <v>0</v>
      </c>
      <c r="P110" s="5">
        <f>P76</f>
        <v>0</v>
      </c>
      <c r="Q110" s="6">
        <f>Q76</f>
        <v>0</v>
      </c>
    </row>
    <row r="111" spans="1:17" s="3" customFormat="1" x14ac:dyDescent="0.2">
      <c r="A111" s="3" t="s">
        <v>145</v>
      </c>
      <c r="B111" s="2" t="s">
        <v>111</v>
      </c>
      <c r="D111" s="4">
        <f>D82</f>
        <v>0</v>
      </c>
      <c r="E111" s="4">
        <f>E82</f>
        <v>0</v>
      </c>
      <c r="F111" s="4">
        <f>F82</f>
        <v>0</v>
      </c>
      <c r="G111" s="4">
        <f>G82</f>
        <v>0</v>
      </c>
      <c r="H111" s="4">
        <f>H82</f>
        <v>0</v>
      </c>
      <c r="I111" s="4">
        <f>I82</f>
        <v>0</v>
      </c>
      <c r="J111" s="4">
        <f>J82</f>
        <v>0</v>
      </c>
      <c r="K111" s="4">
        <f>K82</f>
        <v>0</v>
      </c>
      <c r="L111" s="4">
        <f>L82</f>
        <v>0</v>
      </c>
      <c r="M111" s="4">
        <f>M82</f>
        <v>0</v>
      </c>
      <c r="N111" s="4">
        <f>N82</f>
        <v>0</v>
      </c>
      <c r="O111" s="4">
        <f>O82</f>
        <v>0</v>
      </c>
      <c r="P111" s="5">
        <f>P82</f>
        <v>0</v>
      </c>
      <c r="Q111" s="6">
        <f>Q82</f>
        <v>0</v>
      </c>
    </row>
    <row r="112" spans="1:17" s="3" customFormat="1" x14ac:dyDescent="0.2">
      <c r="A112" s="3" t="s">
        <v>146</v>
      </c>
      <c r="B112" s="2" t="s">
        <v>118</v>
      </c>
      <c r="D112" s="4">
        <f>D88</f>
        <v>0</v>
      </c>
      <c r="E112" s="4">
        <f>E88</f>
        <v>0</v>
      </c>
      <c r="F112" s="4">
        <f>F88</f>
        <v>0</v>
      </c>
      <c r="G112" s="4">
        <f>G88</f>
        <v>0</v>
      </c>
      <c r="H112" s="4">
        <f>H88</f>
        <v>0</v>
      </c>
      <c r="I112" s="4">
        <f>I88</f>
        <v>0</v>
      </c>
      <c r="J112" s="4">
        <f>J88</f>
        <v>0</v>
      </c>
      <c r="K112" s="4">
        <f>K88</f>
        <v>0</v>
      </c>
      <c r="L112" s="4">
        <f>L88</f>
        <v>0</v>
      </c>
      <c r="M112" s="4">
        <f>M88</f>
        <v>0</v>
      </c>
      <c r="N112" s="4">
        <f>N88</f>
        <v>0</v>
      </c>
      <c r="O112" s="4">
        <f>O88</f>
        <v>0</v>
      </c>
      <c r="P112" s="5">
        <f>P88</f>
        <v>0</v>
      </c>
      <c r="Q112" s="6">
        <f>Q88</f>
        <v>0</v>
      </c>
    </row>
    <row r="113" spans="1:17" s="3" customFormat="1" x14ac:dyDescent="0.2">
      <c r="A113" s="3" t="s">
        <v>147</v>
      </c>
      <c r="B113" s="2" t="s">
        <v>125</v>
      </c>
      <c r="D113" s="4">
        <f>D93</f>
        <v>0</v>
      </c>
      <c r="E113" s="4">
        <f>E93</f>
        <v>0</v>
      </c>
      <c r="F113" s="4">
        <f>F93</f>
        <v>0</v>
      </c>
      <c r="G113" s="4">
        <f>G93</f>
        <v>0</v>
      </c>
      <c r="H113" s="4">
        <f>H93</f>
        <v>0</v>
      </c>
      <c r="I113" s="4">
        <f>I93</f>
        <v>0</v>
      </c>
      <c r="J113" s="4">
        <f>J93</f>
        <v>0</v>
      </c>
      <c r="K113" s="4">
        <f>K93</f>
        <v>0</v>
      </c>
      <c r="L113" s="4">
        <f>L93</f>
        <v>0</v>
      </c>
      <c r="M113" s="4">
        <f>M93</f>
        <v>0</v>
      </c>
      <c r="N113" s="4">
        <f>N93</f>
        <v>0</v>
      </c>
      <c r="O113" s="4">
        <f>O93</f>
        <v>0</v>
      </c>
      <c r="P113" s="5">
        <f>P93</f>
        <v>0</v>
      </c>
      <c r="Q113" s="6">
        <f>Q93</f>
        <v>0</v>
      </c>
    </row>
    <row r="114" spans="1:17" s="3" customFormat="1" x14ac:dyDescent="0.2">
      <c r="A114" s="3" t="s">
        <v>148</v>
      </c>
      <c r="B114" s="2" t="s">
        <v>130</v>
      </c>
      <c r="D114" s="4">
        <f>D97</f>
        <v>0</v>
      </c>
      <c r="E114" s="4">
        <f>E97</f>
        <v>0</v>
      </c>
      <c r="F114" s="4">
        <f>F97</f>
        <v>0</v>
      </c>
      <c r="G114" s="4">
        <f>G97</f>
        <v>0</v>
      </c>
      <c r="H114" s="4">
        <f>H97</f>
        <v>0</v>
      </c>
      <c r="I114" s="4">
        <f>I97</f>
        <v>0</v>
      </c>
      <c r="J114" s="4">
        <f>J97</f>
        <v>0</v>
      </c>
      <c r="K114" s="4">
        <f>K97</f>
        <v>0</v>
      </c>
      <c r="L114" s="4">
        <f>L97</f>
        <v>0</v>
      </c>
      <c r="M114" s="4">
        <f>M97</f>
        <v>0</v>
      </c>
      <c r="N114" s="4">
        <f>N97</f>
        <v>0</v>
      </c>
      <c r="O114" s="4">
        <f>O97</f>
        <v>0</v>
      </c>
      <c r="P114" s="5">
        <f>P97</f>
        <v>0</v>
      </c>
      <c r="Q114" s="6">
        <f>Q97</f>
        <v>0</v>
      </c>
    </row>
    <row r="115" spans="1:17" s="46" customFormat="1" ht="12" thickBot="1" x14ac:dyDescent="0.25">
      <c r="A115" s="46" t="s">
        <v>149</v>
      </c>
      <c r="B115" s="47"/>
      <c r="D115" s="48">
        <f>SUM(D100:D114)</f>
        <v>19042.66</v>
      </c>
      <c r="E115" s="48">
        <f>SUM(E100:E114)</f>
        <v>0</v>
      </c>
      <c r="F115" s="48">
        <f>SUM(F100:F114)</f>
        <v>0</v>
      </c>
      <c r="G115" s="48">
        <f>SUM(G100:G114)</f>
        <v>0</v>
      </c>
      <c r="H115" s="48">
        <f>SUM(H100:H114)</f>
        <v>0</v>
      </c>
      <c r="I115" s="48">
        <f>SUM(I100:I114)</f>
        <v>821.67</v>
      </c>
      <c r="J115" s="48">
        <f>SUM(J100:J114)</f>
        <v>-284.19000000000005</v>
      </c>
      <c r="K115" s="48">
        <f>SUM(K100:K114)</f>
        <v>456.88</v>
      </c>
      <c r="L115" s="48">
        <f>SUM(L100:L114)</f>
        <v>354.74</v>
      </c>
      <c r="M115" s="48">
        <f>SUM(M100:M114)</f>
        <v>-288.8</v>
      </c>
      <c r="N115" s="48">
        <f>SUM(N100:N114)</f>
        <v>-285</v>
      </c>
      <c r="O115" s="48">
        <f>SUM(O100:O114)</f>
        <v>737.69999999999982</v>
      </c>
      <c r="P115" s="49">
        <f>SUM(P100:P114)</f>
        <v>20555.66</v>
      </c>
      <c r="Q115" s="50">
        <f>SUM(Q100:Q114)</f>
        <v>0</v>
      </c>
    </row>
    <row r="116" spans="1:17" s="3" customFormat="1" ht="12.75" thickTop="1" thickBot="1" x14ac:dyDescent="0.25">
      <c r="B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6"/>
    </row>
    <row r="117" spans="1:17" s="20" customFormat="1" x14ac:dyDescent="0.2">
      <c r="A117" s="18" t="s">
        <v>150</v>
      </c>
      <c r="B117" s="19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2"/>
      <c r="Q117" s="23"/>
    </row>
    <row r="118" spans="1:17" x14ac:dyDescent="0.2">
      <c r="A118" s="3" t="s">
        <v>151</v>
      </c>
      <c r="B118" s="2" t="s">
        <v>152</v>
      </c>
      <c r="D118" s="24">
        <v>20000</v>
      </c>
      <c r="E118" s="24">
        <v>0</v>
      </c>
      <c r="F118" s="24">
        <v>0</v>
      </c>
      <c r="G118" s="24">
        <v>-833.34</v>
      </c>
      <c r="H118" s="24">
        <v>0</v>
      </c>
      <c r="I118" s="24">
        <v>0</v>
      </c>
      <c r="J118" s="24">
        <v>-833.34</v>
      </c>
      <c r="K118" s="24">
        <v>0</v>
      </c>
      <c r="L118" s="24">
        <v>0</v>
      </c>
      <c r="M118" s="24">
        <v>-833.34</v>
      </c>
      <c r="N118" s="24">
        <v>0</v>
      </c>
      <c r="O118" s="24">
        <v>0</v>
      </c>
      <c r="P118" s="5">
        <f>SUM(D118:O118)</f>
        <v>17499.98</v>
      </c>
      <c r="Q118" s="25">
        <v>0</v>
      </c>
    </row>
    <row r="119" spans="1:17" x14ac:dyDescent="0.2">
      <c r="A119" s="3" t="s">
        <v>153</v>
      </c>
      <c r="B119" s="2" t="s">
        <v>154</v>
      </c>
      <c r="D119" s="24">
        <v>1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5">
        <f>SUM(D119:O119)</f>
        <v>1</v>
      </c>
      <c r="Q119" s="25">
        <v>0</v>
      </c>
    </row>
    <row r="120" spans="1:17" s="37" customFormat="1" x14ac:dyDescent="0.2">
      <c r="A120" s="37" t="s">
        <v>19</v>
      </c>
      <c r="B120" s="38"/>
      <c r="C120" s="39" t="str">
        <f>"TC-LIAB"</f>
        <v>TC-LIAB</v>
      </c>
      <c r="D120" s="40">
        <f>SUM(D118:D119)*-1</f>
        <v>-20001</v>
      </c>
      <c r="E120" s="40">
        <f>SUM(E118:E119)*-1</f>
        <v>0</v>
      </c>
      <c r="F120" s="40">
        <f>SUM(F118:F119)*-1</f>
        <v>0</v>
      </c>
      <c r="G120" s="40">
        <f>SUM(G118:G119)*-1</f>
        <v>833.34</v>
      </c>
      <c r="H120" s="40">
        <f>SUM(H118:H119)*-1</f>
        <v>0</v>
      </c>
      <c r="I120" s="40">
        <f>SUM(I118:I119)*-1</f>
        <v>0</v>
      </c>
      <c r="J120" s="40">
        <f>SUM(J118:J119)*-1</f>
        <v>833.34</v>
      </c>
      <c r="K120" s="40">
        <f>SUM(K118:K119)*-1</f>
        <v>0</v>
      </c>
      <c r="L120" s="40">
        <f>SUM(L118:L119)*-1</f>
        <v>0</v>
      </c>
      <c r="M120" s="40">
        <f>SUM(M118:M119)*-1</f>
        <v>833.34</v>
      </c>
      <c r="N120" s="40">
        <f>SUM(N118:N119)*-1</f>
        <v>0</v>
      </c>
      <c r="O120" s="40">
        <f>SUM(O118:O119)*-1</f>
        <v>0</v>
      </c>
      <c r="P120" s="41">
        <f>SUM(P118:P119)*-1</f>
        <v>-17500.98</v>
      </c>
      <c r="Q120" s="40">
        <f>SUM(Q118:Q119)*-1</f>
        <v>0</v>
      </c>
    </row>
    <row r="121" spans="1:17" s="3" customFormat="1" ht="12" thickBot="1" x14ac:dyDescent="0.25">
      <c r="B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6"/>
    </row>
    <row r="122" spans="1:17" s="20" customFormat="1" x14ac:dyDescent="0.2">
      <c r="A122" s="18" t="s">
        <v>155</v>
      </c>
      <c r="B122" s="19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2"/>
      <c r="Q122" s="23"/>
    </row>
    <row r="123" spans="1:17" x14ac:dyDescent="0.2">
      <c r="A123" s="3" t="s">
        <v>156</v>
      </c>
      <c r="B123" s="2" t="s">
        <v>157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1875.25</v>
      </c>
      <c r="P123" s="5">
        <f>SUM(D123:O123)</f>
        <v>1875.25</v>
      </c>
      <c r="Q123" s="25">
        <v>0</v>
      </c>
    </row>
    <row r="124" spans="1:17" s="32" customFormat="1" x14ac:dyDescent="0.2">
      <c r="A124" s="32" t="s">
        <v>19</v>
      </c>
      <c r="B124" s="33"/>
      <c r="C124" s="34" t="str">
        <f>"TC-ASSETNP"</f>
        <v>TC-ASSETNP</v>
      </c>
      <c r="D124" s="35">
        <f>SUM(D123:D123)</f>
        <v>0</v>
      </c>
      <c r="E124" s="35">
        <f>SUM(E123:E123)</f>
        <v>0</v>
      </c>
      <c r="F124" s="35">
        <f>SUM(F123:F123)</f>
        <v>0</v>
      </c>
      <c r="G124" s="35">
        <f>SUM(G123:G123)</f>
        <v>0</v>
      </c>
      <c r="H124" s="35">
        <f>SUM(H123:H123)</f>
        <v>0</v>
      </c>
      <c r="I124" s="35">
        <f>SUM(I123:I123)</f>
        <v>0</v>
      </c>
      <c r="J124" s="35">
        <f>SUM(J123:J123)</f>
        <v>0</v>
      </c>
      <c r="K124" s="35">
        <f>SUM(K123:K123)</f>
        <v>0</v>
      </c>
      <c r="L124" s="35">
        <f>SUM(L123:L123)</f>
        <v>0</v>
      </c>
      <c r="M124" s="35">
        <f>SUM(M123:M123)</f>
        <v>0</v>
      </c>
      <c r="N124" s="35">
        <f>SUM(N123:N123)</f>
        <v>0</v>
      </c>
      <c r="O124" s="35">
        <f>SUM(O123:O123)</f>
        <v>1875.25</v>
      </c>
      <c r="P124" s="36">
        <f>SUM(P123:P123)</f>
        <v>1875.25</v>
      </c>
      <c r="Q124" s="35">
        <f>SUM(Q123:Q123)</f>
        <v>0</v>
      </c>
    </row>
    <row r="125" spans="1:17" s="3" customFormat="1" ht="12" thickBot="1" x14ac:dyDescent="0.25">
      <c r="B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6"/>
    </row>
    <row r="126" spans="1:17" s="20" customFormat="1" x14ac:dyDescent="0.2">
      <c r="A126" s="18" t="s">
        <v>158</v>
      </c>
      <c r="B126" s="19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2"/>
      <c r="Q126" s="23"/>
    </row>
    <row r="127" spans="1:17" x14ac:dyDescent="0.2">
      <c r="A127" s="3" t="s">
        <v>159</v>
      </c>
      <c r="B127" s="2" t="s">
        <v>160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1250</v>
      </c>
      <c r="J127" s="24">
        <v>-250</v>
      </c>
      <c r="K127" s="24">
        <v>302</v>
      </c>
      <c r="L127" s="24">
        <v>-125</v>
      </c>
      <c r="M127" s="24">
        <v>1600</v>
      </c>
      <c r="N127" s="24">
        <v>-632.74</v>
      </c>
      <c r="O127" s="24">
        <v>135.26</v>
      </c>
      <c r="P127" s="5">
        <f>SUM(D127:O127)</f>
        <v>2279.5200000000004</v>
      </c>
      <c r="Q127" s="25">
        <v>0</v>
      </c>
    </row>
    <row r="128" spans="1:17" s="32" customFormat="1" x14ac:dyDescent="0.2">
      <c r="A128" s="32" t="s">
        <v>19</v>
      </c>
      <c r="B128" s="33"/>
      <c r="C128" s="34" t="str">
        <f>"TC-ASSETGP"</f>
        <v>TC-ASSETGP</v>
      </c>
      <c r="D128" s="35">
        <f>SUM(D127:D127)</f>
        <v>0</v>
      </c>
      <c r="E128" s="35">
        <f>SUM(E127:E127)</f>
        <v>0</v>
      </c>
      <c r="F128" s="35">
        <f>SUM(F127:F127)</f>
        <v>0</v>
      </c>
      <c r="G128" s="35">
        <f>SUM(G127:G127)</f>
        <v>0</v>
      </c>
      <c r="H128" s="35">
        <f>SUM(H127:H127)</f>
        <v>0</v>
      </c>
      <c r="I128" s="35">
        <f>SUM(I127:I127)</f>
        <v>1250</v>
      </c>
      <c r="J128" s="35">
        <f>SUM(J127:J127)</f>
        <v>-250</v>
      </c>
      <c r="K128" s="35">
        <f>SUM(K127:K127)</f>
        <v>302</v>
      </c>
      <c r="L128" s="35">
        <f>SUM(L127:L127)</f>
        <v>-125</v>
      </c>
      <c r="M128" s="35">
        <f>SUM(M127:M127)</f>
        <v>1600</v>
      </c>
      <c r="N128" s="35">
        <f>SUM(N127:N127)</f>
        <v>-632.74</v>
      </c>
      <c r="O128" s="35">
        <f>SUM(O127:O127)</f>
        <v>135.26</v>
      </c>
      <c r="P128" s="36">
        <f>SUM(P127:P127)</f>
        <v>2279.5200000000004</v>
      </c>
      <c r="Q128" s="35">
        <f>SUM(Q127:Q127)</f>
        <v>0</v>
      </c>
    </row>
    <row r="129" spans="1:17" s="3" customFormat="1" ht="12" thickBot="1" x14ac:dyDescent="0.25">
      <c r="B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6"/>
    </row>
    <row r="130" spans="1:17" s="20" customFormat="1" x14ac:dyDescent="0.2">
      <c r="A130" s="18" t="s">
        <v>161</v>
      </c>
      <c r="B130" s="19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2"/>
      <c r="Q130" s="23"/>
    </row>
    <row r="131" spans="1:17" x14ac:dyDescent="0.2">
      <c r="A131" s="3" t="s">
        <v>162</v>
      </c>
      <c r="B131" s="2" t="s">
        <v>163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5">
        <f>SUM(D131:O131)</f>
        <v>0</v>
      </c>
      <c r="Q131" s="25">
        <v>0</v>
      </c>
    </row>
    <row r="132" spans="1:17" s="37" customFormat="1" x14ac:dyDescent="0.2">
      <c r="A132" s="37" t="s">
        <v>19</v>
      </c>
      <c r="B132" s="38"/>
      <c r="C132" s="39" t="str">
        <f>"TC-ASSETAJ"</f>
        <v>TC-ASSETAJ</v>
      </c>
      <c r="D132" s="40">
        <f>SUM(D131:D131)*-1</f>
        <v>0</v>
      </c>
      <c r="E132" s="40">
        <f>SUM(E131:E131)*-1</f>
        <v>0</v>
      </c>
      <c r="F132" s="40">
        <f>SUM(F131:F131)*-1</f>
        <v>0</v>
      </c>
      <c r="G132" s="40">
        <f>SUM(G131:G131)*-1</f>
        <v>0</v>
      </c>
      <c r="H132" s="40">
        <f>SUM(H131:H131)*-1</f>
        <v>0</v>
      </c>
      <c r="I132" s="40">
        <f>SUM(I131:I131)*-1</f>
        <v>0</v>
      </c>
      <c r="J132" s="40">
        <f>SUM(J131:J131)*-1</f>
        <v>0</v>
      </c>
      <c r="K132" s="40">
        <f>SUM(K131:K131)*-1</f>
        <v>0</v>
      </c>
      <c r="L132" s="40">
        <f>SUM(L131:L131)*-1</f>
        <v>0</v>
      </c>
      <c r="M132" s="40">
        <f>SUM(M131:M131)*-1</f>
        <v>0</v>
      </c>
      <c r="N132" s="40">
        <f>SUM(N131:N131)*-1</f>
        <v>0</v>
      </c>
      <c r="O132" s="40">
        <f>SUM(O131:O131)*-1</f>
        <v>0</v>
      </c>
      <c r="P132" s="41">
        <f>SUM(P131:P131)*-1</f>
        <v>0</v>
      </c>
      <c r="Q132" s="40">
        <f>SUM(Q131:Q131)*-1</f>
        <v>0</v>
      </c>
    </row>
    <row r="134" spans="1:17" s="42" customFormat="1" x14ac:dyDescent="0.2">
      <c r="A134" s="42" t="s">
        <v>133</v>
      </c>
      <c r="B134" s="43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5"/>
      <c r="Q134" s="44"/>
    </row>
    <row r="135" spans="1:17" s="3" customFormat="1" x14ac:dyDescent="0.2">
      <c r="A135" s="3" t="s">
        <v>164</v>
      </c>
      <c r="B135" s="2" t="s">
        <v>150</v>
      </c>
      <c r="D135" s="4">
        <f>D120</f>
        <v>-20001</v>
      </c>
      <c r="E135" s="4">
        <f>E120</f>
        <v>0</v>
      </c>
      <c r="F135" s="4">
        <f>F120</f>
        <v>0</v>
      </c>
      <c r="G135" s="4">
        <f>G120</f>
        <v>833.34</v>
      </c>
      <c r="H135" s="4">
        <f>H120</f>
        <v>0</v>
      </c>
      <c r="I135" s="4">
        <f>I120</f>
        <v>0</v>
      </c>
      <c r="J135" s="4">
        <f>J120</f>
        <v>833.34</v>
      </c>
      <c r="K135" s="4">
        <f>K120</f>
        <v>0</v>
      </c>
      <c r="L135" s="4">
        <f>L120</f>
        <v>0</v>
      </c>
      <c r="M135" s="4">
        <f>M120</f>
        <v>833.34</v>
      </c>
      <c r="N135" s="4">
        <f>N120</f>
        <v>0</v>
      </c>
      <c r="O135" s="4">
        <f>O120</f>
        <v>0</v>
      </c>
      <c r="P135" s="5">
        <f>P120</f>
        <v>-17500.98</v>
      </c>
      <c r="Q135" s="6">
        <f>Q120</f>
        <v>0</v>
      </c>
    </row>
    <row r="136" spans="1:17" s="3" customFormat="1" x14ac:dyDescent="0.2">
      <c r="A136" s="3" t="s">
        <v>165</v>
      </c>
      <c r="B136" s="2" t="s">
        <v>155</v>
      </c>
      <c r="D136" s="4">
        <f>D124</f>
        <v>0</v>
      </c>
      <c r="E136" s="4">
        <f>E124</f>
        <v>0</v>
      </c>
      <c r="F136" s="4">
        <f>F124</f>
        <v>0</v>
      </c>
      <c r="G136" s="4">
        <f>G124</f>
        <v>0</v>
      </c>
      <c r="H136" s="4">
        <f>H124</f>
        <v>0</v>
      </c>
      <c r="I136" s="4">
        <f>I124</f>
        <v>0</v>
      </c>
      <c r="J136" s="4">
        <f>J124</f>
        <v>0</v>
      </c>
      <c r="K136" s="4">
        <f>K124</f>
        <v>0</v>
      </c>
      <c r="L136" s="4">
        <f>L124</f>
        <v>0</v>
      </c>
      <c r="M136" s="4">
        <f>M124</f>
        <v>0</v>
      </c>
      <c r="N136" s="4">
        <f>N124</f>
        <v>0</v>
      </c>
      <c r="O136" s="4">
        <f>O124</f>
        <v>1875.25</v>
      </c>
      <c r="P136" s="5">
        <f>P124</f>
        <v>1875.25</v>
      </c>
      <c r="Q136" s="6">
        <f>Q124</f>
        <v>0</v>
      </c>
    </row>
    <row r="137" spans="1:17" s="3" customFormat="1" x14ac:dyDescent="0.2">
      <c r="A137" s="3" t="s">
        <v>166</v>
      </c>
      <c r="B137" s="2" t="s">
        <v>158</v>
      </c>
      <c r="D137" s="4">
        <f>D128</f>
        <v>0</v>
      </c>
      <c r="E137" s="4">
        <f>E128</f>
        <v>0</v>
      </c>
      <c r="F137" s="4">
        <f>F128</f>
        <v>0</v>
      </c>
      <c r="G137" s="4">
        <f>G128</f>
        <v>0</v>
      </c>
      <c r="H137" s="4">
        <f>H128</f>
        <v>0</v>
      </c>
      <c r="I137" s="4">
        <f>I128</f>
        <v>1250</v>
      </c>
      <c r="J137" s="4">
        <f>J128</f>
        <v>-250</v>
      </c>
      <c r="K137" s="4">
        <f>K128</f>
        <v>302</v>
      </c>
      <c r="L137" s="4">
        <f>L128</f>
        <v>-125</v>
      </c>
      <c r="M137" s="4">
        <f>M128</f>
        <v>1600</v>
      </c>
      <c r="N137" s="4">
        <f>N128</f>
        <v>-632.74</v>
      </c>
      <c r="O137" s="4">
        <f>O128</f>
        <v>135.26</v>
      </c>
      <c r="P137" s="5">
        <f>P128</f>
        <v>2279.5200000000004</v>
      </c>
      <c r="Q137" s="6">
        <f>Q128</f>
        <v>0</v>
      </c>
    </row>
    <row r="138" spans="1:17" s="3" customFormat="1" x14ac:dyDescent="0.2">
      <c r="A138" s="3" t="s">
        <v>167</v>
      </c>
      <c r="B138" s="2" t="s">
        <v>161</v>
      </c>
      <c r="D138" s="4">
        <f>D132</f>
        <v>0</v>
      </c>
      <c r="E138" s="4">
        <f>E132</f>
        <v>0</v>
      </c>
      <c r="F138" s="4">
        <f>F132</f>
        <v>0</v>
      </c>
      <c r="G138" s="4">
        <f>G132</f>
        <v>0</v>
      </c>
      <c r="H138" s="4">
        <f>H132</f>
        <v>0</v>
      </c>
      <c r="I138" s="4">
        <f>I132</f>
        <v>0</v>
      </c>
      <c r="J138" s="4">
        <f>J132</f>
        <v>0</v>
      </c>
      <c r="K138" s="4">
        <f>K132</f>
        <v>0</v>
      </c>
      <c r="L138" s="4">
        <f>L132</f>
        <v>0</v>
      </c>
      <c r="M138" s="4">
        <f>M132</f>
        <v>0</v>
      </c>
      <c r="N138" s="4">
        <f>N132</f>
        <v>0</v>
      </c>
      <c r="O138" s="4">
        <f>O132</f>
        <v>0</v>
      </c>
      <c r="P138" s="5">
        <f>P132</f>
        <v>0</v>
      </c>
      <c r="Q138" s="6">
        <f>Q132</f>
        <v>0</v>
      </c>
    </row>
    <row r="139" spans="1:17" s="46" customFormat="1" ht="12" thickBot="1" x14ac:dyDescent="0.25">
      <c r="A139" s="46" t="s">
        <v>149</v>
      </c>
      <c r="B139" s="47"/>
      <c r="D139" s="48">
        <f>SUM(D135:D138)</f>
        <v>-20001</v>
      </c>
      <c r="E139" s="48">
        <f>SUM(E135:E138)</f>
        <v>0</v>
      </c>
      <c r="F139" s="48">
        <f>SUM(F135:F138)</f>
        <v>0</v>
      </c>
      <c r="G139" s="48">
        <f>SUM(G135:G138)</f>
        <v>833.34</v>
      </c>
      <c r="H139" s="48">
        <f>SUM(H135:H138)</f>
        <v>0</v>
      </c>
      <c r="I139" s="48">
        <f>SUM(I135:I138)</f>
        <v>1250</v>
      </c>
      <c r="J139" s="48">
        <f>SUM(J135:J138)</f>
        <v>583.34</v>
      </c>
      <c r="K139" s="48">
        <f>SUM(K135:K138)</f>
        <v>302</v>
      </c>
      <c r="L139" s="48">
        <f>SUM(L135:L138)</f>
        <v>-125</v>
      </c>
      <c r="M139" s="48">
        <f>SUM(M135:M138)</f>
        <v>2433.34</v>
      </c>
      <c r="N139" s="48">
        <f>SUM(N135:N138)</f>
        <v>-632.74</v>
      </c>
      <c r="O139" s="48">
        <f>SUM(O135:O138)</f>
        <v>2010.51</v>
      </c>
      <c r="P139" s="49">
        <f>SUM(P135:P138)</f>
        <v>-13346.21</v>
      </c>
      <c r="Q139" s="50">
        <f>SUM(Q135:Q138)</f>
        <v>0</v>
      </c>
    </row>
    <row r="140" spans="1:17" ht="12" thickTop="1" x14ac:dyDescent="0.2"/>
    <row r="141" spans="1:17" s="53" customFormat="1" x14ac:dyDescent="0.2">
      <c r="A141" s="51" t="s">
        <v>168</v>
      </c>
      <c r="B141" s="52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5"/>
      <c r="Q141" s="54"/>
    </row>
    <row r="142" spans="1:17" s="3" customFormat="1" x14ac:dyDescent="0.2">
      <c r="A142" s="3" t="str">
        <f>"AC12"</f>
        <v>AC12</v>
      </c>
      <c r="B142" s="2" t="s">
        <v>169</v>
      </c>
      <c r="C142" s="3" t="str">
        <f>"AC12"</f>
        <v>AC12</v>
      </c>
      <c r="D142" s="4">
        <f>D8+D15</f>
        <v>19042.66</v>
      </c>
      <c r="E142" s="4">
        <f>E8+E15</f>
        <v>0</v>
      </c>
      <c r="F142" s="4">
        <f>F8+F15</f>
        <v>0</v>
      </c>
      <c r="G142" s="4">
        <f>G8+G15</f>
        <v>0</v>
      </c>
      <c r="H142" s="4">
        <f>H8+H15</f>
        <v>0</v>
      </c>
      <c r="I142" s="4">
        <f>I8+I15</f>
        <v>821.67</v>
      </c>
      <c r="J142" s="4">
        <f>J8+J15</f>
        <v>-237.31500000000005</v>
      </c>
      <c r="K142" s="4">
        <f>K8+K15</f>
        <v>469.38</v>
      </c>
      <c r="L142" s="4">
        <f>L8+L15</f>
        <v>354.74</v>
      </c>
      <c r="M142" s="4">
        <f>M8+M15</f>
        <v>-272.13</v>
      </c>
      <c r="N142" s="4">
        <f>N8+N15</f>
        <v>1460.83</v>
      </c>
      <c r="O142" s="4">
        <f>O8+O15</f>
        <v>3237.7</v>
      </c>
      <c r="P142" s="5">
        <f>P8+P15</f>
        <v>24877.535</v>
      </c>
      <c r="Q142" s="6">
        <f>Q8+Q15</f>
        <v>0</v>
      </c>
    </row>
    <row r="143" spans="1:17" s="3" customFormat="1" x14ac:dyDescent="0.2">
      <c r="A143" s="3" t="str">
        <f>"AC24"</f>
        <v>AC24</v>
      </c>
      <c r="B143" s="2" t="s">
        <v>170</v>
      </c>
      <c r="C143" s="3" t="str">
        <f>"AC24"</f>
        <v>AC24</v>
      </c>
      <c r="D143" s="4">
        <f>D72</f>
        <v>0</v>
      </c>
      <c r="E143" s="4">
        <f>E72</f>
        <v>0</v>
      </c>
      <c r="F143" s="4">
        <f>F72</f>
        <v>0</v>
      </c>
      <c r="G143" s="4">
        <f>G72</f>
        <v>0</v>
      </c>
      <c r="H143" s="4">
        <f>H72</f>
        <v>0</v>
      </c>
      <c r="I143" s="4">
        <f>I72</f>
        <v>0</v>
      </c>
      <c r="J143" s="4">
        <f>J72</f>
        <v>0</v>
      </c>
      <c r="K143" s="4">
        <f>K72</f>
        <v>0</v>
      </c>
      <c r="L143" s="4">
        <f>L72</f>
        <v>0</v>
      </c>
      <c r="M143" s="4">
        <f>M72</f>
        <v>0</v>
      </c>
      <c r="N143" s="4">
        <f>N72</f>
        <v>0</v>
      </c>
      <c r="O143" s="4">
        <f>O72</f>
        <v>0</v>
      </c>
      <c r="P143" s="5">
        <f>P72</f>
        <v>0</v>
      </c>
      <c r="Q143" s="6">
        <f>Q72</f>
        <v>0</v>
      </c>
    </row>
    <row r="144" spans="1:17" s="3" customFormat="1" x14ac:dyDescent="0.2">
      <c r="A144" s="3" t="str">
        <f>"AC405"</f>
        <v>AC405</v>
      </c>
      <c r="B144" s="2" t="s">
        <v>171</v>
      </c>
      <c r="C144" s="3" t="str">
        <f>"AC405"</f>
        <v>AC405</v>
      </c>
      <c r="D144" s="4">
        <f>D128+D76+D93+D88</f>
        <v>0</v>
      </c>
      <c r="E144" s="4">
        <f>E128+E76+E93+E88</f>
        <v>0</v>
      </c>
      <c r="F144" s="4">
        <f>F128+F76+F93+F88</f>
        <v>0</v>
      </c>
      <c r="G144" s="4">
        <f>G128+G76+G93+G88</f>
        <v>0</v>
      </c>
      <c r="H144" s="4">
        <f>H128+H76+H93+H88</f>
        <v>0</v>
      </c>
      <c r="I144" s="4">
        <f>I128+I76+I93+I88</f>
        <v>1250</v>
      </c>
      <c r="J144" s="4">
        <f>J128+J76+J93+J88</f>
        <v>-250</v>
      </c>
      <c r="K144" s="4">
        <f>K128+K76+K93+K88</f>
        <v>302</v>
      </c>
      <c r="L144" s="4">
        <f>L128+L76+L93+L88</f>
        <v>-125</v>
      </c>
      <c r="M144" s="4">
        <f>M128+M76+M93+M88</f>
        <v>1600</v>
      </c>
      <c r="N144" s="4">
        <f>N128+N76+N93+N88</f>
        <v>-632.74</v>
      </c>
      <c r="O144" s="4">
        <f>O128+O76+O93+O88</f>
        <v>135.26</v>
      </c>
      <c r="P144" s="5">
        <f>P128+P76+P93+P88</f>
        <v>2279.5200000000004</v>
      </c>
      <c r="Q144" s="6">
        <f>Q128+Q76+Q93+Q88</f>
        <v>0</v>
      </c>
    </row>
    <row r="145" spans="1:17" s="3" customFormat="1" x14ac:dyDescent="0.2">
      <c r="A145" s="3" t="str">
        <f>"AC410"</f>
        <v>AC410</v>
      </c>
      <c r="B145" s="2" t="s">
        <v>172</v>
      </c>
      <c r="C145" s="3" t="str">
        <f>"AC410"</f>
        <v>AC410</v>
      </c>
      <c r="D145" s="4">
        <f>D33</f>
        <v>0</v>
      </c>
      <c r="E145" s="4">
        <f>E33</f>
        <v>0</v>
      </c>
      <c r="F145" s="4">
        <f>F33</f>
        <v>0</v>
      </c>
      <c r="G145" s="4">
        <f>G33</f>
        <v>0</v>
      </c>
      <c r="H145" s="4">
        <f>H33</f>
        <v>0</v>
      </c>
      <c r="I145" s="4">
        <f>I33</f>
        <v>0</v>
      </c>
      <c r="J145" s="4">
        <f>J33</f>
        <v>0</v>
      </c>
      <c r="K145" s="4">
        <f>K33</f>
        <v>0</v>
      </c>
      <c r="L145" s="4">
        <f>L33</f>
        <v>0</v>
      </c>
      <c r="M145" s="4">
        <f>M33</f>
        <v>0</v>
      </c>
      <c r="N145" s="4">
        <f>N33</f>
        <v>-550</v>
      </c>
      <c r="O145" s="4">
        <f>O33</f>
        <v>0</v>
      </c>
      <c r="P145" s="5">
        <f>P33</f>
        <v>-550</v>
      </c>
      <c r="Q145" s="6">
        <f>Q33</f>
        <v>0</v>
      </c>
    </row>
    <row r="146" spans="1:17" s="3" customFormat="1" x14ac:dyDescent="0.2">
      <c r="A146" s="3" t="str">
        <f>"AC415"</f>
        <v>AC415</v>
      </c>
      <c r="B146" s="2" t="s">
        <v>173</v>
      </c>
      <c r="C146" s="3" t="str">
        <f>"AC415"</f>
        <v>AC415</v>
      </c>
      <c r="D146" s="4">
        <f>D39</f>
        <v>0</v>
      </c>
      <c r="E146" s="4">
        <f>E39</f>
        <v>0</v>
      </c>
      <c r="F146" s="4">
        <f>F39</f>
        <v>0</v>
      </c>
      <c r="G146" s="4">
        <f>G39</f>
        <v>0</v>
      </c>
      <c r="H146" s="4">
        <f>H39</f>
        <v>0</v>
      </c>
      <c r="I146" s="4">
        <f>I39</f>
        <v>0</v>
      </c>
      <c r="J146" s="4">
        <f>J39</f>
        <v>0</v>
      </c>
      <c r="K146" s="4">
        <f>K39</f>
        <v>0</v>
      </c>
      <c r="L146" s="4">
        <f>L39</f>
        <v>0</v>
      </c>
      <c r="M146" s="4">
        <f>M39</f>
        <v>0</v>
      </c>
      <c r="N146" s="4">
        <f>N39</f>
        <v>0</v>
      </c>
      <c r="O146" s="4">
        <f>O39</f>
        <v>0</v>
      </c>
      <c r="P146" s="5">
        <f>P39</f>
        <v>0</v>
      </c>
      <c r="Q146" s="6">
        <f>Q39</f>
        <v>0</v>
      </c>
    </row>
    <row r="147" spans="1:17" s="3" customFormat="1" x14ac:dyDescent="0.2">
      <c r="A147" s="3" t="str">
        <f>"AC420"</f>
        <v>AC420</v>
      </c>
      <c r="B147" s="2" t="s">
        <v>174</v>
      </c>
      <c r="C147" s="3" t="str">
        <f>"AC420"</f>
        <v>AC420</v>
      </c>
      <c r="D147" s="4">
        <f>D132+D124+D120</f>
        <v>-20001</v>
      </c>
      <c r="E147" s="4">
        <f>E132+E124+E120</f>
        <v>0</v>
      </c>
      <c r="F147" s="4">
        <f>F132+F124+F120</f>
        <v>0</v>
      </c>
      <c r="G147" s="4">
        <f>G132+G124+G120</f>
        <v>833.34</v>
      </c>
      <c r="H147" s="4">
        <f>H132+H124+H120</f>
        <v>0</v>
      </c>
      <c r="I147" s="4">
        <f>I132+I124+I120</f>
        <v>0</v>
      </c>
      <c r="J147" s="4">
        <f>J132+J124+J120</f>
        <v>833.34</v>
      </c>
      <c r="K147" s="4">
        <f>K132+K124+K120</f>
        <v>0</v>
      </c>
      <c r="L147" s="4">
        <f>L132+L124+L120</f>
        <v>0</v>
      </c>
      <c r="M147" s="4">
        <f>M132+M124+M120</f>
        <v>833.34</v>
      </c>
      <c r="N147" s="4">
        <f>N132+N124+N120</f>
        <v>0</v>
      </c>
      <c r="O147" s="4">
        <f>O132+O124+O120</f>
        <v>1875.25</v>
      </c>
      <c r="P147" s="5">
        <f>P132+P124+P120</f>
        <v>-15625.73</v>
      </c>
      <c r="Q147" s="6">
        <f>Q132+Q124+Q120</f>
        <v>0</v>
      </c>
    </row>
    <row r="148" spans="1:17" s="3" customFormat="1" x14ac:dyDescent="0.2">
      <c r="A148" s="3" t="str">
        <f>"AC425"</f>
        <v>AC425</v>
      </c>
      <c r="B148" s="2" t="s">
        <v>175</v>
      </c>
      <c r="C148" s="3" t="str">
        <f>"AC425"</f>
        <v>AC425</v>
      </c>
      <c r="D148" s="4">
        <f>D50+D24+D68+D82+D55+D97</f>
        <v>0</v>
      </c>
      <c r="E148" s="4">
        <f>E50+E24+E68+E82+E55+E97</f>
        <v>0</v>
      </c>
      <c r="F148" s="4">
        <f>F50+F24+F68+F82+F55+F97</f>
        <v>0</v>
      </c>
      <c r="G148" s="4">
        <f>G50+G24+G68+G82+G55+G97</f>
        <v>0</v>
      </c>
      <c r="H148" s="4">
        <f>H50+H24+H68+H82+H55+H97</f>
        <v>0</v>
      </c>
      <c r="I148" s="4">
        <f>I50+I24+I68+I82+I55+I97</f>
        <v>0</v>
      </c>
      <c r="J148" s="4">
        <f>J50+J24+J68+J82+J55+J97</f>
        <v>-46.875</v>
      </c>
      <c r="K148" s="4">
        <f>K50+K24+K68+K82+K55+K97</f>
        <v>-12.5</v>
      </c>
      <c r="L148" s="4">
        <f>L50+L24+L68+L82+L55+L97</f>
        <v>0</v>
      </c>
      <c r="M148" s="4">
        <f>M50+M24+M68+M82+M55+M97</f>
        <v>-16.670000000000002</v>
      </c>
      <c r="N148" s="4">
        <f>N50+N24+N68+N82+N55+N97</f>
        <v>-1195.83</v>
      </c>
      <c r="O148" s="4">
        <f>O50+O24+O68+O82+O55+O97</f>
        <v>-2500</v>
      </c>
      <c r="P148" s="5">
        <f>P50+P24+P68+P82+P55+P97</f>
        <v>-3771.875</v>
      </c>
      <c r="Q148" s="6">
        <f>Q50+Q24+Q68+Q82+Q55+Q97</f>
        <v>0</v>
      </c>
    </row>
    <row r="149" spans="1:17" s="3" customFormat="1" x14ac:dyDescent="0.2">
      <c r="A149" s="3" t="str">
        <f>"AC34"</f>
        <v>AC34</v>
      </c>
      <c r="B149" s="2" t="s">
        <v>176</v>
      </c>
      <c r="C149" s="3" t="str">
        <f>"AC34"</f>
        <v>AC34</v>
      </c>
      <c r="D149" s="4">
        <f>D161</f>
        <v>0</v>
      </c>
      <c r="E149" s="4">
        <f>E161</f>
        <v>0</v>
      </c>
      <c r="F149" s="4">
        <f>F161</f>
        <v>0</v>
      </c>
      <c r="G149" s="4">
        <f>G161</f>
        <v>0</v>
      </c>
      <c r="H149" s="4">
        <f>H161</f>
        <v>0</v>
      </c>
      <c r="I149" s="4">
        <f>I161</f>
        <v>0</v>
      </c>
      <c r="J149" s="4">
        <f>J161</f>
        <v>0</v>
      </c>
      <c r="K149" s="4">
        <f>K161</f>
        <v>0</v>
      </c>
      <c r="L149" s="4">
        <f>L161</f>
        <v>0</v>
      </c>
      <c r="M149" s="4">
        <f>M161</f>
        <v>0</v>
      </c>
      <c r="N149" s="4">
        <f>N161</f>
        <v>0</v>
      </c>
      <c r="O149" s="4">
        <f>O161</f>
        <v>0</v>
      </c>
      <c r="P149" s="5">
        <f>P161</f>
        <v>0</v>
      </c>
      <c r="Q149" s="6">
        <f>Q161</f>
        <v>0</v>
      </c>
    </row>
    <row r="150" spans="1:17" s="3" customFormat="1" x14ac:dyDescent="0.2">
      <c r="A150" s="3" t="str">
        <f>"TC-NP"</f>
        <v>TC-NP</v>
      </c>
      <c r="B150" s="2" t="s">
        <v>177</v>
      </c>
      <c r="C150" s="3" t="str">
        <f>"TC-NP"</f>
        <v>TC-NP</v>
      </c>
      <c r="D150" s="4">
        <f>D142+D143+D144+D145+D146+D147+D148</f>
        <v>-958.34000000000015</v>
      </c>
      <c r="E150" s="4">
        <f>E142+E143+E144+E145+E146+E147+E148</f>
        <v>0</v>
      </c>
      <c r="F150" s="4">
        <f>F142+F143+F144+F145+F146+F147+F148</f>
        <v>0</v>
      </c>
      <c r="G150" s="4">
        <f>G142+G143+G144+G145+G146+G147+G148</f>
        <v>833.34</v>
      </c>
      <c r="H150" s="4">
        <f>H142+H143+H144+H145+H146+H147+H148</f>
        <v>0</v>
      </c>
      <c r="I150" s="4">
        <f>I142+I143+I144+I145+I146+I147+I148</f>
        <v>2071.67</v>
      </c>
      <c r="J150" s="4">
        <f>J142+J143+J144+J145+J146+J147+J148</f>
        <v>299.14999999999998</v>
      </c>
      <c r="K150" s="4">
        <f>K142+K143+K144+K145+K146+K147+K148</f>
        <v>758.88</v>
      </c>
      <c r="L150" s="4">
        <f>L142+L143+L144+L145+L146+L147+L148</f>
        <v>229.74</v>
      </c>
      <c r="M150" s="4">
        <f>M142+M143+M144+M145+M146+M147+M148</f>
        <v>2144.54</v>
      </c>
      <c r="N150" s="4">
        <f>N142+N143+N144+N145+N146+N147+N148</f>
        <v>-917.74</v>
      </c>
      <c r="O150" s="4">
        <f>O142+O143+O144+O145+O146+O147+O148</f>
        <v>2748.21</v>
      </c>
      <c r="P150" s="5">
        <f>P142+P143+P144+P145+P146+P147+P148</f>
        <v>7209.4500000000007</v>
      </c>
      <c r="Q150" s="6">
        <f>Q142+Q143+Q144+Q145+Q146+Q147+Q148</f>
        <v>0</v>
      </c>
    </row>
    <row r="151" spans="1:17" s="56" customFormat="1" ht="12" thickBot="1" x14ac:dyDescent="0.25">
      <c r="A151" s="56" t="str">
        <f>"AC435"</f>
        <v>AC435</v>
      </c>
      <c r="B151" s="57" t="s">
        <v>178</v>
      </c>
      <c r="C151" s="56" t="str">
        <f>"AC435"</f>
        <v>AC435</v>
      </c>
      <c r="D151" s="58">
        <f>D149+D150</f>
        <v>-958.34000000000015</v>
      </c>
      <c r="E151" s="58">
        <f>E149+E150</f>
        <v>0</v>
      </c>
      <c r="F151" s="58">
        <f>F149+F150</f>
        <v>0</v>
      </c>
      <c r="G151" s="58">
        <f>G149+G150</f>
        <v>833.34</v>
      </c>
      <c r="H151" s="58">
        <f>H149+H150</f>
        <v>0</v>
      </c>
      <c r="I151" s="58">
        <f>I149+I150</f>
        <v>2071.67</v>
      </c>
      <c r="J151" s="58">
        <f>J149+J150</f>
        <v>299.14999999999998</v>
      </c>
      <c r="K151" s="58">
        <f>K149+K150</f>
        <v>758.88</v>
      </c>
      <c r="L151" s="58">
        <f>L149+L150</f>
        <v>229.74</v>
      </c>
      <c r="M151" s="58">
        <f>M149+M150</f>
        <v>2144.54</v>
      </c>
      <c r="N151" s="58">
        <f>N149+N150</f>
        <v>-917.74</v>
      </c>
      <c r="O151" s="58">
        <f>O149+O150</f>
        <v>2748.21</v>
      </c>
      <c r="P151" s="59">
        <f>P149+P150</f>
        <v>7209.4500000000007</v>
      </c>
      <c r="Q151" s="60">
        <f>Q149+Q150</f>
        <v>0</v>
      </c>
    </row>
    <row r="152" spans="1:17" s="3" customFormat="1" ht="12.75" thickTop="1" thickBot="1" x14ac:dyDescent="0.25">
      <c r="B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6"/>
    </row>
    <row r="153" spans="1:17" s="20" customFormat="1" x14ac:dyDescent="0.2">
      <c r="A153" s="18" t="s">
        <v>179</v>
      </c>
      <c r="B153" s="19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2"/>
      <c r="Q153" s="23"/>
    </row>
    <row r="154" spans="1:17" x14ac:dyDescent="0.2">
      <c r="A154" s="3" t="s">
        <v>180</v>
      </c>
      <c r="B154" s="2" t="s">
        <v>181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5">
        <f>SUM(D154:O154)</f>
        <v>0</v>
      </c>
      <c r="Q154" s="25">
        <v>0</v>
      </c>
    </row>
    <row r="155" spans="1:17" s="37" customFormat="1" x14ac:dyDescent="0.2">
      <c r="A155" s="37" t="s">
        <v>19</v>
      </c>
      <c r="B155" s="38"/>
      <c r="C155" s="39" t="str">
        <f>"TC-TAXGD"</f>
        <v>TC-TAXGD</v>
      </c>
      <c r="D155" s="40">
        <f>SUM(D154:D154)*-1</f>
        <v>0</v>
      </c>
      <c r="E155" s="40">
        <f>SUM(E154:E154)*-1</f>
        <v>0</v>
      </c>
      <c r="F155" s="40">
        <f>SUM(F154:F154)*-1</f>
        <v>0</v>
      </c>
      <c r="G155" s="40">
        <f>SUM(G154:G154)*-1</f>
        <v>0</v>
      </c>
      <c r="H155" s="40">
        <f>SUM(H154:H154)*-1</f>
        <v>0</v>
      </c>
      <c r="I155" s="40">
        <f>SUM(I154:I154)*-1</f>
        <v>0</v>
      </c>
      <c r="J155" s="40">
        <f>SUM(J154:J154)*-1</f>
        <v>0</v>
      </c>
      <c r="K155" s="40">
        <f>SUM(K154:K154)*-1</f>
        <v>0</v>
      </c>
      <c r="L155" s="40">
        <f>SUM(L154:L154)*-1</f>
        <v>0</v>
      </c>
      <c r="M155" s="40">
        <f>SUM(M154:M154)*-1</f>
        <v>0</v>
      </c>
      <c r="N155" s="40">
        <f>SUM(N154:N154)*-1</f>
        <v>0</v>
      </c>
      <c r="O155" s="40">
        <f>SUM(O154:O154)*-1</f>
        <v>0</v>
      </c>
      <c r="P155" s="41">
        <f>SUM(P154:P154)*-1</f>
        <v>0</v>
      </c>
      <c r="Q155" s="40">
        <f>SUM(Q154:Q154)*-1</f>
        <v>0</v>
      </c>
    </row>
    <row r="156" spans="1:17" s="3" customFormat="1" ht="12" thickBot="1" x14ac:dyDescent="0.25">
      <c r="B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6"/>
    </row>
    <row r="157" spans="1:17" s="20" customFormat="1" x14ac:dyDescent="0.2">
      <c r="A157" s="18" t="s">
        <v>182</v>
      </c>
      <c r="B157" s="19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2"/>
      <c r="Q157" s="23"/>
    </row>
    <row r="158" spans="1:17" x14ac:dyDescent="0.2">
      <c r="A158" s="3" t="s">
        <v>183</v>
      </c>
      <c r="B158" s="2" t="s">
        <v>184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5">
        <f>SUM(D158:O158)</f>
        <v>0</v>
      </c>
      <c r="Q158" s="25">
        <v>0</v>
      </c>
    </row>
    <row r="159" spans="1:17" x14ac:dyDescent="0.2">
      <c r="A159" s="3" t="s">
        <v>185</v>
      </c>
      <c r="B159" s="2" t="s">
        <v>186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5">
        <f>SUM(D159:O159)</f>
        <v>0</v>
      </c>
      <c r="Q159" s="25">
        <v>0</v>
      </c>
    </row>
    <row r="160" spans="1:17" x14ac:dyDescent="0.2">
      <c r="A160" s="3" t="s">
        <v>187</v>
      </c>
      <c r="B160" s="2" t="s">
        <v>188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5">
        <f>SUM(D160:O160)</f>
        <v>0</v>
      </c>
      <c r="Q160" s="25">
        <v>0</v>
      </c>
    </row>
    <row r="161" spans="1:17" s="37" customFormat="1" x14ac:dyDescent="0.2">
      <c r="A161" s="37" t="s">
        <v>19</v>
      </c>
      <c r="B161" s="38"/>
      <c r="C161" s="39" t="str">
        <f>"TC-TAXCO"</f>
        <v>TC-TAXCO</v>
      </c>
      <c r="D161" s="40">
        <f>SUM(D158:D160)*-1</f>
        <v>0</v>
      </c>
      <c r="E161" s="40">
        <f>SUM(E158:E160)*-1</f>
        <v>0</v>
      </c>
      <c r="F161" s="40">
        <f>SUM(F158:F160)*-1</f>
        <v>0</v>
      </c>
      <c r="G161" s="40">
        <f>SUM(G158:G160)*-1</f>
        <v>0</v>
      </c>
      <c r="H161" s="40">
        <f>SUM(H158:H160)*-1</f>
        <v>0</v>
      </c>
      <c r="I161" s="40">
        <f>SUM(I158:I160)*-1</f>
        <v>0</v>
      </c>
      <c r="J161" s="40">
        <f>SUM(J158:J160)*-1</f>
        <v>0</v>
      </c>
      <c r="K161" s="40">
        <f>SUM(K158:K160)*-1</f>
        <v>0</v>
      </c>
      <c r="L161" s="40">
        <f>SUM(L158:L160)*-1</f>
        <v>0</v>
      </c>
      <c r="M161" s="40">
        <f>SUM(M158:M160)*-1</f>
        <v>0</v>
      </c>
      <c r="N161" s="40">
        <f>SUM(N158:N160)*-1</f>
        <v>0</v>
      </c>
      <c r="O161" s="40">
        <f>SUM(O158:O160)*-1</f>
        <v>0</v>
      </c>
      <c r="P161" s="41">
        <f>SUM(P158:P160)*-1</f>
        <v>0</v>
      </c>
      <c r="Q161" s="40">
        <f>SUM(Q158:Q160)*-1</f>
        <v>0</v>
      </c>
    </row>
    <row r="163" spans="1:17" s="42" customFormat="1" x14ac:dyDescent="0.2">
      <c r="A163" s="42" t="s">
        <v>133</v>
      </c>
      <c r="B163" s="43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5"/>
      <c r="Q163" s="44"/>
    </row>
    <row r="164" spans="1:17" s="3" customFormat="1" x14ac:dyDescent="0.2">
      <c r="A164" s="3" t="s">
        <v>189</v>
      </c>
      <c r="B164" s="2" t="s">
        <v>179</v>
      </c>
      <c r="D164" s="4">
        <f>D155</f>
        <v>0</v>
      </c>
      <c r="E164" s="4">
        <f>E155</f>
        <v>0</v>
      </c>
      <c r="F164" s="4">
        <f>F155</f>
        <v>0</v>
      </c>
      <c r="G164" s="4">
        <f>G155</f>
        <v>0</v>
      </c>
      <c r="H164" s="4">
        <f>H155</f>
        <v>0</v>
      </c>
      <c r="I164" s="4">
        <f>I155</f>
        <v>0</v>
      </c>
      <c r="J164" s="4">
        <f>J155</f>
        <v>0</v>
      </c>
      <c r="K164" s="4">
        <f>K155</f>
        <v>0</v>
      </c>
      <c r="L164" s="4">
        <f>L155</f>
        <v>0</v>
      </c>
      <c r="M164" s="4">
        <f>M155</f>
        <v>0</v>
      </c>
      <c r="N164" s="4">
        <f>N155</f>
        <v>0</v>
      </c>
      <c r="O164" s="4">
        <f>O155</f>
        <v>0</v>
      </c>
      <c r="P164" s="5">
        <f>P155</f>
        <v>0</v>
      </c>
      <c r="Q164" s="6">
        <f>Q155</f>
        <v>0</v>
      </c>
    </row>
    <row r="165" spans="1:17" s="3" customFormat="1" x14ac:dyDescent="0.2">
      <c r="A165" s="3" t="s">
        <v>190</v>
      </c>
      <c r="B165" s="2" t="s">
        <v>182</v>
      </c>
      <c r="D165" s="4">
        <f>D161</f>
        <v>0</v>
      </c>
      <c r="E165" s="4">
        <f>E161</f>
        <v>0</v>
      </c>
      <c r="F165" s="4">
        <f>F161</f>
        <v>0</v>
      </c>
      <c r="G165" s="4">
        <f>G161</f>
        <v>0</v>
      </c>
      <c r="H165" s="4">
        <f>H161</f>
        <v>0</v>
      </c>
      <c r="I165" s="4">
        <f>I161</f>
        <v>0</v>
      </c>
      <c r="J165" s="4">
        <f>J161</f>
        <v>0</v>
      </c>
      <c r="K165" s="4">
        <f>K161</f>
        <v>0</v>
      </c>
      <c r="L165" s="4">
        <f>L161</f>
        <v>0</v>
      </c>
      <c r="M165" s="4">
        <f>M161</f>
        <v>0</v>
      </c>
      <c r="N165" s="4">
        <f>N161</f>
        <v>0</v>
      </c>
      <c r="O165" s="4">
        <f>O161</f>
        <v>0</v>
      </c>
      <c r="P165" s="5">
        <f>P161</f>
        <v>0</v>
      </c>
      <c r="Q165" s="6">
        <f>Q161</f>
        <v>0</v>
      </c>
    </row>
    <row r="166" spans="1:17" s="46" customFormat="1" ht="12" thickBot="1" x14ac:dyDescent="0.25">
      <c r="A166" s="46" t="s">
        <v>149</v>
      </c>
      <c r="B166" s="47"/>
      <c r="D166" s="48">
        <f>SUM(D164:D165)</f>
        <v>0</v>
      </c>
      <c r="E166" s="48">
        <f>SUM(E164:E165)</f>
        <v>0</v>
      </c>
      <c r="F166" s="48">
        <f>SUM(F164:F165)</f>
        <v>0</v>
      </c>
      <c r="G166" s="48">
        <f>SUM(G164:G165)</f>
        <v>0</v>
      </c>
      <c r="H166" s="48">
        <f>SUM(H164:H165)</f>
        <v>0</v>
      </c>
      <c r="I166" s="48">
        <f>SUM(I164:I165)</f>
        <v>0</v>
      </c>
      <c r="J166" s="48">
        <f>SUM(J164:J165)</f>
        <v>0</v>
      </c>
      <c r="K166" s="48">
        <f>SUM(K164:K165)</f>
        <v>0</v>
      </c>
      <c r="L166" s="48">
        <f>SUM(L164:L165)</f>
        <v>0</v>
      </c>
      <c r="M166" s="48">
        <f>SUM(M164:M165)</f>
        <v>0</v>
      </c>
      <c r="N166" s="48">
        <f>SUM(N164:N165)</f>
        <v>0</v>
      </c>
      <c r="O166" s="48">
        <f>SUM(O164:O165)</f>
        <v>0</v>
      </c>
      <c r="P166" s="49">
        <f>SUM(P164:P165)</f>
        <v>0</v>
      </c>
      <c r="Q166" s="50">
        <f>SUM(Q164:Q165)</f>
        <v>0</v>
      </c>
    </row>
    <row r="167" spans="1:17" ht="12" thickTop="1" x14ac:dyDescent="0.2"/>
    <row r="168" spans="1:17" s="53" customFormat="1" x14ac:dyDescent="0.2">
      <c r="A168" s="51" t="s">
        <v>191</v>
      </c>
      <c r="B168" s="52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5"/>
      <c r="Q168" s="54"/>
    </row>
    <row r="169" spans="1:17" s="3" customFormat="1" x14ac:dyDescent="0.2">
      <c r="A169" s="3" t="str">
        <f>"CP7"</f>
        <v>CP7</v>
      </c>
      <c r="B169" s="2" t="s">
        <v>192</v>
      </c>
      <c r="C169" s="3" t="str">
        <f>"CP7"</f>
        <v>CP7</v>
      </c>
      <c r="D169" s="4">
        <f>D8+D15</f>
        <v>19042.66</v>
      </c>
      <c r="E169" s="4">
        <f>E8+E15</f>
        <v>0</v>
      </c>
      <c r="F169" s="4">
        <f>F8+F15</f>
        <v>0</v>
      </c>
      <c r="G169" s="4">
        <f>G8+G15</f>
        <v>0</v>
      </c>
      <c r="H169" s="4">
        <f>H8+H15</f>
        <v>0</v>
      </c>
      <c r="I169" s="4">
        <f>I8+I15</f>
        <v>821.67</v>
      </c>
      <c r="J169" s="4">
        <f>J8+J15</f>
        <v>-237.31500000000005</v>
      </c>
      <c r="K169" s="4">
        <f>K8+K15</f>
        <v>469.38</v>
      </c>
      <c r="L169" s="4">
        <f>L8+L15</f>
        <v>354.74</v>
      </c>
      <c r="M169" s="4">
        <f>M8+M15</f>
        <v>-272.13</v>
      </c>
      <c r="N169" s="4">
        <f>N8+N15</f>
        <v>1460.83</v>
      </c>
      <c r="O169" s="4">
        <f>O8+O15</f>
        <v>3237.7</v>
      </c>
      <c r="P169" s="5">
        <f>P8+P15</f>
        <v>24877.535</v>
      </c>
      <c r="Q169" s="6">
        <f>Q8+Q15</f>
        <v>0</v>
      </c>
    </row>
    <row r="170" spans="1:17" s="3" customFormat="1" x14ac:dyDescent="0.2">
      <c r="A170" s="3" t="str">
        <f>"CP8"</f>
        <v>CP8</v>
      </c>
      <c r="B170" s="2" t="s">
        <v>193</v>
      </c>
      <c r="C170" s="3" t="str">
        <f>"CP8"</f>
        <v>CP8</v>
      </c>
      <c r="D170" s="4">
        <f>D128+D33+D120+D161</f>
        <v>-20001</v>
      </c>
      <c r="E170" s="4">
        <f>E128+E33+E120+E161</f>
        <v>0</v>
      </c>
      <c r="F170" s="4">
        <f>F128+F33+F120+F161</f>
        <v>0</v>
      </c>
      <c r="G170" s="4">
        <f>G128+G33+G120+G161</f>
        <v>833.34</v>
      </c>
      <c r="H170" s="4">
        <f>H128+H33+H120+H161</f>
        <v>0</v>
      </c>
      <c r="I170" s="4">
        <f>I128+I33+I120+I161</f>
        <v>1250</v>
      </c>
      <c r="J170" s="4">
        <f>J128+J33+J120+J161</f>
        <v>583.34</v>
      </c>
      <c r="K170" s="4">
        <f>K128+K33+K120+K161</f>
        <v>302</v>
      </c>
      <c r="L170" s="4">
        <f>L128+L33+L120+L161</f>
        <v>-125</v>
      </c>
      <c r="M170" s="4">
        <f>M128+M33+M120+M161</f>
        <v>2433.34</v>
      </c>
      <c r="N170" s="4">
        <f>N128+N33+N120+N161</f>
        <v>-1182.74</v>
      </c>
      <c r="O170" s="4">
        <f>O128+O33+O120+O161</f>
        <v>135.26</v>
      </c>
      <c r="P170" s="5">
        <f>P128+P33+P120+P161</f>
        <v>-15771.46</v>
      </c>
      <c r="Q170" s="6">
        <f>Q128+Q33+Q120+Q161</f>
        <v>0</v>
      </c>
    </row>
    <row r="171" spans="1:17" s="3" customFormat="1" x14ac:dyDescent="0.2">
      <c r="A171" s="3" t="str">
        <f>"CP14-39"</f>
        <v>CP14-39</v>
      </c>
      <c r="B171" s="2" t="s">
        <v>194</v>
      </c>
      <c r="C171" s="3" t="str">
        <f>"CP14-39"</f>
        <v>CP14-39</v>
      </c>
      <c r="D171" s="4">
        <f>D169+D170</f>
        <v>-958.34000000000015</v>
      </c>
      <c r="E171" s="4">
        <f>E169+E170</f>
        <v>0</v>
      </c>
      <c r="F171" s="4">
        <f>F169+F170</f>
        <v>0</v>
      </c>
      <c r="G171" s="4">
        <f>G169+G170</f>
        <v>833.34</v>
      </c>
      <c r="H171" s="4">
        <f>H169+H170</f>
        <v>0</v>
      </c>
      <c r="I171" s="4">
        <f>I169+I170</f>
        <v>2071.67</v>
      </c>
      <c r="J171" s="4">
        <f>J169+J170</f>
        <v>346.02499999999998</v>
      </c>
      <c r="K171" s="4">
        <f>K169+K170</f>
        <v>771.38</v>
      </c>
      <c r="L171" s="4">
        <f>L169+L170</f>
        <v>229.74</v>
      </c>
      <c r="M171" s="4">
        <f>M169+M170</f>
        <v>2161.21</v>
      </c>
      <c r="N171" s="4">
        <f>N169+N170</f>
        <v>278.08999999999992</v>
      </c>
      <c r="O171" s="4">
        <f>O169+O170</f>
        <v>3372.96</v>
      </c>
      <c r="P171" s="5">
        <f>P169+P170</f>
        <v>9106.0750000000007</v>
      </c>
      <c r="Q171" s="6">
        <f>Q169+Q170</f>
        <v>0</v>
      </c>
    </row>
    <row r="172" spans="1:17" s="3" customFormat="1" x14ac:dyDescent="0.2">
      <c r="A172" s="3" t="str">
        <f>"CP40"</f>
        <v>CP40</v>
      </c>
      <c r="B172" s="2" t="s">
        <v>195</v>
      </c>
      <c r="C172" s="3" t="str">
        <f>"CP40"</f>
        <v>CP40</v>
      </c>
      <c r="D172" s="4">
        <f>D50+D24+D68+D124+D55+D45+D39</f>
        <v>0</v>
      </c>
      <c r="E172" s="4">
        <f>E50+E24+E68+E124+E55+E45+E39</f>
        <v>0</v>
      </c>
      <c r="F172" s="4">
        <f>F50+F24+F68+F124+F55+F45+F39</f>
        <v>0</v>
      </c>
      <c r="G172" s="4">
        <f>G50+G24+G68+G124+G55+G45+G39</f>
        <v>0</v>
      </c>
      <c r="H172" s="4">
        <f>H50+H24+H68+H124+H55+H45+H39</f>
        <v>0</v>
      </c>
      <c r="I172" s="4">
        <f>I50+I24+I68+I124+I55+I45+I39</f>
        <v>0</v>
      </c>
      <c r="J172" s="4">
        <f>J50+J24+J68+J124+J55+J45+J39</f>
        <v>-46.875</v>
      </c>
      <c r="K172" s="4">
        <f>K50+K24+K68+K124+K55+K45+K39</f>
        <v>-12.5</v>
      </c>
      <c r="L172" s="4">
        <f>L50+L24+L68+L124+L55+L45+L39</f>
        <v>0</v>
      </c>
      <c r="M172" s="4">
        <f>M50+M24+M68+M124+M55+M45+M39</f>
        <v>-16.670000000000002</v>
      </c>
      <c r="N172" s="4">
        <f>N50+N24+N68+N124+N55+N45+N39</f>
        <v>-1195.83</v>
      </c>
      <c r="O172" s="4">
        <f>O50+O24+O68+O124+O55+O45+O39</f>
        <v>-624.75</v>
      </c>
      <c r="P172" s="5">
        <f>P50+P24+P68+P124+P55+P45+P39</f>
        <v>-1896.625</v>
      </c>
      <c r="Q172" s="6">
        <f>Q50+Q24+Q68+Q124+Q55+Q45+Q39</f>
        <v>0</v>
      </c>
    </row>
    <row r="173" spans="1:17" s="3" customFormat="1" x14ac:dyDescent="0.2">
      <c r="A173" s="3" t="str">
        <f>"CP500"</f>
        <v>CP500</v>
      </c>
      <c r="B173" s="2" t="s">
        <v>196</v>
      </c>
      <c r="C173" s="3" t="str">
        <f>"CP500"</f>
        <v>CP500</v>
      </c>
      <c r="D173" s="4">
        <f>D171+D172</f>
        <v>-958.34000000000015</v>
      </c>
      <c r="E173" s="4">
        <f>E171+E172</f>
        <v>0</v>
      </c>
      <c r="F173" s="4">
        <f>F171+F172</f>
        <v>0</v>
      </c>
      <c r="G173" s="4">
        <f>G171+G172</f>
        <v>833.34</v>
      </c>
      <c r="H173" s="4">
        <f>H171+H172</f>
        <v>0</v>
      </c>
      <c r="I173" s="4">
        <f>I171+I172</f>
        <v>2071.67</v>
      </c>
      <c r="J173" s="4">
        <f>J171+J172</f>
        <v>299.14999999999998</v>
      </c>
      <c r="K173" s="4">
        <f>K171+K172</f>
        <v>758.88</v>
      </c>
      <c r="L173" s="4">
        <f>L171+L172</f>
        <v>229.74</v>
      </c>
      <c r="M173" s="4">
        <f>M171+M172</f>
        <v>2144.54</v>
      </c>
      <c r="N173" s="4">
        <f>N171+N172</f>
        <v>-917.74</v>
      </c>
      <c r="O173" s="4">
        <f>O171+O172</f>
        <v>2748.21</v>
      </c>
      <c r="P173" s="5">
        <f>P171+P172</f>
        <v>7209.4500000000007</v>
      </c>
      <c r="Q173" s="6">
        <f>Q171+Q172</f>
        <v>0</v>
      </c>
    </row>
    <row r="174" spans="1:17" s="3" customFormat="1" x14ac:dyDescent="0.2">
      <c r="A174" s="3" t="str">
        <f>"CP44"</f>
        <v>CP44</v>
      </c>
      <c r="B174" s="2" t="s">
        <v>197</v>
      </c>
      <c r="C174" s="3" t="str">
        <f>"CP44"</f>
        <v>CP44</v>
      </c>
      <c r="D174" s="4">
        <f>D173+D76</f>
        <v>-958.34000000000015</v>
      </c>
      <c r="E174" s="4">
        <f>E173+E76</f>
        <v>0</v>
      </c>
      <c r="F174" s="4">
        <f>F173+F76</f>
        <v>0</v>
      </c>
      <c r="G174" s="4">
        <f>G173+G76</f>
        <v>833.34</v>
      </c>
      <c r="H174" s="4">
        <f>H173+H76</f>
        <v>0</v>
      </c>
      <c r="I174" s="4">
        <f>I173+I76</f>
        <v>2071.67</v>
      </c>
      <c r="J174" s="4">
        <f>J173+J76</f>
        <v>299.14999999999998</v>
      </c>
      <c r="K174" s="4">
        <f>K173+K76</f>
        <v>758.88</v>
      </c>
      <c r="L174" s="4">
        <f>L173+L76</f>
        <v>229.74</v>
      </c>
      <c r="M174" s="4">
        <f>M173+M76</f>
        <v>2144.54</v>
      </c>
      <c r="N174" s="4">
        <f>N173+N76</f>
        <v>-917.74</v>
      </c>
      <c r="O174" s="4">
        <f>O173+O76</f>
        <v>2748.21</v>
      </c>
      <c r="P174" s="5">
        <f>P173+P76</f>
        <v>7209.4500000000007</v>
      </c>
      <c r="Q174" s="6">
        <f>Q173+Q76</f>
        <v>0</v>
      </c>
    </row>
    <row r="175" spans="1:17" s="3" customFormat="1" x14ac:dyDescent="0.2">
      <c r="A175" s="3" t="str">
        <f>"CP54"</f>
        <v>CP54</v>
      </c>
      <c r="B175" s="2" t="s">
        <v>198</v>
      </c>
      <c r="C175" s="3" t="str">
        <f>"CP54"</f>
        <v>CP54</v>
      </c>
      <c r="D175" s="4">
        <f>D132+D88</f>
        <v>0</v>
      </c>
      <c r="E175" s="4">
        <f>E132+E88</f>
        <v>0</v>
      </c>
      <c r="F175" s="4">
        <f>F132+F88</f>
        <v>0</v>
      </c>
      <c r="G175" s="4">
        <f>G132+G88</f>
        <v>0</v>
      </c>
      <c r="H175" s="4">
        <f>H132+H88</f>
        <v>0</v>
      </c>
      <c r="I175" s="4">
        <f>I132+I88</f>
        <v>0</v>
      </c>
      <c r="J175" s="4">
        <f>J132+J88</f>
        <v>0</v>
      </c>
      <c r="K175" s="4">
        <f>K132+K88</f>
        <v>0</v>
      </c>
      <c r="L175" s="4">
        <f>L132+L88</f>
        <v>0</v>
      </c>
      <c r="M175" s="4">
        <f>M132+M88</f>
        <v>0</v>
      </c>
      <c r="N175" s="4">
        <f>N132+N88</f>
        <v>0</v>
      </c>
      <c r="O175" s="4">
        <f>O132+O88</f>
        <v>0</v>
      </c>
      <c r="P175" s="5">
        <f>P132+P88</f>
        <v>0</v>
      </c>
      <c r="Q175" s="6">
        <f>Q132+Q88</f>
        <v>0</v>
      </c>
    </row>
    <row r="176" spans="1:17" s="3" customFormat="1" x14ac:dyDescent="0.2">
      <c r="A176" s="3" t="str">
        <f>"CP59"</f>
        <v>CP59</v>
      </c>
      <c r="B176" s="2" t="s">
        <v>199</v>
      </c>
      <c r="C176" s="3" t="str">
        <f>"CP59"</f>
        <v>CP59</v>
      </c>
      <c r="D176" s="4">
        <f>D82</f>
        <v>0</v>
      </c>
      <c r="E176" s="4">
        <f>E82</f>
        <v>0</v>
      </c>
      <c r="F176" s="4">
        <f>F82</f>
        <v>0</v>
      </c>
      <c r="G176" s="4">
        <f>G82</f>
        <v>0</v>
      </c>
      <c r="H176" s="4">
        <f>H82</f>
        <v>0</v>
      </c>
      <c r="I176" s="4">
        <f>I82</f>
        <v>0</v>
      </c>
      <c r="J176" s="4">
        <f>J82</f>
        <v>0</v>
      </c>
      <c r="K176" s="4">
        <f>K82</f>
        <v>0</v>
      </c>
      <c r="L176" s="4">
        <f>L82</f>
        <v>0</v>
      </c>
      <c r="M176" s="4">
        <f>M82</f>
        <v>0</v>
      </c>
      <c r="N176" s="4">
        <f>N82</f>
        <v>0</v>
      </c>
      <c r="O176" s="4">
        <f>O82</f>
        <v>0</v>
      </c>
      <c r="P176" s="5">
        <f>P82</f>
        <v>0</v>
      </c>
      <c r="Q176" s="6">
        <f>Q82</f>
        <v>0</v>
      </c>
    </row>
    <row r="177" spans="1:17" s="3" customFormat="1" x14ac:dyDescent="0.2">
      <c r="A177" s="3" t="str">
        <f>"CP511"</f>
        <v>CP511</v>
      </c>
      <c r="B177" s="2" t="s">
        <v>200</v>
      </c>
      <c r="C177" s="3" t="str">
        <f>"CP511"</f>
        <v>CP511</v>
      </c>
      <c r="D177" s="4">
        <f>D97+D93</f>
        <v>0</v>
      </c>
      <c r="E177" s="4">
        <f>E97+E93</f>
        <v>0</v>
      </c>
      <c r="F177" s="4">
        <f>F97+F93</f>
        <v>0</v>
      </c>
      <c r="G177" s="4">
        <f>G97+G93</f>
        <v>0</v>
      </c>
      <c r="H177" s="4">
        <f>H97+H93</f>
        <v>0</v>
      </c>
      <c r="I177" s="4">
        <f>I97+I93</f>
        <v>0</v>
      </c>
      <c r="J177" s="4">
        <f>J97+J93</f>
        <v>0</v>
      </c>
      <c r="K177" s="4">
        <f>K97+K93</f>
        <v>0</v>
      </c>
      <c r="L177" s="4">
        <f>L97+L93</f>
        <v>0</v>
      </c>
      <c r="M177" s="4">
        <f>M97+M93</f>
        <v>0</v>
      </c>
      <c r="N177" s="4">
        <f>N97+N93</f>
        <v>0</v>
      </c>
      <c r="O177" s="4">
        <f>O97+O93</f>
        <v>0</v>
      </c>
      <c r="P177" s="5">
        <f>P97+P93</f>
        <v>0</v>
      </c>
      <c r="Q177" s="6">
        <f>Q97+Q93</f>
        <v>0</v>
      </c>
    </row>
    <row r="178" spans="1:17" s="56" customFormat="1" ht="12" thickBot="1" x14ac:dyDescent="0.25">
      <c r="A178" s="56" t="str">
        <f>"TC-VAT"</f>
        <v>TC-VAT</v>
      </c>
      <c r="B178" s="57" t="s">
        <v>201</v>
      </c>
      <c r="C178" s="56" t="str">
        <f>"TC-VAT"</f>
        <v>TC-VAT</v>
      </c>
      <c r="D178" s="58">
        <f>D24+D68+D82+D33+D76+D55+D97+D93+D15+D88+D45</f>
        <v>0</v>
      </c>
      <c r="E178" s="58">
        <f>E24+E68+E82+E33+E76+E55+E97+E93+E15+E88+E45</f>
        <v>0</v>
      </c>
      <c r="F178" s="58">
        <f>F24+F68+F82+F33+F76+F55+F97+F93+F15+F88+F45</f>
        <v>0</v>
      </c>
      <c r="G178" s="58">
        <f>G24+G68+G82+G33+G76+G55+G97+G93+G15+G88+G45</f>
        <v>0</v>
      </c>
      <c r="H178" s="58">
        <f>H24+H68+H82+H33+H76+H55+H97+H93+H15+H88+H45</f>
        <v>0</v>
      </c>
      <c r="I178" s="58">
        <f>I24+I68+I82+I33+I76+I55+I97+I93+I15+I88+I45</f>
        <v>821.67</v>
      </c>
      <c r="J178" s="58">
        <f>J24+J68+J82+J33+J76+J55+J97+J93+J15+J88+J45</f>
        <v>674.15</v>
      </c>
      <c r="K178" s="58">
        <f>K24+K68+K82+K33+K76+K55+K97+K93+K15+K88+K45</f>
        <v>456.88</v>
      </c>
      <c r="L178" s="58">
        <f>L24+L68+L82+L33+L76+L55+L97+L93+L15+L88+L45</f>
        <v>354.74</v>
      </c>
      <c r="M178" s="58">
        <f>M24+M68+M82+M33+M76+M55+M97+M93+M15+M88+M45</f>
        <v>669.54000000000008</v>
      </c>
      <c r="N178" s="58">
        <f>N24+N68+N82+N33+N76+N55+N97+N93+N15+N88+N45</f>
        <v>-285</v>
      </c>
      <c r="O178" s="58">
        <f>O24+O68+O82+O33+O76+O55+O97+O93+O15+O88+O45</f>
        <v>737.69999999999982</v>
      </c>
      <c r="P178" s="59">
        <f>P24+P68+P82+P33+P76+P55+P97+P93+P15+P88+P45</f>
        <v>3429.6799999999994</v>
      </c>
      <c r="Q178" s="60">
        <f>Q24+Q68+Q82+Q33+Q76+Q55+Q97+Q93+Q15+Q88+Q45</f>
        <v>0</v>
      </c>
    </row>
    <row r="179" spans="1:17" ht="12" thickTop="1" x14ac:dyDescent="0.2"/>
    <row r="180" spans="1:17" s="65" customFormat="1" x14ac:dyDescent="0.2">
      <c r="A180" s="61" t="s">
        <v>202</v>
      </c>
      <c r="B180" s="62"/>
      <c r="C180" s="61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4"/>
      <c r="Q180" s="63"/>
    </row>
    <row r="181" spans="1:17" x14ac:dyDescent="0.2">
      <c r="A181" s="3" t="s">
        <v>203</v>
      </c>
      <c r="D181" s="24">
        <v>5001</v>
      </c>
      <c r="E181" s="24">
        <v>5001</v>
      </c>
      <c r="F181" s="24">
        <v>5001</v>
      </c>
      <c r="G181" s="24">
        <v>5001</v>
      </c>
      <c r="H181" s="24">
        <v>5001</v>
      </c>
      <c r="I181" s="24">
        <v>5001</v>
      </c>
      <c r="J181" s="24">
        <v>5001</v>
      </c>
      <c r="K181" s="24">
        <v>5001</v>
      </c>
      <c r="L181" s="24">
        <v>5001</v>
      </c>
      <c r="M181" s="24">
        <v>5001</v>
      </c>
      <c r="N181" s="24">
        <v>3569</v>
      </c>
      <c r="O181" s="24">
        <v>659</v>
      </c>
      <c r="P181" s="5">
        <f>O181</f>
        <v>659</v>
      </c>
      <c r="Q181" s="25">
        <v>659</v>
      </c>
    </row>
    <row r="182" spans="1:17" x14ac:dyDescent="0.2">
      <c r="A182" s="3" t="s">
        <v>204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986</v>
      </c>
      <c r="J182" s="24">
        <v>1794.98</v>
      </c>
      <c r="K182" s="24">
        <v>2343.2399999999998</v>
      </c>
      <c r="L182" s="24">
        <v>2768.93</v>
      </c>
      <c r="M182" s="24">
        <v>3572.38</v>
      </c>
      <c r="N182" s="24">
        <v>3825.38</v>
      </c>
      <c r="O182" s="24">
        <v>4194.62</v>
      </c>
      <c r="P182" s="5">
        <f>O182</f>
        <v>4194.62</v>
      </c>
      <c r="Q182" s="25">
        <v>4194.62</v>
      </c>
    </row>
    <row r="183" spans="1:17" x14ac:dyDescent="0.2">
      <c r="A183" s="3" t="s">
        <v>205</v>
      </c>
      <c r="D183" s="24">
        <v>14041.66</v>
      </c>
      <c r="E183" s="24">
        <v>14041.66</v>
      </c>
      <c r="F183" s="24">
        <v>14041.66</v>
      </c>
      <c r="G183" s="24">
        <v>14041.66</v>
      </c>
      <c r="H183" s="24">
        <v>14041.66</v>
      </c>
      <c r="I183" s="24">
        <v>14041.66</v>
      </c>
      <c r="J183" s="24">
        <v>13083.32</v>
      </c>
      <c r="K183" s="24">
        <v>13083.32</v>
      </c>
      <c r="L183" s="24">
        <v>13083.32</v>
      </c>
      <c r="M183" s="24">
        <v>12124.98</v>
      </c>
      <c r="N183" s="24">
        <v>12124.98</v>
      </c>
      <c r="O183" s="24">
        <v>12124.98</v>
      </c>
      <c r="P183" s="5">
        <f>O183</f>
        <v>12124.98</v>
      </c>
      <c r="Q183" s="25">
        <v>12124.98</v>
      </c>
    </row>
    <row r="184" spans="1:17" s="46" customFormat="1" ht="12" thickBot="1" x14ac:dyDescent="0.25">
      <c r="A184" s="46" t="s">
        <v>206</v>
      </c>
      <c r="B184" s="47"/>
      <c r="D184" s="48">
        <f>SUM(D181:D183)</f>
        <v>19042.66</v>
      </c>
      <c r="E184" s="48">
        <f>SUM(E181:E183)</f>
        <v>19042.66</v>
      </c>
      <c r="F184" s="48">
        <f>SUM(F181:F183)</f>
        <v>19042.66</v>
      </c>
      <c r="G184" s="48">
        <f>SUM(G181:G183)</f>
        <v>19042.66</v>
      </c>
      <c r="H184" s="48">
        <f>SUM(H181:H183)</f>
        <v>19042.66</v>
      </c>
      <c r="I184" s="48">
        <f>SUM(I181:I183)</f>
        <v>20028.66</v>
      </c>
      <c r="J184" s="48">
        <f>SUM(J181:J183)</f>
        <v>19879.3</v>
      </c>
      <c r="K184" s="48">
        <f>SUM(K181:K183)</f>
        <v>20427.559999999998</v>
      </c>
      <c r="L184" s="48">
        <f>SUM(L181:L183)</f>
        <v>20853.25</v>
      </c>
      <c r="M184" s="48">
        <f>SUM(M181:M183)</f>
        <v>20698.36</v>
      </c>
      <c r="N184" s="48">
        <f>SUM(N181:N183)</f>
        <v>19519.36</v>
      </c>
      <c r="O184" s="48">
        <f>SUM(O181:O183)</f>
        <v>16978.599999999999</v>
      </c>
      <c r="P184" s="49">
        <f>SUM(P181:P183)</f>
        <v>16978.599999999999</v>
      </c>
      <c r="Q184" s="50">
        <f>SUM(Q181:Q183)</f>
        <v>16978.599999999999</v>
      </c>
    </row>
    <row r="185" spans="1:17" ht="12" thickTop="1" x14ac:dyDescent="0.2"/>
    <row r="186" spans="1:17" s="70" customFormat="1" x14ac:dyDescent="0.2">
      <c r="A186" s="66" t="s">
        <v>207</v>
      </c>
      <c r="B186" s="67"/>
      <c r="C186" s="66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9"/>
      <c r="Q186" s="68"/>
    </row>
    <row r="187" spans="1:17" x14ac:dyDescent="0.2">
      <c r="A187" s="3" t="s">
        <v>208</v>
      </c>
      <c r="B187" s="2" t="s">
        <v>209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625</v>
      </c>
      <c r="P187" s="5">
        <f>O187</f>
        <v>625</v>
      </c>
      <c r="Q187" s="25">
        <v>625</v>
      </c>
    </row>
    <row r="188" spans="1:17" x14ac:dyDescent="0.2">
      <c r="A188" s="3" t="s">
        <v>210</v>
      </c>
      <c r="B188" s="2" t="s">
        <v>211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1250.25</v>
      </c>
      <c r="P188" s="5">
        <f>O188</f>
        <v>1250.25</v>
      </c>
      <c r="Q188" s="25">
        <v>1250.25</v>
      </c>
    </row>
    <row r="189" spans="1:17" x14ac:dyDescent="0.2">
      <c r="A189" s="3" t="s">
        <v>212</v>
      </c>
      <c r="B189" s="2" t="s">
        <v>212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1250</v>
      </c>
      <c r="J189" s="24">
        <v>1000</v>
      </c>
      <c r="K189" s="24">
        <v>1302</v>
      </c>
      <c r="L189" s="24">
        <v>1177</v>
      </c>
      <c r="M189" s="24">
        <v>2777</v>
      </c>
      <c r="N189" s="24">
        <v>2144.2600000000002</v>
      </c>
      <c r="O189" s="24">
        <v>2279.52</v>
      </c>
      <c r="P189" s="5">
        <f>O189</f>
        <v>2279.52</v>
      </c>
      <c r="Q189" s="25">
        <v>2279.52</v>
      </c>
    </row>
    <row r="190" spans="1:17" x14ac:dyDescent="0.2">
      <c r="A190" s="3" t="s">
        <v>213</v>
      </c>
      <c r="B190" s="2" t="s">
        <v>214</v>
      </c>
      <c r="D190" s="24">
        <v>14041.66</v>
      </c>
      <c r="E190" s="24">
        <v>14041.66</v>
      </c>
      <c r="F190" s="24">
        <v>14041.66</v>
      </c>
      <c r="G190" s="24">
        <v>14041.66</v>
      </c>
      <c r="H190" s="24">
        <v>14041.66</v>
      </c>
      <c r="I190" s="24">
        <v>14041.66</v>
      </c>
      <c r="J190" s="24">
        <v>13083.32</v>
      </c>
      <c r="K190" s="24">
        <v>13083.32</v>
      </c>
      <c r="L190" s="24">
        <v>13083.32</v>
      </c>
      <c r="M190" s="24">
        <v>12124.98</v>
      </c>
      <c r="N190" s="24">
        <v>12124.98</v>
      </c>
      <c r="O190" s="24">
        <v>12124.98</v>
      </c>
      <c r="P190" s="5">
        <f>O190</f>
        <v>12124.98</v>
      </c>
      <c r="Q190" s="25">
        <v>12124.98</v>
      </c>
    </row>
    <row r="191" spans="1:17" x14ac:dyDescent="0.2">
      <c r="A191" s="3" t="s">
        <v>215</v>
      </c>
      <c r="B191" s="2" t="s">
        <v>216</v>
      </c>
      <c r="D191" s="24">
        <v>5001</v>
      </c>
      <c r="E191" s="24">
        <v>5001</v>
      </c>
      <c r="F191" s="24">
        <v>5001</v>
      </c>
      <c r="G191" s="24">
        <v>5001</v>
      </c>
      <c r="H191" s="24">
        <v>0</v>
      </c>
      <c r="I191" s="24">
        <v>986</v>
      </c>
      <c r="J191" s="24">
        <v>1794.98</v>
      </c>
      <c r="K191" s="24">
        <v>2343.2399999999998</v>
      </c>
      <c r="L191" s="24">
        <v>2768.93</v>
      </c>
      <c r="M191" s="24">
        <v>3572.38</v>
      </c>
      <c r="N191" s="24">
        <v>7394.38</v>
      </c>
      <c r="O191" s="24">
        <v>4853.62</v>
      </c>
      <c r="P191" s="5">
        <f>O191</f>
        <v>4853.62</v>
      </c>
      <c r="Q191" s="25">
        <v>4853.62</v>
      </c>
    </row>
    <row r="192" spans="1:17" x14ac:dyDescent="0.2">
      <c r="A192" s="3" t="s">
        <v>215</v>
      </c>
      <c r="B192" s="2" t="s">
        <v>217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1500</v>
      </c>
      <c r="O192" s="24">
        <v>4266</v>
      </c>
      <c r="P192" s="5">
        <f>O192</f>
        <v>4266</v>
      </c>
      <c r="Q192" s="25">
        <v>4266</v>
      </c>
    </row>
    <row r="193" spans="1:17" x14ac:dyDescent="0.2">
      <c r="A193" s="3" t="s">
        <v>218</v>
      </c>
      <c r="B193" s="2" t="s">
        <v>219</v>
      </c>
      <c r="D193" s="24">
        <v>-1</v>
      </c>
      <c r="E193" s="24">
        <v>-1</v>
      </c>
      <c r="F193" s="24">
        <v>-1</v>
      </c>
      <c r="G193" s="24">
        <v>-1</v>
      </c>
      <c r="H193" s="24">
        <v>-1</v>
      </c>
      <c r="I193" s="24">
        <v>-1</v>
      </c>
      <c r="J193" s="24">
        <v>-1</v>
      </c>
      <c r="K193" s="24">
        <v>-1</v>
      </c>
      <c r="L193" s="24">
        <v>-1</v>
      </c>
      <c r="M193" s="24">
        <v>-1</v>
      </c>
      <c r="N193" s="24">
        <v>-1</v>
      </c>
      <c r="O193" s="24">
        <v>-1</v>
      </c>
      <c r="P193" s="5">
        <f>O193</f>
        <v>-1</v>
      </c>
      <c r="Q193" s="25">
        <v>-1</v>
      </c>
    </row>
    <row r="194" spans="1:17" x14ac:dyDescent="0.2">
      <c r="A194" s="3" t="s">
        <v>220</v>
      </c>
      <c r="B194" s="2" t="s">
        <v>221</v>
      </c>
      <c r="D194" s="24">
        <v>-20000</v>
      </c>
      <c r="E194" s="24">
        <v>-20000</v>
      </c>
      <c r="F194" s="24">
        <v>-20000</v>
      </c>
      <c r="G194" s="24">
        <v>-19166.66</v>
      </c>
      <c r="H194" s="24">
        <v>-19166.66</v>
      </c>
      <c r="I194" s="24">
        <v>-19166.66</v>
      </c>
      <c r="J194" s="24">
        <v>-18333.32</v>
      </c>
      <c r="K194" s="24">
        <v>-18333.32</v>
      </c>
      <c r="L194" s="24">
        <v>-18333.32</v>
      </c>
      <c r="M194" s="24">
        <v>-17499.98</v>
      </c>
      <c r="N194" s="24">
        <v>-17499.98</v>
      </c>
      <c r="O194" s="24">
        <v>-17499.98</v>
      </c>
      <c r="P194" s="5">
        <f>O194</f>
        <v>-17499.98</v>
      </c>
      <c r="Q194" s="25">
        <v>-17499.98</v>
      </c>
    </row>
    <row r="195" spans="1:17" x14ac:dyDescent="0.2">
      <c r="A195" s="3" t="s">
        <v>222</v>
      </c>
      <c r="B195" s="2" t="s">
        <v>223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4">
        <v>-1369.7955099999999</v>
      </c>
      <c r="P195" s="5">
        <f>O195</f>
        <v>-1369.7955099999999</v>
      </c>
      <c r="Q195" s="25">
        <v>-1369.7955099999999</v>
      </c>
    </row>
    <row r="196" spans="1:17" x14ac:dyDescent="0.2">
      <c r="A196" s="3" t="s">
        <v>181</v>
      </c>
      <c r="B196" s="2" t="s">
        <v>181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-164.33</v>
      </c>
      <c r="J196" s="24">
        <v>-299.16000000000003</v>
      </c>
      <c r="K196" s="24">
        <v>-390.54</v>
      </c>
      <c r="L196" s="24">
        <v>-461.49</v>
      </c>
      <c r="M196" s="24">
        <v>-595.4</v>
      </c>
      <c r="N196" s="24">
        <v>-541.4</v>
      </c>
      <c r="O196" s="24">
        <v>-688.94</v>
      </c>
      <c r="P196" s="5">
        <f>O196</f>
        <v>-688.94</v>
      </c>
      <c r="Q196" s="25">
        <v>-688.94</v>
      </c>
    </row>
    <row r="197" spans="1:17" x14ac:dyDescent="0.2">
      <c r="A197" s="3" t="s">
        <v>215</v>
      </c>
      <c r="B197" s="2" t="s">
        <v>224</v>
      </c>
      <c r="D197" s="24">
        <v>0</v>
      </c>
      <c r="E197" s="24">
        <v>0</v>
      </c>
      <c r="F197" s="24">
        <v>0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-660</v>
      </c>
      <c r="O197" s="24">
        <v>0</v>
      </c>
      <c r="P197" s="5">
        <f>O197</f>
        <v>0</v>
      </c>
      <c r="Q197" s="25">
        <v>0</v>
      </c>
    </row>
    <row r="198" spans="1:17" s="46" customFormat="1" ht="12" thickBot="1" x14ac:dyDescent="0.25">
      <c r="A198" s="46" t="s">
        <v>225</v>
      </c>
      <c r="B198" s="47"/>
      <c r="D198" s="48">
        <f>SUM(D187:D197)</f>
        <v>-958.34000000000015</v>
      </c>
      <c r="E198" s="48">
        <f>SUM(E187:E197)</f>
        <v>-958.34000000000015</v>
      </c>
      <c r="F198" s="48">
        <f>SUM(F187:F197)</f>
        <v>-958.34000000000015</v>
      </c>
      <c r="G198" s="48">
        <f>SUM(G187:G197)</f>
        <v>-125</v>
      </c>
      <c r="H198" s="48">
        <f>SUM(H187:H197)</f>
        <v>-5126</v>
      </c>
      <c r="I198" s="48">
        <f>SUM(I187:I197)</f>
        <v>-3054.33</v>
      </c>
      <c r="J198" s="48">
        <f>SUM(J187:J197)</f>
        <v>-2755.1800000000003</v>
      </c>
      <c r="K198" s="48">
        <f>SUM(K187:K197)</f>
        <v>-1996.300000000002</v>
      </c>
      <c r="L198" s="48">
        <f>SUM(L187:L197)</f>
        <v>-1766.5599999999997</v>
      </c>
      <c r="M198" s="48">
        <f>SUM(M187:M197)</f>
        <v>377.98000000000104</v>
      </c>
      <c r="N198" s="48">
        <f>SUM(N187:N197)</f>
        <v>4461.24</v>
      </c>
      <c r="O198" s="48">
        <f>SUM(O187:O197)</f>
        <v>5839.654489999999</v>
      </c>
      <c r="P198" s="49">
        <f>O198</f>
        <v>5839.654489999999</v>
      </c>
      <c r="Q198" s="50">
        <f>SUM(Q187:Q197)</f>
        <v>5839.654489999999</v>
      </c>
    </row>
    <row r="199" spans="1:17" ht="12" thickTop="1" x14ac:dyDescent="0.2"/>
  </sheetData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monnox</dc:creator>
  <cp:lastModifiedBy>ian monnox</cp:lastModifiedBy>
  <dcterms:created xsi:type="dcterms:W3CDTF">2021-07-20T15:25:08Z</dcterms:created>
  <dcterms:modified xsi:type="dcterms:W3CDTF">2021-07-20T15:48:56Z</dcterms:modified>
</cp:coreProperties>
</file>