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F818204-CA68-4CAE-86BC-2D2FAD641A64}" xr6:coauthVersionLast="47" xr6:coauthVersionMax="47" xr10:uidLastSave="{00000000-0000-0000-0000-000000000000}"/>
  <bookViews>
    <workbookView xWindow="28680" yWindow="-16365" windowWidth="29040" windowHeight="15840" tabRatio="998" firstSheet="6" activeTab="19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76" l="1"/>
  <c r="C7" i="76"/>
  <c r="D2" i="69"/>
  <c r="C3" i="76"/>
  <c r="C4" i="76"/>
  <c r="C5" i="76"/>
  <c r="C6" i="76"/>
  <c r="H13" i="76"/>
  <c r="C2" i="76"/>
  <c r="B3" i="76"/>
  <c r="B4" i="76"/>
  <c r="B5" i="76"/>
  <c r="B6" i="76"/>
  <c r="G13" i="76"/>
  <c r="B2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10" i="33"/>
  <c r="C10" i="33"/>
  <c r="B3" i="64"/>
  <c r="D2" i="64" s="1"/>
  <c r="B2" i="69" l="1"/>
  <c r="C2" i="69" s="1"/>
  <c r="D1" i="64"/>
  <c r="J48" i="72"/>
  <c r="J51" i="72"/>
  <c r="J52" i="72"/>
  <c r="J54" i="72"/>
  <c r="J47" i="72"/>
  <c r="I49" i="72"/>
  <c r="I50" i="72"/>
  <c r="I48" i="72"/>
  <c r="M10" i="33"/>
  <c r="L10" i="33"/>
  <c r="V3" i="72"/>
  <c r="V4" i="72"/>
  <c r="V6" i="72"/>
  <c r="V5" i="72"/>
  <c r="Y15" i="72"/>
  <c r="E2" i="72"/>
  <c r="E11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P2" i="72" l="1"/>
  <c r="M48" i="72" s="1"/>
  <c r="N2" i="72"/>
  <c r="K48" i="72"/>
  <c r="A66" i="63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15" i="33"/>
  <c r="T11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3" i="33"/>
  <c r="T4" i="33"/>
  <c r="T5" i="33"/>
  <c r="T6" i="33"/>
  <c r="T7" i="33"/>
  <c r="T8" i="33"/>
  <c r="T9" i="33"/>
  <c r="T12" i="33"/>
  <c r="T13" i="33"/>
  <c r="T14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7" i="33"/>
  <c r="U8" i="33"/>
  <c r="U10" i="33"/>
  <c r="U9" i="33"/>
  <c r="U3" i="33"/>
  <c r="U15" i="33"/>
  <c r="U16" i="33"/>
  <c r="U17" i="33"/>
  <c r="U5" i="33"/>
  <c r="U6" i="33"/>
  <c r="U4" i="33"/>
  <c r="U2" i="33"/>
  <c r="C3" i="18"/>
  <c r="Q11" i="33"/>
  <c r="U11" i="33" s="1"/>
  <c r="R11" i="33"/>
  <c r="S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2" i="33"/>
  <c r="T10" i="33" l="1"/>
  <c r="T17" i="33"/>
  <c r="T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<sst xmlns="http://schemas.openxmlformats.org/spreadsheetml/2006/main" count="1050" uniqueCount="503">
  <si>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</si>
  <si>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</si>
  <si>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</si>
  <si>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</si>
  <si>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</si>
  <si>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</si>
  <si>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</si>
  <si>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</si>
  <si>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</si>
  <si>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</si>
  <si>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</si>
  <si>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</si>
  <si>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</si>
  <si>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</si>
  <si>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</si>
  <si>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</si>
  <si>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</si>
  <si>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</si>
  <si>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</si>
  <si>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</si>
  <si>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</si>
  <si>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</si>
  <si>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</si>
  <si>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</si>
  <si>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</si>
  <si>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</si>
  <si>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</si>
  <si>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</si>
  <si>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</si>
  <si>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</si>
  <si>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</si>
  <si>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</si>
  <si>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</si>
  <si>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</si>
  <si>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</si>
  <si>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</si>
  <si>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</si>
  <si>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</si>
  <si>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</si>
  <si>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</si>
  <si>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</si>
  <si>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</si>
  <si>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</si>
  <si>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</si>
  <si>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</si>
  <si>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</si>
  <si>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</si>
  <si>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</si>
  <si>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</si>
  <si>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</si>
  <si>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</si>
  <si>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</si>
  <si>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</si>
  <si>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</si>
  <si>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</si>
  <si>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</si>
  <si>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</si>
  <si>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</si>
  <si>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</si>
  <si>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</si>
  <si>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</si>
  <si>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</si>
  <si>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</si>
  <si>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</si>
  <si>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</si>
  <si>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</si>
  <si>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</si>
  <si>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</si>
  <si>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</si>
  <si>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</si>
  <si>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</si>
  <si>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</si>
  <si>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</si>
  <si>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</si>
  <si>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</si>
  <si>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</si>
  <si>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</si>
  <si>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</si>
  <si>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</si>
  <si>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</si>
  <si>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</si>
  <si>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</si>
  <si>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</si>
  <si>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</si>
  <si>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</si>
  <si>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</si>
  <si>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</si>
  <si>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</si>
  <si>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</si>
  <si>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</si>
  <si>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</si>
  <si>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</si>
  <si>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</si>
  <si>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</si>
  <si>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</si>
  <si>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</si>
  <si>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</si>
  <si>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</si>
  <si>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</si>
  <si>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</si>
  <si>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</si>
  <si>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</si>
  <si>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</si>
  <si>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</si>
  <si>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</si>
  <si>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</si>
  <si>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</si>
  <si>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</si>
  <si>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</si>
  <si>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</si>
  <si>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</si>
  <si>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</si>
  <si>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</si>
  <si>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</si>
  <si>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</si>
  <si>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</si>
  <si>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</si>
  <si>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</si>
  <si>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</si>
  <si>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</si>
  <si>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</si>
  <si>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</si>
  <si>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</si>
  <si>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</si>
  <si>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</si>
  <si>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</si>
  <si>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</si>
  <si>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</si>
  <si>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</si>
  <si>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</si>
  <si>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</si>
  <si>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</si>
  <si>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</si>
  <si>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</si>
  <si>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</si>
  <si>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</si>
  <si>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</si>
  <si>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</si>
  <si>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</si>
  <si>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</si>
  <si>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</si>
  <si>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</si>
  <si>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</si>
  <si>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</si>
  <si>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</si>
  <si>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</si>
  <si>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</si>
  <si>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</si>
  <si>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</si>
  <si>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</si>
  <si>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</si>
  <si>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</si>
  <si>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</si>
  <si>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</si>
  <si>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</si>
  <si>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</si>
  <si>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</si>
  <si>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</si>
  <si>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</si>
  <si>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</si>
  <si>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</si>
  <si>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</si>
  <si>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</si>
  <si>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</si>
  <si>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</si>
  <si>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</si>
  <si>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</si>
  <si>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</si>
  <si>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</si>
  <si>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</si>
  <si>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</si>
  <si>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</si>
  <si>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</si>
  <si>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</si>
  <si>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</si>
  <si>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</si>
  <si>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</si>
  <si>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</si>
  <si>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</si>
  <si>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</si>
  <si>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</si>
  <si>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</si>
  <si>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</si>
  <si>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</si>
  <si>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</si>
  <si>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</si>
  <si>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</si>
  <si>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</si>
  <si>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</si>
  <si>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</si>
  <si>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</si>
  <si>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</si>
  <si>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</si>
  <si>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</si>
  <si>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</si>
  <si>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</si>
  <si>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</si>
  <si>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</si>
  <si>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</si>
  <si>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</si>
  <si>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</si>
  <si>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</si>
  <si>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</si>
  <si>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</si>
  <si>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</si>
  <si>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</si>
  <si>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</si>
  <si>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</si>
  <si>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</si>
  <si>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</si>
  <si>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</si>
  <si>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</si>
  <si>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</si>
  <si>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</si>
  <si>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</si>
  <si>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</si>
  <si>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</si>
  <si>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</si>
  <si>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</si>
  <si>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</si>
  <si>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</si>
  <si>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</si>
  <si>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</si>
  <si>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</si>
  <si>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</si>
  <si>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</si>
  <si>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</si>
  <si>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</si>
  <si>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</si>
  <si>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</si>
  <si>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</si>
  <si>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</si>
  <si>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</si>
  <si>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</si>
  <si>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</si>
  <si>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</si>
  <si>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</si>
  <si>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</si>
  <si>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</si>
  <si>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</si>
  <si>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</si>
  <si>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</si>
  <si>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</si>
  <si>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</si>
  <si>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</si>
  <si>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</si>
  <si>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</si>
  <si>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</si>
  <si>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</si>
  <si>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</si>
  <si>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</si>
  <si>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</si>
  <si>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</si>
  <si>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</si>
  <si>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</si>
  <si>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</si>
  <si>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</si>
  <si>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</si>
  <si>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</si>
  <si>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</si>
  <si>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</si>
  <si>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</si>
  <si>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</si>
  <si>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</si>
  <si>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</si>
  <si>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</si>
  <si>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</si>
  <si>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</si>
  <si>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</si>
  <si>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</si>
  <si>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</si>
  <si>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</si>
  <si>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</si>
  <si>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</si>
  <si>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</si>
  <si>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</si>
  <si>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</si>
  <si>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</si>
  <si>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</si>
  <si>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</si>
  <si>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</si>
  <si>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</si>
  <si>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</si>
  <si>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</si>
  <si>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</si>
  <si>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</si>
  <si>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</si>
  <si>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</si>
  <si>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</si>
  <si>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</si>
  <si>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</si>
  <si>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</si>
  <si>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</si>
  <si>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</si>
  <si>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</si>
  <si>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</si>
  <si>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</si>
  <si>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</si>
  <si>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</si>
  <si>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</si>
  <si>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</si>
  <si>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</si>
  <si>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</si>
  <si>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</si>
  <si>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</si>
  <si>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</si>
  <si>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</si>
  <si>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</si>
  <si>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</si>
  <si>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</si>
  <si>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</si>
  <si>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</si>
  <si>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</si>
  <si>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</si>
  <si>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</si>
  <si>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</si>
  <si>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</si>
  <si>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</si>
  <si>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</si>
  <si>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</si>
  <si>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</si>
  <si>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</si>
  <si>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</si>
  <si>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</si>
  <si>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</si>
  <si>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</si>
  <si>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</si>
  <si>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</si>
  <si>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</si>
  <si>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</si>
  <si>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</si>
  <si>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</si>
  <si>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</si>
  <si>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</si>
  <si>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</si>
  <si>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</si>
  <si>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</si>
  <si>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</si>
  <si>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</si>
  <si>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</si>
  <si>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</si>
  <si>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</si>
  <si>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</si>
  <si>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</si>
  <si>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</si>
  <si>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</si>
  <si>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</si>
  <si>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</si>
  <si>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</si>
  <si>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</si>
  <si>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</si>
  <si>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</si>
  <si>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</si>
  <si>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</si>
  <si>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</si>
  <si>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</si>
  <si>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</si>
  <si>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</si>
  <si>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</si>
  <si>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</si>
  <si>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</si>
  <si>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</si>
  <si>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</si>
  <si>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</si>
  <si>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</si>
  <si>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</si>
  <si>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</si>
  <si>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</si>
  <si>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</si>
  <si>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</si>
  <si>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</si>
  <si>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</si>
  <si>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</si>
  <si>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</si>
  <si>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</si>
  <si>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</si>
  <si>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</si>
  <si>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</si>
  <si>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</si>
  <si>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</si>
  <si>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</si>
  <si>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</si>
  <si>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</si>
  <si>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</si>
  <si>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</si>
  <si>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</si>
  <si>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</si>
  <si>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</si>
  <si>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</si>
  <si>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</si>
  <si>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</si>
  <si>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</si>
  <si>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</si>
  <si>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</si>
  <si>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</si>
  <si>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</si>
  <si>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</si>
  <si>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</si>
  <si>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</si>
  <si>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</si>
  <si>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</si>
  <si>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</si>
  <si>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</si>
  <si>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</si>
  <si>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</si>
  <si>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</si>
  <si>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</si>
  <si>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</si>
  <si>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</si>
  <si>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</si>
  <si>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</si>
  <si>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</si>
  <si>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</si>
  <si>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</si>
  <si>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</si>
  <si>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</si>
  <si>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</si>
  <si>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</si>
  <si>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</si>
  <si>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</si>
  <si>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</si>
  <si>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</si>
  <si>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</si>
  <si>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</si>
  <si>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</si>
  <si>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</si>
  <si>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</si>
  <si>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</si>
  <si>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</si>
  <si>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</si>
  <si>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</si>
  <si>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</si>
  <si>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</si>
  <si>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</si>
  <si>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</si>
  <si>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</si>
  <si>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</si>
  <si>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</si>
  <si>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</si>
  <si>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</si>
  <si>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</si>
  <si>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</si>
  <si>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</si>
  <si>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</si>
  <si>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</si>
  <si>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</si>
  <si>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</si>
  <si>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</si>
  <si>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</si>
  <si>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</si>
  <si>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</si>
  <si>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</si>
  <si>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</si>
  <si>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</si>
  <si>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</si>
  <si>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</si>
  <si>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</si>
  <si>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hydrogen turbine,hydrogen OCGT,Lithium ion battery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</si>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</sst>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414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406</v>
      </c>
      <c r="D12" s="13"/>
      <c r="E12" s="13"/>
    </row>
    <row r="13" spans="1:5">
      <c r="A13" s="13"/>
      <c r="B13" s="6" t="s">
        <v>162</v>
      </c>
      <c r="C13" s="13" t="s">
        <v>406</v>
      </c>
      <c r="D13" s="13"/>
    </row>
    <row r="14" spans="1:5">
      <c r="A14" s="13"/>
      <c r="B14" s="6" t="s">
        <v>163</v>
      </c>
      <c r="C14" s="13" t="s">
        <v>406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420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419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428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7" sqref="F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8</v>
      </c>
      <c r="B8" s="13" t="s">
        <v>453</v>
      </c>
      <c r="C8" s="13" t="b">
        <v>1</v>
      </c>
      <c r="D8" s="13">
        <v>500</v>
      </c>
    </row>
    <row r="10" spans="1:8">
      <c r="A10" s="13"/>
      <c r="B10" s="13"/>
      <c r="C10" s="13"/>
      <c r="D10" s="13"/>
    </row>
    <row r="11" spans="1:8">
      <c r="A11" s="13">
        <v>7</v>
      </c>
      <c r="B11" s="13" t="s">
        <v>384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413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38"/>
  <sheetViews>
    <sheetView zoomScale="115" zoomScaleNormal="11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486</v>
      </c>
      <c r="H1" s="38" t="s">
        <v>127</v>
      </c>
      <c r="I1" s="38" t="s">
        <v>395</v>
      </c>
      <c r="J1" s="4"/>
      <c r="K1" s="4"/>
      <c r="L1" s="55" t="s">
        <v>51</v>
      </c>
      <c r="M1" s="55" t="s">
        <v>52</v>
      </c>
      <c r="N1" s="55" t="s">
        <v>316</v>
      </c>
      <c r="O1" t="s">
        <v>397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0</v>
      </c>
      <c r="G2" s="65">
        <v>0.93</v>
      </c>
      <c r="H2" s="13" t="s">
        <v>101</v>
      </c>
      <c r="I2" s="13" t="s">
        <v>393</v>
      </c>
      <c r="J2"/>
      <c r="K2"/>
      <c r="L2" s="13">
        <v>1</v>
      </c>
      <c r="M2" s="13">
        <v>3</v>
      </c>
      <c r="N2" s="13">
        <v>5</v>
      </c>
      <c r="O2" s="64"/>
      <c r="P2" s="64">
        <v>0.93</v>
      </c>
      <c r="Q2" s="9" t="b">
        <v>1</v>
      </c>
      <c r="R2" s="9">
        <v>1</v>
      </c>
      <c r="S2" s="9">
        <v>1</v>
      </c>
      <c r="T2" s="9">
        <f t="shared" ref="T2:T16" si="0">D2+C2</f>
        <v>4</v>
      </c>
      <c r="U2" s="9">
        <f t="shared" ref="U2" si="1">IF(Q2&lt;&gt;"",1,0)</f>
        <v>1</v>
      </c>
      <c r="W2" s="9" t="s">
        <v>114</v>
      </c>
      <c r="X2" s="9">
        <v>500</v>
      </c>
      <c r="Y2" s="9">
        <v>500</v>
      </c>
      <c r="Z2" s="9" t="s">
        <v>63</v>
      </c>
      <c r="AA2" s="9" t="s">
        <v>64</v>
      </c>
      <c r="AB2" s="9">
        <v>0</v>
      </c>
      <c r="AC2" s="9">
        <v>2.2999999999999998</v>
      </c>
      <c r="AD2" s="9">
        <v>69.542579720367115</v>
      </c>
      <c r="AE2" s="9">
        <v>0</v>
      </c>
    </row>
    <row r="3" spans="1:39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0</v>
      </c>
      <c r="G3" s="65">
        <v>0.92</v>
      </c>
      <c r="H3" s="13" t="s">
        <v>105</v>
      </c>
      <c r="I3" s="13" t="s">
        <v>392</v>
      </c>
      <c r="L3" s="13">
        <v>1</v>
      </c>
      <c r="M3" s="13">
        <v>2</v>
      </c>
      <c r="N3" s="13">
        <v>5</v>
      </c>
      <c r="O3" s="64"/>
      <c r="P3" s="64">
        <v>0.92</v>
      </c>
      <c r="Q3" s="9" t="b">
        <v>1</v>
      </c>
      <c r="R3" s="9">
        <v>1</v>
      </c>
      <c r="S3" s="9">
        <v>1</v>
      </c>
      <c r="T3">
        <f t="shared" si="0"/>
        <v>3</v>
      </c>
      <c r="U3" s="9">
        <f>IF(Q3&lt;&gt;"",1,0)</f>
        <v>1</v>
      </c>
      <c r="V3" s="9"/>
      <c r="W3" s="9" t="s">
        <v>67</v>
      </c>
      <c r="X3" s="9">
        <v>775</v>
      </c>
      <c r="Y3" s="9">
        <v>775</v>
      </c>
      <c r="Z3" s="9" t="s">
        <v>66</v>
      </c>
      <c r="AA3" s="9" t="s">
        <v>67</v>
      </c>
      <c r="AB3" s="9">
        <v>56.8</v>
      </c>
      <c r="AC3" s="9">
        <v>1.5</v>
      </c>
      <c r="AD3" s="9">
        <v>10.473234339905167</v>
      </c>
      <c r="AE3" s="9">
        <v>0</v>
      </c>
      <c r="AF3" s="9"/>
      <c r="AG3" s="9"/>
      <c r="AH3" s="9"/>
      <c r="AI3" s="9"/>
    </row>
    <row r="4" spans="1:39">
      <c r="A4" s="62" t="s">
        <v>427</v>
      </c>
      <c r="B4" s="13" t="s">
        <v>119</v>
      </c>
      <c r="C4" s="13">
        <v>1</v>
      </c>
      <c r="D4" s="13">
        <v>2</v>
      </c>
      <c r="E4" s="13" t="b">
        <v>0</v>
      </c>
      <c r="F4" s="13">
        <v>0</v>
      </c>
      <c r="G4" s="65">
        <v>0.9</v>
      </c>
      <c r="H4" s="13" t="s">
        <v>105</v>
      </c>
      <c r="I4" s="13" t="s">
        <v>392</v>
      </c>
      <c r="L4" s="13">
        <v>1</v>
      </c>
      <c r="M4" s="13">
        <v>2</v>
      </c>
      <c r="N4" s="13">
        <v>5</v>
      </c>
      <c r="O4" s="64"/>
      <c r="P4" s="64">
        <v>0.9</v>
      </c>
      <c r="Q4" s="9" t="b">
        <v>1</v>
      </c>
      <c r="R4" s="9">
        <v>1</v>
      </c>
      <c r="S4" s="9">
        <v>1</v>
      </c>
      <c r="T4">
        <f t="shared" si="0"/>
        <v>3</v>
      </c>
      <c r="U4" s="9">
        <f t="shared" ref="U4:U11" si="2">IF(Q4&lt;&gt;"",1,0)</f>
        <v>1</v>
      </c>
      <c r="V4" s="9"/>
      <c r="W4" s="9"/>
      <c r="X4" s="9"/>
      <c r="Y4" s="9"/>
      <c r="Z4" s="9"/>
      <c r="AA4" s="9"/>
      <c r="AB4" s="9"/>
      <c r="AC4" s="9"/>
      <c r="AD4" s="9"/>
      <c r="AE4" s="9"/>
      <c r="AG4" s="9"/>
      <c r="AH4" s="9"/>
    </row>
    <row r="5" spans="1:39">
      <c r="A5" s="13" t="s">
        <v>424</v>
      </c>
      <c r="B5" s="13" t="s">
        <v>119</v>
      </c>
      <c r="C5" s="13">
        <v>1</v>
      </c>
      <c r="D5" s="13">
        <v>4</v>
      </c>
      <c r="E5" s="13" t="b">
        <v>0</v>
      </c>
      <c r="F5" s="13">
        <v>0</v>
      </c>
      <c r="G5" s="65">
        <v>0.9</v>
      </c>
      <c r="H5" s="13" t="s">
        <v>102</v>
      </c>
      <c r="I5" s="13" t="s">
        <v>392</v>
      </c>
      <c r="L5" s="13">
        <v>1</v>
      </c>
      <c r="M5" s="13">
        <v>4</v>
      </c>
      <c r="N5" s="13">
        <v>5</v>
      </c>
      <c r="O5" s="64"/>
      <c r="P5" s="64">
        <v>0.9</v>
      </c>
      <c r="Q5" s="28" t="b">
        <v>0</v>
      </c>
      <c r="R5" s="28">
        <v>1</v>
      </c>
      <c r="S5" s="28">
        <v>1</v>
      </c>
      <c r="T5">
        <f t="shared" si="0"/>
        <v>5</v>
      </c>
      <c r="U5" s="9">
        <f t="shared" si="2"/>
        <v>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9">
      <c r="A6" s="13" t="s">
        <v>421</v>
      </c>
      <c r="B6" s="13" t="s">
        <v>120</v>
      </c>
      <c r="C6" s="13">
        <v>5</v>
      </c>
      <c r="D6" s="13">
        <v>5</v>
      </c>
      <c r="E6" s="13" t="b">
        <v>0</v>
      </c>
      <c r="F6" s="13">
        <v>0</v>
      </c>
      <c r="G6" s="65">
        <v>0.9</v>
      </c>
      <c r="H6" s="13"/>
      <c r="I6" s="13">
        <v>7.0000000000000007E-2</v>
      </c>
      <c r="L6" s="13">
        <v>5</v>
      </c>
      <c r="M6" s="13">
        <v>5</v>
      </c>
      <c r="N6" s="13">
        <v>20</v>
      </c>
      <c r="O6" s="64"/>
      <c r="P6" s="64">
        <v>0.9</v>
      </c>
      <c r="Q6" s="28" t="b">
        <v>0</v>
      </c>
      <c r="R6" s="28">
        <v>1</v>
      </c>
      <c r="S6" s="28">
        <v>1</v>
      </c>
      <c r="T6">
        <f t="shared" si="0"/>
        <v>10</v>
      </c>
      <c r="U6" s="9">
        <f t="shared" si="2"/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G6" s="9"/>
      <c r="AH6" s="9"/>
      <c r="AJ6" s="9"/>
      <c r="AK6" s="9"/>
      <c r="AL6" s="9"/>
      <c r="AM6" s="9"/>
    </row>
    <row r="7" spans="1:39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0</v>
      </c>
      <c r="G7" s="65">
        <v>0.92</v>
      </c>
      <c r="H7" s="13" t="s">
        <v>103</v>
      </c>
      <c r="I7" s="13" t="s">
        <v>392</v>
      </c>
      <c r="L7" s="13">
        <v>2</v>
      </c>
      <c r="M7" s="13">
        <v>2</v>
      </c>
      <c r="N7" s="13">
        <v>5</v>
      </c>
      <c r="O7" s="64"/>
      <c r="P7" s="64">
        <v>0.92</v>
      </c>
      <c r="Q7" s="9" t="b">
        <v>1</v>
      </c>
      <c r="R7" s="9">
        <v>1</v>
      </c>
      <c r="S7" s="9">
        <v>1</v>
      </c>
      <c r="T7">
        <f t="shared" si="0"/>
        <v>4</v>
      </c>
      <c r="U7" s="9">
        <f t="shared" si="2"/>
        <v>1</v>
      </c>
      <c r="V7" s="9" t="s">
        <v>125</v>
      </c>
      <c r="W7" s="27" t="s">
        <v>118</v>
      </c>
      <c r="X7" s="9">
        <v>600</v>
      </c>
      <c r="Y7" s="9"/>
      <c r="Z7" s="9" t="s">
        <v>73</v>
      </c>
      <c r="AA7" s="9" t="s">
        <v>75</v>
      </c>
      <c r="AB7" s="9">
        <v>0</v>
      </c>
      <c r="AC7" s="9">
        <v>2</v>
      </c>
      <c r="AD7" s="9">
        <v>47.8</v>
      </c>
      <c r="AE7" s="9">
        <v>0</v>
      </c>
      <c r="AF7" s="9"/>
      <c r="AG7" s="9"/>
      <c r="AH7" s="9"/>
      <c r="AI7" s="9"/>
    </row>
    <row r="8" spans="1:39">
      <c r="A8" s="13" t="s">
        <v>453</v>
      </c>
      <c r="B8" s="13" t="s">
        <v>119</v>
      </c>
      <c r="C8" s="13">
        <v>2</v>
      </c>
      <c r="D8" s="13">
        <v>2</v>
      </c>
      <c r="E8" s="13" t="b">
        <v>0</v>
      </c>
      <c r="F8" s="13">
        <v>0</v>
      </c>
      <c r="G8" s="65">
        <v>0.92</v>
      </c>
      <c r="H8" s="13" t="s">
        <v>103</v>
      </c>
      <c r="I8" s="13" t="s">
        <v>392</v>
      </c>
      <c r="L8" s="13">
        <v>2</v>
      </c>
      <c r="M8" s="13">
        <v>2</v>
      </c>
      <c r="N8" s="13">
        <v>5</v>
      </c>
      <c r="O8" s="64" t="s">
        <v>458</v>
      </c>
      <c r="P8" s="64">
        <v>0.92</v>
      </c>
      <c r="Q8" s="9" t="b">
        <v>1</v>
      </c>
      <c r="R8" s="9">
        <v>1</v>
      </c>
      <c r="S8" s="9">
        <v>1</v>
      </c>
      <c r="T8">
        <f t="shared" si="0"/>
        <v>4</v>
      </c>
      <c r="U8" s="9">
        <f t="shared" si="2"/>
        <v>1</v>
      </c>
      <c r="V8" s="9" t="s">
        <v>125</v>
      </c>
      <c r="W8" s="27" t="s">
        <v>117</v>
      </c>
      <c r="X8" s="9">
        <v>600</v>
      </c>
      <c r="Y8" s="9"/>
      <c r="Z8" s="9" t="s">
        <v>73</v>
      </c>
      <c r="AA8" s="9" t="s">
        <v>74</v>
      </c>
      <c r="AB8" s="9">
        <v>0</v>
      </c>
      <c r="AC8" s="9">
        <v>1.5</v>
      </c>
      <c r="AD8" s="9">
        <v>33.9</v>
      </c>
      <c r="AE8" s="9">
        <v>0</v>
      </c>
      <c r="AF8" s="9"/>
      <c r="AG8" s="9"/>
      <c r="AH8" s="9"/>
      <c r="AI8" s="9"/>
      <c r="AJ8" s="9"/>
      <c r="AK8" s="9"/>
      <c r="AL8" s="9"/>
      <c r="AM8" s="9"/>
    </row>
    <row r="9" spans="1:39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0</v>
      </c>
      <c r="G9" s="65">
        <v>0.91</v>
      </c>
      <c r="H9" s="13" t="s">
        <v>103</v>
      </c>
      <c r="I9" s="13" t="s">
        <v>392</v>
      </c>
      <c r="J9"/>
      <c r="K9"/>
      <c r="L9" s="13">
        <v>2</v>
      </c>
      <c r="M9" s="13">
        <v>2</v>
      </c>
      <c r="N9" s="13">
        <v>3</v>
      </c>
      <c r="O9" s="64" t="s">
        <v>67</v>
      </c>
      <c r="P9" s="64">
        <v>0.91</v>
      </c>
      <c r="Q9" s="9" t="b">
        <v>1</v>
      </c>
      <c r="R9" s="9">
        <v>1</v>
      </c>
      <c r="S9" s="9">
        <v>1</v>
      </c>
      <c r="T9">
        <f t="shared" si="0"/>
        <v>4</v>
      </c>
      <c r="U9" s="9">
        <f t="shared" si="2"/>
        <v>1</v>
      </c>
      <c r="V9" s="9" t="s">
        <v>125</v>
      </c>
      <c r="W9" s="27" t="s">
        <v>116</v>
      </c>
      <c r="X9" s="9">
        <v>500</v>
      </c>
      <c r="Z9" s="9" t="s">
        <v>71</v>
      </c>
      <c r="AA9" s="9" t="s">
        <v>72</v>
      </c>
      <c r="AB9" s="9">
        <v>0</v>
      </c>
      <c r="AC9" s="9">
        <v>0</v>
      </c>
      <c r="AD9" s="9">
        <v>6.3</v>
      </c>
      <c r="AE9" s="9">
        <v>0</v>
      </c>
      <c r="AF9"/>
      <c r="AI9"/>
    </row>
    <row r="10" spans="1:39">
      <c r="A10" s="60" t="s">
        <v>422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0</v>
      </c>
      <c r="G10" s="65">
        <v>0.41</v>
      </c>
      <c r="H10" s="13"/>
      <c r="I10" s="13" t="s">
        <v>393</v>
      </c>
      <c r="L10" s="13">
        <f>L28</f>
        <v>0</v>
      </c>
      <c r="M10" s="13">
        <f>M28</f>
        <v>0</v>
      </c>
      <c r="N10" s="13">
        <v>20</v>
      </c>
      <c r="O10" s="64"/>
      <c r="P10" s="64">
        <v>0.41</v>
      </c>
      <c r="T10">
        <f t="shared" si="0"/>
        <v>0</v>
      </c>
      <c r="U10">
        <f>IF(Q10&lt;&gt;"",1,0)</f>
        <v>0</v>
      </c>
      <c r="V10" t="s">
        <v>125</v>
      </c>
      <c r="W10" s="27"/>
      <c r="X10" s="9"/>
      <c r="Y10" s="9"/>
      <c r="Z10" s="9"/>
      <c r="AA10" s="9"/>
      <c r="AB10" s="9"/>
      <c r="AC10" s="9"/>
      <c r="AD10" s="9"/>
      <c r="AE10" s="9"/>
      <c r="AG10" s="9"/>
      <c r="AH10" s="9"/>
    </row>
    <row r="11" spans="1:39" s="9" customFormat="1">
      <c r="A11" s="13" t="s">
        <v>426</v>
      </c>
      <c r="B11" s="13" t="s">
        <v>119</v>
      </c>
      <c r="C11" s="13">
        <v>1</v>
      </c>
      <c r="D11" s="13">
        <v>5</v>
      </c>
      <c r="E11" s="13" t="b">
        <v>0</v>
      </c>
      <c r="F11" s="13">
        <v>0</v>
      </c>
      <c r="G11" s="65">
        <v>0.9</v>
      </c>
      <c r="H11" s="13" t="s">
        <v>104</v>
      </c>
      <c r="I11" s="13" t="s">
        <v>392</v>
      </c>
      <c r="J11"/>
      <c r="K11"/>
      <c r="L11" s="13">
        <v>1</v>
      </c>
      <c r="M11" s="13">
        <v>5</v>
      </c>
      <c r="N11" s="13">
        <v>5</v>
      </c>
      <c r="O11" s="64" t="s">
        <v>455</v>
      </c>
      <c r="P11" s="64">
        <v>0.9</v>
      </c>
      <c r="Q11" s="9">
        <f>Q29</f>
        <v>0</v>
      </c>
      <c r="R11" s="9">
        <f>R29</f>
        <v>0</v>
      </c>
      <c r="S11" s="9">
        <f>S29</f>
        <v>0</v>
      </c>
      <c r="T11">
        <f t="shared" si="0"/>
        <v>6</v>
      </c>
      <c r="U11" s="9">
        <f t="shared" si="2"/>
        <v>1</v>
      </c>
      <c r="V11" s="9" t="s">
        <v>103</v>
      </c>
      <c r="AJ11"/>
      <c r="AK11"/>
      <c r="AL11"/>
      <c r="AM11"/>
    </row>
    <row r="12" spans="1:39" s="9" customFormat="1">
      <c r="A12" s="13" t="s">
        <v>387</v>
      </c>
      <c r="B12" s="13" t="s">
        <v>146</v>
      </c>
      <c r="C12" s="57">
        <v>0</v>
      </c>
      <c r="D12" s="57">
        <v>1</v>
      </c>
      <c r="E12" s="13" t="b">
        <v>0</v>
      </c>
      <c r="F12" s="13">
        <v>0</v>
      </c>
      <c r="G12" s="65">
        <v>0.16</v>
      </c>
      <c r="H12" s="13"/>
      <c r="I12" s="13" t="s">
        <v>393</v>
      </c>
      <c r="J12"/>
      <c r="K12"/>
      <c r="L12" s="57">
        <v>0</v>
      </c>
      <c r="M12" s="57">
        <v>1</v>
      </c>
      <c r="N12" s="13">
        <v>0</v>
      </c>
      <c r="O12" s="65">
        <v>0.79</v>
      </c>
      <c r="P12" s="67">
        <v>0.56000000000000005</v>
      </c>
      <c r="Q12"/>
      <c r="R12"/>
      <c r="S12"/>
      <c r="T12">
        <f t="shared" si="0"/>
        <v>1</v>
      </c>
      <c r="U12"/>
      <c r="V12"/>
      <c r="W12"/>
      <c r="X12"/>
      <c r="Y12"/>
      <c r="Z12"/>
      <c r="AA12"/>
      <c r="AB12"/>
      <c r="AC12"/>
      <c r="AD12"/>
      <c r="AE12"/>
      <c r="AF12"/>
      <c r="AI12"/>
    </row>
    <row r="13" spans="1:39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0</v>
      </c>
      <c r="G13" s="65">
        <v>0.8</v>
      </c>
      <c r="H13" s="13" t="s">
        <v>106</v>
      </c>
      <c r="I13" s="13" t="s">
        <v>394</v>
      </c>
      <c r="L13" s="13">
        <v>2</v>
      </c>
      <c r="M13" s="13">
        <v>5</v>
      </c>
      <c r="N13" s="13">
        <v>10</v>
      </c>
      <c r="O13" s="64"/>
      <c r="P13" s="64">
        <v>0.8</v>
      </c>
      <c r="T13">
        <f t="shared" si="0"/>
        <v>7</v>
      </c>
      <c r="AG13" s="9"/>
      <c r="AH13" s="9"/>
    </row>
    <row r="14" spans="1:39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0</v>
      </c>
      <c r="G14" s="65">
        <v>0.91</v>
      </c>
      <c r="H14" s="13" t="s">
        <v>105</v>
      </c>
      <c r="I14" s="13" t="s">
        <v>392</v>
      </c>
      <c r="L14" s="13">
        <v>1</v>
      </c>
      <c r="M14" s="13">
        <v>2</v>
      </c>
      <c r="N14" s="13">
        <v>5</v>
      </c>
      <c r="O14" s="64"/>
      <c r="P14" s="64">
        <v>0.91</v>
      </c>
      <c r="T14">
        <f t="shared" si="0"/>
        <v>3</v>
      </c>
      <c r="AG14" s="9"/>
      <c r="AH14" s="9"/>
    </row>
    <row r="15" spans="1:39" s="9" customFormat="1">
      <c r="A15" s="60" t="s">
        <v>425</v>
      </c>
      <c r="B15" s="13" t="s">
        <v>119</v>
      </c>
      <c r="C15" s="13">
        <v>1</v>
      </c>
      <c r="D15" s="13">
        <v>1</v>
      </c>
      <c r="E15" s="13" t="b">
        <v>0</v>
      </c>
      <c r="F15" s="13">
        <v>0</v>
      </c>
      <c r="G15" s="65">
        <v>0.95</v>
      </c>
      <c r="H15" s="13" t="s">
        <v>418</v>
      </c>
      <c r="I15" s="13" t="s">
        <v>392</v>
      </c>
      <c r="J15"/>
      <c r="K15"/>
      <c r="L15" s="13">
        <v>1</v>
      </c>
      <c r="M15" s="13">
        <v>1</v>
      </c>
      <c r="N15" s="13">
        <v>5</v>
      </c>
      <c r="O15" s="64"/>
      <c r="P15" s="64">
        <v>0.95</v>
      </c>
      <c r="Q15" s="9" t="b">
        <v>1</v>
      </c>
      <c r="R15" s="9">
        <v>1</v>
      </c>
      <c r="S15" s="9">
        <v>1</v>
      </c>
      <c r="T15">
        <f t="shared" si="0"/>
        <v>2</v>
      </c>
      <c r="U15" s="9">
        <f>IF(Q15&lt;&gt;"",1,0)</f>
        <v>1</v>
      </c>
      <c r="AI15"/>
      <c r="AJ15"/>
      <c r="AK15"/>
      <c r="AL15"/>
      <c r="AM15"/>
    </row>
    <row r="16" spans="1:39">
      <c r="A16" s="61" t="s">
        <v>423</v>
      </c>
      <c r="B16" s="13" t="s">
        <v>146</v>
      </c>
      <c r="C16" s="57">
        <v>3</v>
      </c>
      <c r="D16" s="57">
        <v>4</v>
      </c>
      <c r="E16" s="13" t="b">
        <v>0</v>
      </c>
      <c r="F16" s="13">
        <v>0</v>
      </c>
      <c r="G16" s="65">
        <v>0.9</v>
      </c>
      <c r="H16" s="13"/>
      <c r="I16" s="13" t="s">
        <v>393</v>
      </c>
      <c r="L16" s="57">
        <v>3</v>
      </c>
      <c r="M16" s="57">
        <v>4</v>
      </c>
      <c r="N16" s="13">
        <v>20</v>
      </c>
      <c r="O16" s="64"/>
      <c r="P16" s="64">
        <v>0.9</v>
      </c>
      <c r="Q16" t="b">
        <v>1</v>
      </c>
      <c r="R16">
        <v>1</v>
      </c>
      <c r="S16">
        <v>1</v>
      </c>
      <c r="T16">
        <f t="shared" si="0"/>
        <v>7</v>
      </c>
      <c r="U16">
        <f>IF(Q16&lt;&gt;"",1,0)</f>
        <v>1</v>
      </c>
      <c r="AH16" s="9"/>
    </row>
    <row r="17" spans="1:34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0</v>
      </c>
      <c r="G17" s="65">
        <v>0.01</v>
      </c>
      <c r="H17" s="13"/>
      <c r="I17" s="13" t="s">
        <v>393</v>
      </c>
      <c r="L17" s="13">
        <v>1</v>
      </c>
      <c r="M17" s="13">
        <v>1</v>
      </c>
      <c r="N17" s="13">
        <v>1</v>
      </c>
      <c r="O17" s="64"/>
      <c r="P17" s="64">
        <v>0.01</v>
      </c>
      <c r="T17" t="e">
        <f>#REF!+#REF!</f>
        <v>#REF!</v>
      </c>
      <c r="U17">
        <f>IF(Q17&lt;&gt;"",1,0)</f>
        <v>0</v>
      </c>
      <c r="V17" t="s">
        <v>126</v>
      </c>
      <c r="Z17" t="s">
        <v>66</v>
      </c>
      <c r="AA17" t="s">
        <v>68</v>
      </c>
      <c r="AB17">
        <v>8.52</v>
      </c>
      <c r="AC17">
        <v>6.11</v>
      </c>
      <c r="AD17">
        <v>32</v>
      </c>
      <c r="AE17">
        <v>14</v>
      </c>
    </row>
    <row r="18" spans="1:34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0</v>
      </c>
      <c r="G18" s="65">
        <v>0.01</v>
      </c>
      <c r="H18" s="13"/>
      <c r="I18" s="13" t="s">
        <v>393</v>
      </c>
      <c r="L18" s="13">
        <v>1</v>
      </c>
      <c r="M18" s="13">
        <v>1</v>
      </c>
      <c r="N18" s="13">
        <v>1</v>
      </c>
      <c r="O18" s="64"/>
      <c r="P18" s="64">
        <v>0.01</v>
      </c>
    </row>
    <row r="19" spans="1:34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0</v>
      </c>
      <c r="G19" s="65">
        <v>7.0000000000000007E-2</v>
      </c>
      <c r="H19" s="13"/>
      <c r="I19" s="13" t="s">
        <v>393</v>
      </c>
      <c r="L19" s="13">
        <v>1</v>
      </c>
      <c r="M19" s="13">
        <v>2</v>
      </c>
      <c r="N19" s="13">
        <v>3</v>
      </c>
      <c r="O19" s="64"/>
      <c r="P19" s="64">
        <v>0.13</v>
      </c>
    </row>
    <row r="20" spans="1:34">
      <c r="A20" s="13" t="s">
        <v>385</v>
      </c>
      <c r="B20" s="13" t="s">
        <v>120</v>
      </c>
      <c r="C20" s="13">
        <v>1</v>
      </c>
      <c r="D20" s="13">
        <v>2</v>
      </c>
      <c r="E20" s="13" t="b">
        <v>1</v>
      </c>
      <c r="F20" s="13">
        <v>0</v>
      </c>
      <c r="G20" s="65">
        <v>0.12</v>
      </c>
      <c r="H20" s="13"/>
      <c r="I20" s="13" t="s">
        <v>393</v>
      </c>
      <c r="L20" s="13">
        <v>1</v>
      </c>
      <c r="M20" s="13">
        <v>2</v>
      </c>
      <c r="N20" s="13">
        <v>2</v>
      </c>
      <c r="O20" s="64"/>
      <c r="P20" s="64">
        <v>0.09</v>
      </c>
    </row>
    <row r="21" spans="1:34">
      <c r="A21" s="13" t="s">
        <v>293</v>
      </c>
      <c r="B21" s="13" t="s">
        <v>119</v>
      </c>
      <c r="C21" s="13">
        <v>0</v>
      </c>
      <c r="D21" s="13">
        <v>0</v>
      </c>
      <c r="E21" s="13" t="b">
        <v>0</v>
      </c>
      <c r="F21" s="13">
        <v>0</v>
      </c>
      <c r="G21" s="65">
        <v>0</v>
      </c>
      <c r="H21" s="13"/>
      <c r="I21" s="63">
        <v>7.0000000000000007E-2</v>
      </c>
      <c r="J21" s="64"/>
      <c r="K21" s="64"/>
      <c r="L21" s="13">
        <v>0</v>
      </c>
      <c r="M21" s="13">
        <v>0</v>
      </c>
      <c r="N21" s="13">
        <v>0</v>
      </c>
      <c r="O21" s="64"/>
      <c r="P21" s="64">
        <v>0</v>
      </c>
    </row>
    <row r="22" spans="1:34">
      <c r="A22" s="13" t="s">
        <v>429</v>
      </c>
      <c r="B22" s="13" t="s">
        <v>119</v>
      </c>
      <c r="C22" s="13">
        <v>0</v>
      </c>
      <c r="D22" s="13">
        <v>0</v>
      </c>
      <c r="E22" s="13" t="b">
        <v>0</v>
      </c>
      <c r="F22" s="13">
        <v>0</v>
      </c>
      <c r="G22" s="65">
        <v>0</v>
      </c>
      <c r="H22" s="13" t="s">
        <v>105</v>
      </c>
      <c r="I22" s="63">
        <v>7.0000000000000007E-2</v>
      </c>
      <c r="J22" s="64"/>
      <c r="K22" s="64"/>
      <c r="L22" s="13">
        <v>0</v>
      </c>
      <c r="M22" s="13">
        <v>0</v>
      </c>
      <c r="N22" s="13">
        <v>0</v>
      </c>
      <c r="O22" t="s">
        <v>430</v>
      </c>
      <c r="P22">
        <v>0</v>
      </c>
      <c r="Q22" s="9"/>
      <c r="R22" s="9"/>
      <c r="S22" s="9"/>
    </row>
    <row r="24" spans="1:34">
      <c r="G24" t="s">
        <v>454</v>
      </c>
      <c r="P24" t="s">
        <v>454</v>
      </c>
    </row>
    <row r="26" spans="1:34" s="9" customFormat="1">
      <c r="A26"/>
      <c r="B26"/>
      <c r="C26"/>
      <c r="D26"/>
      <c r="E26"/>
      <c r="F26"/>
      <c r="G26"/>
      <c r="H26"/>
      <c r="I26"/>
      <c r="J26"/>
      <c r="K26"/>
      <c r="L26"/>
      <c r="M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/>
      <c r="AH26"/>
    </row>
    <row r="28" spans="1:34" s="9" customFormat="1">
      <c r="A28"/>
      <c r="B28"/>
      <c r="C28"/>
      <c r="D28"/>
      <c r="E28"/>
      <c r="F28"/>
      <c r="G28"/>
      <c r="H28"/>
      <c r="I28"/>
      <c r="J28"/>
      <c r="K28"/>
      <c r="L28"/>
      <c r="M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/>
      <c r="AH28"/>
    </row>
    <row r="29" spans="1:34" s="9" customFormat="1">
      <c r="A29"/>
      <c r="B29"/>
      <c r="C29"/>
      <c r="D29"/>
      <c r="E29"/>
      <c r="F29"/>
      <c r="G29"/>
      <c r="H29"/>
      <c r="I29"/>
      <c r="J29"/>
      <c r="K29"/>
      <c r="L29"/>
      <c r="M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/>
      <c r="AH29"/>
    </row>
    <row r="30" spans="1:34" s="9" customFormat="1">
      <c r="A30"/>
      <c r="B30"/>
      <c r="C30"/>
      <c r="D30"/>
      <c r="E30"/>
      <c r="F30"/>
      <c r="G30"/>
      <c r="H30"/>
      <c r="I30"/>
      <c r="J30"/>
      <c r="K30"/>
      <c r="L30"/>
      <c r="M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/>
      <c r="AH30"/>
    </row>
    <row r="31" spans="1:34" s="9" customFormat="1">
      <c r="A31"/>
      <c r="B31"/>
      <c r="C31"/>
      <c r="D31"/>
      <c r="E31"/>
      <c r="F31"/>
      <c r="G31"/>
      <c r="H31"/>
      <c r="I31"/>
      <c r="J31"/>
      <c r="K31"/>
      <c r="L31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G31"/>
      <c r="AH31"/>
    </row>
    <row r="32" spans="1:34" s="9" customFormat="1">
      <c r="A32"/>
      <c r="B32"/>
      <c r="C32"/>
      <c r="D32"/>
      <c r="E32"/>
      <c r="F32"/>
      <c r="G32"/>
      <c r="H32"/>
      <c r="I32"/>
      <c r="J32"/>
      <c r="K32"/>
      <c r="L32"/>
      <c r="M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G32"/>
      <c r="AH32"/>
    </row>
    <row r="37" spans="1:34" s="9" customFormat="1">
      <c r="A37"/>
      <c r="B37"/>
      <c r="C37"/>
      <c r="D37"/>
      <c r="E37"/>
      <c r="F37"/>
      <c r="G37"/>
      <c r="H37"/>
      <c r="I37"/>
      <c r="J37"/>
      <c r="K37"/>
      <c r="L37"/>
      <c r="M37"/>
      <c r="W37"/>
      <c r="X37"/>
      <c r="Y37"/>
      <c r="Z37"/>
      <c r="AA37"/>
      <c r="AB37"/>
      <c r="AC37"/>
      <c r="AD37"/>
      <c r="AE37"/>
      <c r="AG37"/>
      <c r="AH37"/>
    </row>
    <row r="38" spans="1:34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3" sqref="G33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487</v>
      </c>
      <c r="C1" t="s">
        <v>488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453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422</v>
      </c>
      <c r="B10">
        <v>0.41</v>
      </c>
      <c r="C10">
        <v>0.41</v>
      </c>
    </row>
    <row r="11" spans="1:3">
      <c r="A11" t="s">
        <v>426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425</v>
      </c>
      <c r="B14">
        <v>0.95</v>
      </c>
      <c r="C14">
        <v>0.95</v>
      </c>
    </row>
    <row r="15" spans="1:3">
      <c r="A15" t="s">
        <v>423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429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427</v>
      </c>
      <c r="B20">
        <v>0.9</v>
      </c>
      <c r="C20">
        <v>0.9</v>
      </c>
    </row>
    <row r="21" spans="1:3">
      <c r="A21" t="s">
        <v>424</v>
      </c>
      <c r="B21">
        <v>0.9</v>
      </c>
      <c r="C21">
        <v>0.9</v>
      </c>
    </row>
    <row r="22" spans="1:3">
      <c r="A22" t="s">
        <v>421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not active, max life extension 0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not active, max life extension 0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not active, max life extension 0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not active, max life extension 0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not active, max life extension 0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J9" sqref="J9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H27" sqref="H27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492</v>
      </c>
      <c r="L2" t="s">
        <v>491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493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J33" sqref="J33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495</v>
      </c>
      <c r="C1" s="13" t="s">
        <v>496</v>
      </c>
    </row>
    <row r="2" spans="1:9">
      <c r="A2" s="13" t="s">
        <v>443</v>
      </c>
      <c r="B2" s="77">
        <v>102043.30769230769</v>
      </c>
      <c r="C2" s="13">
        <v>0.13</v>
      </c>
    </row>
    <row r="3" spans="1:9">
      <c r="A3" s="13" t="s">
        <v>438</v>
      </c>
      <c r="B3" s="77">
        <v>84942</v>
      </c>
      <c r="C3" s="13">
        <v>0.13</v>
      </c>
    </row>
    <row r="4" spans="1:9">
      <c r="A4" s="13" t="s">
        <v>444</v>
      </c>
      <c r="B4" s="77">
        <v>63489.515151515152</v>
      </c>
      <c r="C4" s="13">
        <v>0.33</v>
      </c>
    </row>
    <row r="5" spans="1:9">
      <c r="A5" s="13" t="s">
        <v>435</v>
      </c>
      <c r="B5" s="77">
        <v>42700</v>
      </c>
      <c r="C5" s="13">
        <v>0.09</v>
      </c>
    </row>
    <row r="6" spans="1:9">
      <c r="A6" s="13" t="s">
        <v>433</v>
      </c>
      <c r="B6" s="77">
        <v>32723</v>
      </c>
      <c r="C6" s="13">
        <v>0.21</v>
      </c>
      <c r="E6" t="s">
        <v>500</v>
      </c>
    </row>
    <row r="7" spans="1:9">
      <c r="A7" s="13" t="s">
        <v>434</v>
      </c>
      <c r="B7" s="34">
        <v>30429</v>
      </c>
      <c r="C7" s="13">
        <v>0.08</v>
      </c>
      <c r="E7">
        <f>SUM(C2:C8)</f>
        <v>0.97</v>
      </c>
      <c r="G7" s="13" t="s">
        <v>434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432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5"/>
  <sheetViews>
    <sheetView zoomScale="85" zoomScaleNormal="85" workbookViewId="0">
      <selection activeCell="F20" sqref="F20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498</v>
      </c>
      <c r="C1" s="75" t="s">
        <v>499</v>
      </c>
      <c r="E1" t="s">
        <v>497</v>
      </c>
    </row>
    <row r="2" spans="1:11">
      <c r="A2" s="13" t="s">
        <v>443</v>
      </c>
      <c r="B2" s="13">
        <f>CapacitySubscriptionConsumer!C2-0.04</f>
        <v>0.09</v>
      </c>
      <c r="C2" s="78">
        <f>CapacitySubscriptionConsumer!B2</f>
        <v>102043.30769230769</v>
      </c>
      <c r="E2" s="13">
        <f>F2/100</f>
        <v>0.13</v>
      </c>
      <c r="F2">
        <v>13</v>
      </c>
      <c r="I2" s="13" t="s">
        <v>434</v>
      </c>
      <c r="J2" s="13">
        <f>E7-0.05</f>
        <v>0.03</v>
      </c>
      <c r="K2" s="75">
        <v>0</v>
      </c>
    </row>
    <row r="3" spans="1:11">
      <c r="A3" s="13" t="s">
        <v>438</v>
      </c>
      <c r="B3" s="13">
        <f>CapacitySubscriptionConsumer!C3-0.04</f>
        <v>0.09</v>
      </c>
      <c r="C3" s="78">
        <f>CapacitySubscriptionConsumer!B3</f>
        <v>84942</v>
      </c>
      <c r="E3" s="13">
        <f t="shared" ref="E3:E6" si="0">F3/100</f>
        <v>0.13</v>
      </c>
      <c r="F3">
        <v>13</v>
      </c>
      <c r="I3" s="13" t="s">
        <v>432</v>
      </c>
      <c r="J3" s="13">
        <v>0</v>
      </c>
      <c r="K3" s="75">
        <v>0</v>
      </c>
    </row>
    <row r="4" spans="1:11">
      <c r="A4" s="13" t="s">
        <v>444</v>
      </c>
      <c r="B4" s="13">
        <f>CapacitySubscriptionConsumer!C4-0.04</f>
        <v>0.29000000000000004</v>
      </c>
      <c r="C4" s="78">
        <f>CapacitySubscriptionConsumer!B4</f>
        <v>63489.515151515152</v>
      </c>
      <c r="E4" s="13">
        <f t="shared" si="0"/>
        <v>0.33</v>
      </c>
      <c r="F4">
        <v>33</v>
      </c>
    </row>
    <row r="5" spans="1:11">
      <c r="A5" s="13" t="s">
        <v>435</v>
      </c>
      <c r="B5" s="13">
        <f>CapacitySubscriptionConsumer!C5-0.04</f>
        <v>4.9999999999999996E-2</v>
      </c>
      <c r="C5" s="78">
        <f>CapacitySubscriptionConsumer!B5</f>
        <v>42700</v>
      </c>
      <c r="E5" s="13">
        <f t="shared" si="0"/>
        <v>0.09</v>
      </c>
      <c r="F5">
        <v>9</v>
      </c>
    </row>
    <row r="6" spans="1:11">
      <c r="A6" s="13" t="s">
        <v>433</v>
      </c>
      <c r="B6" s="13">
        <f>CapacitySubscriptionConsumer!C6-0.04</f>
        <v>0.16999999999999998</v>
      </c>
      <c r="C6" s="78">
        <f>CapacitySubscriptionConsumer!B6</f>
        <v>32723</v>
      </c>
      <c r="E6" s="13">
        <f t="shared" si="0"/>
        <v>0.21</v>
      </c>
      <c r="F6">
        <v>21</v>
      </c>
    </row>
    <row r="7" spans="1:11">
      <c r="A7" s="13" t="s">
        <v>434</v>
      </c>
      <c r="B7" s="13">
        <f>CapacitySubscriptionConsumer!C7-0.04</f>
        <v>0.04</v>
      </c>
      <c r="C7" s="78">
        <f>CapacitySubscriptionConsumer!B7</f>
        <v>30429</v>
      </c>
      <c r="E7" s="13">
        <f>F7/100</f>
        <v>0.08</v>
      </c>
      <c r="F7">
        <v>8</v>
      </c>
    </row>
    <row r="9" spans="1:11">
      <c r="E9" s="13">
        <f>F9/100</f>
        <v>0.03</v>
      </c>
      <c r="F9">
        <v>3</v>
      </c>
    </row>
    <row r="13" spans="1:11">
      <c r="F13" s="13" t="s">
        <v>434</v>
      </c>
      <c r="G13" s="13">
        <f>CapacitySubscriptionConsumer!C8-0.04</f>
        <v>-0.04</v>
      </c>
      <c r="H13" s="78">
        <f>CapacitySubscriptionConsumer!B8</f>
        <v>0</v>
      </c>
    </row>
    <row r="14" spans="1:11">
      <c r="F14" s="13" t="s">
        <v>432</v>
      </c>
      <c r="G14" s="13">
        <v>0.03</v>
      </c>
      <c r="H14" s="75">
        <v>0</v>
      </c>
    </row>
    <row r="15" spans="1:11">
      <c r="G15" s="76"/>
      <c r="H15" s="7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M38" sqref="M3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407</v>
      </c>
    </row>
    <row r="4" spans="1:7">
      <c r="A4" s="62" t="s">
        <v>427</v>
      </c>
      <c r="B4" s="13" t="s">
        <v>208</v>
      </c>
      <c r="C4" s="13">
        <v>3</v>
      </c>
    </row>
    <row r="5" spans="1:7">
      <c r="A5" s="62" t="s">
        <v>424</v>
      </c>
      <c r="B5" s="13" t="s">
        <v>208</v>
      </c>
      <c r="C5" s="13">
        <v>4</v>
      </c>
    </row>
    <row r="6" spans="1:7">
      <c r="A6" s="62" t="s">
        <v>421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453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422</v>
      </c>
      <c r="B10" s="13" t="s">
        <v>195</v>
      </c>
      <c r="C10" s="13">
        <v>9</v>
      </c>
      <c r="G10" s="9"/>
    </row>
    <row r="11" spans="1:7">
      <c r="A11" s="62" t="s">
        <v>426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425</v>
      </c>
      <c r="B15" s="13" t="s">
        <v>208</v>
      </c>
      <c r="C15" s="13">
        <v>14</v>
      </c>
    </row>
    <row r="16" spans="1:7">
      <c r="A16" s="62" t="s">
        <v>423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tabSelected="1" workbookViewId="0">
      <selection activeCell="G11" sqref="G11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0.73</v>
      </c>
      <c r="C2" s="13">
        <f>1-B2-D2</f>
        <v>0.24</v>
      </c>
      <c r="D2" s="13">
        <f>1-SUM(CapacitySubscriptionConsumer!C:C)</f>
        <v>3.0000000000000027E-2</v>
      </c>
      <c r="E2" s="13" t="s">
        <v>69</v>
      </c>
      <c r="G2">
        <f>SUM(B2:D2)</f>
        <v>1</v>
      </c>
    </row>
    <row r="4" spans="1:7">
      <c r="B4" t="s">
        <v>501</v>
      </c>
      <c r="C4" t="s">
        <v>502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Q36" sqref="Q36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415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L26" sqref="L26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442</v>
      </c>
      <c r="C1" t="s">
        <v>445</v>
      </c>
      <c r="D1" t="s">
        <v>441</v>
      </c>
      <c r="E1" t="s">
        <v>450</v>
      </c>
      <c r="I1" s="13"/>
      <c r="J1" s="13" t="s">
        <v>446</v>
      </c>
      <c r="K1" s="13" t="s">
        <v>451</v>
      </c>
      <c r="L1" s="70" t="s">
        <v>494</v>
      </c>
      <c r="M1" s="13" t="s">
        <v>442</v>
      </c>
      <c r="N1" s="13" t="s">
        <v>452</v>
      </c>
      <c r="P1" s="13" t="s">
        <v>461</v>
      </c>
      <c r="T1" t="s">
        <v>478</v>
      </c>
      <c r="V1" t="s">
        <v>479</v>
      </c>
    </row>
    <row r="2" spans="1:25" ht="15.75" thickBot="1">
      <c r="A2" t="s">
        <v>440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443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439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438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482</v>
      </c>
      <c r="U3">
        <v>33500</v>
      </c>
      <c r="V3">
        <f t="shared" ref="V3:V4" si="5">U3*1.5</f>
        <v>50250</v>
      </c>
    </row>
    <row r="4" spans="1:25" ht="15.75" thickBot="1">
      <c r="A4" t="s">
        <v>438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444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480</v>
      </c>
      <c r="U4">
        <v>18700</v>
      </c>
      <c r="V4">
        <f t="shared" si="5"/>
        <v>28050</v>
      </c>
    </row>
    <row r="5" spans="1:25" ht="15.75" thickBot="1">
      <c r="A5" t="s">
        <v>437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436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481</v>
      </c>
      <c r="U6">
        <v>12420</v>
      </c>
      <c r="V6">
        <f>U6*1.5</f>
        <v>18630</v>
      </c>
    </row>
    <row r="7" spans="1:25">
      <c r="A7" t="s">
        <v>435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433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434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476</v>
      </c>
      <c r="P9" t="s">
        <v>460</v>
      </c>
    </row>
    <row r="10" spans="1:25">
      <c r="A10" t="s">
        <v>432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16">
        <f>SUM(E2:E10)</f>
        <v>59002.330000000009</v>
      </c>
      <c r="F11" s="16"/>
      <c r="G11" s="16"/>
      <c r="J11" t="s">
        <v>477</v>
      </c>
    </row>
    <row r="13" spans="1:25">
      <c r="Q13" t="s">
        <v>459</v>
      </c>
    </row>
    <row r="14" spans="1:25">
      <c r="A14" t="s">
        <v>449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448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462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463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474</v>
      </c>
      <c r="B38" t="s">
        <v>451</v>
      </c>
      <c r="C38" s="2" t="s">
        <v>471</v>
      </c>
      <c r="D38" s="2" t="s">
        <v>470</v>
      </c>
      <c r="E38" s="2" t="s">
        <v>472</v>
      </c>
      <c r="F38" s="2" t="s">
        <v>473</v>
      </c>
      <c r="G38" s="2"/>
      <c r="Q38" t="s">
        <v>464</v>
      </c>
      <c r="R38" t="s">
        <v>442</v>
      </c>
      <c r="S38" t="s">
        <v>341</v>
      </c>
    </row>
    <row r="39" spans="1:20">
      <c r="A39" t="s">
        <v>465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462</v>
      </c>
    </row>
    <row r="40" spans="1:20">
      <c r="A40" t="s">
        <v>469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463</v>
      </c>
    </row>
    <row r="41" spans="1:20">
      <c r="A41" t="s">
        <v>466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467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468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475</v>
      </c>
      <c r="B45" t="s">
        <v>451</v>
      </c>
      <c r="C45" s="2" t="s">
        <v>471</v>
      </c>
      <c r="D45" s="2" t="s">
        <v>470</v>
      </c>
      <c r="E45" s="2" t="s">
        <v>472</v>
      </c>
      <c r="F45" s="2" t="s">
        <v>473</v>
      </c>
    </row>
    <row r="46" spans="1:20">
      <c r="A46" t="s">
        <v>465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469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490</v>
      </c>
    </row>
    <row r="48" spans="1:20">
      <c r="A48" t="s">
        <v>466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467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468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K29" sqref="K29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416</v>
      </c>
      <c r="I1" s="18" t="s">
        <v>417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6"/>
      <c r="H1" s="18"/>
      <c r="I1" s="18"/>
      <c r="J1" s="18" t="s">
        <v>447</v>
      </c>
      <c r="K1" s="18" t="s">
        <v>417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AB50" sqref="AB50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D21" sqref="C18:D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418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431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79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79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79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79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79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79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79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79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79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79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79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K7" sqref="K7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489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483</v>
      </c>
      <c r="I1" s="13" t="s">
        <v>399</v>
      </c>
      <c r="J1" s="13" t="s">
        <v>381</v>
      </c>
      <c r="K1" s="13" t="s">
        <v>485</v>
      </c>
      <c r="L1" s="13" t="s">
        <v>456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457</v>
      </c>
    </row>
    <row r="3" spans="1:12">
      <c r="A3" s="13" t="s">
        <v>213</v>
      </c>
      <c r="B3" s="13">
        <v>0</v>
      </c>
      <c r="C3" s="13">
        <v>27200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457</v>
      </c>
    </row>
    <row r="4" spans="1:12">
      <c r="A4" s="13" t="s">
        <v>484</v>
      </c>
      <c r="B4" s="13">
        <v>0</v>
      </c>
      <c r="C4" s="13">
        <v>27200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457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G22" sqref="G22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408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409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410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412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420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418</v>
      </c>
      <c r="B5" s="13" t="s">
        <v>419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428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2024-04-29T15:38:02Z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