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230C470-DA9F-49B7-9E65-8EC276F1B24A}" xr6:coauthVersionLast="47" xr6:coauthVersionMax="47" xr10:uidLastSave="{00000000-0000-0000-0000-000000000000}"/>
  <bookViews>
    <workbookView xWindow="-16485" yWindow="-16320" windowWidth="29040" windowHeight="15840" tabRatio="998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TechnologyTargets" sheetId="26" r:id="rId16"/>
    <sheet name="YearlyTargets" sheetId="52" r:id="rId17"/>
    <sheet name="yearlyCO2" sheetId="53" r:id="rId18"/>
    <sheet name="technologyPotentials" sheetId="51" r:id="rId19"/>
    <sheet name="Dismantled" sheetId="49" r:id="rId20"/>
    <sheet name="StepTrends" sheetId="18" r:id="rId21"/>
    <sheet name="EnergyConsumers" sheetId="16" r:id="rId22"/>
    <sheet name="yearlytechnologyPotentials2" sheetId="58" r:id="rId23"/>
    <sheet name="graphs" sheetId="56" r:id="rId24"/>
    <sheet name="CO2DE" sheetId="44" r:id="rId25"/>
    <sheet name="backup" sheetId="50" r:id="rId26"/>
    <sheet name="sources" sheetId="54" r:id="rId27"/>
    <sheet name="NewTechnologies" sheetId="35" r:id="rId28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7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K19" i="63" s="1"/>
  <c r="K20" i="63" s="1"/>
  <c r="K21" i="63" s="1"/>
  <c r="K22" i="63" s="1"/>
  <c r="K23" i="63" s="1"/>
  <c r="K24" i="63" s="1"/>
  <c r="L10" i="63"/>
  <c r="L11" i="63" s="1"/>
  <c r="L12" i="63" s="1"/>
  <c r="L13" i="63" s="1"/>
  <c r="L14" i="63" s="1"/>
  <c r="L15" i="63" s="1"/>
  <c r="L16" i="63" s="1"/>
  <c r="L17" i="63" s="1"/>
  <c r="L18" i="63" s="1"/>
  <c r="L19" i="63" s="1"/>
  <c r="L20" i="63" s="1"/>
  <c r="L21" i="63" s="1"/>
  <c r="L22" i="63" s="1"/>
  <c r="L23" i="63" s="1"/>
  <c r="L24" i="63" s="1"/>
  <c r="L9" i="63"/>
  <c r="L8" i="63"/>
  <c r="K8" i="63"/>
  <c r="J16" i="63"/>
  <c r="J9" i="63"/>
  <c r="J10" i="63"/>
  <c r="J11" i="63"/>
  <c r="J12" i="63"/>
  <c r="J13" i="63"/>
  <c r="J14" i="63"/>
  <c r="J15" i="63"/>
  <c r="J17" i="63"/>
  <c r="J18" i="63"/>
  <c r="J19" i="63"/>
  <c r="J20" i="63"/>
  <c r="J21" i="63"/>
  <c r="J22" i="63"/>
  <c r="J23" i="63"/>
  <c r="J24" i="63"/>
  <c r="J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S14" i="33"/>
  <c r="A30" i="41" l="1"/>
  <c r="A29" i="41"/>
  <c r="C3" i="18" l="1"/>
  <c r="D18" i="33" l="1"/>
  <c r="P18" i="33"/>
  <c r="T18" i="33" s="1"/>
  <c r="Q18" i="33"/>
  <c r="R18" i="33"/>
  <c r="C18" i="33"/>
  <c r="S16" i="33"/>
  <c r="S34" i="33"/>
  <c r="S13" i="33"/>
  <c r="S10" i="33"/>
  <c r="S11" i="33"/>
  <c r="S12" i="33"/>
  <c r="G3" i="35"/>
  <c r="G4" i="35"/>
  <c r="G5" i="35"/>
  <c r="G6" i="35"/>
  <c r="G7" i="35"/>
  <c r="G8" i="35"/>
  <c r="G9" i="35"/>
  <c r="G10" i="35"/>
  <c r="G11" i="35"/>
  <c r="G12" i="35"/>
  <c r="G13" i="35"/>
  <c r="G2" i="35"/>
  <c r="G9" i="45" l="1"/>
  <c r="I8" i="35"/>
  <c r="I11" i="35"/>
  <c r="S3" i="33" l="1"/>
  <c r="S4" i="33"/>
  <c r="G5" i="45" s="1"/>
  <c r="S5" i="33"/>
  <c r="S6" i="33"/>
  <c r="S7" i="33"/>
  <c r="S25" i="33"/>
  <c r="S26" i="33"/>
  <c r="S27" i="33"/>
  <c r="S28" i="33"/>
  <c r="S18" i="33" s="1"/>
  <c r="S29" i="33"/>
  <c r="S30" i="33"/>
  <c r="S8" i="33"/>
  <c r="S31" i="33"/>
  <c r="S32" i="33"/>
  <c r="S9" i="33"/>
  <c r="S33" i="33"/>
  <c r="S35" i="33"/>
  <c r="S36" i="33"/>
  <c r="S17" i="33"/>
  <c r="S24" i="33"/>
  <c r="S15" i="33"/>
  <c r="S2" i="33"/>
  <c r="G6" i="45" s="1"/>
  <c r="G4" i="45" l="1"/>
  <c r="G8" i="45"/>
  <c r="G3" i="45"/>
  <c r="G7" i="45"/>
  <c r="G2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<sst xmlns="http://schemas.openxmlformats.org/spreadsheetml/2006/main" count="929" uniqueCount="408">
  <si>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</si>
  <si>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</si>
  <si>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</si>
  <si>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</si>
  <si>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</si>
  <si>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</si>
  <si>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</si>
  <si>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</si>
  <si>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</si>
  <si>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</si>
  <si>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</si>
  <si>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</si>
  <si>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</si>
  <si>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</si>
  <si>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</si>
  <si>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</si>
  <si>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</si>
  <si>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</si>
  <si>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</si>
  <si>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</si>
  <si>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</si>
  <si>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</si>
  <si>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</si>
  <si>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</si>
  <si>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</si>
  <si>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</si>
  <si>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</si>
  <si>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</si>
  <si>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</si>
  <si>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</si>
  <si>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</si>
  <si>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</si>
  <si>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</si>
  <si>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</si>
  <si>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</si>
  <si>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</si>
  <si>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</si>
  <si>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</si>
  <si>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</si>
  <si>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</si>
  <si>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</si>
  <si>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</si>
  <si>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</si>
  <si>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</si>
  <si>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</si>
  <si>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</si>
  <si>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</si>
  <si>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</si>
  <si>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</si>
  <si>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</si>
  <si>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</si>
  <si>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</si>
  <si>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</si>
  <si>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</si>
  <si>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</si>
  <si>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</si>
  <si>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</si>
  <si>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</si>
  <si>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</si>
  <si>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</si>
  <si>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</si>
  <si>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</si>
  <si>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</si>
  <si>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</si>
  <si>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</si>
  <si>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</si>
  <si>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</si>
  <si>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</si>
  <si>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</si>
  <si>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</si>
  <si>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</si>
  <si>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</si>
  <si>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</si>
  <si>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</si>
  <si>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</si>
  <si>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</si>
  <si>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</si>
  <si>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</si>
  <si>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</si>
  <si>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</si>
  <si>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</si>
  <si>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</si>
  <si>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</si>
  <si>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</si>
  <si>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</si>
  <si>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</si>
  <si>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</si>
  <si>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</si>
  <si>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</si>
  <si>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</si>
  <si>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</si>
  <si>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</si>
  <si>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</si>
  <si>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</si>
  <si>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</si>
  <si>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</si>
  <si>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</si>
  <si>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</si>
  <si>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</si>
  <si>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</si>
  <si>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</si>
  <si>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</si>
  <si>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</si>
  <si>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</si>
  <si>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</si>
  <si>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</si>
  <si>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</si>
  <si>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</si>
  <si>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</si>
  <si>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</si>
  <si>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</si>
  <si>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</si>
  <si>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</si>
  <si>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</si>
  <si>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</si>
  <si>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</si>
  <si>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</si>
  <si>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</si>
  <si>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</si>
  <si>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</si>
  <si>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</si>
  <si>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</si>
  <si>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</si>
  <si>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</si>
  <si>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</si>
  <si>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</si>
  <si>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</si>
  <si>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</si>
  <si>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</si>
  <si>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</si>
  <si>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</si>
  <si>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</si>
  <si>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</si>
  <si>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</si>
  <si>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</si>
  <si>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</si>
  <si>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</si>
  <si>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</si>
  <si>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</si>
  <si>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</si>
  <si>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</si>
  <si>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</si>
  <si>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</si>
  <si>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</si>
  <si>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</si>
  <si>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</si>
  <si>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</si>
  <si>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</si>
  <si>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</si>
  <si>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</si>
  <si>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</si>
  <si>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</si>
  <si>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</si>
  <si>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</si>
  <si>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</si>
  <si>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</si>
  <si>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</si>
  <si>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</si>
  <si>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</si>
  <si>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</si>
  <si>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</si>
  <si>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</si>
  <si>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</si>
  <si>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</si>
  <si>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</si>
  <si>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</si>
  <si>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</si>
  <si>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</si>
  <si>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</si>
  <si>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</si>
  <si>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</si>
  <si>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</si>
  <si>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</si>
  <si>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</si>
  <si>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</si>
  <si>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</si>
  <si>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</si>
  <si>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</si>
  <si>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</si>
  <si>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</si>
  <si>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</si>
  <si>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</si>
  <si>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</si>
  <si>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</si>
  <si>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</si>
  <si>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</si>
  <si>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</si>
  <si>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</si>
  <si>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</si>
  <si>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</si>
  <si>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</si>
  <si>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</si>
  <si>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</si>
  <si>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</si>
  <si>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</si>
  <si>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</si>
  <si>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</si>
  <si>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</si>
  <si>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</si>
  <si>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</si>
  <si>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</si>
  <si>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</si>
  <si>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</si>
  <si>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</si>
  <si>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</si>
  <si>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</si>
  <si>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</si>
  <si>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</si>
  <si>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</si>
  <si>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</si>
  <si>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</si>
  <si>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</si>
  <si>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</si>
  <si>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</si>
  <si>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</si>
  <si>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</si>
  <si>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</si>
  <si>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</si>
  <si>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</si>
  <si>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</si>
  <si>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</si>
  <si>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</si>
  <si>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</si>
  <si>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</si>
  <si>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</si>
  <si>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</si>
  <si>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</si>
  <si>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</si>
  <si>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</si>
  <si>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</si>
  <si>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</si>
  <si>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</si>
  <si>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</si>
  <si>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</si>
  <si>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</si>
  <si>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</si>
  <si>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</si>
  <si>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</si>
  <si>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</si>
  <si>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</si>
  <si>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</si>
  <si>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</si>
  <si>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</si>
  <si>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</si>
  <si>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</si>
  <si>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</si>
  <si>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</si>
  <si>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</si>
  <si>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</si>
  <si>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</si>
  <si>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</si>
  <si>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</si>
  <si>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</si>
  <si>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</si>
  <si>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</si>
  <si>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</si>
  <si>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</si>
  <si>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</si>
  <si>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</si>
  <si>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</si>
  <si>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</si>
  <si>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</si>
  <si>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</si>
  <si>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</si>
  <si>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</si>
  <si>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</si>
  <si>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</si>
  <si>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</si>
  <si>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</si>
  <si>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</si>
  <si>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</si>
  <si>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</si>
  <si>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</si>
  <si>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</si>
  <si>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</si>
  <si>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</si>
  <si>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</si>
  <si>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</si>
  <si>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</si>
  <si>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</si>
  <si>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</si>
  <si>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</si>
  <si>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</si>
  <si>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</si>
  <si>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</si>
  <si>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</si>
  <si>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</si>
  <si>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</si>
  <si>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</si>
  <si>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</si>
  <si>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</si>
  <si>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</si>
  <si>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</si>
  <si>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</si>
  <si>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</si>
  <si>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</si>
  <si>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</si>
  <si>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</si>
  <si>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</si>
  <si>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</si>
  <si>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</si>
  <si>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</si>
  <si>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</si>
  <si>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</si>
  <si>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</si>
  <si>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</si>
  <si>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</si>
  <si>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</si>
  <si>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</si>
  <si>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</si>
  <si>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</si>
  <si>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</si>
  <si>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</si>
  <si>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</si>
  <si>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</si>
  <si>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</si>
  <si>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</si>
  <si>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</si>
  <si>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</si>
  <si>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</si>
  <si>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</si>
  <si>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</si>
  <si>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</si>
  <si>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</si>
  <si>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</si>
  <si>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</si>
  <si>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</si>
  <si>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</si>
  <si>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</si>
  <si>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</si>
  <si>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</si>
  <si>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</si>
  <si>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</si>
  <si>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</si>
  <si>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</si>
  <si>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</si>
  <si>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</si>
  <si>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</si>
  <si>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</si>
  <si>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</si>
  <si>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</si>
  <si>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</si>
  <si>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</si>
  <si>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</si>
  <si>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</si>
  <si>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</si>
  <si>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</si>
  <si>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</si>
  <si>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</si>
  <si>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</si>
  <si>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</si>
  <si>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</si>
  <si>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</si>
  <si>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</si>
  <si>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</si>
  <si>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</si>
  <si>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</si>
  <si>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</si>
  <si>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</si>
  <si>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</si>
  <si>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</si>
  <si>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</si>
  <si>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</si>
  <si>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</si>
  <si>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</si>
  <si>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</si>
  <si>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</si>
  <si>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</si>
  <si>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</si>
  <si>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</si>
  <si>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</si>
  <si>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</si>
  <si>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</si>
  <si>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</si>
  <si>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</si>
  <si>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</si>
  <si>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</si>
  <si>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</si>
  <si>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</si>
  <si>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</si>
  <si>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</si>
  <si>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</si>
  <si>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</si>
  <si>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</si>
  <si>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</si>
  <si>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</si>
  <si>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</si>
  <si>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</si>
  <si>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</si>
  <si>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</si>
  <si>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</si>
  <si>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</si>
  <si>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</si>
  <si>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</si>
  <si>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</si>
  <si>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</si>
  <si>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</si>
  <si>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</si>
  <si>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r>
      <t>pow</t>
    </r>
    <r>
      <rPr>
        <sz val="10"/>
        <color rgb="FFA9B7C6"/>
        <rFont val="Arial Unicode MS"/>
      </rPr>
      <t>(</t>
    </r>
    <r>
      <rPr>
        <sz val="10"/>
        <color rgb="FF6897BB"/>
        <rFont val="Arial Unicode MS"/>
      </rPr>
      <t xml:space="preserve">1 </t>
    </r>
    <r>
      <rPr>
        <sz val="10"/>
        <color rgb="FFA9B7C6"/>
        <rFont val="Arial Unicode MS"/>
      </rPr>
      <t xml:space="preserve">+ </t>
    </r>
    <r>
      <rPr>
        <sz val="10"/>
        <color rgb="FF94558D"/>
        <rFont val="Arial Unicode MS"/>
      </rPr>
      <t>self</t>
    </r>
    <r>
      <rPr>
        <sz val="10"/>
        <color rgb="FFA9B7C6"/>
        <rFont val="Arial Unicode MS"/>
      </rPr>
      <t>.growth_rate</t>
    </r>
    <r>
      <rPr>
        <sz val="10"/>
        <color rgb="FFCC7832"/>
        <rFont val="Arial Unicode MS"/>
      </rPr>
      <t xml:space="preserve">, </t>
    </r>
    <r>
      <rPr>
        <sz val="10"/>
        <color rgb="FFA9B7C6"/>
        <rFont val="Arial Unicode MS"/>
      </rPr>
      <t xml:space="preserve">tick) * </t>
    </r>
    <r>
      <rPr>
        <sz val="10"/>
        <color rgb="FF94558D"/>
        <rFont val="Arial Unicode MS"/>
      </rPr>
      <t>self</t>
    </r>
    <r>
      <rPr>
        <sz val="10"/>
        <color rgb="FFA9B7C6"/>
        <rFont val="Arial Unicode MS"/>
      </rPr>
      <t>.start</t>
    </r>
  </si>
  <si>
    <t>&lt;Increase of fixed operating costs after lifetime</t>
  </si>
  <si>
    <r>
      <t>plant.actualEfficiency * (</t>
    </r>
    <r>
      <rPr>
        <sz val="10"/>
        <color rgb="FF6897BB"/>
        <rFont val="Arial Unicode MS"/>
      </rPr>
      <t xml:space="preserve">1 </t>
    </r>
    <r>
      <rPr>
        <sz val="10"/>
        <color rgb="FFA9B7C6"/>
        <rFont val="Arial Unicode MS"/>
      </rPr>
      <t>- plant.technology.efficiency_modifier)</t>
    </r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</si>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</sst>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color rgb="FF6897BB"/>
      <name val="Arial Unicode MS"/>
    </font>
    <font>
      <sz val="10"/>
      <color rgb="FF94558D"/>
      <name val="Arial Unicode MS"/>
    </font>
    <font>
      <sz val="10"/>
      <color rgb="FFCC7832"/>
      <name val="Arial Unicode MS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Fill="1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2" fillId="0" borderId="0" xfId="0" applyNumberFormat="1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 applyBorder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4" borderId="0" xfId="0" applyFill="1" applyBorder="1" applyAlignment="1">
      <alignment wrapText="1"/>
    </xf>
    <xf numFmtId="0" fontId="4" fillId="0" borderId="0" xfId="0" applyFont="1" applyBorder="1"/>
    <xf numFmtId="0" fontId="16" fillId="0" borderId="0" xfId="0" applyFont="1" applyBorder="1"/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18" fillId="0" borderId="0" xfId="0" applyFont="1" applyAlignment="1">
      <alignment horizontal="center" wrapText="1"/>
    </xf>
    <xf numFmtId="0" fontId="22" fillId="0" borderId="0" xfId="0" applyFont="1" applyAlignment="1">
      <alignment vertical="center"/>
    </xf>
    <xf numFmtId="0" fontId="4" fillId="8" borderId="0" xfId="0" applyFont="1" applyFill="1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TechnologyTrends!$I$6:$I$24</c:f>
              <c:numCache>
                <c:formatCode>General</c:formatCode>
                <c:ptCount val="1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xVal>
          <c:yVal>
            <c:numRef>
              <c:f>TechnologyTrends!$J$6:$J$24</c:f>
              <c:numCache>
                <c:formatCode>General</c:formatCode>
                <c:ptCount val="19"/>
                <c:pt idx="0">
                  <c:v>0.90909090909090906</c:v>
                </c:pt>
                <c:pt idx="1">
                  <c:v>1</c:v>
                </c:pt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1.4641000000000004</c:v>
                </c:pt>
                <c:pt idx="6">
                  <c:v>1.6105100000000006</c:v>
                </c:pt>
                <c:pt idx="7">
                  <c:v>1.7715610000000008</c:v>
                </c:pt>
                <c:pt idx="8">
                  <c:v>1.9487171000000012</c:v>
                </c:pt>
                <c:pt idx="9">
                  <c:v>2.1435888100000011</c:v>
                </c:pt>
                <c:pt idx="10">
                  <c:v>2.3579476910000015</c:v>
                </c:pt>
                <c:pt idx="11">
                  <c:v>2.5937424601000019</c:v>
                </c:pt>
                <c:pt idx="12">
                  <c:v>2.8531167061100025</c:v>
                </c:pt>
                <c:pt idx="13">
                  <c:v>3.1384283767210026</c:v>
                </c:pt>
                <c:pt idx="14">
                  <c:v>3.4522712143931029</c:v>
                </c:pt>
                <c:pt idx="15">
                  <c:v>3.7974983358324139</c:v>
                </c:pt>
                <c:pt idx="16">
                  <c:v>4.1772481694156554</c:v>
                </c:pt>
                <c:pt idx="17">
                  <c:v>4.5949729863572211</c:v>
                </c:pt>
                <c:pt idx="18">
                  <c:v>5.0544702849929433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TechnologyTrends!$I$6:$I$24</c:f>
              <c:numCache>
                <c:formatCode>General</c:formatCode>
                <c:ptCount val="1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xVal>
          <c:yVal>
            <c:numRef>
              <c:f>TechnologyTrends!$K$6:$K$24</c:f>
              <c:numCache>
                <c:formatCode>General</c:formatCode>
                <c:ptCount val="19"/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1.4641000000000006</c:v>
                </c:pt>
                <c:pt idx="6">
                  <c:v>1.6105100000000008</c:v>
                </c:pt>
                <c:pt idx="7">
                  <c:v>1.7715610000000011</c:v>
                </c:pt>
                <c:pt idx="8">
                  <c:v>1.9487171000000014</c:v>
                </c:pt>
                <c:pt idx="9">
                  <c:v>2.1435888100000016</c:v>
                </c:pt>
                <c:pt idx="10">
                  <c:v>2.3579476910000019</c:v>
                </c:pt>
                <c:pt idx="11">
                  <c:v>2.5937424601000023</c:v>
                </c:pt>
                <c:pt idx="12">
                  <c:v>2.8531167061100029</c:v>
                </c:pt>
                <c:pt idx="13">
                  <c:v>3.1384283767210035</c:v>
                </c:pt>
                <c:pt idx="14">
                  <c:v>3.4522712143931042</c:v>
                </c:pt>
                <c:pt idx="15">
                  <c:v>3.7974983358324148</c:v>
                </c:pt>
                <c:pt idx="16">
                  <c:v>4.1772481694156562</c:v>
                </c:pt>
                <c:pt idx="17">
                  <c:v>4.594972986357222</c:v>
                </c:pt>
                <c:pt idx="18">
                  <c:v>5.0544702849929442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TechnologyTrends!$I$6:$I$24</c:f>
              <c:numCache>
                <c:formatCode>General</c:formatCode>
                <c:ptCount val="1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xVal>
          <c:yVal>
            <c:numRef>
              <c:f>TechnologyTrends!$L$6:$L$24</c:f>
              <c:numCache>
                <c:formatCode>General</c:formatCode>
                <c:ptCount val="19"/>
                <c:pt idx="2">
                  <c:v>0.9</c:v>
                </c:pt>
                <c:pt idx="3">
                  <c:v>0.81</c:v>
                </c:pt>
                <c:pt idx="4">
                  <c:v>0.72900000000000009</c:v>
                </c:pt>
                <c:pt idx="5">
                  <c:v>0.65610000000000013</c:v>
                </c:pt>
                <c:pt idx="6">
                  <c:v>0.59049000000000018</c:v>
                </c:pt>
                <c:pt idx="7">
                  <c:v>0.53144100000000016</c:v>
                </c:pt>
                <c:pt idx="8">
                  <c:v>0.47829690000000014</c:v>
                </c:pt>
                <c:pt idx="9">
                  <c:v>0.43046721000000016</c:v>
                </c:pt>
                <c:pt idx="10">
                  <c:v>0.38742048900000015</c:v>
                </c:pt>
                <c:pt idx="11">
                  <c:v>0.34867844010000015</c:v>
                </c:pt>
                <c:pt idx="12">
                  <c:v>0.31381059609000017</c:v>
                </c:pt>
                <c:pt idx="13">
                  <c:v>0.28242953648100017</c:v>
                </c:pt>
                <c:pt idx="14">
                  <c:v>0.25418658283290013</c:v>
                </c:pt>
                <c:pt idx="15">
                  <c:v>0.22876792454961012</c:v>
                </c:pt>
                <c:pt idx="16">
                  <c:v>0.2058911320946491</c:v>
                </c:pt>
                <c:pt idx="17">
                  <c:v>0.18530201888518419</c:v>
                </c:pt>
                <c:pt idx="18">
                  <c:v>0.16677181699666577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320675</xdr:colOff>
      <xdr:row>5</xdr:row>
      <xdr:rowOff>153987</xdr:rowOff>
    </xdr:from>
    <xdr:to>
      <xdr:col>20</xdr:col>
      <xdr:colOff>15875</xdr:colOff>
      <xdr:row>21</xdr:row>
      <xdr:rowOff>7937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70</v>
      </c>
      <c r="B1" t="s">
        <v>356</v>
      </c>
    </row>
    <row r="2" spans="1:5" s="28" customFormat="1">
      <c r="A2" s="9" t="s">
        <v>355</v>
      </c>
      <c r="B2" s="28" t="s">
        <v>152</v>
      </c>
    </row>
    <row r="3" spans="1:5">
      <c r="A3" s="26" t="s">
        <v>291</v>
      </c>
      <c r="B3" t="s">
        <v>292</v>
      </c>
    </row>
    <row r="4" spans="1:5">
      <c r="A4" s="42" t="s">
        <v>332</v>
      </c>
      <c r="B4" t="s">
        <v>333</v>
      </c>
    </row>
    <row r="6" spans="1:5">
      <c r="A6" s="16"/>
      <c r="B6" s="16" t="s">
        <v>359</v>
      </c>
      <c r="C6" s="16" t="s">
        <v>72</v>
      </c>
      <c r="D6" s="16" t="s">
        <v>274</v>
      </c>
      <c r="E6" s="16" t="s">
        <v>264</v>
      </c>
    </row>
    <row r="7" spans="1:5">
      <c r="A7" s="16" t="s">
        <v>158</v>
      </c>
      <c r="B7" s="16" t="s">
        <v>194</v>
      </c>
      <c r="C7" s="16" t="s">
        <v>289</v>
      </c>
      <c r="D7" s="16"/>
      <c r="E7" s="16"/>
    </row>
    <row r="8" spans="1:5">
      <c r="A8" s="16"/>
      <c r="B8" s="16" t="s">
        <v>159</v>
      </c>
      <c r="C8" s="16" t="s">
        <v>197</v>
      </c>
      <c r="D8" s="16"/>
      <c r="E8" s="16"/>
    </row>
    <row r="9" spans="1:5">
      <c r="B9" s="24" t="s">
        <v>198</v>
      </c>
      <c r="C9" s="16" t="s">
        <v>285</v>
      </c>
      <c r="D9" s="16"/>
      <c r="E9" s="16"/>
    </row>
    <row r="10" spans="1:5">
      <c r="B10" s="16" t="s">
        <v>280</v>
      </c>
      <c r="C10" s="16"/>
      <c r="D10" s="16"/>
      <c r="E10" s="16"/>
    </row>
    <row r="11" spans="1:5">
      <c r="B11" s="16" t="s">
        <v>272</v>
      </c>
      <c r="C11" s="16" t="s">
        <v>273</v>
      </c>
      <c r="D11" s="16"/>
      <c r="E11" s="16"/>
    </row>
    <row r="12" spans="1:5">
      <c r="A12" s="16" t="s">
        <v>73</v>
      </c>
      <c r="B12" s="9" t="s">
        <v>193</v>
      </c>
      <c r="C12" s="16" t="s">
        <v>287</v>
      </c>
      <c r="D12" s="16"/>
      <c r="E12" s="16"/>
    </row>
    <row r="13" spans="1:5">
      <c r="A13" s="16"/>
      <c r="B13" s="9" t="s">
        <v>190</v>
      </c>
      <c r="C13" s="16" t="s">
        <v>287</v>
      </c>
      <c r="D13" s="16"/>
    </row>
    <row r="14" spans="1:5">
      <c r="A14" s="16"/>
      <c r="B14" s="9" t="s">
        <v>191</v>
      </c>
      <c r="C14" s="16" t="s">
        <v>287</v>
      </c>
      <c r="D14" s="16"/>
      <c r="E14" s="16"/>
    </row>
    <row r="15" spans="1:5">
      <c r="A15" s="16"/>
      <c r="B15" s="9" t="s">
        <v>187</v>
      </c>
      <c r="C15" s="16" t="s">
        <v>271</v>
      </c>
      <c r="D15" s="16"/>
      <c r="E15" s="16"/>
    </row>
    <row r="16" spans="1:5">
      <c r="A16" s="16"/>
      <c r="B16" s="9" t="s">
        <v>188</v>
      </c>
      <c r="C16" s="16" t="s">
        <v>263</v>
      </c>
      <c r="D16" s="16"/>
      <c r="E16" s="16"/>
    </row>
    <row r="17" spans="1:5">
      <c r="A17" s="16"/>
      <c r="B17" s="9" t="s">
        <v>189</v>
      </c>
      <c r="C17" s="16" t="s">
        <v>268</v>
      </c>
      <c r="D17" s="16"/>
      <c r="E17" s="16"/>
    </row>
    <row r="18" spans="1:5">
      <c r="A18" s="16"/>
      <c r="B18" s="16" t="s">
        <v>75</v>
      </c>
      <c r="C18" s="16"/>
      <c r="D18" s="16"/>
      <c r="E18" s="16"/>
    </row>
    <row r="19" spans="1:5">
      <c r="A19" s="16"/>
      <c r="B19" s="16" t="s">
        <v>138</v>
      </c>
      <c r="C19" s="16" t="s">
        <v>282</v>
      </c>
      <c r="D19" s="16" t="s">
        <v>261</v>
      </c>
      <c r="E19" s="16"/>
    </row>
    <row r="20" spans="1:5">
      <c r="A20" s="16"/>
      <c r="B20" s="16" t="s">
        <v>68</v>
      </c>
      <c r="C20" s="16"/>
      <c r="D20" s="16" t="s">
        <v>261</v>
      </c>
      <c r="E20" s="16"/>
    </row>
    <row r="21" spans="1:5">
      <c r="A21" s="16"/>
      <c r="B21" s="16" t="s">
        <v>69</v>
      </c>
      <c r="C21" s="16" t="s">
        <v>266</v>
      </c>
      <c r="D21" s="16" t="s">
        <v>261</v>
      </c>
      <c r="E21" s="16"/>
    </row>
    <row r="22" spans="1:5">
      <c r="A22" s="16"/>
      <c r="B22" s="16" t="s">
        <v>136</v>
      </c>
      <c r="C22" s="16" t="s">
        <v>265</v>
      </c>
      <c r="D22" s="16" t="s">
        <v>261</v>
      </c>
      <c r="E22" s="16"/>
    </row>
    <row r="23" spans="1:5">
      <c r="A23" s="16"/>
      <c r="B23" s="16" t="s">
        <v>242</v>
      </c>
      <c r="C23" s="23" t="s">
        <v>267</v>
      </c>
      <c r="D23" s="16" t="s">
        <v>261</v>
      </c>
      <c r="E23" s="16"/>
    </row>
    <row r="24" spans="1:5">
      <c r="A24" s="16"/>
      <c r="B24" s="16" t="s">
        <v>234</v>
      </c>
      <c r="C24" s="16" t="s">
        <v>168</v>
      </c>
      <c r="D24" s="16" t="s">
        <v>261</v>
      </c>
    </row>
    <row r="25" spans="1:5">
      <c r="A25" s="16"/>
      <c r="B25" s="16" t="s">
        <v>235</v>
      </c>
      <c r="C25" s="16" t="s">
        <v>168</v>
      </c>
      <c r="D25" s="16"/>
      <c r="E25" s="16"/>
    </row>
    <row r="26" spans="1:5">
      <c r="A26" s="16"/>
      <c r="B26" s="16" t="s">
        <v>236</v>
      </c>
      <c r="C26" s="16" t="s">
        <v>168</v>
      </c>
      <c r="D26" s="16"/>
      <c r="E26" s="16"/>
    </row>
    <row r="27" spans="1:5" ht="17" customHeight="1">
      <c r="A27" s="16"/>
      <c r="B27" s="16" t="s">
        <v>179</v>
      </c>
      <c r="C27" s="16"/>
      <c r="D27" s="16" t="s">
        <v>286</v>
      </c>
      <c r="E27" s="16"/>
    </row>
    <row r="28" spans="1:5">
      <c r="A28" s="16" t="s">
        <v>270</v>
      </c>
      <c r="B28" s="24" t="s">
        <v>275</v>
      </c>
      <c r="C28" s="16" t="s">
        <v>157</v>
      </c>
      <c r="D28" s="16"/>
      <c r="E28" s="16"/>
    </row>
    <row r="29" spans="1:5">
      <c r="A29" s="16"/>
      <c r="B29" s="16" t="s">
        <v>276</v>
      </c>
      <c r="C29" s="16" t="s">
        <v>283</v>
      </c>
      <c r="D29" s="16" t="s">
        <v>261</v>
      </c>
      <c r="E29" s="16"/>
    </row>
    <row r="30" spans="1:5">
      <c r="A30" s="16"/>
      <c r="B30" s="16" t="s">
        <v>37</v>
      </c>
      <c r="C30" s="16"/>
      <c r="D30" s="16"/>
      <c r="E30" s="16"/>
    </row>
    <row r="31" spans="1:5">
      <c r="A31" s="16"/>
      <c r="B31" s="16" t="s">
        <v>38</v>
      </c>
      <c r="C31" s="16"/>
      <c r="D31" s="16"/>
      <c r="E31" s="16"/>
    </row>
    <row r="32" spans="1:5">
      <c r="A32" s="16" t="s">
        <v>150</v>
      </c>
      <c r="B32" s="16" t="s">
        <v>276</v>
      </c>
      <c r="C32" s="16" t="s">
        <v>283</v>
      </c>
      <c r="D32" s="16" t="s">
        <v>261</v>
      </c>
      <c r="E32" s="16"/>
    </row>
    <row r="33" spans="1:5">
      <c r="A33" s="16" t="s">
        <v>269</v>
      </c>
      <c r="B33" s="16" t="s">
        <v>237</v>
      </c>
      <c r="C33" s="16"/>
      <c r="D33" s="16"/>
      <c r="E33" s="16"/>
    </row>
    <row r="34" spans="1:5">
      <c r="A34" s="16" t="s">
        <v>278</v>
      </c>
      <c r="B34" s="16" t="s">
        <v>233</v>
      </c>
      <c r="C34" s="16" t="s">
        <v>279</v>
      </c>
      <c r="D34" s="16"/>
      <c r="E34" s="16"/>
    </row>
    <row r="35" spans="1:5">
      <c r="A35" s="16"/>
      <c r="B35" s="16" t="s">
        <v>229</v>
      </c>
      <c r="C35" s="16" t="s">
        <v>279</v>
      </c>
      <c r="D35" s="16"/>
      <c r="E35" s="16"/>
    </row>
    <row r="36" spans="1:5">
      <c r="A36" s="16"/>
      <c r="B36" s="16" t="s">
        <v>230</v>
      </c>
      <c r="C36" s="16" t="s">
        <v>279</v>
      </c>
      <c r="D36" s="16"/>
      <c r="E36" s="16"/>
    </row>
    <row r="37" spans="1:5">
      <c r="A37" s="16"/>
      <c r="B37" s="16" t="s">
        <v>231</v>
      </c>
      <c r="C37" s="16" t="s">
        <v>279</v>
      </c>
      <c r="D37" s="16"/>
      <c r="E37" s="16"/>
    </row>
    <row r="38" spans="1:5">
      <c r="A38" s="16"/>
      <c r="B38" s="16" t="s">
        <v>232</v>
      </c>
      <c r="C38" s="16" t="s">
        <v>279</v>
      </c>
      <c r="D38" s="16"/>
      <c r="E38" s="16"/>
    </row>
    <row r="39" spans="1:5">
      <c r="A39" s="16" t="s">
        <v>74</v>
      </c>
      <c r="B39" s="16" t="s">
        <v>13</v>
      </c>
      <c r="C39" s="16"/>
      <c r="D39" s="16" t="s">
        <v>261</v>
      </c>
      <c r="E39" s="16"/>
    </row>
    <row r="40" spans="1:5">
      <c r="A40" s="16"/>
      <c r="B40" s="16" t="s">
        <v>14</v>
      </c>
      <c r="C40" s="16"/>
      <c r="D40" s="16" t="s">
        <v>261</v>
      </c>
      <c r="E40" s="16"/>
    </row>
    <row r="41" spans="1:5">
      <c r="A41" s="16"/>
      <c r="B41" s="16" t="s">
        <v>15</v>
      </c>
      <c r="C41" s="16"/>
      <c r="D41" s="16" t="s">
        <v>261</v>
      </c>
      <c r="E41" s="16"/>
    </row>
    <row r="42" spans="1:5">
      <c r="A42" s="16"/>
      <c r="B42" s="16" t="s">
        <v>16</v>
      </c>
      <c r="C42" s="16"/>
      <c r="D42" s="16" t="s">
        <v>261</v>
      </c>
      <c r="E42" s="16"/>
    </row>
    <row r="43" spans="1:5">
      <c r="A43" s="16"/>
      <c r="B43" s="16" t="s">
        <v>18</v>
      </c>
      <c r="C43" s="16" t="s">
        <v>288</v>
      </c>
      <c r="D43" s="16" t="s">
        <v>261</v>
      </c>
      <c r="E43" s="16"/>
    </row>
    <row r="44" spans="1:5">
      <c r="A44" s="16" t="s">
        <v>71</v>
      </c>
      <c r="B44" s="16" t="s">
        <v>30</v>
      </c>
      <c r="C44" s="16"/>
      <c r="D44" s="16" t="s">
        <v>261</v>
      </c>
      <c r="E44" s="16"/>
    </row>
    <row r="45" spans="1:5">
      <c r="A45" s="16"/>
      <c r="B45" s="16" t="s">
        <v>31</v>
      </c>
      <c r="C45" s="16"/>
      <c r="D45" s="16" t="s">
        <v>261</v>
      </c>
      <c r="E45" s="16"/>
    </row>
    <row r="46" spans="1:5">
      <c r="A46" s="16"/>
      <c r="B46" s="16" t="s">
        <v>32</v>
      </c>
      <c r="C46" s="16"/>
      <c r="D46" s="16" t="s">
        <v>261</v>
      </c>
      <c r="E46" s="16"/>
    </row>
    <row r="47" spans="1:5">
      <c r="A47" s="16"/>
      <c r="B47" s="16" t="s">
        <v>33</v>
      </c>
      <c r="C47" s="16"/>
      <c r="D47" s="16" t="s">
        <v>261</v>
      </c>
      <c r="E47" s="16"/>
    </row>
    <row r="48" spans="1:5">
      <c r="A48" s="16" t="s">
        <v>262</v>
      </c>
      <c r="B48" s="16" t="s">
        <v>256</v>
      </c>
      <c r="C48" s="16"/>
      <c r="D48" s="16" t="s">
        <v>261</v>
      </c>
      <c r="E48" s="16"/>
    </row>
    <row r="49" spans="1:5">
      <c r="A49" s="16"/>
      <c r="B49" s="16" t="s">
        <v>257</v>
      </c>
      <c r="C49" s="16"/>
      <c r="D49" s="16" t="s">
        <v>261</v>
      </c>
      <c r="E49" s="16"/>
    </row>
    <row r="50" spans="1:5">
      <c r="A50" s="16" t="s">
        <v>262</v>
      </c>
      <c r="B50" s="16" t="s">
        <v>281</v>
      </c>
      <c r="C50" s="16" t="s">
        <v>284</v>
      </c>
      <c r="D50" s="16" t="s">
        <v>261</v>
      </c>
      <c r="E50" s="16"/>
    </row>
    <row r="51" spans="1:5">
      <c r="A51" s="16" t="s">
        <v>76</v>
      </c>
      <c r="B51" s="16" t="s">
        <v>29</v>
      </c>
      <c r="C51" s="16" t="s">
        <v>277</v>
      </c>
      <c r="D51" s="16" t="s">
        <v>261</v>
      </c>
      <c r="E51" s="16"/>
    </row>
    <row r="52" spans="1:5">
      <c r="A52" s="16"/>
      <c r="B52" s="16" t="s">
        <v>22</v>
      </c>
      <c r="C52" s="16" t="s">
        <v>277</v>
      </c>
      <c r="D52" s="16" t="s">
        <v>261</v>
      </c>
      <c r="E52" s="16"/>
    </row>
    <row r="53" spans="1:5">
      <c r="A53" s="16"/>
      <c r="B53" s="16" t="s">
        <v>23</v>
      </c>
      <c r="C53" s="16" t="s">
        <v>277</v>
      </c>
      <c r="D53" s="16" t="s">
        <v>261</v>
      </c>
      <c r="E53" s="16"/>
    </row>
    <row r="54" spans="1:5">
      <c r="A54" s="16"/>
      <c r="B54" s="16" t="s">
        <v>24</v>
      </c>
      <c r="C54" s="16" t="s">
        <v>277</v>
      </c>
      <c r="D54" s="16" t="s">
        <v>261</v>
      </c>
      <c r="E54" s="16"/>
    </row>
    <row r="55" spans="1:5">
      <c r="A55" s="16"/>
      <c r="B55" s="16" t="s">
        <v>77</v>
      </c>
      <c r="C55" s="16" t="s">
        <v>277</v>
      </c>
      <c r="D55" s="16" t="s">
        <v>261</v>
      </c>
      <c r="E55" s="16"/>
    </row>
    <row r="56" spans="1:5">
      <c r="A56" t="s">
        <v>360</v>
      </c>
      <c r="C56" s="23" t="s">
        <v>362</v>
      </c>
    </row>
    <row r="57" spans="1:5">
      <c r="A57" t="s">
        <v>361</v>
      </c>
      <c r="C57" s="23" t="s">
        <v>363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57"/>
  <sheetViews>
    <sheetView zoomScaleNormal="85" workbookViewId="0">
      <pane ySplit="1" topLeftCell="A20" activePane="bottomLeft" state="frozen"/>
      <selection pane="bottomLeft" activeCell="M22" sqref="M2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28" customWidth="1"/>
    <col min="7" max="7" width="15.1796875" customWidth="1"/>
    <col min="8" max="8" width="15.1796875" style="28" customWidth="1"/>
    <col min="9" max="11" width="15.1796875" customWidth="1"/>
    <col min="12" max="15" width="15.1796875" style="28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151</v>
      </c>
      <c r="B1" s="17" t="s">
        <v>177</v>
      </c>
      <c r="C1" s="64" t="s">
        <v>68</v>
      </c>
      <c r="D1" s="64" t="s">
        <v>69</v>
      </c>
      <c r="E1" s="17" t="s">
        <v>191</v>
      </c>
      <c r="F1" s="17" t="s">
        <v>190</v>
      </c>
      <c r="G1" s="65" t="s">
        <v>134</v>
      </c>
      <c r="H1" s="65" t="s">
        <v>382</v>
      </c>
      <c r="I1" s="64" t="s">
        <v>242</v>
      </c>
      <c r="J1" s="17" t="s">
        <v>155</v>
      </c>
      <c r="P1" s="8" t="s">
        <v>135</v>
      </c>
      <c r="Q1" s="8" t="s">
        <v>136</v>
      </c>
      <c r="R1" s="8" t="s">
        <v>137</v>
      </c>
      <c r="S1" t="s">
        <v>149</v>
      </c>
      <c r="T1" t="s">
        <v>251</v>
      </c>
      <c r="U1" s="3" t="s">
        <v>156</v>
      </c>
      <c r="V1" t="s">
        <v>139</v>
      </c>
      <c r="W1" s="3" t="s">
        <v>141</v>
      </c>
      <c r="X1" s="3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2" customFormat="1">
      <c r="A2" s="12" t="s">
        <v>97</v>
      </c>
      <c r="B2" s="66" t="s">
        <v>147</v>
      </c>
      <c r="C2" s="66">
        <v>1</v>
      </c>
      <c r="D2" s="66">
        <v>3</v>
      </c>
      <c r="E2" s="66">
        <v>30</v>
      </c>
      <c r="F2" s="66">
        <v>30</v>
      </c>
      <c r="G2" s="66" t="b">
        <v>0</v>
      </c>
      <c r="H2" s="66">
        <v>0</v>
      </c>
      <c r="I2" s="66">
        <v>0.7</v>
      </c>
      <c r="J2" s="66" t="s">
        <v>133</v>
      </c>
      <c r="N2" s="28"/>
      <c r="O2" s="28"/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29" si="1">IF(P2&lt;&gt;"",1,0)</f>
        <v>1</v>
      </c>
      <c r="V2" s="12" t="s">
        <v>140</v>
      </c>
      <c r="W2" s="12">
        <v>500</v>
      </c>
      <c r="X2" s="12">
        <v>500</v>
      </c>
      <c r="Y2" s="12" t="s">
        <v>80</v>
      </c>
      <c r="Z2" s="12" t="s">
        <v>82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98</v>
      </c>
      <c r="B3" s="66" t="s">
        <v>147</v>
      </c>
      <c r="C3" s="18">
        <v>1</v>
      </c>
      <c r="D3" s="18">
        <v>3</v>
      </c>
      <c r="E3" s="18">
        <v>20</v>
      </c>
      <c r="F3" s="18">
        <v>20</v>
      </c>
      <c r="G3" s="18" t="b">
        <v>0</v>
      </c>
      <c r="H3" s="66">
        <v>0</v>
      </c>
      <c r="I3" s="18">
        <v>0.7</v>
      </c>
      <c r="J3" s="66" t="s">
        <v>132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85</v>
      </c>
      <c r="B4" s="66" t="s">
        <v>147</v>
      </c>
      <c r="C4" s="66">
        <v>1</v>
      </c>
      <c r="D4" s="66">
        <v>2</v>
      </c>
      <c r="E4" s="66">
        <v>30</v>
      </c>
      <c r="F4" s="66">
        <v>30</v>
      </c>
      <c r="G4" s="66" t="b">
        <v>0</v>
      </c>
      <c r="H4" s="66">
        <v>0</v>
      </c>
      <c r="I4" s="66">
        <v>1</v>
      </c>
      <c r="J4" s="66" t="s">
        <v>129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85</v>
      </c>
      <c r="W4" s="12">
        <v>775</v>
      </c>
      <c r="X4" s="12">
        <v>775</v>
      </c>
      <c r="Y4" s="12" t="s">
        <v>84</v>
      </c>
      <c r="Z4" s="12" t="s">
        <v>85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99</v>
      </c>
      <c r="B5" s="66" t="s">
        <v>147</v>
      </c>
      <c r="C5" s="66">
        <v>1</v>
      </c>
      <c r="D5" s="66">
        <v>2</v>
      </c>
      <c r="E5" s="66">
        <v>30</v>
      </c>
      <c r="F5" s="66">
        <v>30</v>
      </c>
      <c r="G5" s="66" t="b">
        <v>0</v>
      </c>
      <c r="H5" s="66">
        <v>0</v>
      </c>
      <c r="I5" s="66">
        <v>1</v>
      </c>
      <c r="J5" s="66" t="s">
        <v>129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s="12" t="s">
        <v>100</v>
      </c>
      <c r="B6" s="18" t="s">
        <v>147</v>
      </c>
      <c r="C6" s="18">
        <v>1</v>
      </c>
      <c r="D6" s="18">
        <v>2</v>
      </c>
      <c r="E6" s="18">
        <v>20</v>
      </c>
      <c r="F6" s="18">
        <v>20</v>
      </c>
      <c r="G6" s="18" t="b">
        <v>0</v>
      </c>
      <c r="H6" s="66">
        <v>0</v>
      </c>
      <c r="I6" s="18">
        <v>1</v>
      </c>
      <c r="J6" s="18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2" t="s">
        <v>83</v>
      </c>
      <c r="B7" s="18" t="s">
        <v>147</v>
      </c>
      <c r="C7" s="18">
        <v>1</v>
      </c>
      <c r="D7" s="18">
        <v>2</v>
      </c>
      <c r="E7" s="18">
        <v>20</v>
      </c>
      <c r="F7" s="18">
        <v>20</v>
      </c>
      <c r="G7" s="18" t="b">
        <v>0</v>
      </c>
      <c r="H7" s="66">
        <v>0</v>
      </c>
      <c r="I7" s="18">
        <v>1</v>
      </c>
      <c r="J7" s="18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50</v>
      </c>
      <c r="B8" s="66" t="s">
        <v>147</v>
      </c>
      <c r="C8" s="66">
        <v>2</v>
      </c>
      <c r="D8" s="66">
        <v>5</v>
      </c>
      <c r="E8" s="66">
        <v>45</v>
      </c>
      <c r="F8" s="66">
        <v>45</v>
      </c>
      <c r="G8" s="66" t="b">
        <v>0</v>
      </c>
      <c r="H8" s="66">
        <v>0</v>
      </c>
      <c r="I8" s="66">
        <v>1</v>
      </c>
      <c r="J8" s="66" t="s">
        <v>130</v>
      </c>
      <c r="N8" s="12"/>
      <c r="O8" s="12"/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142</v>
      </c>
      <c r="W8" s="12">
        <v>1000</v>
      </c>
      <c r="X8" s="12"/>
      <c r="Y8" s="12" t="s">
        <v>91</v>
      </c>
      <c r="Z8" s="12" t="s">
        <v>88</v>
      </c>
      <c r="AA8" s="12">
        <v>0</v>
      </c>
      <c r="AB8" s="12">
        <v>1.74</v>
      </c>
      <c r="AC8" s="12">
        <v>110</v>
      </c>
      <c r="AD8" s="12">
        <v>0</v>
      </c>
    </row>
    <row r="9" spans="1:30">
      <c r="A9" s="12" t="s">
        <v>110</v>
      </c>
      <c r="B9" s="66" t="s">
        <v>147</v>
      </c>
      <c r="C9" s="66">
        <v>1</v>
      </c>
      <c r="D9" s="66">
        <v>2</v>
      </c>
      <c r="E9" s="66">
        <v>30</v>
      </c>
      <c r="F9" s="66">
        <v>30</v>
      </c>
      <c r="G9" s="66" t="b">
        <v>0</v>
      </c>
      <c r="H9" s="66">
        <v>0</v>
      </c>
      <c r="I9" s="66">
        <v>1</v>
      </c>
      <c r="J9" s="66" t="s">
        <v>129</v>
      </c>
      <c r="N9" s="12"/>
      <c r="O9" s="12"/>
      <c r="P9" s="12" t="b">
        <v>1</v>
      </c>
      <c r="Q9" s="12">
        <v>1</v>
      </c>
      <c r="R9" s="12">
        <v>1</v>
      </c>
      <c r="S9" s="12">
        <f t="shared" ref="S9:S17" si="2">D9+C9</f>
        <v>3</v>
      </c>
      <c r="T9" s="12">
        <f t="shared" ref="T9:T18" si="3">IF(P9&lt;&gt;"",1,0)</f>
        <v>1</v>
      </c>
      <c r="U9" s="12"/>
      <c r="V9" s="12" t="s">
        <v>110</v>
      </c>
      <c r="W9" s="12">
        <v>150</v>
      </c>
      <c r="X9" s="12">
        <v>150</v>
      </c>
      <c r="Y9" s="12" t="s">
        <v>84</v>
      </c>
      <c r="Z9" s="12" t="s">
        <v>86</v>
      </c>
      <c r="AA9" s="12">
        <v>56.8</v>
      </c>
      <c r="AB9" s="12">
        <v>1.5</v>
      </c>
      <c r="AC9" s="12">
        <v>3.8504628350434844</v>
      </c>
      <c r="AD9" s="12">
        <v>0</v>
      </c>
    </row>
    <row r="10" spans="1:30">
      <c r="A10" s="12" t="s">
        <v>180</v>
      </c>
      <c r="B10" s="66" t="s">
        <v>147</v>
      </c>
      <c r="C10" s="66">
        <v>1</v>
      </c>
      <c r="D10" s="66">
        <v>4</v>
      </c>
      <c r="E10" s="66">
        <v>40</v>
      </c>
      <c r="F10" s="66">
        <v>40</v>
      </c>
      <c r="G10" s="66" t="b">
        <v>0</v>
      </c>
      <c r="H10" s="66">
        <v>0</v>
      </c>
      <c r="I10" s="66">
        <v>1</v>
      </c>
      <c r="J10" s="66" t="s">
        <v>124</v>
      </c>
      <c r="N10" s="12"/>
      <c r="O10" s="12"/>
      <c r="P10" s="12" t="b">
        <v>1</v>
      </c>
      <c r="Q10" s="12">
        <v>0</v>
      </c>
      <c r="R10" s="12">
        <v>0</v>
      </c>
      <c r="S10" s="12">
        <f t="shared" si="2"/>
        <v>5</v>
      </c>
      <c r="T10" s="12">
        <f t="shared" si="3"/>
        <v>1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>
      <c r="A11" s="12" t="s">
        <v>181</v>
      </c>
      <c r="B11" s="66" t="s">
        <v>147</v>
      </c>
      <c r="C11" s="66">
        <v>1</v>
      </c>
      <c r="D11" s="66">
        <v>5</v>
      </c>
      <c r="E11" s="66">
        <v>40</v>
      </c>
      <c r="F11" s="66">
        <v>40</v>
      </c>
      <c r="G11" s="66" t="b">
        <v>0</v>
      </c>
      <c r="H11" s="66">
        <v>0</v>
      </c>
      <c r="I11" s="66">
        <v>1</v>
      </c>
      <c r="J11" s="66" t="s">
        <v>128</v>
      </c>
      <c r="N11" s="12"/>
      <c r="O11" s="12"/>
      <c r="P11" s="12" t="b">
        <v>1</v>
      </c>
      <c r="Q11" s="12">
        <v>0</v>
      </c>
      <c r="R11" s="12">
        <v>0</v>
      </c>
      <c r="S11" s="12">
        <f t="shared" si="2"/>
        <v>6</v>
      </c>
      <c r="T11" s="12">
        <f t="shared" si="3"/>
        <v>1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>
      <c r="A12" s="12" t="s">
        <v>182</v>
      </c>
      <c r="B12" s="66" t="s">
        <v>147</v>
      </c>
      <c r="C12" s="66">
        <v>1</v>
      </c>
      <c r="D12" s="66">
        <v>1</v>
      </c>
      <c r="E12" s="66">
        <v>25</v>
      </c>
      <c r="F12" s="66">
        <v>25</v>
      </c>
      <c r="G12" s="66" t="b">
        <v>0</v>
      </c>
      <c r="H12" s="66">
        <v>0</v>
      </c>
      <c r="I12" s="66">
        <v>1</v>
      </c>
      <c r="J12" s="66" t="s">
        <v>125</v>
      </c>
      <c r="N12" s="12"/>
      <c r="O12" s="12"/>
      <c r="P12" s="12" t="b">
        <v>1</v>
      </c>
      <c r="Q12" s="12">
        <v>1</v>
      </c>
      <c r="R12" s="12">
        <v>1</v>
      </c>
      <c r="S12" s="12">
        <f t="shared" si="2"/>
        <v>2</v>
      </c>
      <c r="T12" s="12">
        <f t="shared" si="3"/>
        <v>1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12" customFormat="1">
      <c r="A13" s="12" t="s">
        <v>176</v>
      </c>
      <c r="B13" s="66" t="s">
        <v>174</v>
      </c>
      <c r="C13" s="67">
        <v>1</v>
      </c>
      <c r="D13" s="67">
        <v>1</v>
      </c>
      <c r="E13" s="66">
        <v>20</v>
      </c>
      <c r="F13" s="66">
        <v>20</v>
      </c>
      <c r="G13" s="66" t="b">
        <v>0</v>
      </c>
      <c r="H13" s="66">
        <v>0</v>
      </c>
      <c r="I13" s="67">
        <v>1</v>
      </c>
      <c r="J13" s="66"/>
      <c r="P13" s="37" t="b">
        <v>0</v>
      </c>
      <c r="Q13" s="37">
        <v>1</v>
      </c>
      <c r="R13" s="37">
        <v>1</v>
      </c>
      <c r="S13" s="12">
        <f t="shared" si="2"/>
        <v>2</v>
      </c>
      <c r="T13" s="12">
        <f t="shared" si="3"/>
        <v>1</v>
      </c>
    </row>
    <row r="14" spans="1:30">
      <c r="A14" s="12" t="s">
        <v>175</v>
      </c>
      <c r="B14" s="66" t="s">
        <v>174</v>
      </c>
      <c r="C14" s="67">
        <v>3</v>
      </c>
      <c r="D14" s="67">
        <v>4</v>
      </c>
      <c r="E14" s="66">
        <v>100</v>
      </c>
      <c r="F14" s="66">
        <v>100</v>
      </c>
      <c r="G14" s="66" t="b">
        <v>0</v>
      </c>
      <c r="H14" s="66">
        <v>0</v>
      </c>
      <c r="I14" s="67">
        <v>1</v>
      </c>
      <c r="J14" s="66"/>
      <c r="N14" s="12"/>
      <c r="O14" s="12"/>
      <c r="P14" s="37" t="b">
        <v>0</v>
      </c>
      <c r="Q14" s="37">
        <v>1</v>
      </c>
      <c r="R14" s="37">
        <v>1</v>
      </c>
      <c r="S14" s="12">
        <f t="shared" si="2"/>
        <v>7</v>
      </c>
      <c r="T14" s="12">
        <f t="shared" si="3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12" customFormat="1">
      <c r="A15" s="12" t="s">
        <v>116</v>
      </c>
      <c r="B15" s="66" t="s">
        <v>148</v>
      </c>
      <c r="C15" s="66">
        <v>1</v>
      </c>
      <c r="D15" s="66">
        <v>2</v>
      </c>
      <c r="E15" s="66">
        <v>30</v>
      </c>
      <c r="F15" s="66">
        <v>30</v>
      </c>
      <c r="G15" s="66" t="b">
        <v>1</v>
      </c>
      <c r="H15" s="66">
        <v>0</v>
      </c>
      <c r="I15" s="66">
        <v>0.08</v>
      </c>
      <c r="J15" s="66"/>
      <c r="P15" s="12" t="b">
        <v>1</v>
      </c>
      <c r="Q15" s="12">
        <v>1</v>
      </c>
      <c r="R15" s="12">
        <v>1</v>
      </c>
      <c r="S15" s="12">
        <f t="shared" si="2"/>
        <v>3</v>
      </c>
      <c r="T15" s="12">
        <f t="shared" si="3"/>
        <v>1</v>
      </c>
      <c r="U15" s="12" t="s">
        <v>153</v>
      </c>
      <c r="V15" s="36" t="s">
        <v>146</v>
      </c>
      <c r="W15" s="12">
        <v>600</v>
      </c>
      <c r="Y15" s="12" t="s">
        <v>94</v>
      </c>
      <c r="Z15" s="12" t="s">
        <v>96</v>
      </c>
      <c r="AA15" s="12">
        <v>0</v>
      </c>
      <c r="AB15" s="12">
        <v>2</v>
      </c>
      <c r="AC15" s="12">
        <v>47.8</v>
      </c>
      <c r="AD15" s="12">
        <v>0</v>
      </c>
    </row>
    <row r="16" spans="1:30" s="12" customFormat="1">
      <c r="A16" s="12" t="s">
        <v>117</v>
      </c>
      <c r="B16" s="66" t="s">
        <v>148</v>
      </c>
      <c r="C16" s="66">
        <v>1</v>
      </c>
      <c r="D16" s="66">
        <v>1</v>
      </c>
      <c r="E16" s="66">
        <v>25</v>
      </c>
      <c r="F16" s="66">
        <v>25</v>
      </c>
      <c r="G16" s="66" t="b">
        <v>1</v>
      </c>
      <c r="H16" s="66">
        <v>0</v>
      </c>
      <c r="I16" s="66">
        <v>0.05</v>
      </c>
      <c r="J16" s="66"/>
      <c r="P16" s="12" t="b">
        <v>1</v>
      </c>
      <c r="Q16" s="12">
        <v>1</v>
      </c>
      <c r="R16" s="12">
        <v>1</v>
      </c>
      <c r="S16" s="12">
        <f t="shared" si="2"/>
        <v>2</v>
      </c>
      <c r="T16" s="12">
        <f t="shared" si="3"/>
        <v>1</v>
      </c>
      <c r="U16" s="12" t="s">
        <v>153</v>
      </c>
      <c r="V16" s="36" t="s">
        <v>145</v>
      </c>
      <c r="W16" s="12">
        <v>600</v>
      </c>
      <c r="Y16" s="12" t="s">
        <v>94</v>
      </c>
      <c r="Z16" s="12" t="s">
        <v>95</v>
      </c>
      <c r="AA16" s="12">
        <v>0</v>
      </c>
      <c r="AB16" s="12">
        <v>1.5</v>
      </c>
      <c r="AC16" s="12">
        <v>33.9</v>
      </c>
      <c r="AD16" s="12">
        <v>0</v>
      </c>
    </row>
    <row r="17" spans="1:30">
      <c r="A17" s="12" t="s">
        <v>114</v>
      </c>
      <c r="B17" s="66" t="s">
        <v>148</v>
      </c>
      <c r="C17" s="66">
        <v>1</v>
      </c>
      <c r="D17" s="66">
        <v>1</v>
      </c>
      <c r="E17" s="66">
        <v>25</v>
      </c>
      <c r="F17" s="66">
        <v>25</v>
      </c>
      <c r="G17" s="66" t="b">
        <v>1</v>
      </c>
      <c r="H17" s="66">
        <v>0</v>
      </c>
      <c r="I17" s="66">
        <v>0.08</v>
      </c>
      <c r="J17" s="66"/>
      <c r="N17" s="12"/>
      <c r="O17" s="12"/>
      <c r="P17" s="12" t="b">
        <v>1</v>
      </c>
      <c r="Q17" s="12">
        <v>1</v>
      </c>
      <c r="R17" s="12">
        <v>1</v>
      </c>
      <c r="S17" s="12">
        <f t="shared" si="2"/>
        <v>2</v>
      </c>
      <c r="T17" s="12">
        <f t="shared" si="3"/>
        <v>1</v>
      </c>
      <c r="U17" s="12" t="s">
        <v>153</v>
      </c>
      <c r="V17" s="36" t="s">
        <v>143</v>
      </c>
      <c r="W17" s="12">
        <v>500</v>
      </c>
      <c r="X17" s="12"/>
      <c r="Y17" s="12" t="s">
        <v>92</v>
      </c>
      <c r="Z17" s="12" t="s">
        <v>93</v>
      </c>
      <c r="AA17" s="12">
        <v>0</v>
      </c>
      <c r="AB17" s="12">
        <v>0</v>
      </c>
      <c r="AC17" s="12">
        <v>6.3</v>
      </c>
      <c r="AD17" s="12">
        <v>0</v>
      </c>
    </row>
    <row r="18" spans="1:30" s="12" customFormat="1">
      <c r="A18" s="12" t="s">
        <v>106</v>
      </c>
      <c r="B18" s="66" t="s">
        <v>148</v>
      </c>
      <c r="C18" s="66">
        <f>C28</f>
        <v>2</v>
      </c>
      <c r="D18" s="66">
        <f>D28</f>
        <v>5</v>
      </c>
      <c r="E18" s="66">
        <v>60</v>
      </c>
      <c r="F18" s="66">
        <v>60</v>
      </c>
      <c r="G18" s="66" t="b">
        <v>0</v>
      </c>
      <c r="H18" s="66">
        <v>0</v>
      </c>
      <c r="I18" s="66">
        <v>0.5</v>
      </c>
      <c r="J18" s="66"/>
      <c r="P18" s="12" t="b">
        <f>P28</f>
        <v>1</v>
      </c>
      <c r="Q18" s="12">
        <f>Q28</f>
        <v>1</v>
      </c>
      <c r="R18" s="12">
        <f>R28</f>
        <v>1</v>
      </c>
      <c r="S18" s="12">
        <f>S28</f>
        <v>7</v>
      </c>
      <c r="T18" s="12">
        <f t="shared" si="3"/>
        <v>1</v>
      </c>
      <c r="U18" s="12" t="s">
        <v>126</v>
      </c>
    </row>
    <row r="19" spans="1:30">
      <c r="A19" s="12" t="s">
        <v>348</v>
      </c>
      <c r="B19" s="66" t="s">
        <v>147</v>
      </c>
      <c r="C19" s="66">
        <v>2</v>
      </c>
      <c r="D19" s="66">
        <v>2</v>
      </c>
      <c r="E19" s="66">
        <v>30</v>
      </c>
      <c r="F19" s="66">
        <v>30</v>
      </c>
      <c r="G19" s="18" t="b">
        <v>0</v>
      </c>
      <c r="H19" s="66">
        <v>0</v>
      </c>
      <c r="I19" s="18">
        <v>1</v>
      </c>
      <c r="J19" s="18" t="s">
        <v>126</v>
      </c>
      <c r="N19" s="12"/>
      <c r="O19" s="12"/>
    </row>
    <row r="20" spans="1:30">
      <c r="A20" s="12" t="s">
        <v>349</v>
      </c>
      <c r="B20" s="66" t="s">
        <v>147</v>
      </c>
      <c r="C20" s="66">
        <v>2</v>
      </c>
      <c r="D20" s="66">
        <v>2</v>
      </c>
      <c r="E20" s="66">
        <v>30</v>
      </c>
      <c r="F20" s="66">
        <v>30</v>
      </c>
      <c r="G20" s="18" t="b">
        <v>0</v>
      </c>
      <c r="H20" s="66">
        <v>0</v>
      </c>
      <c r="I20" s="18">
        <v>1</v>
      </c>
      <c r="J20" s="18" t="s">
        <v>126</v>
      </c>
      <c r="N20" s="12"/>
      <c r="O20" s="12"/>
    </row>
    <row r="21" spans="1:30">
      <c r="A21" s="12" t="s">
        <v>350</v>
      </c>
      <c r="B21" s="66" t="s">
        <v>147</v>
      </c>
      <c r="C21" s="66">
        <v>2</v>
      </c>
      <c r="D21" s="66">
        <v>2</v>
      </c>
      <c r="E21" s="66">
        <v>30</v>
      </c>
      <c r="F21" s="66">
        <v>30</v>
      </c>
      <c r="G21" s="18" t="b">
        <v>0</v>
      </c>
      <c r="H21" s="66">
        <v>0</v>
      </c>
      <c r="I21" s="18">
        <v>1</v>
      </c>
      <c r="J21" s="18" t="s">
        <v>126</v>
      </c>
      <c r="N21" s="12"/>
      <c r="O21" s="12"/>
    </row>
    <row r="22" spans="1:30">
      <c r="A22" s="28" t="s">
        <v>352</v>
      </c>
      <c r="B22" s="28" t="s">
        <v>147</v>
      </c>
      <c r="C22" s="28">
        <v>1</v>
      </c>
      <c r="D22" s="28">
        <v>2</v>
      </c>
      <c r="E22" s="28">
        <v>10</v>
      </c>
      <c r="F22" s="28">
        <v>10</v>
      </c>
      <c r="G22" s="28" t="b">
        <v>0</v>
      </c>
      <c r="H22" s="28">
        <v>0</v>
      </c>
      <c r="I22" s="28">
        <v>1</v>
      </c>
      <c r="J22" s="28" t="s">
        <v>2</v>
      </c>
      <c r="N22" s="12"/>
      <c r="O22" s="12"/>
    </row>
    <row r="23" spans="1:30">
      <c r="A23" s="28" t="s">
        <v>347</v>
      </c>
      <c r="B23" s="28" t="s">
        <v>147</v>
      </c>
      <c r="C23" s="28">
        <v>2</v>
      </c>
      <c r="D23" s="28">
        <v>2</v>
      </c>
      <c r="E23" s="28">
        <v>20</v>
      </c>
      <c r="F23" s="28">
        <v>20</v>
      </c>
      <c r="G23" s="28" t="b">
        <v>0</v>
      </c>
      <c r="H23" s="28">
        <v>0</v>
      </c>
      <c r="I23" s="28">
        <v>1</v>
      </c>
      <c r="J23" s="28" t="s">
        <v>2</v>
      </c>
      <c r="N23" s="12"/>
      <c r="O23" s="12"/>
    </row>
    <row r="24" spans="1:30">
      <c r="A24" s="28" t="s">
        <v>115</v>
      </c>
      <c r="B24" s="28" t="s">
        <v>148</v>
      </c>
      <c r="C24" s="28"/>
      <c r="D24" s="28"/>
      <c r="E24" s="28">
        <v>0</v>
      </c>
      <c r="F24" s="28">
        <v>0</v>
      </c>
      <c r="G24" s="28" t="b">
        <v>0</v>
      </c>
      <c r="H24" s="28">
        <v>0</v>
      </c>
      <c r="I24" s="28">
        <v>1</v>
      </c>
      <c r="J24" s="28"/>
      <c r="S24">
        <f t="shared" si="0"/>
        <v>0</v>
      </c>
      <c r="T24">
        <f t="shared" si="1"/>
        <v>0</v>
      </c>
      <c r="U24" t="s">
        <v>2</v>
      </c>
    </row>
    <row r="25" spans="1:30" s="12" customFormat="1">
      <c r="A25" s="28" t="s">
        <v>101</v>
      </c>
      <c r="B25" s="28" t="s">
        <v>148</v>
      </c>
      <c r="C25" s="28"/>
      <c r="D25" s="28"/>
      <c r="E25" s="28">
        <v>20</v>
      </c>
      <c r="F25" s="28">
        <v>20</v>
      </c>
      <c r="G25" s="28" t="b">
        <v>1</v>
      </c>
      <c r="H25" s="28">
        <v>0</v>
      </c>
      <c r="I25" s="28">
        <v>0.08</v>
      </c>
      <c r="J25" s="28"/>
      <c r="N25" s="28"/>
      <c r="O25" s="28"/>
      <c r="P25" s="28"/>
      <c r="Q25" s="28"/>
      <c r="R25" s="28"/>
      <c r="S25" s="28">
        <f t="shared" si="0"/>
        <v>0</v>
      </c>
      <c r="T25" s="28">
        <f t="shared" si="1"/>
        <v>0</v>
      </c>
      <c r="U25" s="28" t="s">
        <v>153</v>
      </c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28" t="s">
        <v>102</v>
      </c>
      <c r="B26" s="28" t="s">
        <v>148</v>
      </c>
      <c r="C26" s="28"/>
      <c r="D26" s="28"/>
      <c r="E26" s="28">
        <v>20</v>
      </c>
      <c r="F26" s="28">
        <v>20</v>
      </c>
      <c r="G26" s="28" t="b">
        <v>1</v>
      </c>
      <c r="H26" s="28">
        <v>0</v>
      </c>
      <c r="I26" s="28">
        <v>0.08</v>
      </c>
      <c r="J26" s="28"/>
      <c r="S26">
        <f t="shared" si="0"/>
        <v>0</v>
      </c>
      <c r="T26">
        <f t="shared" si="1"/>
        <v>0</v>
      </c>
      <c r="U26" t="s">
        <v>153</v>
      </c>
    </row>
    <row r="27" spans="1:30" s="12" customFormat="1">
      <c r="A27" s="28" t="s">
        <v>103</v>
      </c>
      <c r="B27" s="28" t="s">
        <v>148</v>
      </c>
      <c r="C27" s="28"/>
      <c r="D27" s="28"/>
      <c r="E27" s="28">
        <v>0</v>
      </c>
      <c r="F27" s="28">
        <v>0</v>
      </c>
      <c r="G27" s="28" t="b">
        <v>1</v>
      </c>
      <c r="H27" s="28">
        <v>0</v>
      </c>
      <c r="I27" s="28">
        <v>1</v>
      </c>
      <c r="J27" s="28" t="s">
        <v>126</v>
      </c>
      <c r="N27" s="28"/>
      <c r="O27" s="28"/>
      <c r="P27" s="28"/>
      <c r="Q27" s="28"/>
      <c r="R27" s="28"/>
      <c r="S27" s="28">
        <f t="shared" si="0"/>
        <v>0</v>
      </c>
      <c r="T27" s="28">
        <f t="shared" si="1"/>
        <v>0</v>
      </c>
      <c r="U27" s="28" t="s">
        <v>126</v>
      </c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s="12" customFormat="1">
      <c r="A28" s="28" t="s">
        <v>104</v>
      </c>
      <c r="B28" s="28" t="s">
        <v>148</v>
      </c>
      <c r="C28" s="28">
        <v>2</v>
      </c>
      <c r="D28" s="28">
        <v>5</v>
      </c>
      <c r="E28" s="28">
        <v>20</v>
      </c>
      <c r="F28" s="28">
        <v>20</v>
      </c>
      <c r="G28" s="28" t="b">
        <v>1</v>
      </c>
      <c r="H28" s="28">
        <v>0</v>
      </c>
      <c r="I28" s="28">
        <v>0.7</v>
      </c>
      <c r="J28" s="28"/>
      <c r="N28" s="28"/>
      <c r="O28" s="28"/>
      <c r="P28" s="28" t="b">
        <v>1</v>
      </c>
      <c r="Q28" s="28">
        <v>1</v>
      </c>
      <c r="R28" s="28">
        <v>1</v>
      </c>
      <c r="S28" s="28">
        <f t="shared" si="0"/>
        <v>7</v>
      </c>
      <c r="T28" s="28">
        <f t="shared" si="1"/>
        <v>1</v>
      </c>
      <c r="U28" s="28" t="s">
        <v>126</v>
      </c>
      <c r="V28" s="28" t="s">
        <v>144</v>
      </c>
      <c r="W28" s="28">
        <v>250</v>
      </c>
      <c r="X28" s="28"/>
      <c r="Y28" s="28" t="s">
        <v>89</v>
      </c>
      <c r="Z28" s="28" t="s">
        <v>90</v>
      </c>
      <c r="AA28" s="28">
        <v>0</v>
      </c>
      <c r="AB28" s="28">
        <v>1.2</v>
      </c>
      <c r="AC28" s="28">
        <v>16</v>
      </c>
      <c r="AD28" s="28">
        <v>0</v>
      </c>
    </row>
    <row r="29" spans="1:30" s="12" customFormat="1">
      <c r="A29" s="28" t="s">
        <v>105</v>
      </c>
      <c r="B29" s="28" t="s">
        <v>148</v>
      </c>
      <c r="C29" s="28"/>
      <c r="D29" s="28"/>
      <c r="E29" s="28">
        <v>20</v>
      </c>
      <c r="F29" s="28">
        <v>20</v>
      </c>
      <c r="G29" s="28" t="b">
        <v>0</v>
      </c>
      <c r="H29" s="28">
        <v>0</v>
      </c>
      <c r="I29" s="28">
        <v>1</v>
      </c>
      <c r="J29" s="28"/>
      <c r="N29" s="28"/>
      <c r="O29" s="28"/>
      <c r="P29" s="28"/>
      <c r="Q29" s="28"/>
      <c r="R29" s="28"/>
      <c r="S29" s="28">
        <f t="shared" si="0"/>
        <v>0</v>
      </c>
      <c r="T29" s="28">
        <f t="shared" si="1"/>
        <v>0</v>
      </c>
      <c r="U29" s="28" t="s">
        <v>126</v>
      </c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s="12" customFormat="1">
      <c r="A30" s="28" t="s">
        <v>107</v>
      </c>
      <c r="B30" s="28" t="s">
        <v>148</v>
      </c>
      <c r="C30" s="28"/>
      <c r="D30" s="28"/>
      <c r="E30" s="28">
        <v>20</v>
      </c>
      <c r="F30" s="28">
        <v>20</v>
      </c>
      <c r="G30" s="28" t="b">
        <v>0</v>
      </c>
      <c r="H30" s="28">
        <v>0</v>
      </c>
      <c r="I30" s="28">
        <v>0.5</v>
      </c>
      <c r="J30" s="28"/>
      <c r="N30" s="28"/>
      <c r="O30" s="28"/>
      <c r="R30" s="28"/>
      <c r="S30" s="28">
        <f t="shared" ref="S30:S36" si="4">D30+C30</f>
        <v>0</v>
      </c>
      <c r="T30" s="28" t="e">
        <f>IF(#REF!&lt;&gt;"",1,0)</f>
        <v>#REF!</v>
      </c>
      <c r="U30" s="28" t="s">
        <v>126</v>
      </c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s="12" customFormat="1">
      <c r="A31" s="28" t="s">
        <v>108</v>
      </c>
      <c r="B31" s="28" t="s">
        <v>147</v>
      </c>
      <c r="C31" s="28"/>
      <c r="D31" s="28"/>
      <c r="E31" s="28">
        <v>20</v>
      </c>
      <c r="F31" s="28">
        <v>20</v>
      </c>
      <c r="G31" s="28" t="b">
        <v>0</v>
      </c>
      <c r="H31" s="28">
        <v>0</v>
      </c>
      <c r="I31" s="28">
        <v>1</v>
      </c>
      <c r="J31" s="28" t="s">
        <v>130</v>
      </c>
      <c r="N31" s="28"/>
      <c r="O31" s="28"/>
      <c r="P31" s="28"/>
      <c r="Q31" s="28"/>
      <c r="R31" s="28"/>
      <c r="S31" s="28">
        <f t="shared" si="4"/>
        <v>0</v>
      </c>
      <c r="T31" s="28">
        <f t="shared" ref="T31:T36" si="5">IF(P31&lt;&gt;"",1,0)</f>
        <v>0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8" t="s">
        <v>109</v>
      </c>
      <c r="B32" s="28" t="s">
        <v>147</v>
      </c>
      <c r="C32" s="28"/>
      <c r="D32" s="28"/>
      <c r="E32" s="28">
        <v>20</v>
      </c>
      <c r="F32" s="28">
        <v>20</v>
      </c>
      <c r="G32" s="28" t="b">
        <v>0</v>
      </c>
      <c r="H32" s="28">
        <v>0</v>
      </c>
      <c r="I32" s="28">
        <v>1</v>
      </c>
      <c r="J32" s="28" t="s">
        <v>130</v>
      </c>
      <c r="S32">
        <f t="shared" si="4"/>
        <v>0</v>
      </c>
      <c r="T32">
        <f t="shared" si="5"/>
        <v>0</v>
      </c>
    </row>
    <row r="33" spans="1:30">
      <c r="A33" s="28" t="s">
        <v>111</v>
      </c>
      <c r="B33" s="28" t="s">
        <v>147</v>
      </c>
      <c r="C33" s="28"/>
      <c r="D33" s="28"/>
      <c r="E33" s="28">
        <v>15</v>
      </c>
      <c r="F33" s="28">
        <v>15</v>
      </c>
      <c r="G33" s="28" t="b">
        <v>0</v>
      </c>
      <c r="H33" s="28">
        <v>0</v>
      </c>
      <c r="I33" s="28">
        <v>1</v>
      </c>
      <c r="J33" s="28"/>
      <c r="S33">
        <f t="shared" si="4"/>
        <v>0</v>
      </c>
      <c r="T33">
        <f t="shared" si="5"/>
        <v>0</v>
      </c>
      <c r="U33" t="s">
        <v>2</v>
      </c>
    </row>
    <row r="34" spans="1:30">
      <c r="A34" s="28" t="s">
        <v>118</v>
      </c>
      <c r="B34" s="28" t="s">
        <v>148</v>
      </c>
      <c r="C34" s="28"/>
      <c r="D34" s="28"/>
      <c r="E34" s="28">
        <v>20</v>
      </c>
      <c r="F34" s="28">
        <v>20</v>
      </c>
      <c r="G34" s="28" t="b">
        <v>1</v>
      </c>
      <c r="H34" s="28">
        <v>0</v>
      </c>
      <c r="I34" s="28">
        <v>0.05</v>
      </c>
      <c r="J34" s="28"/>
      <c r="P34" s="28"/>
      <c r="Q34" s="28"/>
      <c r="R34" s="28"/>
      <c r="S34">
        <f t="shared" si="4"/>
        <v>0</v>
      </c>
      <c r="T34">
        <f t="shared" si="5"/>
        <v>0</v>
      </c>
      <c r="U34" t="s">
        <v>153</v>
      </c>
    </row>
    <row r="35" spans="1:30">
      <c r="A35" s="28" t="s">
        <v>112</v>
      </c>
      <c r="B35" s="28" t="s">
        <v>148</v>
      </c>
      <c r="C35" s="28"/>
      <c r="D35" s="28"/>
      <c r="E35" s="28">
        <v>20</v>
      </c>
      <c r="F35" s="28">
        <v>20</v>
      </c>
      <c r="G35" s="28" t="b">
        <v>1</v>
      </c>
      <c r="H35" s="28">
        <v>0</v>
      </c>
      <c r="I35" s="28">
        <v>0.08</v>
      </c>
      <c r="J35" s="28"/>
      <c r="S35">
        <f t="shared" si="4"/>
        <v>0</v>
      </c>
      <c r="T35">
        <f t="shared" si="5"/>
        <v>0</v>
      </c>
      <c r="U35" t="s">
        <v>153</v>
      </c>
    </row>
    <row r="36" spans="1:30" s="12" customFormat="1">
      <c r="A36" s="28" t="s">
        <v>113</v>
      </c>
      <c r="B36" s="28" t="s">
        <v>148</v>
      </c>
      <c r="C36" s="28"/>
      <c r="D36" s="28"/>
      <c r="E36" s="28">
        <v>20</v>
      </c>
      <c r="F36" s="28">
        <v>20</v>
      </c>
      <c r="G36" s="28" t="b">
        <v>1</v>
      </c>
      <c r="H36" s="28">
        <v>0</v>
      </c>
      <c r="I36" s="28">
        <v>0.08</v>
      </c>
      <c r="J36" s="28"/>
      <c r="N36" s="28"/>
      <c r="O36" s="28"/>
      <c r="P36" s="28"/>
      <c r="Q36" s="28"/>
      <c r="R36" s="28"/>
      <c r="S36" s="28">
        <f t="shared" si="4"/>
        <v>0</v>
      </c>
      <c r="T36" s="28">
        <f t="shared" si="5"/>
        <v>0</v>
      </c>
      <c r="U36" s="28" t="s">
        <v>153</v>
      </c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16"/>
      <c r="B37" s="28"/>
      <c r="C37" s="11"/>
      <c r="D37" s="11"/>
      <c r="J37" s="12"/>
    </row>
    <row r="57" spans="9:10">
      <c r="I57" s="28"/>
      <c r="J57" s="28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abSelected="1" workbookViewId="0">
      <selection activeCell="J110" sqref="J110"/>
    </sheetView>
  </sheetViews>
  <sheetFormatPr defaultRowHeight="14.5"/>
  <cols>
    <col min="1" max="1" width="58.7265625" customWidth="1"/>
    <col min="2" max="2" width="12.26953125" customWidth="1"/>
    <col min="10" max="10" width="18.26953125" customWidth="1"/>
  </cols>
  <sheetData>
    <row r="1" spans="1:13">
      <c r="A1" s="28" t="s">
        <v>396</v>
      </c>
      <c r="B1" s="65" t="s">
        <v>393</v>
      </c>
      <c r="C1" s="28"/>
      <c r="D1" s="28" t="s">
        <v>398</v>
      </c>
      <c r="E1" s="28"/>
      <c r="F1" s="28"/>
      <c r="G1" s="28"/>
      <c r="H1" s="28"/>
      <c r="J1" t="s">
        <v>402</v>
      </c>
    </row>
    <row r="2" spans="1:13">
      <c r="A2" s="12" t="str">
        <f>_xlfn.CONCAT(TechnologiesEmlab!A2,"FixedOperatingCostTimeSeries")</f>
        <v>Biomass_CHP_wood_pellets_DHFixedOperatingCostTimeSeries</v>
      </c>
      <c r="B2" s="12">
        <v>0</v>
      </c>
      <c r="C2" s="28"/>
      <c r="D2" s="28" t="s">
        <v>399</v>
      </c>
      <c r="E2" s="28"/>
      <c r="F2" s="28"/>
      <c r="G2" s="28"/>
      <c r="H2" s="28"/>
      <c r="J2">
        <v>0.1</v>
      </c>
    </row>
    <row r="3" spans="1:13">
      <c r="A3" s="28" t="str">
        <f>_xlfn.CONCAT(TechnologiesEmlab!A3,"FixedOperatingCostTimeSeries")</f>
        <v>Biomass_CHP_wood_pellets_PHFixedOperatingCostTimeSeries</v>
      </c>
      <c r="B3" s="12">
        <v>0</v>
      </c>
      <c r="C3" s="28"/>
      <c r="D3" s="28"/>
      <c r="E3" s="28"/>
      <c r="F3" s="28"/>
      <c r="G3" s="28"/>
      <c r="H3" s="28"/>
      <c r="K3" s="71" t="s">
        <v>400</v>
      </c>
    </row>
    <row r="4" spans="1:13">
      <c r="A4" s="28" t="str">
        <f>_xlfn.CONCAT(TechnologiesEmlab!A4,"FixedOperatingCostTimeSeries")</f>
        <v>CCGTFixedOperatingCostTimeSeries</v>
      </c>
      <c r="B4" s="12">
        <v>0</v>
      </c>
      <c r="C4" s="28"/>
      <c r="D4" s="28"/>
      <c r="E4" s="28"/>
      <c r="F4" s="28"/>
      <c r="G4" s="28"/>
      <c r="H4" s="28"/>
    </row>
    <row r="5" spans="1:13">
      <c r="A5" s="28" t="str">
        <f>_xlfn.CONCAT(TechnologiesEmlab!A5,"FixedOperatingCostTimeSeries")</f>
        <v>CCGT_CHP_backpressure_DHFixedOperatingCostTimeSeries</v>
      </c>
      <c r="B5" s="12">
        <v>0</v>
      </c>
      <c r="C5" s="28"/>
      <c r="D5" s="28"/>
      <c r="F5" s="28"/>
      <c r="G5" s="28"/>
      <c r="H5" s="28"/>
      <c r="J5" t="s">
        <v>403</v>
      </c>
      <c r="K5" t="s">
        <v>404</v>
      </c>
      <c r="L5" t="s">
        <v>405</v>
      </c>
    </row>
    <row r="6" spans="1:13">
      <c r="A6" s="28" t="str">
        <f>_xlfn.CONCAT(TechnologiesEmlab!A6,"FixedOperatingCostTimeSeries")</f>
        <v>CCGT_CHP_backpressure_PHFixedOperatingCostTimeSeries</v>
      </c>
      <c r="B6" s="12">
        <v>0</v>
      </c>
      <c r="C6" s="28"/>
      <c r="D6" s="28"/>
      <c r="E6" s="28"/>
      <c r="F6" s="28"/>
      <c r="G6" s="28"/>
      <c r="H6" s="28"/>
      <c r="I6">
        <v>-1</v>
      </c>
      <c r="J6" s="28">
        <f>(1+$J$2)^I6</f>
        <v>0.90909090909090906</v>
      </c>
      <c r="M6" s="28"/>
    </row>
    <row r="7" spans="1:13">
      <c r="A7" s="28" t="str">
        <f>_xlfn.CONCAT(TechnologiesEmlab!A7,"FixedOperatingCostTimeSeries")</f>
        <v>CCSFixedOperatingCostTimeSeries</v>
      </c>
      <c r="B7" s="12">
        <v>0</v>
      </c>
      <c r="C7" s="28"/>
      <c r="D7" s="28"/>
      <c r="E7" s="28"/>
      <c r="F7" s="28"/>
      <c r="G7" s="28"/>
      <c r="H7" s="28" t="s">
        <v>401</v>
      </c>
      <c r="I7">
        <v>0</v>
      </c>
      <c r="J7" s="28">
        <f t="shared" ref="J6:J7" si="0">(1+$J$2)^I7</f>
        <v>1</v>
      </c>
      <c r="M7" s="28"/>
    </row>
    <row r="8" spans="1:13">
      <c r="A8" s="28" t="str">
        <f>_xlfn.CONCAT(TechnologiesEmlab!A8,"FixedOperatingCostTimeSeries")</f>
        <v>NuclearFixedOperatingCostTimeSeries</v>
      </c>
      <c r="B8" s="12">
        <v>0</v>
      </c>
      <c r="C8" s="28"/>
      <c r="D8" s="28"/>
      <c r="E8" s="28"/>
      <c r="F8" s="28"/>
      <c r="G8" s="28"/>
      <c r="H8" s="28"/>
      <c r="I8">
        <v>1</v>
      </c>
      <c r="J8">
        <f>(1+$J$2)^I8</f>
        <v>1.1000000000000001</v>
      </c>
      <c r="K8">
        <f>(1+$J$2)*1</f>
        <v>1.1000000000000001</v>
      </c>
      <c r="L8" s="28">
        <f>(1-$J$2)*1</f>
        <v>0.9</v>
      </c>
      <c r="M8" s="28"/>
    </row>
    <row r="9" spans="1:13">
      <c r="A9" s="28" t="str">
        <f>_xlfn.CONCAT(TechnologiesEmlab!A9,"FixedOperatingCostTimeSeries")</f>
        <v>OCGTFixedOperatingCostTimeSeries</v>
      </c>
      <c r="B9" s="12">
        <v>0</v>
      </c>
      <c r="C9" s="28"/>
      <c r="D9" s="28"/>
      <c r="E9" s="28"/>
      <c r="F9" s="28"/>
      <c r="G9" s="28"/>
      <c r="H9" s="28"/>
      <c r="I9">
        <v>2</v>
      </c>
      <c r="J9" s="28">
        <f>(1+$J$2)^I9</f>
        <v>1.2100000000000002</v>
      </c>
      <c r="K9" s="28">
        <f>(1+$J$2)*K8</f>
        <v>1.2100000000000002</v>
      </c>
      <c r="L9" s="28">
        <f>(1-$J$2)*L8</f>
        <v>0.81</v>
      </c>
      <c r="M9" s="28"/>
    </row>
    <row r="10" spans="1:13">
      <c r="A10" s="28" t="str">
        <f>_xlfn.CONCAT(TechnologiesEmlab!A10,"FixedOperatingCostTimeSeries")</f>
        <v>Coal PSCFixedOperatingCostTimeSeries</v>
      </c>
      <c r="B10" s="12">
        <v>0</v>
      </c>
      <c r="C10" s="28"/>
      <c r="D10" s="28"/>
      <c r="E10" s="28"/>
      <c r="F10" s="28"/>
      <c r="G10" s="28"/>
      <c r="H10" s="28"/>
      <c r="I10">
        <v>3</v>
      </c>
      <c r="J10" s="28">
        <f>(1+$J$2)^I10</f>
        <v>1.3310000000000004</v>
      </c>
      <c r="K10" s="28">
        <f t="shared" ref="K10:K24" si="1">(1+$J$2)*K9</f>
        <v>1.3310000000000004</v>
      </c>
      <c r="L10" s="28">
        <f t="shared" ref="L10:L24" si="2">(1-$J$2)*L9</f>
        <v>0.72900000000000009</v>
      </c>
      <c r="M10" s="28"/>
    </row>
    <row r="11" spans="1:13">
      <c r="A11" s="28" t="str">
        <f>_xlfn.CONCAT(TechnologiesEmlab!A11,"FixedOperatingCostTimeSeries")</f>
        <v>Lignite PSCFixedOperatingCostTimeSeries</v>
      </c>
      <c r="B11" s="12">
        <v>0</v>
      </c>
      <c r="C11" s="28"/>
      <c r="D11" s="28"/>
      <c r="E11" s="28"/>
      <c r="F11" s="28"/>
      <c r="G11" s="28"/>
      <c r="H11" s="28"/>
      <c r="I11" s="28">
        <v>4</v>
      </c>
      <c r="J11" s="28">
        <f>(1+$J$2)^I11</f>
        <v>1.4641000000000004</v>
      </c>
      <c r="K11" s="28">
        <f t="shared" si="1"/>
        <v>1.4641000000000006</v>
      </c>
      <c r="L11" s="28">
        <f t="shared" si="2"/>
        <v>0.65610000000000013</v>
      </c>
      <c r="M11" s="28"/>
    </row>
    <row r="12" spans="1:13">
      <c r="A12" s="28" t="str">
        <f>_xlfn.CONCAT(TechnologiesEmlab!A12,"FixedOperatingCostTimeSeries")</f>
        <v>Fuel oil PGTFixedOperatingCostTimeSeries</v>
      </c>
      <c r="B12" s="12">
        <v>0</v>
      </c>
      <c r="C12" s="28"/>
      <c r="D12" s="28"/>
      <c r="E12" s="28"/>
      <c r="F12" s="28"/>
      <c r="G12" s="28"/>
      <c r="H12" s="28"/>
      <c r="I12" s="28">
        <v>5</v>
      </c>
      <c r="J12" s="28">
        <f>(1+$J$2)^I12</f>
        <v>1.6105100000000006</v>
      </c>
      <c r="K12" s="28">
        <f t="shared" si="1"/>
        <v>1.6105100000000008</v>
      </c>
      <c r="L12" s="28">
        <f t="shared" si="2"/>
        <v>0.59049000000000018</v>
      </c>
      <c r="M12" s="28"/>
    </row>
    <row r="13" spans="1:13">
      <c r="A13" s="28" t="str">
        <f>_xlfn.CONCAT(TechnologiesEmlab!A13,"FixedOperatingCostTimeSeries")</f>
        <v>Lithium_ion_batteryFixedOperatingCostTimeSeries</v>
      </c>
      <c r="B13" s="72">
        <v>0</v>
      </c>
      <c r="C13" s="28"/>
      <c r="D13" s="28"/>
      <c r="E13" s="28"/>
      <c r="F13" s="28"/>
      <c r="G13" s="28"/>
      <c r="H13" s="28"/>
      <c r="I13" s="28">
        <v>6</v>
      </c>
      <c r="J13" s="28">
        <f>(1+$J$2)^I13</f>
        <v>1.7715610000000008</v>
      </c>
      <c r="K13" s="28">
        <f t="shared" si="1"/>
        <v>1.7715610000000011</v>
      </c>
      <c r="L13" s="28">
        <f t="shared" si="2"/>
        <v>0.53144100000000016</v>
      </c>
      <c r="M13" s="28"/>
    </row>
    <row r="14" spans="1:13">
      <c r="A14" s="28" t="str">
        <f>_xlfn.CONCAT(TechnologiesEmlab!A14,"FixedOperatingCostTimeSeries")</f>
        <v>Pumped_hydroFixedOperatingCostTimeSeries</v>
      </c>
      <c r="B14" s="12">
        <v>0</v>
      </c>
      <c r="C14" s="28"/>
      <c r="D14" s="28"/>
      <c r="E14" s="28"/>
      <c r="F14" s="28"/>
      <c r="G14" s="28"/>
      <c r="H14" s="28"/>
      <c r="I14" s="28">
        <v>7</v>
      </c>
      <c r="J14" s="28">
        <f>(1+$J$2)^I14</f>
        <v>1.9487171000000012</v>
      </c>
      <c r="K14" s="28">
        <f t="shared" si="1"/>
        <v>1.9487171000000014</v>
      </c>
      <c r="L14" s="28">
        <f t="shared" si="2"/>
        <v>0.47829690000000014</v>
      </c>
      <c r="M14" s="28"/>
    </row>
    <row r="15" spans="1:13">
      <c r="A15" s="28" t="str">
        <f>_xlfn.CONCAT(TechnologiesEmlab!A15,"FixedOperatingCostTimeSeries")</f>
        <v>WTG_offshoreFixedOperatingCostTimeSeries</v>
      </c>
      <c r="B15" s="12">
        <v>0</v>
      </c>
      <c r="C15" s="28"/>
      <c r="D15" s="28"/>
      <c r="E15" s="28"/>
      <c r="F15" s="28"/>
      <c r="G15" s="28"/>
      <c r="H15" s="28"/>
      <c r="I15" s="28">
        <v>8</v>
      </c>
      <c r="J15" s="28">
        <f>(1+$J$2)^I15</f>
        <v>2.1435888100000011</v>
      </c>
      <c r="K15" s="28">
        <f t="shared" si="1"/>
        <v>2.1435888100000016</v>
      </c>
      <c r="L15" s="28">
        <f t="shared" si="2"/>
        <v>0.43046721000000016</v>
      </c>
      <c r="M15" s="28"/>
    </row>
    <row r="16" spans="1:13">
      <c r="A16" s="28" t="str">
        <f>_xlfn.CONCAT(TechnologiesEmlab!A16,"FixedOperatingCostTimeSeries")</f>
        <v>WTG_onshoreFixedOperatingCostTimeSeries</v>
      </c>
      <c r="B16" s="12">
        <v>0</v>
      </c>
      <c r="C16" s="28"/>
      <c r="D16" s="28"/>
      <c r="E16" s="28"/>
      <c r="F16" s="28"/>
      <c r="G16" s="28"/>
      <c r="H16" s="28"/>
      <c r="I16" s="28">
        <v>9</v>
      </c>
      <c r="J16" s="28">
        <f>(1+$J$2)^I16</f>
        <v>2.3579476910000015</v>
      </c>
      <c r="K16" s="28">
        <f t="shared" si="1"/>
        <v>2.3579476910000019</v>
      </c>
      <c r="L16" s="28">
        <f t="shared" si="2"/>
        <v>0.38742048900000015</v>
      </c>
      <c r="M16" s="28"/>
    </row>
    <row r="17" spans="1:13">
      <c r="A17" s="28" t="str">
        <f>_xlfn.CONCAT(TechnologiesEmlab!A17,"FixedOperatingCostTimeSeries")</f>
        <v>PV_utility_systemsFixedOperatingCostTimeSeries</v>
      </c>
      <c r="B17" s="12">
        <v>0</v>
      </c>
      <c r="C17" s="28"/>
      <c r="D17" s="28"/>
      <c r="E17" s="28"/>
      <c r="F17" s="28"/>
      <c r="G17" s="28"/>
      <c r="H17" s="28"/>
      <c r="I17" s="28">
        <v>10</v>
      </c>
      <c r="J17" s="28">
        <f>(1+$J$2)^I17</f>
        <v>2.5937424601000019</v>
      </c>
      <c r="K17" s="28">
        <f t="shared" si="1"/>
        <v>2.5937424601000023</v>
      </c>
      <c r="L17" s="28">
        <f t="shared" si="2"/>
        <v>0.34867844010000015</v>
      </c>
      <c r="M17" s="28"/>
    </row>
    <row r="18" spans="1:13">
      <c r="A18" s="28" t="str">
        <f>_xlfn.CONCAT(TechnologiesEmlab!A18,"FixedOperatingCostTimeSeries")</f>
        <v>Hydropower_reservoir_mediumFixedOperatingCostTimeSeries</v>
      </c>
      <c r="B18" s="12">
        <v>0</v>
      </c>
      <c r="C18" s="28"/>
      <c r="D18" s="28"/>
      <c r="E18" s="28"/>
      <c r="F18" s="28"/>
      <c r="G18" s="28"/>
      <c r="H18" s="28"/>
      <c r="I18" s="28">
        <v>11</v>
      </c>
      <c r="J18" s="28">
        <f>(1+$J$2)^I18</f>
        <v>2.8531167061100025</v>
      </c>
      <c r="K18" s="28">
        <f t="shared" si="1"/>
        <v>2.8531167061100029</v>
      </c>
      <c r="L18" s="28">
        <f t="shared" si="2"/>
        <v>0.31381059609000017</v>
      </c>
      <c r="M18" s="28"/>
    </row>
    <row r="19" spans="1:13">
      <c r="A19" s="28" t="str">
        <f>_xlfn.CONCAT(TechnologiesEmlab!A19,"FixedOperatingCostTimeSeries")</f>
        <v>hydrogen_turbineFixedOperatingCostTimeSeries</v>
      </c>
      <c r="B19" s="12">
        <v>0</v>
      </c>
      <c r="C19" s="28"/>
      <c r="D19" s="28"/>
      <c r="E19" s="28"/>
      <c r="F19" s="28"/>
      <c r="G19" s="28"/>
      <c r="H19" s="28"/>
      <c r="I19" s="28">
        <v>12</v>
      </c>
      <c r="J19" s="28">
        <f>(1+$J$2)^I19</f>
        <v>3.1384283767210026</v>
      </c>
      <c r="K19" s="28">
        <f t="shared" si="1"/>
        <v>3.1384283767210035</v>
      </c>
      <c r="L19" s="28">
        <f t="shared" si="2"/>
        <v>0.28242953648100017</v>
      </c>
      <c r="M19" s="28"/>
    </row>
    <row r="20" spans="1:13">
      <c r="A20" s="28" t="str">
        <f>_xlfn.CONCAT(TechnologiesEmlab!A20,"FixedOperatingCostTimeSeries")</f>
        <v>hydrogen_CHPFixedOperatingCostTimeSeries</v>
      </c>
      <c r="B20" s="12">
        <v>0</v>
      </c>
      <c r="C20" s="28"/>
      <c r="D20" s="28"/>
      <c r="E20" s="28"/>
      <c r="F20" s="28"/>
      <c r="G20" s="28"/>
      <c r="H20" s="28"/>
      <c r="I20" s="28">
        <v>13</v>
      </c>
      <c r="J20" s="28">
        <f>(1+$J$2)^I20</f>
        <v>3.4522712143931029</v>
      </c>
      <c r="K20" s="28">
        <f t="shared" si="1"/>
        <v>3.4522712143931042</v>
      </c>
      <c r="L20" s="28">
        <f t="shared" si="2"/>
        <v>0.25418658283290013</v>
      </c>
      <c r="M20" s="28"/>
    </row>
    <row r="21" spans="1:13">
      <c r="A21" s="28" t="str">
        <f>_xlfn.CONCAT(TechnologiesEmlab!A21,"FixedOperatingCostTimeSeries")</f>
        <v>hydrogen_combined_cycleFixedOperatingCostTimeSeries</v>
      </c>
      <c r="B21" s="12">
        <v>0</v>
      </c>
      <c r="C21" s="28"/>
      <c r="D21" s="28"/>
      <c r="E21" s="28"/>
      <c r="F21" s="28"/>
      <c r="G21" s="28"/>
      <c r="H21" s="28"/>
      <c r="I21" s="28">
        <v>14</v>
      </c>
      <c r="J21" s="28">
        <f>(1+$J$2)^I21</f>
        <v>3.7974983358324139</v>
      </c>
      <c r="K21" s="28">
        <f t="shared" si="1"/>
        <v>3.7974983358324148</v>
      </c>
      <c r="L21" s="28">
        <f t="shared" si="2"/>
        <v>0.22876792454961012</v>
      </c>
      <c r="M21" s="28"/>
    </row>
    <row r="22" spans="1:13">
      <c r="A22" s="28" t="str">
        <f>_xlfn.CONCAT(TechnologiesEmlab!A22,"FixedOperatingCostTimeSeries")</f>
        <v>fuel_cellFixedOperatingCostTimeSeries</v>
      </c>
      <c r="B22" s="12">
        <v>0</v>
      </c>
      <c r="C22" s="28"/>
      <c r="D22" s="28"/>
      <c r="E22" s="28"/>
      <c r="G22" s="28"/>
      <c r="H22" s="28"/>
      <c r="I22" s="28">
        <v>15</v>
      </c>
      <c r="J22" s="28">
        <f>(1+$J$2)^I22</f>
        <v>4.1772481694156554</v>
      </c>
      <c r="K22" s="28">
        <f t="shared" si="1"/>
        <v>4.1772481694156562</v>
      </c>
      <c r="L22" s="28">
        <f t="shared" si="2"/>
        <v>0.2058911320946491</v>
      </c>
      <c r="M22" s="28"/>
    </row>
    <row r="23" spans="1:13">
      <c r="A23" s="28" t="str">
        <f>_xlfn.CONCAT(TechnologiesEmlab!A23,"FixedOperatingCostTimeSeries")</f>
        <v>electrolyzerFixedOperatingCostTimeSeries</v>
      </c>
      <c r="B23" s="12">
        <v>0</v>
      </c>
      <c r="C23" s="28"/>
      <c r="D23" s="28"/>
      <c r="E23" s="28"/>
      <c r="F23" s="28"/>
      <c r="G23" s="28"/>
      <c r="H23" s="28"/>
      <c r="I23" s="28">
        <v>16</v>
      </c>
      <c r="J23" s="28">
        <f>(1+$J$2)^I23</f>
        <v>4.5949729863572211</v>
      </c>
      <c r="K23" s="28">
        <f t="shared" si="1"/>
        <v>4.594972986357222</v>
      </c>
      <c r="L23" s="28">
        <f t="shared" si="2"/>
        <v>0.18530201888518419</v>
      </c>
    </row>
    <row r="24" spans="1:13">
      <c r="A24" s="28" t="str">
        <f>_xlfn.CONCAT(TechnologiesEmlab!A24,"FixedOperatingCostTimeSeries")</f>
        <v>Power_to_Jet_FuelFixedOperatingCostTimeSeries</v>
      </c>
      <c r="B24" s="12">
        <v>0</v>
      </c>
      <c r="C24" s="28"/>
      <c r="D24" s="28"/>
      <c r="E24" s="28"/>
      <c r="F24" s="28"/>
      <c r="G24" s="28"/>
      <c r="H24" s="28"/>
      <c r="I24" s="28">
        <v>17</v>
      </c>
      <c r="J24" s="28">
        <f>(1+$J$2)^I24</f>
        <v>5.0544702849929433</v>
      </c>
      <c r="K24" s="28">
        <f t="shared" si="1"/>
        <v>5.0544702849929442</v>
      </c>
      <c r="L24" s="28">
        <f t="shared" si="2"/>
        <v>0.16677181699666577</v>
      </c>
    </row>
    <row r="25" spans="1:13">
      <c r="A25" s="28" t="str">
        <f>_xlfn.CONCAT(TechnologiesEmlab!A25,"FixedOperatingCostTimeSeries")</f>
        <v>CSP_ParabolicFixedOperatingCostTimeSeries</v>
      </c>
      <c r="B25" s="12">
        <v>0</v>
      </c>
      <c r="C25" s="28"/>
      <c r="D25" s="28"/>
      <c r="E25" s="28"/>
      <c r="F25" s="28"/>
      <c r="G25" s="28"/>
      <c r="H25" s="28"/>
    </row>
    <row r="26" spans="1:13">
      <c r="A26" s="28" t="str">
        <f>_xlfn.CONCAT(TechnologiesEmlab!A26,"FixedOperatingCostTimeSeries")</f>
        <v>CSP_TowerFixedOperatingCostTimeSeries</v>
      </c>
      <c r="B26" s="12">
        <v>0</v>
      </c>
      <c r="C26" s="28"/>
      <c r="D26" s="28"/>
      <c r="E26" s="28"/>
      <c r="F26" s="28"/>
      <c r="G26" s="28"/>
      <c r="H26" s="28"/>
    </row>
    <row r="27" spans="1:13">
      <c r="A27" s="28" t="str">
        <f>_xlfn.CONCAT(TechnologiesEmlab!A27,"FixedOperatingCostTimeSeries")</f>
        <v>Hydrogen_to_Jet_FuelFixedOperatingCostTimeSeries</v>
      </c>
      <c r="B27" s="12">
        <v>0</v>
      </c>
      <c r="C27" s="28"/>
      <c r="D27" s="28"/>
      <c r="E27" s="28"/>
      <c r="F27" s="28"/>
      <c r="G27" s="28"/>
      <c r="H27" s="28"/>
    </row>
    <row r="28" spans="1:13">
      <c r="A28" s="28" t="str">
        <f>_xlfn.CONCAT(TechnologiesEmlab!A28,"FixedOperatingCostTimeSeries")</f>
        <v>Hydropower_RORFixedOperatingCostTimeSeries</v>
      </c>
      <c r="B28" s="12">
        <v>0</v>
      </c>
      <c r="C28" s="28"/>
      <c r="D28" s="28"/>
      <c r="E28" s="28"/>
      <c r="F28" s="28"/>
      <c r="G28" s="28"/>
      <c r="H28" s="28"/>
    </row>
    <row r="29" spans="1:13">
      <c r="A29" s="28" t="str">
        <f>_xlfn.CONCAT(TechnologiesEmlab!A29,"FixedOperatingCostTimeSeries")</f>
        <v>Hydropower_reservoir_largeFixedOperatingCostTimeSeries</v>
      </c>
      <c r="B29" s="12">
        <v>0</v>
      </c>
      <c r="C29" s="28"/>
      <c r="D29" s="28"/>
      <c r="E29" s="28"/>
      <c r="F29" s="28"/>
      <c r="G29" s="28"/>
      <c r="H29" s="28"/>
    </row>
    <row r="30" spans="1:13">
      <c r="A30" s="28" t="str">
        <f>_xlfn.CONCAT(TechnologiesEmlab!A30,"FixedOperatingCostTimeSeries")</f>
        <v>Hydropower_reservoir_smallFixedOperatingCostTimeSeries</v>
      </c>
      <c r="B30" s="12">
        <v>0</v>
      </c>
      <c r="C30" s="28"/>
      <c r="D30" s="28"/>
      <c r="E30" s="28"/>
      <c r="F30" s="28"/>
      <c r="G30" s="28"/>
      <c r="H30" s="28"/>
    </row>
    <row r="31" spans="1:13">
      <c r="A31" s="28" t="str">
        <f>_xlfn.CONCAT(TechnologiesEmlab!A31,"FixedOperatingCostTimeSeries")</f>
        <v>Nuclear_CHP_DHFixedOperatingCostTimeSeries</v>
      </c>
      <c r="B31" s="12">
        <v>0</v>
      </c>
      <c r="C31" s="28"/>
      <c r="D31" s="28"/>
      <c r="E31" s="28"/>
      <c r="F31" s="28"/>
      <c r="G31" s="28"/>
      <c r="H31" s="28"/>
    </row>
    <row r="32" spans="1:13">
      <c r="A32" s="28" t="str">
        <f>_xlfn.CONCAT(TechnologiesEmlab!A32,"FixedOperatingCostTimeSeries")</f>
        <v>Nuclear_CHP_PHFixedOperatingCostTimeSeries</v>
      </c>
      <c r="B32" s="12">
        <v>0</v>
      </c>
      <c r="C32" s="28"/>
      <c r="D32" s="28"/>
      <c r="E32" s="28"/>
      <c r="F32" s="28"/>
      <c r="G32" s="28"/>
      <c r="H32" s="28"/>
    </row>
    <row r="33" spans="1:8">
      <c r="A33" s="28" t="str">
        <f>_xlfn.CONCAT(TechnologiesEmlab!A33,"FixedOperatingCostTimeSeries")</f>
        <v>PEM_ElectrolyzerFixedOperatingCostTimeSeries</v>
      </c>
      <c r="B33" s="12">
        <v>0</v>
      </c>
      <c r="C33" s="28"/>
      <c r="D33" s="28"/>
      <c r="E33" s="28"/>
      <c r="F33" s="28"/>
      <c r="G33" s="28"/>
      <c r="H33" s="28"/>
    </row>
    <row r="34" spans="1:8">
      <c r="A34" s="28" t="str">
        <f>_xlfn.CONCAT(TechnologiesEmlab!A34,"FixedOperatingCostTimeSeries")</f>
        <v>Wave_energyFixedOperatingCostTimeSeries</v>
      </c>
      <c r="B34" s="12">
        <v>0</v>
      </c>
      <c r="C34" s="28"/>
      <c r="D34" s="28"/>
      <c r="E34" s="28"/>
      <c r="F34" s="28"/>
      <c r="G34" s="28"/>
      <c r="H34" s="28"/>
    </row>
    <row r="35" spans="1:8">
      <c r="A35" s="28" t="str">
        <f>_xlfn.CONCAT(TechnologiesEmlab!A35,"FixedOperatingCostTimeSeries")</f>
        <v>PV_commercial_systemsFixedOperatingCostTimeSeries</v>
      </c>
      <c r="B35" s="12">
        <v>0</v>
      </c>
      <c r="C35" s="28"/>
      <c r="E35" s="28"/>
      <c r="F35" s="28"/>
      <c r="G35" s="28"/>
      <c r="H35" s="28"/>
    </row>
    <row r="36" spans="1:8">
      <c r="A36" s="28" t="str">
        <f>_xlfn.CONCAT(TechnologiesEmlab!A36,"FixedOperatingCostTimeSeries")</f>
        <v>PV_residentialFixedOperatingCostTimeSeries</v>
      </c>
      <c r="B36" s="12">
        <v>0</v>
      </c>
      <c r="C36" s="28"/>
      <c r="D36" s="28" t="s">
        <v>397</v>
      </c>
      <c r="E36" s="28"/>
      <c r="F36" s="28"/>
      <c r="G36" s="28"/>
      <c r="H36" s="28"/>
    </row>
    <row r="37" spans="1:8" s="28" customFormat="1">
      <c r="A37" s="12" t="str">
        <f>_xlfn.CONCAT(TechnologiesEmlab!A2,"InvestmentCostTimeSeries")</f>
        <v>Biomass_CHP_wood_pellets_DHInvestmentCostTimeSeries</v>
      </c>
      <c r="B37" s="12">
        <v>0</v>
      </c>
      <c r="D37" s="28" t="s">
        <v>407</v>
      </c>
    </row>
    <row r="38" spans="1:8" s="12" customFormat="1">
      <c r="A38" s="28" t="str">
        <f>_xlfn.CONCAT(TechnologiesEmlab!A3,"InvestmentCostTimeSeries")</f>
        <v>Biomass_CHP_wood_pellets_PHInvestmentCostTimeSeries</v>
      </c>
      <c r="B38" s="12">
        <v>0</v>
      </c>
    </row>
    <row r="39" spans="1:8">
      <c r="A39" s="28" t="str">
        <f>_xlfn.CONCAT(TechnologiesEmlab!A4,"InvestmentCostTimeSeries")</f>
        <v>CCGTInvestmentCostTimeSeries</v>
      </c>
      <c r="B39" s="12">
        <v>0</v>
      </c>
      <c r="C39" s="28"/>
      <c r="D39" s="28"/>
      <c r="E39" s="28"/>
      <c r="F39" s="28"/>
      <c r="G39" s="28"/>
      <c r="H39" s="28"/>
    </row>
    <row r="40" spans="1:8">
      <c r="A40" s="28" t="str">
        <f>_xlfn.CONCAT(TechnologiesEmlab!A5,"InvestmentCostTimeSeries")</f>
        <v>CCGT_CHP_backpressure_DHInvestmentCostTimeSeries</v>
      </c>
      <c r="B40" s="12">
        <v>0</v>
      </c>
      <c r="C40" s="28"/>
      <c r="D40" s="28" t="s">
        <v>394</v>
      </c>
      <c r="E40" s="28"/>
      <c r="F40" s="28"/>
    </row>
    <row r="41" spans="1:8">
      <c r="A41" s="28" t="str">
        <f>_xlfn.CONCAT(TechnologiesEmlab!A6,"InvestmentCostTimeSeries")</f>
        <v>CCGT_CHP_backpressure_PHInvestmentCostTimeSeries</v>
      </c>
      <c r="B41" s="12">
        <v>0</v>
      </c>
      <c r="C41" s="28"/>
      <c r="D41" s="28" t="s">
        <v>395</v>
      </c>
      <c r="E41" s="28"/>
      <c r="F41" s="28"/>
    </row>
    <row r="42" spans="1:8">
      <c r="A42" s="28" t="str">
        <f>_xlfn.CONCAT(TechnologiesEmlab!A7,"InvestmentCostTimeSeries")</f>
        <v>CCSInvestmentCostTimeSeries</v>
      </c>
      <c r="B42" s="12">
        <v>0</v>
      </c>
      <c r="C42" s="28"/>
      <c r="D42" s="28"/>
      <c r="E42" s="28"/>
      <c r="F42" s="28"/>
    </row>
    <row r="43" spans="1:8">
      <c r="A43" s="28" t="str">
        <f>_xlfn.CONCAT(TechnologiesEmlab!A8,"InvestmentCostTimeSeries")</f>
        <v>NuclearInvestmentCostTimeSeries</v>
      </c>
      <c r="B43" s="12">
        <v>0</v>
      </c>
      <c r="C43" s="28"/>
      <c r="D43" s="28"/>
      <c r="E43" s="28"/>
      <c r="F43" s="28"/>
    </row>
    <row r="44" spans="1:8">
      <c r="A44" s="28" t="str">
        <f>_xlfn.CONCAT(TechnologiesEmlab!A9,"InvestmentCostTimeSeries")</f>
        <v>OCGTInvestmentCostTimeSeries</v>
      </c>
      <c r="B44" s="12">
        <v>0</v>
      </c>
      <c r="C44" s="28"/>
      <c r="D44" s="28"/>
      <c r="E44" s="28"/>
      <c r="F44" s="28"/>
    </row>
    <row r="45" spans="1:8">
      <c r="A45" s="28" t="str">
        <f>_xlfn.CONCAT(TechnologiesEmlab!A10,"InvestmentCostTimeSeries")</f>
        <v>Coal PSCInvestmentCostTimeSeries</v>
      </c>
      <c r="B45" s="12">
        <v>0</v>
      </c>
      <c r="C45" s="28"/>
      <c r="D45" s="28"/>
      <c r="E45" s="28"/>
      <c r="F45" s="28"/>
    </row>
    <row r="46" spans="1:8">
      <c r="A46" s="28" t="str">
        <f>_xlfn.CONCAT(TechnologiesEmlab!A11,"InvestmentCostTimeSeries")</f>
        <v>Lignite PSCInvestmentCostTimeSeries</v>
      </c>
      <c r="B46" s="12">
        <v>0</v>
      </c>
      <c r="C46" s="28"/>
      <c r="D46" s="28"/>
      <c r="E46" s="28"/>
      <c r="F46" s="28"/>
    </row>
    <row r="47" spans="1:8">
      <c r="A47" s="28" t="str">
        <f>_xlfn.CONCAT(TechnologiesEmlab!A12,"InvestmentCostTimeSeries")</f>
        <v>Fuel oil PGTInvestmentCostTimeSeries</v>
      </c>
      <c r="B47" s="12">
        <v>0</v>
      </c>
      <c r="C47" s="28"/>
      <c r="D47" s="28"/>
      <c r="E47" s="28"/>
      <c r="F47" s="28"/>
    </row>
    <row r="48" spans="1:8">
      <c r="A48" s="28" t="str">
        <f>_xlfn.CONCAT(TechnologiesEmlab!A13,"InvestmentCostTimeSeries")</f>
        <v>Lithium_ion_batteryInvestmentCostTimeSeries</v>
      </c>
      <c r="B48" s="12">
        <v>0</v>
      </c>
      <c r="C48" s="28"/>
      <c r="D48" s="28"/>
      <c r="E48" s="28"/>
    </row>
    <row r="49" spans="1:5">
      <c r="A49" s="28" t="str">
        <f>_xlfn.CONCAT(TechnologiesEmlab!A14,"InvestmentCostTimeSeries")</f>
        <v>Pumped_hydroInvestmentCostTimeSeries</v>
      </c>
      <c r="B49" s="12">
        <v>0</v>
      </c>
      <c r="C49" s="28"/>
      <c r="D49" s="28"/>
      <c r="E49" s="28"/>
    </row>
    <row r="50" spans="1:5">
      <c r="A50" s="28" t="str">
        <f>_xlfn.CONCAT(TechnologiesEmlab!A15,"InvestmentCostTimeSeries")</f>
        <v>WTG_offshoreInvestmentCostTimeSeries</v>
      </c>
      <c r="B50" s="12">
        <v>0</v>
      </c>
      <c r="C50" s="28"/>
      <c r="D50" s="28"/>
      <c r="E50" s="28"/>
    </row>
    <row r="51" spans="1:5">
      <c r="A51" s="28" t="str">
        <f>_xlfn.CONCAT(TechnologiesEmlab!A16,"InvestmentCostTimeSeries")</f>
        <v>WTG_onshoreInvestmentCostTimeSeries</v>
      </c>
      <c r="B51" s="12">
        <v>0</v>
      </c>
      <c r="C51" s="28"/>
      <c r="D51" s="28"/>
      <c r="E51" s="28"/>
    </row>
    <row r="52" spans="1:5">
      <c r="A52" s="28" t="str">
        <f>_xlfn.CONCAT(TechnologiesEmlab!A17,"InvestmentCostTimeSeries")</f>
        <v>PV_utility_systemsInvestmentCostTimeSeries</v>
      </c>
      <c r="B52" s="12">
        <v>0</v>
      </c>
      <c r="C52" s="28"/>
      <c r="D52" s="28"/>
      <c r="E52" s="28"/>
    </row>
    <row r="53" spans="1:5">
      <c r="A53" s="28" t="str">
        <f>_xlfn.CONCAT(TechnologiesEmlab!A18,"InvestmentCostTimeSeries")</f>
        <v>Hydropower_reservoir_mediumInvestmentCostTimeSeries</v>
      </c>
      <c r="B53" s="12">
        <v>0</v>
      </c>
      <c r="C53" s="28"/>
      <c r="D53" s="28"/>
      <c r="E53" s="28"/>
    </row>
    <row r="54" spans="1:5">
      <c r="A54" s="28" t="str">
        <f>_xlfn.CONCAT(TechnologiesEmlab!A19,"InvestmentCostTimeSeries")</f>
        <v>hydrogen_turbineInvestmentCostTimeSeries</v>
      </c>
      <c r="B54" s="12">
        <v>0</v>
      </c>
      <c r="C54" s="28"/>
      <c r="D54" s="28"/>
      <c r="E54" s="28"/>
    </row>
    <row r="55" spans="1:5">
      <c r="A55" s="28" t="str">
        <f>_xlfn.CONCAT(TechnologiesEmlab!A20,"InvestmentCostTimeSeries")</f>
        <v>hydrogen_CHPInvestmentCostTimeSeries</v>
      </c>
      <c r="B55" s="12">
        <v>0</v>
      </c>
      <c r="C55" s="28"/>
      <c r="D55" s="28"/>
      <c r="E55" s="28"/>
    </row>
    <row r="56" spans="1:5">
      <c r="A56" s="28" t="str">
        <f>_xlfn.CONCAT(TechnologiesEmlab!A21,"InvestmentCostTimeSeries")</f>
        <v>hydrogen_combined_cycleInvestmentCostTimeSeries</v>
      </c>
      <c r="B56" s="12">
        <v>0</v>
      </c>
      <c r="C56" s="28"/>
      <c r="D56" s="28"/>
      <c r="E56" s="28"/>
    </row>
    <row r="57" spans="1:5">
      <c r="A57" s="28" t="str">
        <f>_xlfn.CONCAT(TechnologiesEmlab!A22,"InvestmentCostTimeSeries")</f>
        <v>fuel_cellInvestmentCostTimeSeries</v>
      </c>
      <c r="B57" s="12">
        <v>0</v>
      </c>
      <c r="C57" s="28"/>
      <c r="D57" s="28"/>
      <c r="E57" s="28"/>
    </row>
    <row r="58" spans="1:5">
      <c r="A58" s="28" t="str">
        <f>_xlfn.CONCAT(TechnologiesEmlab!A23,"InvestmentCostTimeSeries")</f>
        <v>electrolyzerInvestmentCostTimeSeries</v>
      </c>
      <c r="B58" s="12">
        <v>0</v>
      </c>
      <c r="C58" s="28"/>
      <c r="D58" s="28"/>
      <c r="E58" s="28"/>
    </row>
    <row r="59" spans="1:5">
      <c r="A59" s="28" t="str">
        <f>_xlfn.CONCAT(TechnologiesEmlab!A24,"InvestmentCostTimeSeries")</f>
        <v>Power_to_Jet_FuelInvestmentCostTimeSeries</v>
      </c>
      <c r="B59" s="12">
        <v>0</v>
      </c>
      <c r="C59" s="28"/>
      <c r="D59" s="28"/>
      <c r="E59" s="28"/>
    </row>
    <row r="60" spans="1:5">
      <c r="A60" s="28" t="str">
        <f>_xlfn.CONCAT(TechnologiesEmlab!A25,"InvestmentCostTimeSeries")</f>
        <v>CSP_ParabolicInvestmentCostTimeSeries</v>
      </c>
      <c r="B60" s="12">
        <v>0</v>
      </c>
      <c r="C60" s="28"/>
      <c r="D60" s="28"/>
      <c r="E60" s="28"/>
    </row>
    <row r="61" spans="1:5">
      <c r="A61" s="28" t="str">
        <f>_xlfn.CONCAT(TechnologiesEmlab!A26,"InvestmentCostTimeSeries")</f>
        <v>CSP_TowerInvestmentCostTimeSeries</v>
      </c>
      <c r="B61" s="12">
        <v>0</v>
      </c>
      <c r="C61" s="28"/>
      <c r="D61" s="28"/>
      <c r="E61" s="28"/>
    </row>
    <row r="62" spans="1:5">
      <c r="A62" s="28" t="str">
        <f>_xlfn.CONCAT(TechnologiesEmlab!A27,"InvestmentCostTimeSeries")</f>
        <v>Hydrogen_to_Jet_FuelInvestmentCostTimeSeries</v>
      </c>
      <c r="B62" s="12">
        <v>0</v>
      </c>
      <c r="C62" s="28"/>
      <c r="D62" s="28"/>
      <c r="E62" s="28"/>
    </row>
    <row r="63" spans="1:5">
      <c r="A63" s="28" t="str">
        <f>_xlfn.CONCAT(TechnologiesEmlab!A28,"InvestmentCostTimeSeries")</f>
        <v>Hydropower_RORInvestmentCostTimeSeries</v>
      </c>
      <c r="B63" s="12">
        <v>0</v>
      </c>
      <c r="C63" s="28"/>
      <c r="D63" s="28"/>
      <c r="E63" s="28"/>
    </row>
    <row r="64" spans="1:5">
      <c r="A64" s="28" t="str">
        <f>_xlfn.CONCAT(TechnologiesEmlab!A29,"InvestmentCostTimeSeries")</f>
        <v>Hydropower_reservoir_largeInvestmentCostTimeSeries</v>
      </c>
      <c r="B64" s="12">
        <v>0</v>
      </c>
      <c r="C64" s="28"/>
      <c r="D64" s="28"/>
      <c r="E64" s="28"/>
    </row>
    <row r="65" spans="1:2">
      <c r="A65" s="28" t="str">
        <f>_xlfn.CONCAT(TechnologiesEmlab!A30,"InvestmentCostTimeSeries")</f>
        <v>Hydropower_reservoir_smallInvestmentCostTimeSeries</v>
      </c>
      <c r="B65" s="12">
        <v>0</v>
      </c>
    </row>
    <row r="66" spans="1:2">
      <c r="A66" s="28" t="str">
        <f>_xlfn.CONCAT(TechnologiesEmlab!A31,"InvestmentCostTimeSeries")</f>
        <v>Nuclear_CHP_DHInvestmentCostTimeSeries</v>
      </c>
      <c r="B66" s="12">
        <v>0</v>
      </c>
    </row>
    <row r="67" spans="1:2">
      <c r="A67" s="28" t="str">
        <f>_xlfn.CONCAT(TechnologiesEmlab!A32,"InvestmentCostTimeSeries")</f>
        <v>Nuclear_CHP_PHInvestmentCostTimeSeries</v>
      </c>
      <c r="B67" s="12">
        <v>0</v>
      </c>
    </row>
    <row r="68" spans="1:2">
      <c r="A68" s="28" t="str">
        <f>_xlfn.CONCAT(TechnologiesEmlab!A33,"InvestmentCostTimeSeries")</f>
        <v>PEM_ElectrolyzerInvestmentCostTimeSeries</v>
      </c>
      <c r="B68" s="12">
        <v>0</v>
      </c>
    </row>
    <row r="69" spans="1:2">
      <c r="A69" s="28" t="str">
        <f>_xlfn.CONCAT(TechnologiesEmlab!A34,"InvestmentCostTimeSeries")</f>
        <v>Wave_energyInvestmentCostTimeSeries</v>
      </c>
      <c r="B69" s="12">
        <v>0</v>
      </c>
    </row>
    <row r="70" spans="1:2">
      <c r="A70" s="28" t="str">
        <f>_xlfn.CONCAT(TechnologiesEmlab!A35,"InvestmentCostTimeSeries")</f>
        <v>PV_commercial_systemsInvestmentCostTimeSeries</v>
      </c>
      <c r="B70" s="12">
        <v>0</v>
      </c>
    </row>
    <row r="71" spans="1:2">
      <c r="A71" s="28" t="str">
        <f>_xlfn.CONCAT(TechnologiesEmlab!A36,"InvestmentCostTimeSeries")</f>
        <v>PV_residentialInvestmentCostTimeSeries</v>
      </c>
      <c r="B71" s="12">
        <v>0</v>
      </c>
    </row>
    <row r="72" spans="1:2">
      <c r="A72" s="12" t="str">
        <f>_xlfn.CONCAT(TechnologiesEmlab!A2,"VariableCostTimeSeries")</f>
        <v>Biomass_CHP_wood_pellets_DHVariableCostTimeSeries</v>
      </c>
      <c r="B72" s="12">
        <v>0.1</v>
      </c>
    </row>
    <row r="73" spans="1:2">
      <c r="A73" s="28" t="str">
        <f>_xlfn.CONCAT(TechnologiesEmlab!A3,"VariableCostTimeSeries")</f>
        <v>Biomass_CHP_wood_pellets_PHVariableCostTimeSeries</v>
      </c>
      <c r="B73" s="12">
        <v>0.1</v>
      </c>
    </row>
    <row r="74" spans="1:2">
      <c r="A74" s="28" t="str">
        <f>_xlfn.CONCAT(TechnologiesEmlab!A4,"VariableCostTimeSeries")</f>
        <v>CCGTVariableCostTimeSeries</v>
      </c>
      <c r="B74" s="12">
        <v>0.1</v>
      </c>
    </row>
    <row r="75" spans="1:2">
      <c r="A75" s="28" t="str">
        <f>_xlfn.CONCAT(TechnologiesEmlab!A5,"VariableCostTimeSeries")</f>
        <v>CCGT_CHP_backpressure_DHVariableCostTimeSeries</v>
      </c>
      <c r="B75" s="12">
        <v>0.1</v>
      </c>
    </row>
    <row r="76" spans="1:2">
      <c r="A76" s="28" t="str">
        <f>_xlfn.CONCAT(TechnologiesEmlab!A6,"VariableCostTimeSeries")</f>
        <v>CCGT_CHP_backpressure_PHVariableCostTimeSeries</v>
      </c>
      <c r="B76" s="12">
        <v>0.1</v>
      </c>
    </row>
    <row r="77" spans="1:2">
      <c r="A77" s="28" t="str">
        <f>_xlfn.CONCAT(TechnologiesEmlab!A7,"VariableCostTimeSeries")</f>
        <v>CCSVariableCostTimeSeries</v>
      </c>
      <c r="B77" s="12">
        <v>0.1</v>
      </c>
    </row>
    <row r="78" spans="1:2">
      <c r="A78" s="28" t="str">
        <f>_xlfn.CONCAT(TechnologiesEmlab!A8,"VariableCostTimeSeries")</f>
        <v>NuclearVariableCostTimeSeries</v>
      </c>
      <c r="B78" s="12">
        <v>0.1</v>
      </c>
    </row>
    <row r="79" spans="1:2">
      <c r="A79" s="28" t="str">
        <f>_xlfn.CONCAT(TechnologiesEmlab!A9,"VariableCostTimeSeries")</f>
        <v>OCGTVariableCostTimeSeries</v>
      </c>
      <c r="B79" s="12">
        <v>0.1</v>
      </c>
    </row>
    <row r="80" spans="1:2">
      <c r="A80" s="28" t="str">
        <f>_xlfn.CONCAT(TechnologiesEmlab!A10,"VariableCostTimeSeries")</f>
        <v>Coal PSCVariableCostTimeSeries</v>
      </c>
      <c r="B80" s="12">
        <v>0.1</v>
      </c>
    </row>
    <row r="81" spans="1:2">
      <c r="A81" s="28" t="str">
        <f>_xlfn.CONCAT(TechnologiesEmlab!A11,"VariableCostTimeSeries")</f>
        <v>Lignite PSCVariableCostTimeSeries</v>
      </c>
      <c r="B81" s="12">
        <v>0.1</v>
      </c>
    </row>
    <row r="82" spans="1:2">
      <c r="A82" s="28" t="str">
        <f>_xlfn.CONCAT(TechnologiesEmlab!A12,"VariableCostTimeSeries")</f>
        <v>Fuel oil PGTVariableCostTimeSeries</v>
      </c>
      <c r="B82" s="12">
        <v>0.1</v>
      </c>
    </row>
    <row r="83" spans="1:2">
      <c r="A83" s="28" t="str">
        <f>_xlfn.CONCAT(TechnologiesEmlab!A13,"VariableCostTimeSeries")</f>
        <v>Lithium_ion_batteryVariableCostTimeSeries</v>
      </c>
      <c r="B83" s="12">
        <v>0.1</v>
      </c>
    </row>
    <row r="84" spans="1:2">
      <c r="A84" s="28" t="str">
        <f>_xlfn.CONCAT(TechnologiesEmlab!A14,"VariableCostTimeSeries")</f>
        <v>Pumped_hydroVariableCostTimeSeries</v>
      </c>
      <c r="B84" s="12">
        <v>0.1</v>
      </c>
    </row>
    <row r="85" spans="1:2">
      <c r="A85" s="28" t="str">
        <f>_xlfn.CONCAT(TechnologiesEmlab!A15,"VariableCostTimeSeries")</f>
        <v>WTG_offshoreVariableCostTimeSeries</v>
      </c>
      <c r="B85" s="12">
        <v>0.1</v>
      </c>
    </row>
    <row r="86" spans="1:2">
      <c r="A86" s="28" t="str">
        <f>_xlfn.CONCAT(TechnologiesEmlab!A16,"VariableCostTimeSeries")</f>
        <v>WTG_onshoreVariableCostTimeSeries</v>
      </c>
      <c r="B86" s="12">
        <v>0.1</v>
      </c>
    </row>
    <row r="87" spans="1:2">
      <c r="A87" s="28" t="str">
        <f>_xlfn.CONCAT(TechnologiesEmlab!A17,"VariableCostTimeSeries")</f>
        <v>PV_utility_systemsVariableCostTimeSeries</v>
      </c>
      <c r="B87" s="12">
        <v>0.1</v>
      </c>
    </row>
    <row r="88" spans="1:2">
      <c r="A88" s="28" t="str">
        <f>_xlfn.CONCAT(TechnologiesEmlab!A18,"VariableCostTimeSeries")</f>
        <v>Hydropower_reservoir_mediumVariableCostTimeSeries</v>
      </c>
      <c r="B88" s="12">
        <v>0.1</v>
      </c>
    </row>
    <row r="89" spans="1:2">
      <c r="A89" s="28" t="str">
        <f>_xlfn.CONCAT(TechnologiesEmlab!A19,"VariableCostTimeSeries")</f>
        <v>hydrogen_turbineVariableCostTimeSeries</v>
      </c>
      <c r="B89" s="12">
        <v>0.1</v>
      </c>
    </row>
    <row r="90" spans="1:2">
      <c r="A90" s="28" t="str">
        <f>_xlfn.CONCAT(TechnologiesEmlab!A20,"VariableCostTimeSeries")</f>
        <v>hydrogen_CHPVariableCostTimeSeries</v>
      </c>
      <c r="B90" s="12">
        <v>0.1</v>
      </c>
    </row>
    <row r="91" spans="1:2">
      <c r="A91" s="28" t="str">
        <f>_xlfn.CONCAT(TechnologiesEmlab!A21,"VariableCostTimeSeries")</f>
        <v>hydrogen_combined_cycleVariableCostTimeSeries</v>
      </c>
      <c r="B91" s="12">
        <v>0.1</v>
      </c>
    </row>
    <row r="92" spans="1:2">
      <c r="A92" s="28" t="str">
        <f>_xlfn.CONCAT(TechnologiesEmlab!A22,"VariableCostTimeSeries")</f>
        <v>fuel_cellVariableCostTimeSeries</v>
      </c>
      <c r="B92" s="12">
        <v>0.1</v>
      </c>
    </row>
    <row r="93" spans="1:2">
      <c r="A93" s="28" t="str">
        <f>_xlfn.CONCAT(TechnologiesEmlab!A23,"VariableCostTimeSeries")</f>
        <v>electrolyzerVariableCostTimeSeries</v>
      </c>
      <c r="B93" s="12">
        <v>0.1</v>
      </c>
    </row>
    <row r="94" spans="1:2">
      <c r="A94" s="28" t="str">
        <f>_xlfn.CONCAT(TechnologiesEmlab!A24,"VariableCostTimeSeries")</f>
        <v>Power_to_Jet_FuelVariableCostTimeSeries</v>
      </c>
      <c r="B94" s="12">
        <v>0.1</v>
      </c>
    </row>
    <row r="95" spans="1:2">
      <c r="A95" s="28" t="str">
        <f>_xlfn.CONCAT(TechnologiesEmlab!A25,"VariableCostTimeSeries")</f>
        <v>CSP_ParabolicVariableCostTimeSeries</v>
      </c>
      <c r="B95" s="12">
        <v>0.1</v>
      </c>
    </row>
    <row r="96" spans="1:2">
      <c r="A96" s="28" t="str">
        <f>_xlfn.CONCAT(TechnologiesEmlab!A26,"VariableCostTimeSeries")</f>
        <v>CSP_TowerVariableCostTimeSeries</v>
      </c>
      <c r="B96" s="12">
        <v>0.1</v>
      </c>
    </row>
    <row r="97" spans="1:4">
      <c r="A97" s="28" t="str">
        <f>_xlfn.CONCAT(TechnologiesEmlab!A27,"VariableCostTimeSeries")</f>
        <v>Hydrogen_to_Jet_FuelVariableCostTimeSeries</v>
      </c>
      <c r="B97" s="12">
        <v>0.1</v>
      </c>
    </row>
    <row r="98" spans="1:4">
      <c r="A98" s="28" t="str">
        <f>_xlfn.CONCAT(TechnologiesEmlab!A28,"VariableCostTimeSeries")</f>
        <v>Hydropower_RORVariableCostTimeSeries</v>
      </c>
      <c r="B98" s="12">
        <v>0.1</v>
      </c>
    </row>
    <row r="99" spans="1:4">
      <c r="A99" s="28" t="str">
        <f>_xlfn.CONCAT(TechnologiesEmlab!A29,"VariableCostTimeSeries")</f>
        <v>Hydropower_reservoir_largeVariableCostTimeSeries</v>
      </c>
      <c r="B99" s="12">
        <v>0.1</v>
      </c>
    </row>
    <row r="100" spans="1:4">
      <c r="A100" s="28" t="str">
        <f>_xlfn.CONCAT(TechnologiesEmlab!A30,"VariableCostTimeSeries")</f>
        <v>Hydropower_reservoir_smallVariableCostTimeSeries</v>
      </c>
      <c r="B100" s="12">
        <v>0.1</v>
      </c>
    </row>
    <row r="101" spans="1:4">
      <c r="A101" s="28" t="str">
        <f>_xlfn.CONCAT(TechnologiesEmlab!A31,"VariableCostTimeSeries")</f>
        <v>Nuclear_CHP_DHVariableCostTimeSeries</v>
      </c>
      <c r="B101" s="12">
        <v>0.1</v>
      </c>
    </row>
    <row r="102" spans="1:4">
      <c r="A102" s="28" t="str">
        <f>_xlfn.CONCAT(TechnologiesEmlab!A32,"VariableCostTimeSeries")</f>
        <v>Nuclear_CHP_PHVariableCostTimeSeries</v>
      </c>
      <c r="B102" s="12">
        <v>0.1</v>
      </c>
    </row>
    <row r="103" spans="1:4">
      <c r="A103" s="28" t="str">
        <f>_xlfn.CONCAT(TechnologiesEmlab!A33,"VariableCostTimeSeries")</f>
        <v>PEM_ElectrolyzerVariableCostTimeSeries</v>
      </c>
      <c r="B103" s="12">
        <v>0.1</v>
      </c>
    </row>
    <row r="104" spans="1:4">
      <c r="A104" s="28" t="str">
        <f>_xlfn.CONCAT(TechnologiesEmlab!A34,"VariableCostTimeSeries")</f>
        <v>Wave_energyVariableCostTimeSeries</v>
      </c>
      <c r="B104" s="12">
        <v>0.1</v>
      </c>
    </row>
    <row r="105" spans="1:4">
      <c r="A105" s="28" t="str">
        <f>_xlfn.CONCAT(TechnologiesEmlab!A35,"VariableCostTimeSeries")</f>
        <v>PV_commercial_systemsVariableCostTimeSeries</v>
      </c>
      <c r="B105" s="12">
        <v>0.1</v>
      </c>
    </row>
    <row r="106" spans="1:4">
      <c r="A106" s="28" t="str">
        <f>_xlfn.CONCAT(TechnologiesEmlab!A36,"VariableCostTimeSeries")</f>
        <v>PV_residentialVariableCostTimeSeries</v>
      </c>
      <c r="B106" s="12">
        <v>0.1</v>
      </c>
    </row>
    <row r="107" spans="1:4">
      <c r="A107" s="12" t="str">
        <f>_xlfn.CONCAT(TechnologiesEmlab!A2,"EfficiencyTimeSeries")</f>
        <v>Biomass_CHP_wood_pellets_DHEfficiencyTimeSeries</v>
      </c>
      <c r="B107" s="12">
        <v>-0.1</v>
      </c>
      <c r="D107" t="s">
        <v>406</v>
      </c>
    </row>
    <row r="108" spans="1:4">
      <c r="A108" s="28" t="str">
        <f>_xlfn.CONCAT(TechnologiesEmlab!A3,"EfficiencyTimeSeries")</f>
        <v>Biomass_CHP_wood_pellets_PHEfficiencyTimeSeries</v>
      </c>
      <c r="B108" s="12">
        <v>-0.1</v>
      </c>
    </row>
    <row r="109" spans="1:4">
      <c r="A109" s="28" t="str">
        <f>_xlfn.CONCAT(TechnologiesEmlab!A4,"EfficiencyTimeSeries")</f>
        <v>CCGTEfficiencyTimeSeries</v>
      </c>
      <c r="B109" s="12">
        <v>-0.1</v>
      </c>
    </row>
    <row r="110" spans="1:4">
      <c r="A110" s="28" t="str">
        <f>_xlfn.CONCAT(TechnologiesEmlab!A5,"EfficiencyTimeSeries")</f>
        <v>CCGT_CHP_backpressure_DHEfficiencyTimeSeries</v>
      </c>
      <c r="B110" s="12">
        <v>-0.1</v>
      </c>
    </row>
    <row r="111" spans="1:4">
      <c r="A111" s="28" t="str">
        <f>_xlfn.CONCAT(TechnologiesEmlab!A6,"EfficiencyTimeSeries")</f>
        <v>CCGT_CHP_backpressure_PHEfficiencyTimeSeries</v>
      </c>
      <c r="B111" s="12">
        <v>-0.1</v>
      </c>
    </row>
    <row r="112" spans="1:4">
      <c r="A112" s="28" t="str">
        <f>_xlfn.CONCAT(TechnologiesEmlab!A7,"EfficiencyTimeSeries")</f>
        <v>CCSEfficiencyTimeSeries</v>
      </c>
      <c r="B112" s="12">
        <v>-0.1</v>
      </c>
    </row>
    <row r="113" spans="1:2">
      <c r="A113" s="28" t="str">
        <f>_xlfn.CONCAT(TechnologiesEmlab!A8,"EfficiencyTimeSeries")</f>
        <v>NuclearEfficiencyTimeSeries</v>
      </c>
      <c r="B113" s="12">
        <v>-0.1</v>
      </c>
    </row>
    <row r="114" spans="1:2">
      <c r="A114" s="28" t="str">
        <f>_xlfn.CONCAT(TechnologiesEmlab!A9,"EfficiencyTimeSeries")</f>
        <v>OCGTEfficiencyTimeSeries</v>
      </c>
      <c r="B114" s="12">
        <v>-0.1</v>
      </c>
    </row>
    <row r="115" spans="1:2">
      <c r="A115" s="28" t="str">
        <f>_xlfn.CONCAT(TechnologiesEmlab!A10,"EfficiencyTimeSeries")</f>
        <v>Coal PSCEfficiencyTimeSeries</v>
      </c>
      <c r="B115" s="12">
        <v>-0.1</v>
      </c>
    </row>
    <row r="116" spans="1:2">
      <c r="A116" s="28" t="str">
        <f>_xlfn.CONCAT(TechnologiesEmlab!A11,"EfficiencyTimeSeries")</f>
        <v>Lignite PSCEfficiencyTimeSeries</v>
      </c>
      <c r="B116" s="12">
        <v>-0.1</v>
      </c>
    </row>
    <row r="117" spans="1:2">
      <c r="A117" s="28" t="str">
        <f>_xlfn.CONCAT(TechnologiesEmlab!A12,"EfficiencyTimeSeries")</f>
        <v>Fuel oil PGTEfficiencyTimeSeries</v>
      </c>
      <c r="B117" s="12">
        <v>-0.1</v>
      </c>
    </row>
    <row r="118" spans="1:2">
      <c r="A118" s="28" t="str">
        <f>_xlfn.CONCAT(TechnologiesEmlab!A13,"EfficiencyTimeSeries")</f>
        <v>Lithium_ion_batteryEfficiencyTimeSeries</v>
      </c>
      <c r="B118" s="12">
        <v>-0.1</v>
      </c>
    </row>
    <row r="119" spans="1:2">
      <c r="A119" s="28" t="str">
        <f>_xlfn.CONCAT(TechnologiesEmlab!A14,"EfficiencyTimeSeries")</f>
        <v>Pumped_hydroEfficiencyTimeSeries</v>
      </c>
      <c r="B119" s="12">
        <v>-0.1</v>
      </c>
    </row>
    <row r="120" spans="1:2">
      <c r="A120" s="28" t="str">
        <f>_xlfn.CONCAT(TechnologiesEmlab!A15,"EfficiencyTimeSeries")</f>
        <v>WTG_offshoreEfficiencyTimeSeries</v>
      </c>
      <c r="B120" s="12">
        <v>-0.1</v>
      </c>
    </row>
    <row r="121" spans="1:2">
      <c r="A121" s="28" t="str">
        <f>_xlfn.CONCAT(TechnologiesEmlab!A16,"EfficiencyTimeSeries")</f>
        <v>WTG_onshoreEfficiencyTimeSeries</v>
      </c>
      <c r="B121" s="12">
        <v>-0.1</v>
      </c>
    </row>
    <row r="122" spans="1:2">
      <c r="A122" s="28" t="str">
        <f>_xlfn.CONCAT(TechnologiesEmlab!A17,"EfficiencyTimeSeries")</f>
        <v>PV_utility_systemsEfficiencyTimeSeries</v>
      </c>
      <c r="B122" s="12">
        <v>-0.1</v>
      </c>
    </row>
    <row r="123" spans="1:2">
      <c r="A123" s="28" t="str">
        <f>_xlfn.CONCAT(TechnologiesEmlab!A18,"EfficiencyTimeSeries")</f>
        <v>Hydropower_reservoir_mediumEfficiencyTimeSeries</v>
      </c>
      <c r="B123" s="12">
        <v>-0.1</v>
      </c>
    </row>
    <row r="124" spans="1:2">
      <c r="A124" s="28" t="str">
        <f>_xlfn.CONCAT(TechnologiesEmlab!A19,"EfficiencyTimeSeries")</f>
        <v>hydrogen_turbineEfficiencyTimeSeries</v>
      </c>
      <c r="B124" s="12">
        <v>-0.1</v>
      </c>
    </row>
    <row r="125" spans="1:2">
      <c r="A125" s="28" t="str">
        <f>_xlfn.CONCAT(TechnologiesEmlab!A20,"EfficiencyTimeSeries")</f>
        <v>hydrogen_CHPEfficiencyTimeSeries</v>
      </c>
      <c r="B125" s="12">
        <v>-0.1</v>
      </c>
    </row>
    <row r="126" spans="1:2">
      <c r="A126" s="28" t="str">
        <f>_xlfn.CONCAT(TechnologiesEmlab!A21,"EfficiencyTimeSeries")</f>
        <v>hydrogen_combined_cycleEfficiencyTimeSeries</v>
      </c>
      <c r="B126" s="12">
        <v>-0.1</v>
      </c>
    </row>
    <row r="127" spans="1:2">
      <c r="A127" s="28" t="str">
        <f>_xlfn.CONCAT(TechnologiesEmlab!A22,"EfficiencyTimeSeries")</f>
        <v>fuel_cellEfficiencyTimeSeries</v>
      </c>
      <c r="B127" s="12">
        <v>-0.1</v>
      </c>
    </row>
    <row r="128" spans="1:2">
      <c r="A128" s="28" t="str">
        <f>_xlfn.CONCAT(TechnologiesEmlab!A23,"EfficiencyTimeSeries")</f>
        <v>electrolyzerEfficiencyTimeSeries</v>
      </c>
      <c r="B128" s="12">
        <v>-0.1</v>
      </c>
    </row>
    <row r="129" spans="1:2">
      <c r="A129" s="28" t="str">
        <f>_xlfn.CONCAT(TechnologiesEmlab!A24,"EfficiencyTimeSeries")</f>
        <v>Power_to_Jet_FuelEfficiencyTimeSeries</v>
      </c>
      <c r="B129" s="12">
        <v>-0.1</v>
      </c>
    </row>
    <row r="130" spans="1:2">
      <c r="A130" s="28" t="str">
        <f>_xlfn.CONCAT(TechnologiesEmlab!A25,"EfficiencyTimeSeries")</f>
        <v>CSP_ParabolicEfficiencyTimeSeries</v>
      </c>
      <c r="B130" s="12">
        <v>-0.1</v>
      </c>
    </row>
    <row r="131" spans="1:2">
      <c r="A131" s="28" t="str">
        <f>_xlfn.CONCAT(TechnologiesEmlab!A26,"EfficiencyTimeSeries")</f>
        <v>CSP_TowerEfficiencyTimeSeries</v>
      </c>
      <c r="B131" s="12">
        <v>-0.1</v>
      </c>
    </row>
    <row r="132" spans="1:2">
      <c r="A132" s="28" t="str">
        <f>_xlfn.CONCAT(TechnologiesEmlab!A27,"EfficiencyTimeSeries")</f>
        <v>Hydrogen_to_Jet_FuelEfficiencyTimeSeries</v>
      </c>
      <c r="B132" s="12">
        <v>-0.1</v>
      </c>
    </row>
    <row r="133" spans="1:2">
      <c r="A133" s="28" t="str">
        <f>_xlfn.CONCAT(TechnologiesEmlab!A28,"EfficiencyTimeSeries")</f>
        <v>Hydropower_ROREfficiencyTimeSeries</v>
      </c>
      <c r="B133" s="12">
        <v>-0.1</v>
      </c>
    </row>
    <row r="134" spans="1:2">
      <c r="A134" s="28" t="str">
        <f>_xlfn.CONCAT(TechnologiesEmlab!A29,"EfficiencyTimeSeries")</f>
        <v>Hydropower_reservoir_largeEfficiencyTimeSeries</v>
      </c>
      <c r="B134" s="12">
        <v>-0.1</v>
      </c>
    </row>
    <row r="135" spans="1:2">
      <c r="A135" s="28" t="str">
        <f>_xlfn.CONCAT(TechnologiesEmlab!A30,"EfficiencyTimeSeries")</f>
        <v>Hydropower_reservoir_smallEfficiencyTimeSeries</v>
      </c>
      <c r="B135" s="12">
        <v>-0.1</v>
      </c>
    </row>
    <row r="136" spans="1:2">
      <c r="A136" s="28" t="str">
        <f>_xlfn.CONCAT(TechnologiesEmlab!A31,"EfficiencyTimeSeries")</f>
        <v>Nuclear_CHP_DHEfficiencyTimeSeries</v>
      </c>
      <c r="B136" s="12">
        <v>-0.1</v>
      </c>
    </row>
    <row r="137" spans="1:2">
      <c r="A137" s="28" t="str">
        <f>_xlfn.CONCAT(TechnologiesEmlab!A32,"EfficiencyTimeSeries")</f>
        <v>Nuclear_CHP_PHEfficiencyTimeSeries</v>
      </c>
      <c r="B137" s="12">
        <v>-0.1</v>
      </c>
    </row>
    <row r="138" spans="1:2">
      <c r="A138" s="28" t="str">
        <f>_xlfn.CONCAT(TechnologiesEmlab!A33,"EfficiencyTimeSeries")</f>
        <v>PEM_ElectrolyzerEfficiencyTimeSeries</v>
      </c>
      <c r="B138" s="12">
        <v>-0.1</v>
      </c>
    </row>
    <row r="139" spans="1:2">
      <c r="A139" s="28" t="str">
        <f>_xlfn.CONCAT(TechnologiesEmlab!A34,"EfficiencyTimeSeries")</f>
        <v>Wave_energyEfficiencyTimeSeries</v>
      </c>
      <c r="B139" s="12">
        <v>-0.1</v>
      </c>
    </row>
    <row r="140" spans="1:2">
      <c r="A140" s="28" t="str">
        <f>_xlfn.CONCAT(TechnologiesEmlab!A35,"EfficiencyTimeSeries")</f>
        <v>PV_commercial_systemsEfficiencyTimeSeries</v>
      </c>
      <c r="B140" s="12">
        <v>-0.1</v>
      </c>
    </row>
    <row r="141" spans="1:2">
      <c r="A141" s="28" t="str">
        <f>_xlfn.CONCAT(TechnologiesEmlab!A36,"EfficiencyTimeSeries")</f>
        <v>PV_residentialEfficiencyTimeSeries</v>
      </c>
      <c r="B141" s="12">
        <v>-0.1</v>
      </c>
    </row>
    <row r="142" spans="1:2">
      <c r="A142" s="1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style="28" customWidth="1"/>
  </cols>
  <sheetData>
    <row r="1" spans="1:31" s="28" customFormat="1">
      <c r="A1" s="28" t="s">
        <v>366</v>
      </c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</row>
    <row r="2" spans="1:31">
      <c r="A2" s="28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28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28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28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28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28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2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28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28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28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28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28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28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28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28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0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N37" sqref="N37"/>
    </sheetView>
  </sheetViews>
  <sheetFormatPr defaultRowHeight="14.5"/>
  <cols>
    <col min="1" max="1" width="19.453125" style="28" customWidth="1"/>
    <col min="2" max="41" width="8.7265625" style="61"/>
  </cols>
  <sheetData>
    <row r="1" spans="1:41" s="28" customFormat="1">
      <c r="A1" s="28" t="s">
        <v>383</v>
      </c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1">
        <v>7</v>
      </c>
      <c r="I1" s="61">
        <v>8</v>
      </c>
      <c r="J1" s="61">
        <v>9</v>
      </c>
      <c r="K1" s="61">
        <v>10</v>
      </c>
      <c r="L1" s="61">
        <v>11</v>
      </c>
      <c r="M1" s="61">
        <v>12</v>
      </c>
      <c r="N1" s="61">
        <v>13</v>
      </c>
      <c r="O1" s="61">
        <v>14</v>
      </c>
      <c r="P1" s="61">
        <v>15</v>
      </c>
      <c r="Q1" s="61">
        <v>16</v>
      </c>
      <c r="R1" s="61">
        <v>17</v>
      </c>
      <c r="S1" s="61">
        <v>18</v>
      </c>
      <c r="T1" s="61">
        <v>19</v>
      </c>
      <c r="U1" s="61">
        <v>20</v>
      </c>
      <c r="V1" s="61">
        <v>21</v>
      </c>
      <c r="W1" s="61">
        <v>22</v>
      </c>
      <c r="X1" s="61">
        <v>23</v>
      </c>
      <c r="Y1" s="61">
        <v>24</v>
      </c>
      <c r="Z1" s="61">
        <v>25</v>
      </c>
      <c r="AA1" s="61">
        <v>26</v>
      </c>
      <c r="AB1" s="61">
        <v>27</v>
      </c>
      <c r="AC1" s="61">
        <v>28</v>
      </c>
      <c r="AD1" s="61">
        <v>29</v>
      </c>
      <c r="AE1" s="61">
        <v>30</v>
      </c>
      <c r="AF1" s="61">
        <v>31</v>
      </c>
      <c r="AG1" s="61">
        <v>32</v>
      </c>
      <c r="AH1" s="61">
        <v>33</v>
      </c>
      <c r="AI1" s="61">
        <v>34</v>
      </c>
      <c r="AJ1" s="61">
        <v>35</v>
      </c>
      <c r="AK1" s="61">
        <v>36</v>
      </c>
      <c r="AL1" s="61">
        <v>37</v>
      </c>
      <c r="AM1" s="61">
        <v>38</v>
      </c>
      <c r="AN1" s="61">
        <v>39</v>
      </c>
      <c r="AO1" s="61">
        <v>40</v>
      </c>
    </row>
    <row r="2" spans="1:41">
      <c r="A2" s="28" t="s">
        <v>387</v>
      </c>
      <c r="B2" s="61">
        <v>1</v>
      </c>
      <c r="C2" s="61">
        <v>2</v>
      </c>
      <c r="D2" s="61">
        <v>3</v>
      </c>
      <c r="E2" s="61">
        <v>4</v>
      </c>
      <c r="F2" s="61">
        <v>5</v>
      </c>
      <c r="G2" s="61">
        <v>6</v>
      </c>
      <c r="H2" s="61">
        <v>7</v>
      </c>
      <c r="I2" s="61">
        <v>8</v>
      </c>
      <c r="J2" s="61">
        <v>9</v>
      </c>
      <c r="K2" s="61">
        <v>10</v>
      </c>
      <c r="L2" s="61">
        <v>11</v>
      </c>
      <c r="M2" s="61">
        <v>12</v>
      </c>
      <c r="N2" s="61">
        <v>13</v>
      </c>
      <c r="O2" s="61">
        <v>14</v>
      </c>
      <c r="P2" s="61">
        <v>15</v>
      </c>
      <c r="Q2" s="61">
        <v>16</v>
      </c>
      <c r="R2" s="61">
        <v>17</v>
      </c>
      <c r="S2" s="61">
        <v>18</v>
      </c>
      <c r="T2" s="61">
        <v>19</v>
      </c>
      <c r="U2" s="61">
        <v>20</v>
      </c>
      <c r="V2" s="61">
        <v>21</v>
      </c>
      <c r="W2" s="61">
        <v>22</v>
      </c>
      <c r="X2" s="61">
        <v>23</v>
      </c>
      <c r="Y2" s="61">
        <v>24</v>
      </c>
      <c r="Z2" s="61">
        <v>25</v>
      </c>
      <c r="AA2" s="61">
        <v>26</v>
      </c>
      <c r="AB2" s="61">
        <v>27</v>
      </c>
      <c r="AC2" s="61">
        <v>28</v>
      </c>
      <c r="AD2" s="61">
        <v>29</v>
      </c>
      <c r="AE2" s="61">
        <v>30</v>
      </c>
      <c r="AF2" s="61">
        <v>31</v>
      </c>
      <c r="AG2" s="61">
        <v>32</v>
      </c>
      <c r="AH2" s="61">
        <v>33</v>
      </c>
      <c r="AI2" s="61">
        <v>34</v>
      </c>
      <c r="AJ2" s="61">
        <v>35</v>
      </c>
      <c r="AK2" s="61">
        <v>36</v>
      </c>
      <c r="AL2" s="61">
        <v>37</v>
      </c>
      <c r="AM2" s="61">
        <v>38</v>
      </c>
      <c r="AN2" s="61">
        <v>39</v>
      </c>
      <c r="AO2" s="61">
        <v>40</v>
      </c>
    </row>
    <row r="3" spans="1:41">
      <c r="A3" s="28" t="s">
        <v>368</v>
      </c>
      <c r="B3" s="61">
        <v>18</v>
      </c>
      <c r="C3" s="61">
        <v>24</v>
      </c>
      <c r="D3" s="61">
        <v>39</v>
      </c>
      <c r="E3" s="61">
        <v>15</v>
      </c>
      <c r="F3" s="61">
        <v>29</v>
      </c>
      <c r="G3" s="61">
        <v>28</v>
      </c>
      <c r="H3" s="61">
        <v>9</v>
      </c>
      <c r="I3" s="61">
        <v>16</v>
      </c>
      <c r="J3" s="61">
        <v>33</v>
      </c>
      <c r="K3" s="61">
        <v>32</v>
      </c>
      <c r="L3" s="61">
        <v>39</v>
      </c>
      <c r="M3" s="61">
        <v>17</v>
      </c>
      <c r="N3" s="61">
        <v>5</v>
      </c>
      <c r="O3" s="61">
        <v>3</v>
      </c>
      <c r="P3" s="61">
        <v>5</v>
      </c>
      <c r="Q3" s="61">
        <v>28</v>
      </c>
      <c r="R3" s="61">
        <v>4</v>
      </c>
      <c r="S3" s="61">
        <v>35</v>
      </c>
      <c r="T3" s="61">
        <v>18</v>
      </c>
      <c r="U3" s="61">
        <v>26</v>
      </c>
      <c r="V3" s="61">
        <v>33</v>
      </c>
      <c r="W3" s="61">
        <v>9</v>
      </c>
      <c r="X3" s="61">
        <v>10</v>
      </c>
      <c r="Y3" s="61">
        <v>13</v>
      </c>
      <c r="Z3" s="61">
        <v>32</v>
      </c>
      <c r="AA3" s="61">
        <v>40</v>
      </c>
      <c r="AB3" s="61">
        <v>9</v>
      </c>
      <c r="AC3" s="61">
        <v>24</v>
      </c>
      <c r="AD3" s="61">
        <v>1</v>
      </c>
      <c r="AE3" s="61">
        <v>38</v>
      </c>
      <c r="AF3" s="61">
        <v>29</v>
      </c>
      <c r="AG3" s="61">
        <v>23</v>
      </c>
      <c r="AH3" s="61">
        <v>1</v>
      </c>
      <c r="AI3" s="61">
        <v>38</v>
      </c>
      <c r="AJ3" s="61">
        <v>15</v>
      </c>
      <c r="AK3" s="61">
        <v>15</v>
      </c>
      <c r="AL3" s="61">
        <v>14</v>
      </c>
      <c r="AM3" s="61">
        <v>6</v>
      </c>
      <c r="AN3" s="61">
        <v>37</v>
      </c>
      <c r="AO3" s="61">
        <v>25</v>
      </c>
    </row>
    <row r="4" spans="1:41">
      <c r="A4" s="28" t="s">
        <v>369</v>
      </c>
      <c r="B4" s="61">
        <v>2</v>
      </c>
      <c r="C4" s="61">
        <v>37</v>
      </c>
      <c r="D4" s="61">
        <v>27</v>
      </c>
      <c r="E4" s="61">
        <v>28</v>
      </c>
      <c r="F4" s="61">
        <v>18</v>
      </c>
      <c r="G4" s="61">
        <v>7</v>
      </c>
      <c r="H4" s="61">
        <v>28</v>
      </c>
      <c r="I4" s="61">
        <v>30</v>
      </c>
      <c r="J4" s="61">
        <v>8</v>
      </c>
      <c r="K4" s="61">
        <v>40</v>
      </c>
      <c r="L4" s="61">
        <v>31</v>
      </c>
      <c r="M4" s="61">
        <v>19</v>
      </c>
      <c r="N4" s="61">
        <v>17</v>
      </c>
      <c r="O4" s="61">
        <v>26</v>
      </c>
      <c r="P4" s="61">
        <v>25</v>
      </c>
      <c r="Q4" s="61">
        <v>20</v>
      </c>
      <c r="R4" s="61">
        <v>10</v>
      </c>
      <c r="S4" s="61">
        <v>5</v>
      </c>
      <c r="T4" s="61">
        <v>32</v>
      </c>
      <c r="U4" s="61">
        <v>26</v>
      </c>
      <c r="V4" s="61">
        <v>20</v>
      </c>
      <c r="W4" s="61">
        <v>34</v>
      </c>
      <c r="X4" s="61">
        <v>38</v>
      </c>
      <c r="Y4" s="61">
        <v>13</v>
      </c>
      <c r="Z4" s="61">
        <v>22</v>
      </c>
      <c r="AA4" s="61">
        <v>5</v>
      </c>
      <c r="AB4" s="61">
        <v>12</v>
      </c>
      <c r="AC4" s="61">
        <v>22</v>
      </c>
      <c r="AD4" s="61">
        <v>12</v>
      </c>
      <c r="AE4" s="61">
        <v>7</v>
      </c>
      <c r="AF4" s="61">
        <v>10</v>
      </c>
      <c r="AG4" s="61">
        <v>26</v>
      </c>
      <c r="AH4" s="61">
        <v>28</v>
      </c>
      <c r="AI4" s="61">
        <v>9</v>
      </c>
      <c r="AJ4" s="61">
        <v>5</v>
      </c>
      <c r="AK4" s="61">
        <v>40</v>
      </c>
      <c r="AL4" s="61">
        <v>22</v>
      </c>
      <c r="AM4" s="61">
        <v>15</v>
      </c>
      <c r="AN4" s="61">
        <v>14</v>
      </c>
      <c r="AO4" s="61">
        <v>40</v>
      </c>
    </row>
    <row r="5" spans="1:41">
      <c r="A5" s="28" t="s">
        <v>370</v>
      </c>
      <c r="B5" s="61">
        <v>4</v>
      </c>
      <c r="C5" s="61">
        <v>18</v>
      </c>
      <c r="D5" s="61">
        <v>35</v>
      </c>
      <c r="E5" s="61">
        <v>31</v>
      </c>
      <c r="F5" s="61">
        <v>8</v>
      </c>
      <c r="G5" s="61">
        <v>15</v>
      </c>
      <c r="H5" s="61">
        <v>13</v>
      </c>
      <c r="I5" s="61">
        <v>27</v>
      </c>
      <c r="J5" s="61">
        <v>3</v>
      </c>
      <c r="K5" s="61">
        <v>9</v>
      </c>
      <c r="L5" s="61">
        <v>13</v>
      </c>
      <c r="M5" s="61">
        <v>2</v>
      </c>
      <c r="N5" s="61">
        <v>6</v>
      </c>
      <c r="O5" s="61">
        <v>9</v>
      </c>
      <c r="P5" s="61">
        <v>2</v>
      </c>
      <c r="Q5" s="61">
        <v>2</v>
      </c>
      <c r="R5" s="61">
        <v>20</v>
      </c>
      <c r="S5" s="61">
        <v>28</v>
      </c>
      <c r="T5" s="61">
        <v>21</v>
      </c>
      <c r="U5" s="61">
        <v>40</v>
      </c>
      <c r="V5" s="61">
        <v>8</v>
      </c>
      <c r="W5" s="61">
        <v>30</v>
      </c>
      <c r="X5" s="61">
        <v>33</v>
      </c>
      <c r="Y5" s="61">
        <v>21</v>
      </c>
      <c r="Z5" s="61">
        <v>15</v>
      </c>
      <c r="AA5" s="61">
        <v>35</v>
      </c>
      <c r="AB5" s="61">
        <v>39</v>
      </c>
      <c r="AC5" s="61">
        <v>33</v>
      </c>
      <c r="AD5" s="61">
        <v>19</v>
      </c>
      <c r="AE5" s="61">
        <v>39</v>
      </c>
      <c r="AF5" s="61">
        <v>3</v>
      </c>
      <c r="AG5" s="61">
        <v>5</v>
      </c>
      <c r="AH5" s="61">
        <v>12</v>
      </c>
      <c r="AI5" s="61">
        <v>7</v>
      </c>
      <c r="AJ5" s="61">
        <v>34</v>
      </c>
      <c r="AK5" s="61">
        <v>11</v>
      </c>
      <c r="AL5" s="61">
        <v>34</v>
      </c>
      <c r="AM5" s="61">
        <v>23</v>
      </c>
      <c r="AN5" s="61">
        <v>4</v>
      </c>
      <c r="AO5" s="61">
        <v>5</v>
      </c>
    </row>
    <row r="6" spans="1:41">
      <c r="A6" s="28" t="s">
        <v>371</v>
      </c>
      <c r="B6" s="61">
        <v>34</v>
      </c>
      <c r="C6" s="61">
        <v>33</v>
      </c>
      <c r="D6" s="61">
        <v>39</v>
      </c>
      <c r="E6" s="61">
        <v>15</v>
      </c>
      <c r="F6" s="61">
        <v>36</v>
      </c>
      <c r="G6" s="61">
        <v>31</v>
      </c>
      <c r="H6" s="61">
        <v>9</v>
      </c>
      <c r="I6" s="61">
        <v>31</v>
      </c>
      <c r="J6" s="61">
        <v>25</v>
      </c>
      <c r="K6" s="61">
        <v>36</v>
      </c>
      <c r="L6" s="61">
        <v>28</v>
      </c>
      <c r="M6" s="61">
        <v>31</v>
      </c>
      <c r="N6" s="61">
        <v>21</v>
      </c>
      <c r="O6" s="61">
        <v>1</v>
      </c>
      <c r="P6" s="61">
        <v>3</v>
      </c>
      <c r="Q6" s="61">
        <v>28</v>
      </c>
      <c r="R6" s="61">
        <v>9</v>
      </c>
      <c r="S6" s="61">
        <v>9</v>
      </c>
      <c r="T6" s="61">
        <v>12</v>
      </c>
      <c r="U6" s="61">
        <v>17</v>
      </c>
      <c r="V6" s="61">
        <v>24</v>
      </c>
      <c r="W6" s="61">
        <v>9</v>
      </c>
      <c r="X6" s="61">
        <v>24</v>
      </c>
      <c r="Y6" s="61">
        <v>20</v>
      </c>
      <c r="Z6" s="61">
        <v>37</v>
      </c>
      <c r="AA6" s="61">
        <v>1</v>
      </c>
      <c r="AB6" s="61">
        <v>26</v>
      </c>
      <c r="AC6" s="61">
        <v>3</v>
      </c>
      <c r="AD6" s="61">
        <v>29</v>
      </c>
      <c r="AE6" s="61">
        <v>23</v>
      </c>
      <c r="AF6" s="61">
        <v>13</v>
      </c>
      <c r="AG6" s="61">
        <v>2</v>
      </c>
      <c r="AH6" s="61">
        <v>17</v>
      </c>
      <c r="AI6" s="61">
        <v>30</v>
      </c>
      <c r="AJ6" s="61">
        <v>4</v>
      </c>
      <c r="AK6" s="61">
        <v>10</v>
      </c>
      <c r="AL6" s="61">
        <v>25</v>
      </c>
      <c r="AM6" s="61">
        <v>23</v>
      </c>
      <c r="AN6" s="61">
        <v>9</v>
      </c>
      <c r="AO6" s="61">
        <v>5</v>
      </c>
    </row>
    <row r="7" spans="1:41">
      <c r="A7" s="28" t="s">
        <v>372</v>
      </c>
      <c r="B7" s="61">
        <v>7</v>
      </c>
      <c r="C7" s="61">
        <v>31</v>
      </c>
      <c r="D7" s="61">
        <v>24</v>
      </c>
      <c r="E7" s="61">
        <v>2</v>
      </c>
      <c r="F7" s="61">
        <v>2</v>
      </c>
      <c r="G7" s="61">
        <v>36</v>
      </c>
      <c r="H7" s="61">
        <v>35</v>
      </c>
      <c r="I7" s="61">
        <v>12</v>
      </c>
      <c r="J7" s="61">
        <v>17</v>
      </c>
      <c r="K7" s="61">
        <v>29</v>
      </c>
      <c r="L7" s="61">
        <v>31</v>
      </c>
      <c r="M7" s="61">
        <v>27</v>
      </c>
      <c r="N7" s="61">
        <v>19</v>
      </c>
      <c r="O7" s="61">
        <v>9</v>
      </c>
      <c r="P7" s="61">
        <v>21</v>
      </c>
      <c r="Q7" s="61">
        <v>30</v>
      </c>
      <c r="R7" s="61">
        <v>3</v>
      </c>
      <c r="S7" s="61">
        <v>39</v>
      </c>
      <c r="T7" s="61">
        <v>35</v>
      </c>
      <c r="U7" s="61">
        <v>14</v>
      </c>
      <c r="V7" s="61">
        <v>11</v>
      </c>
      <c r="W7" s="61">
        <v>25</v>
      </c>
      <c r="X7" s="61">
        <v>16</v>
      </c>
      <c r="Y7" s="61">
        <v>17</v>
      </c>
      <c r="Z7" s="61">
        <v>9</v>
      </c>
      <c r="AA7" s="61">
        <v>7</v>
      </c>
      <c r="AB7" s="61">
        <v>28</v>
      </c>
      <c r="AC7" s="61">
        <v>24</v>
      </c>
      <c r="AD7" s="61">
        <v>22</v>
      </c>
      <c r="AE7" s="61">
        <v>4</v>
      </c>
      <c r="AF7" s="61">
        <v>9</v>
      </c>
      <c r="AG7" s="61">
        <v>37</v>
      </c>
      <c r="AH7" s="61">
        <v>30</v>
      </c>
      <c r="AI7" s="61">
        <v>20</v>
      </c>
      <c r="AJ7" s="61">
        <v>25</v>
      </c>
      <c r="AK7" s="61">
        <v>3</v>
      </c>
      <c r="AL7" s="61">
        <v>35</v>
      </c>
      <c r="AM7" s="61">
        <v>13</v>
      </c>
      <c r="AN7" s="61">
        <v>15</v>
      </c>
      <c r="AO7" s="61">
        <v>1</v>
      </c>
    </row>
    <row r="8" spans="1:41">
      <c r="A8" s="28" t="s">
        <v>373</v>
      </c>
      <c r="B8" s="61">
        <v>6</v>
      </c>
      <c r="C8" s="61">
        <v>30</v>
      </c>
      <c r="D8" s="61">
        <v>39</v>
      </c>
      <c r="E8" s="61">
        <v>22</v>
      </c>
      <c r="F8" s="61">
        <v>26</v>
      </c>
      <c r="G8" s="61">
        <v>19</v>
      </c>
      <c r="H8" s="61">
        <v>8</v>
      </c>
      <c r="I8" s="61">
        <v>19</v>
      </c>
      <c r="J8" s="61">
        <v>33</v>
      </c>
      <c r="K8" s="61">
        <v>11</v>
      </c>
      <c r="L8" s="61">
        <v>33</v>
      </c>
      <c r="M8" s="61">
        <v>4</v>
      </c>
      <c r="N8" s="61">
        <v>18</v>
      </c>
      <c r="O8" s="61">
        <v>8</v>
      </c>
      <c r="P8" s="61">
        <v>17</v>
      </c>
      <c r="Q8" s="61">
        <v>10</v>
      </c>
      <c r="R8" s="61">
        <v>15</v>
      </c>
      <c r="S8" s="61">
        <v>35</v>
      </c>
      <c r="T8" s="61">
        <v>2</v>
      </c>
      <c r="U8" s="61">
        <v>16</v>
      </c>
      <c r="V8" s="61">
        <v>12</v>
      </c>
      <c r="W8" s="61">
        <v>17</v>
      </c>
      <c r="X8" s="61">
        <v>11</v>
      </c>
      <c r="Y8" s="61">
        <v>25</v>
      </c>
      <c r="Z8" s="61">
        <v>25</v>
      </c>
      <c r="AA8" s="61">
        <v>38</v>
      </c>
      <c r="AB8" s="61">
        <v>25</v>
      </c>
      <c r="AC8" s="61">
        <v>13</v>
      </c>
      <c r="AD8" s="61">
        <v>28</v>
      </c>
      <c r="AE8" s="61">
        <v>8</v>
      </c>
      <c r="AF8" s="61">
        <v>9</v>
      </c>
      <c r="AG8" s="61">
        <v>32</v>
      </c>
      <c r="AH8" s="61">
        <v>37</v>
      </c>
      <c r="AI8" s="61">
        <v>3</v>
      </c>
      <c r="AJ8" s="61">
        <v>33</v>
      </c>
      <c r="AK8" s="61">
        <v>26</v>
      </c>
      <c r="AL8" s="61">
        <v>8</v>
      </c>
      <c r="AM8" s="61">
        <v>1</v>
      </c>
      <c r="AN8" s="61">
        <v>4</v>
      </c>
      <c r="AO8" s="61">
        <v>13</v>
      </c>
    </row>
    <row r="9" spans="1:41">
      <c r="A9" s="28" t="s">
        <v>374</v>
      </c>
      <c r="B9" s="61">
        <v>20</v>
      </c>
      <c r="C9" s="61">
        <v>8</v>
      </c>
      <c r="D9" s="61">
        <v>13</v>
      </c>
      <c r="E9" s="61">
        <v>15</v>
      </c>
      <c r="F9" s="61">
        <v>31</v>
      </c>
      <c r="G9" s="61">
        <v>22</v>
      </c>
      <c r="H9" s="61">
        <v>32</v>
      </c>
      <c r="I9" s="61">
        <v>1</v>
      </c>
      <c r="J9" s="61">
        <v>7</v>
      </c>
      <c r="K9" s="61">
        <v>39</v>
      </c>
      <c r="L9" s="61">
        <v>34</v>
      </c>
      <c r="M9" s="61">
        <v>2</v>
      </c>
      <c r="N9" s="61">
        <v>40</v>
      </c>
      <c r="O9" s="61">
        <v>37</v>
      </c>
      <c r="P9" s="61">
        <v>24</v>
      </c>
      <c r="Q9" s="61">
        <v>33</v>
      </c>
      <c r="R9" s="61">
        <v>18</v>
      </c>
      <c r="S9" s="61">
        <v>11</v>
      </c>
      <c r="T9" s="61">
        <v>1</v>
      </c>
      <c r="U9" s="61">
        <v>8</v>
      </c>
      <c r="V9" s="61">
        <v>27</v>
      </c>
      <c r="W9" s="61">
        <v>24</v>
      </c>
      <c r="X9" s="61">
        <v>16</v>
      </c>
      <c r="Y9" s="61">
        <v>31</v>
      </c>
      <c r="Z9" s="61">
        <v>1</v>
      </c>
      <c r="AA9" s="61">
        <v>32</v>
      </c>
      <c r="AB9" s="61">
        <v>15</v>
      </c>
      <c r="AC9" s="61">
        <v>37</v>
      </c>
      <c r="AD9" s="61">
        <v>32</v>
      </c>
      <c r="AE9" s="61">
        <v>10</v>
      </c>
      <c r="AF9" s="61">
        <v>37</v>
      </c>
      <c r="AG9" s="61">
        <v>28</v>
      </c>
      <c r="AH9" s="61">
        <v>25</v>
      </c>
      <c r="AI9" s="61">
        <v>2</v>
      </c>
      <c r="AJ9" s="61">
        <v>30</v>
      </c>
      <c r="AK9" s="61">
        <v>15</v>
      </c>
      <c r="AL9" s="61">
        <v>12</v>
      </c>
      <c r="AM9" s="61">
        <v>7</v>
      </c>
      <c r="AN9" s="61">
        <v>11</v>
      </c>
      <c r="AO9" s="61">
        <v>4</v>
      </c>
    </row>
    <row r="10" spans="1:41">
      <c r="A10" s="28" t="s">
        <v>375</v>
      </c>
      <c r="B10" s="61">
        <v>15</v>
      </c>
      <c r="C10" s="61">
        <v>38</v>
      </c>
      <c r="D10" s="61">
        <v>16</v>
      </c>
      <c r="E10" s="61">
        <v>33</v>
      </c>
      <c r="F10" s="61">
        <v>3</v>
      </c>
      <c r="G10" s="61">
        <v>10</v>
      </c>
      <c r="H10" s="61">
        <v>3</v>
      </c>
      <c r="I10" s="61">
        <v>11</v>
      </c>
      <c r="J10" s="61">
        <v>20</v>
      </c>
      <c r="K10" s="61">
        <v>3</v>
      </c>
      <c r="L10" s="61">
        <v>12</v>
      </c>
      <c r="M10" s="61">
        <v>31</v>
      </c>
      <c r="N10" s="61">
        <v>4</v>
      </c>
      <c r="O10" s="61">
        <v>32</v>
      </c>
      <c r="P10" s="61">
        <v>36</v>
      </c>
      <c r="Q10" s="61">
        <v>8</v>
      </c>
      <c r="R10" s="61">
        <v>30</v>
      </c>
      <c r="S10" s="61">
        <v>7</v>
      </c>
      <c r="T10" s="61">
        <v>11</v>
      </c>
      <c r="U10" s="61">
        <v>33</v>
      </c>
      <c r="V10" s="61">
        <v>11</v>
      </c>
      <c r="W10" s="61">
        <v>13</v>
      </c>
      <c r="X10" s="61">
        <v>16</v>
      </c>
      <c r="Y10" s="61">
        <v>29</v>
      </c>
      <c r="Z10" s="61">
        <v>22</v>
      </c>
      <c r="AA10" s="61">
        <v>31</v>
      </c>
      <c r="AB10" s="61">
        <v>5</v>
      </c>
      <c r="AC10" s="61">
        <v>32</v>
      </c>
      <c r="AD10" s="61">
        <v>6</v>
      </c>
      <c r="AE10" s="61">
        <v>34</v>
      </c>
      <c r="AF10" s="61">
        <v>14</v>
      </c>
      <c r="AG10" s="61">
        <v>4</v>
      </c>
      <c r="AH10" s="61">
        <v>38</v>
      </c>
      <c r="AI10" s="61">
        <v>18</v>
      </c>
      <c r="AJ10" s="61">
        <v>12</v>
      </c>
      <c r="AK10" s="61">
        <v>10</v>
      </c>
      <c r="AL10" s="61">
        <v>34</v>
      </c>
      <c r="AM10" s="61">
        <v>4</v>
      </c>
      <c r="AN10" s="61">
        <v>31</v>
      </c>
      <c r="AO10" s="61">
        <v>28</v>
      </c>
    </row>
    <row r="11" spans="1:41">
      <c r="A11" s="28" t="s">
        <v>376</v>
      </c>
      <c r="B11" s="61">
        <v>19</v>
      </c>
      <c r="C11" s="61">
        <v>20</v>
      </c>
      <c r="D11" s="61">
        <v>37</v>
      </c>
      <c r="E11" s="61">
        <v>10</v>
      </c>
      <c r="F11" s="61">
        <v>40</v>
      </c>
      <c r="G11" s="61">
        <v>32</v>
      </c>
      <c r="H11" s="61">
        <v>29</v>
      </c>
      <c r="I11" s="61">
        <v>13</v>
      </c>
      <c r="J11" s="61">
        <v>12</v>
      </c>
      <c r="K11" s="61">
        <v>32</v>
      </c>
      <c r="L11" s="61">
        <v>27</v>
      </c>
      <c r="M11" s="61">
        <v>22</v>
      </c>
      <c r="N11" s="61">
        <v>14</v>
      </c>
      <c r="O11" s="61">
        <v>26</v>
      </c>
      <c r="P11" s="61">
        <v>32</v>
      </c>
      <c r="Q11" s="61">
        <v>1</v>
      </c>
      <c r="R11" s="61">
        <v>39</v>
      </c>
      <c r="S11" s="61">
        <v>35</v>
      </c>
      <c r="T11" s="61">
        <v>16</v>
      </c>
      <c r="U11" s="61">
        <v>24</v>
      </c>
      <c r="V11" s="61">
        <v>26</v>
      </c>
      <c r="W11" s="61">
        <v>34</v>
      </c>
      <c r="X11" s="61">
        <v>6</v>
      </c>
      <c r="Y11" s="61">
        <v>15</v>
      </c>
      <c r="Z11" s="61">
        <v>37</v>
      </c>
      <c r="AA11" s="61">
        <v>36</v>
      </c>
      <c r="AB11" s="61">
        <v>1</v>
      </c>
      <c r="AC11" s="61">
        <v>37</v>
      </c>
      <c r="AD11" s="61">
        <v>31</v>
      </c>
      <c r="AE11" s="61">
        <v>11</v>
      </c>
      <c r="AF11" s="61">
        <v>26</v>
      </c>
      <c r="AG11" s="61">
        <v>36</v>
      </c>
      <c r="AH11" s="61">
        <v>17</v>
      </c>
      <c r="AI11" s="61">
        <v>17</v>
      </c>
      <c r="AJ11" s="61">
        <v>11</v>
      </c>
      <c r="AK11" s="61">
        <v>15</v>
      </c>
      <c r="AL11" s="61">
        <v>21</v>
      </c>
      <c r="AM11" s="61">
        <v>34</v>
      </c>
      <c r="AN11" s="61">
        <v>32</v>
      </c>
      <c r="AO11" s="61">
        <v>8</v>
      </c>
    </row>
    <row r="12" spans="1:41">
      <c r="A12" s="28" t="s">
        <v>377</v>
      </c>
      <c r="B12" s="61">
        <v>23</v>
      </c>
      <c r="C12" s="61">
        <v>20</v>
      </c>
      <c r="D12" s="61">
        <v>37</v>
      </c>
      <c r="E12" s="61">
        <v>16</v>
      </c>
      <c r="F12" s="61">
        <v>22</v>
      </c>
      <c r="G12" s="61">
        <v>35</v>
      </c>
      <c r="H12" s="61">
        <v>2</v>
      </c>
      <c r="I12" s="61">
        <v>34</v>
      </c>
      <c r="J12" s="61">
        <v>15</v>
      </c>
      <c r="K12" s="61">
        <v>13</v>
      </c>
      <c r="L12" s="61">
        <v>18</v>
      </c>
      <c r="M12" s="61">
        <v>1</v>
      </c>
      <c r="N12" s="61">
        <v>31</v>
      </c>
      <c r="O12" s="61">
        <v>29</v>
      </c>
      <c r="P12" s="61">
        <v>24</v>
      </c>
      <c r="Q12" s="61">
        <v>18</v>
      </c>
      <c r="R12" s="61">
        <v>36</v>
      </c>
      <c r="S12" s="61">
        <v>8</v>
      </c>
      <c r="T12" s="61">
        <v>10</v>
      </c>
      <c r="U12" s="61">
        <v>28</v>
      </c>
      <c r="V12" s="61">
        <v>8</v>
      </c>
      <c r="W12" s="61">
        <v>27</v>
      </c>
      <c r="X12" s="61">
        <v>31</v>
      </c>
      <c r="Y12" s="61">
        <v>29</v>
      </c>
      <c r="Z12" s="61">
        <v>1</v>
      </c>
      <c r="AA12" s="61">
        <v>28</v>
      </c>
      <c r="AB12" s="61">
        <v>38</v>
      </c>
      <c r="AC12" s="61">
        <v>38</v>
      </c>
      <c r="AD12" s="61">
        <v>13</v>
      </c>
      <c r="AE12" s="61">
        <v>40</v>
      </c>
      <c r="AF12" s="61">
        <v>8</v>
      </c>
      <c r="AG12" s="61">
        <v>31</v>
      </c>
      <c r="AH12" s="61">
        <v>28</v>
      </c>
      <c r="AI12" s="61">
        <v>35</v>
      </c>
      <c r="AJ12" s="61">
        <v>1</v>
      </c>
      <c r="AK12" s="61">
        <v>24</v>
      </c>
      <c r="AL12" s="61">
        <v>6</v>
      </c>
      <c r="AM12" s="61">
        <v>10</v>
      </c>
      <c r="AN12" s="61">
        <v>37</v>
      </c>
      <c r="AO12" s="61">
        <v>30</v>
      </c>
    </row>
    <row r="13" spans="1:41">
      <c r="A13" s="28" t="s">
        <v>378</v>
      </c>
      <c r="B13" s="61">
        <v>14</v>
      </c>
      <c r="C13" s="61">
        <v>27</v>
      </c>
      <c r="D13" s="61">
        <v>5</v>
      </c>
      <c r="E13" s="61">
        <v>21</v>
      </c>
      <c r="F13" s="61">
        <v>31</v>
      </c>
      <c r="G13" s="61">
        <v>24</v>
      </c>
      <c r="H13" s="61">
        <v>11</v>
      </c>
      <c r="I13" s="61">
        <v>11</v>
      </c>
      <c r="J13" s="61">
        <v>15</v>
      </c>
      <c r="K13" s="61">
        <v>30</v>
      </c>
      <c r="L13" s="61">
        <v>26</v>
      </c>
      <c r="M13" s="61">
        <v>7</v>
      </c>
      <c r="N13" s="61">
        <v>17</v>
      </c>
      <c r="O13" s="61">
        <v>10</v>
      </c>
      <c r="P13" s="61">
        <v>5</v>
      </c>
      <c r="Q13" s="61">
        <v>24</v>
      </c>
      <c r="R13" s="61">
        <v>1</v>
      </c>
      <c r="S13" s="61">
        <v>26</v>
      </c>
      <c r="T13" s="61">
        <v>27</v>
      </c>
      <c r="U13" s="61">
        <v>27</v>
      </c>
      <c r="V13" s="61">
        <v>39</v>
      </c>
      <c r="W13" s="61">
        <v>20</v>
      </c>
      <c r="X13" s="61">
        <v>18</v>
      </c>
      <c r="Y13" s="61">
        <v>16</v>
      </c>
      <c r="Z13" s="61">
        <v>28</v>
      </c>
      <c r="AA13" s="61">
        <v>14</v>
      </c>
      <c r="AB13" s="61">
        <v>17</v>
      </c>
      <c r="AC13" s="61">
        <v>25</v>
      </c>
      <c r="AD13" s="61">
        <v>7</v>
      </c>
      <c r="AE13" s="61">
        <v>18</v>
      </c>
      <c r="AF13" s="61">
        <v>24</v>
      </c>
      <c r="AG13" s="61">
        <v>29</v>
      </c>
      <c r="AH13" s="61">
        <v>2</v>
      </c>
      <c r="AI13" s="61">
        <v>30</v>
      </c>
      <c r="AJ13" s="61">
        <v>33</v>
      </c>
      <c r="AK13" s="61">
        <v>16</v>
      </c>
      <c r="AL13" s="61">
        <v>20</v>
      </c>
      <c r="AM13" s="61">
        <v>30</v>
      </c>
      <c r="AN13" s="61">
        <v>36</v>
      </c>
      <c r="AO13" s="61">
        <v>4</v>
      </c>
    </row>
    <row r="14" spans="1:41">
      <c r="A14" s="28" t="s">
        <v>379</v>
      </c>
      <c r="B14" s="61">
        <v>39</v>
      </c>
      <c r="C14" s="61">
        <v>7</v>
      </c>
      <c r="D14" s="61">
        <v>39</v>
      </c>
      <c r="E14" s="61">
        <v>6</v>
      </c>
      <c r="F14" s="61">
        <v>31</v>
      </c>
      <c r="G14" s="61">
        <v>28</v>
      </c>
      <c r="H14" s="61">
        <v>16</v>
      </c>
      <c r="I14" s="61">
        <v>35</v>
      </c>
      <c r="J14" s="61">
        <v>13</v>
      </c>
      <c r="K14" s="61">
        <v>13</v>
      </c>
      <c r="L14" s="61">
        <v>13</v>
      </c>
      <c r="M14" s="61">
        <v>27</v>
      </c>
      <c r="N14" s="61">
        <v>12</v>
      </c>
      <c r="O14" s="61">
        <v>14</v>
      </c>
      <c r="P14" s="61">
        <v>15</v>
      </c>
      <c r="Q14" s="61">
        <v>30</v>
      </c>
      <c r="R14" s="61">
        <v>29</v>
      </c>
      <c r="S14" s="61">
        <v>9</v>
      </c>
      <c r="T14" s="61">
        <v>14</v>
      </c>
      <c r="U14" s="61">
        <v>37</v>
      </c>
      <c r="V14" s="61">
        <v>8</v>
      </c>
      <c r="W14" s="61">
        <v>27</v>
      </c>
      <c r="X14" s="61">
        <v>39</v>
      </c>
      <c r="Y14" s="61">
        <v>18</v>
      </c>
      <c r="Z14" s="61">
        <v>40</v>
      </c>
      <c r="AA14" s="61">
        <v>29</v>
      </c>
      <c r="AB14" s="61">
        <v>32</v>
      </c>
      <c r="AC14" s="61">
        <v>21</v>
      </c>
      <c r="AD14" s="61">
        <v>28</v>
      </c>
      <c r="AE14" s="61">
        <v>36</v>
      </c>
      <c r="AF14" s="61">
        <v>33</v>
      </c>
      <c r="AG14" s="61">
        <v>13</v>
      </c>
      <c r="AH14" s="61">
        <v>30</v>
      </c>
      <c r="AI14" s="61">
        <v>5</v>
      </c>
      <c r="AJ14" s="61">
        <v>13</v>
      </c>
      <c r="AK14" s="61">
        <v>21</v>
      </c>
      <c r="AL14" s="61">
        <v>40</v>
      </c>
      <c r="AM14" s="61">
        <v>29</v>
      </c>
      <c r="AN14" s="61">
        <v>19</v>
      </c>
      <c r="AO14" s="61">
        <v>3</v>
      </c>
    </row>
    <row r="15" spans="1:41">
      <c r="A15" s="28" t="s">
        <v>380</v>
      </c>
      <c r="B15" s="61">
        <v>32</v>
      </c>
      <c r="C15" s="61">
        <v>40</v>
      </c>
      <c r="D15" s="61">
        <v>14</v>
      </c>
      <c r="E15" s="61">
        <v>20</v>
      </c>
      <c r="F15" s="61">
        <v>36</v>
      </c>
      <c r="G15" s="61">
        <v>24</v>
      </c>
      <c r="H15" s="61">
        <v>40</v>
      </c>
      <c r="I15" s="61">
        <v>9</v>
      </c>
      <c r="J15" s="61">
        <v>11</v>
      </c>
      <c r="K15" s="61">
        <v>29</v>
      </c>
      <c r="L15" s="61">
        <v>18</v>
      </c>
      <c r="M15" s="61">
        <v>16</v>
      </c>
      <c r="N15" s="61">
        <v>23</v>
      </c>
      <c r="O15" s="61">
        <v>3</v>
      </c>
      <c r="P15" s="61">
        <v>14</v>
      </c>
      <c r="Q15" s="61">
        <v>5</v>
      </c>
      <c r="R15" s="61">
        <v>40</v>
      </c>
      <c r="S15" s="61">
        <v>9</v>
      </c>
      <c r="T15" s="61">
        <v>24</v>
      </c>
      <c r="U15" s="61">
        <v>5</v>
      </c>
      <c r="V15" s="61">
        <v>31</v>
      </c>
      <c r="W15" s="61">
        <v>5</v>
      </c>
      <c r="X15" s="61">
        <v>22</v>
      </c>
      <c r="Y15" s="61">
        <v>7</v>
      </c>
      <c r="Z15" s="61">
        <v>4</v>
      </c>
      <c r="AA15" s="61">
        <v>37</v>
      </c>
      <c r="AB15" s="61">
        <v>4</v>
      </c>
      <c r="AC15" s="61">
        <v>29</v>
      </c>
      <c r="AD15" s="61">
        <v>28</v>
      </c>
      <c r="AE15" s="61">
        <v>14</v>
      </c>
      <c r="AF15" s="61">
        <v>11</v>
      </c>
      <c r="AG15" s="61">
        <v>10</v>
      </c>
      <c r="AH15" s="61">
        <v>16</v>
      </c>
      <c r="AI15" s="61">
        <v>21</v>
      </c>
      <c r="AJ15" s="61">
        <v>11</v>
      </c>
      <c r="AK15" s="61">
        <v>13</v>
      </c>
      <c r="AL15" s="61">
        <v>21</v>
      </c>
      <c r="AM15" s="61">
        <v>36</v>
      </c>
      <c r="AN15" s="61">
        <v>30</v>
      </c>
      <c r="AO15" s="61">
        <v>27</v>
      </c>
    </row>
    <row r="16" spans="1:41">
      <c r="A16" s="28" t="s">
        <v>381</v>
      </c>
      <c r="B16" s="61">
        <v>15</v>
      </c>
      <c r="C16" s="61">
        <v>39</v>
      </c>
      <c r="D16" s="61">
        <v>33</v>
      </c>
      <c r="E16" s="61">
        <v>2</v>
      </c>
      <c r="F16" s="61">
        <v>25</v>
      </c>
      <c r="G16" s="61">
        <v>40</v>
      </c>
      <c r="H16" s="61">
        <v>40</v>
      </c>
      <c r="I16" s="61">
        <v>39</v>
      </c>
      <c r="J16" s="61">
        <v>9</v>
      </c>
      <c r="K16" s="61">
        <v>10</v>
      </c>
      <c r="L16" s="61">
        <v>38</v>
      </c>
      <c r="M16" s="61">
        <v>32</v>
      </c>
      <c r="N16" s="61">
        <v>18</v>
      </c>
      <c r="O16" s="61">
        <v>30</v>
      </c>
      <c r="P16" s="61">
        <v>24</v>
      </c>
      <c r="Q16" s="61">
        <v>5</v>
      </c>
      <c r="R16" s="61">
        <v>38</v>
      </c>
      <c r="S16" s="61">
        <v>29</v>
      </c>
      <c r="T16" s="61">
        <v>12</v>
      </c>
      <c r="U16" s="61">
        <v>10</v>
      </c>
      <c r="V16" s="61">
        <v>18</v>
      </c>
      <c r="W16" s="61">
        <v>9</v>
      </c>
      <c r="X16" s="61">
        <v>23</v>
      </c>
      <c r="Y16" s="61">
        <v>23</v>
      </c>
      <c r="Z16" s="61">
        <v>36</v>
      </c>
      <c r="AA16" s="61">
        <v>1</v>
      </c>
      <c r="AB16" s="61">
        <v>30</v>
      </c>
      <c r="AC16" s="61">
        <v>32</v>
      </c>
      <c r="AD16" s="61">
        <v>2</v>
      </c>
      <c r="AE16" s="61">
        <v>40</v>
      </c>
      <c r="AF16" s="61">
        <v>26</v>
      </c>
      <c r="AG16" s="61">
        <v>2</v>
      </c>
      <c r="AH16" s="61">
        <v>6</v>
      </c>
      <c r="AI16" s="61">
        <v>28</v>
      </c>
      <c r="AJ16" s="61">
        <v>31</v>
      </c>
      <c r="AK16" s="61">
        <v>9</v>
      </c>
      <c r="AL16" s="61">
        <v>12</v>
      </c>
      <c r="AM16" s="61">
        <v>40</v>
      </c>
      <c r="AN16" s="61">
        <v>16</v>
      </c>
      <c r="AO16" s="61">
        <v>12</v>
      </c>
    </row>
    <row r="17" spans="1:41">
      <c r="A17" s="28" t="s">
        <v>384</v>
      </c>
      <c r="B17" s="61">
        <v>11</v>
      </c>
      <c r="C17" s="61">
        <v>35</v>
      </c>
      <c r="D17" s="61">
        <v>2</v>
      </c>
      <c r="E17" s="61">
        <v>24</v>
      </c>
      <c r="F17" s="61">
        <v>31</v>
      </c>
      <c r="G17" s="61">
        <v>9</v>
      </c>
      <c r="H17" s="61">
        <v>16</v>
      </c>
      <c r="I17" s="61">
        <v>23</v>
      </c>
      <c r="J17" s="61">
        <v>23</v>
      </c>
      <c r="K17" s="61">
        <v>12</v>
      </c>
      <c r="L17" s="61">
        <v>10</v>
      </c>
      <c r="M17" s="61">
        <v>5</v>
      </c>
      <c r="N17" s="61">
        <v>35</v>
      </c>
      <c r="O17" s="61">
        <v>38</v>
      </c>
      <c r="P17" s="61">
        <v>8</v>
      </c>
      <c r="Q17" s="61">
        <v>23</v>
      </c>
      <c r="R17" s="61">
        <v>3</v>
      </c>
      <c r="S17" s="61">
        <v>6</v>
      </c>
      <c r="T17" s="61">
        <v>36</v>
      </c>
      <c r="U17" s="61">
        <v>37</v>
      </c>
      <c r="V17" s="61">
        <v>38</v>
      </c>
      <c r="W17" s="61">
        <v>10</v>
      </c>
      <c r="X17" s="61">
        <v>30</v>
      </c>
      <c r="Y17" s="61">
        <v>8</v>
      </c>
      <c r="Z17" s="61">
        <v>39</v>
      </c>
      <c r="AA17" s="61">
        <v>12</v>
      </c>
      <c r="AB17" s="61">
        <v>31</v>
      </c>
      <c r="AC17" s="61">
        <v>17</v>
      </c>
      <c r="AD17" s="61">
        <v>1</v>
      </c>
      <c r="AE17" s="61">
        <v>21</v>
      </c>
      <c r="AF17" s="61">
        <v>17</v>
      </c>
      <c r="AG17" s="61">
        <v>32</v>
      </c>
      <c r="AH17" s="61">
        <v>9</v>
      </c>
      <c r="AI17" s="61">
        <v>8</v>
      </c>
      <c r="AJ17" s="61">
        <v>34</v>
      </c>
      <c r="AK17" s="61">
        <v>10</v>
      </c>
      <c r="AL17" s="61">
        <v>29</v>
      </c>
      <c r="AM17" s="61">
        <v>20</v>
      </c>
      <c r="AN17" s="61">
        <v>3</v>
      </c>
      <c r="AO17" s="61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3" customFormat="1" ht="42.65" customHeight="1">
      <c r="A1" s="3" t="s">
        <v>0</v>
      </c>
      <c r="B1" s="3" t="s">
        <v>10</v>
      </c>
      <c r="C1" s="3" t="s">
        <v>11</v>
      </c>
      <c r="D1" s="3" t="s">
        <v>12</v>
      </c>
      <c r="E1" s="5" t="s">
        <v>13</v>
      </c>
      <c r="F1" s="5" t="s">
        <v>14</v>
      </c>
      <c r="G1" s="5" t="s">
        <v>16</v>
      </c>
      <c r="H1" s="5" t="s">
        <v>17</v>
      </c>
      <c r="I1" s="5" t="s">
        <v>18</v>
      </c>
      <c r="J1" s="3" t="s">
        <v>19</v>
      </c>
      <c r="K1" s="3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3"/>
  <sheetViews>
    <sheetView workbookViewId="0">
      <selection activeCell="E43" sqref="E43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8">
      <c r="A1" t="s">
        <v>0</v>
      </c>
      <c r="B1" t="s">
        <v>3</v>
      </c>
      <c r="C1" t="s">
        <v>4</v>
      </c>
      <c r="D1" t="s">
        <v>248</v>
      </c>
    </row>
    <row r="2" spans="1:8">
      <c r="A2" t="s">
        <v>243</v>
      </c>
      <c r="B2">
        <v>4000</v>
      </c>
      <c r="C2" t="s">
        <v>241</v>
      </c>
      <c r="D2" t="s">
        <v>192</v>
      </c>
    </row>
    <row r="3" spans="1:8">
      <c r="A3" t="s">
        <v>247</v>
      </c>
      <c r="B3">
        <v>4000</v>
      </c>
      <c r="C3" t="s">
        <v>241</v>
      </c>
      <c r="D3" t="s">
        <v>1</v>
      </c>
      <c r="H3" s="28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195</v>
      </c>
      <c r="B1" t="s">
        <v>307</v>
      </c>
      <c r="C1" s="28" t="s">
        <v>318</v>
      </c>
      <c r="D1" s="28"/>
    </row>
    <row r="2" spans="1:4">
      <c r="A2" s="28" t="s">
        <v>316</v>
      </c>
      <c r="B2" s="28" t="s">
        <v>1</v>
      </c>
      <c r="C2" s="28" t="s">
        <v>117</v>
      </c>
    </row>
    <row r="3" spans="1:4">
      <c r="A3" s="28" t="s">
        <v>315</v>
      </c>
      <c r="B3" t="s">
        <v>1</v>
      </c>
      <c r="C3" s="18" t="s">
        <v>116</v>
      </c>
    </row>
    <row r="4" spans="1:4">
      <c r="A4" s="28" t="s">
        <v>317</v>
      </c>
      <c r="B4" s="28" t="s">
        <v>1</v>
      </c>
      <c r="C4" s="18" t="s">
        <v>114</v>
      </c>
    </row>
    <row r="5" spans="1:4">
      <c r="A5" s="28"/>
      <c r="B5" s="28"/>
      <c r="C5" s="2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28" customWidth="1"/>
    <col min="8" max="8" width="43.26953125" customWidth="1"/>
    <col min="9" max="9" width="14.08984375" customWidth="1"/>
  </cols>
  <sheetData>
    <row r="1" spans="1:13">
      <c r="A1" t="s">
        <v>297</v>
      </c>
      <c r="B1" s="28" t="s">
        <v>316</v>
      </c>
      <c r="C1" s="28" t="s">
        <v>315</v>
      </c>
      <c r="D1" s="28" t="s">
        <v>317</v>
      </c>
      <c r="E1" s="18"/>
      <c r="F1" s="33" t="s">
        <v>314</v>
      </c>
      <c r="G1" s="30" t="s">
        <v>313</v>
      </c>
      <c r="H1" s="46" t="s">
        <v>312</v>
      </c>
      <c r="I1" s="46" t="s">
        <v>224</v>
      </c>
      <c r="J1" s="46" t="s">
        <v>225</v>
      </c>
      <c r="K1" s="46" t="s">
        <v>319</v>
      </c>
      <c r="M1" s="49" t="s">
        <v>341</v>
      </c>
    </row>
    <row r="2" spans="1:13">
      <c r="A2" s="31">
        <v>2019</v>
      </c>
      <c r="B2" s="32">
        <v>290.54545454545456</v>
      </c>
      <c r="C2" s="32">
        <v>1821.6363636363637</v>
      </c>
      <c r="D2" s="32">
        <v>1724.3181818181799</v>
      </c>
      <c r="E2" s="32"/>
      <c r="F2" s="32"/>
      <c r="G2" s="32"/>
      <c r="H2" s="47">
        <v>2019</v>
      </c>
      <c r="I2" s="16">
        <v>4236</v>
      </c>
      <c r="J2" s="16">
        <v>962</v>
      </c>
      <c r="K2" s="16">
        <v>6789</v>
      </c>
      <c r="M2" t="s">
        <v>385</v>
      </c>
    </row>
    <row r="3" spans="1:13">
      <c r="A3">
        <v>2020</v>
      </c>
      <c r="B3" s="32">
        <v>290.54545454545456</v>
      </c>
      <c r="C3" s="32">
        <v>1821.6363636363637</v>
      </c>
      <c r="D3" s="32">
        <v>1724.3181818181818</v>
      </c>
      <c r="E3" s="32"/>
      <c r="F3" s="32"/>
      <c r="G3" s="32"/>
      <c r="H3" s="47">
        <v>2030</v>
      </c>
      <c r="I3" s="16">
        <v>7432</v>
      </c>
      <c r="J3" s="16">
        <v>21000</v>
      </c>
      <c r="K3" s="48">
        <v>25756.5</v>
      </c>
    </row>
    <row r="4" spans="1:13">
      <c r="A4" s="31">
        <v>2021</v>
      </c>
      <c r="B4" s="32">
        <v>290.54545454545456</v>
      </c>
      <c r="C4" s="32">
        <v>1821.6363636363637</v>
      </c>
      <c r="D4" s="32">
        <v>1724.3181818181818</v>
      </c>
      <c r="E4" s="32"/>
      <c r="F4" s="32"/>
      <c r="G4" s="32"/>
      <c r="H4" s="47">
        <v>2050</v>
      </c>
      <c r="I4" s="16">
        <v>12000</v>
      </c>
      <c r="J4" s="16">
        <v>70000</v>
      </c>
      <c r="K4" s="16">
        <v>91733</v>
      </c>
    </row>
    <row r="5" spans="1:13">
      <c r="A5" s="28">
        <v>2022</v>
      </c>
      <c r="B5" s="32">
        <v>290.54545454545456</v>
      </c>
      <c r="C5" s="32">
        <v>1821.6363636363637</v>
      </c>
      <c r="D5" s="32">
        <v>1724.3181818181818</v>
      </c>
      <c r="H5" s="28"/>
      <c r="I5" s="28"/>
      <c r="J5" s="28"/>
      <c r="K5" s="28"/>
    </row>
    <row r="6" spans="1:13">
      <c r="A6" s="31">
        <v>2023</v>
      </c>
      <c r="B6" s="32">
        <v>290.54545454545456</v>
      </c>
      <c r="C6" s="32">
        <v>1821.6363636363637</v>
      </c>
      <c r="D6" s="32">
        <v>1724.3181818181818</v>
      </c>
      <c r="H6" s="30" t="s">
        <v>313</v>
      </c>
      <c r="I6" s="30" t="s">
        <v>224</v>
      </c>
      <c r="J6" s="30" t="s">
        <v>225</v>
      </c>
      <c r="K6" s="30" t="s">
        <v>319</v>
      </c>
    </row>
    <row r="7" spans="1:13">
      <c r="A7" s="28">
        <v>2024</v>
      </c>
      <c r="B7" s="32">
        <v>290.54545454545456</v>
      </c>
      <c r="C7" s="32">
        <v>1821.6363636363637</v>
      </c>
      <c r="D7" s="32">
        <v>1724.3181818181818</v>
      </c>
      <c r="H7" s="31" t="s">
        <v>320</v>
      </c>
      <c r="I7" s="32">
        <v>290.54545454545502</v>
      </c>
      <c r="J7" s="32">
        <v>1821.6363636363637</v>
      </c>
      <c r="K7" s="32">
        <v>1724.3181818181818</v>
      </c>
    </row>
    <row r="8" spans="1:13">
      <c r="A8" s="31">
        <v>2025</v>
      </c>
      <c r="B8" s="32">
        <v>290.54545454545456</v>
      </c>
      <c r="C8" s="32">
        <v>1821.6363636363637</v>
      </c>
      <c r="D8" s="32">
        <v>1724.3181818181818</v>
      </c>
      <c r="H8" s="31" t="s">
        <v>322</v>
      </c>
      <c r="I8" s="32">
        <v>228.4</v>
      </c>
      <c r="J8" s="32">
        <v>2450</v>
      </c>
      <c r="K8" s="32">
        <v>3298.8249999999998</v>
      </c>
    </row>
    <row r="9" spans="1:13">
      <c r="A9" s="28">
        <v>2026</v>
      </c>
      <c r="B9" s="32">
        <v>290.54545454545456</v>
      </c>
      <c r="C9" s="32">
        <v>1821.6363636363637</v>
      </c>
      <c r="D9" s="32">
        <v>1724.3181818181818</v>
      </c>
      <c r="H9" s="31" t="s">
        <v>321</v>
      </c>
      <c r="I9" s="32">
        <v>250.45161290322579</v>
      </c>
      <c r="J9" s="32">
        <v>2227.0322580645161</v>
      </c>
      <c r="K9" s="32">
        <v>2740.1290322580644</v>
      </c>
    </row>
    <row r="10" spans="1:13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13">
      <c r="A11" s="28">
        <v>2028</v>
      </c>
      <c r="B11" s="32">
        <v>290.54545454545456</v>
      </c>
      <c r="C11" s="32">
        <v>1821.6363636363637</v>
      </c>
      <c r="D11" s="32">
        <v>1724.3181818181818</v>
      </c>
      <c r="I11" s="28"/>
    </row>
    <row r="12" spans="1:13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13">
      <c r="A13" s="31">
        <v>2030</v>
      </c>
      <c r="B13" s="32">
        <v>228.4</v>
      </c>
      <c r="C13" s="32">
        <v>2450</v>
      </c>
      <c r="D13" s="32">
        <v>3298.8249999999998</v>
      </c>
    </row>
    <row r="14" spans="1:13">
      <c r="A14" s="31">
        <v>2031</v>
      </c>
      <c r="B14" s="32">
        <v>228.4</v>
      </c>
      <c r="C14" s="32">
        <v>2450</v>
      </c>
      <c r="D14" s="32">
        <v>3298.8249999999998</v>
      </c>
      <c r="G14" s="31"/>
      <c r="H14" s="28" t="s">
        <v>116</v>
      </c>
      <c r="I14" s="28" t="s">
        <v>249</v>
      </c>
      <c r="J14" s="28" t="b">
        <v>1</v>
      </c>
      <c r="K14" s="28">
        <v>400</v>
      </c>
    </row>
    <row r="15" spans="1:13">
      <c r="A15" s="28">
        <v>2032</v>
      </c>
      <c r="B15" s="32">
        <v>228.4</v>
      </c>
      <c r="C15" s="32">
        <v>2450</v>
      </c>
      <c r="D15" s="32">
        <v>3298.8249999999998</v>
      </c>
      <c r="G15" s="31"/>
      <c r="H15" s="28" t="s">
        <v>117</v>
      </c>
      <c r="I15" s="28" t="s">
        <v>249</v>
      </c>
      <c r="J15" s="28" t="b">
        <v>1</v>
      </c>
      <c r="K15" s="28">
        <v>220</v>
      </c>
      <c r="L15" s="28"/>
    </row>
    <row r="16" spans="1:13">
      <c r="A16" s="28">
        <v>2033</v>
      </c>
      <c r="B16" s="32">
        <v>228.4</v>
      </c>
      <c r="C16" s="32">
        <v>2450</v>
      </c>
      <c r="D16" s="32">
        <v>3298.8249999999998</v>
      </c>
      <c r="H16" s="28" t="s">
        <v>114</v>
      </c>
      <c r="I16" s="28" t="s">
        <v>249</v>
      </c>
      <c r="J16" s="28" t="b">
        <v>1</v>
      </c>
      <c r="K16" s="32">
        <v>300</v>
      </c>
    </row>
    <row r="17" spans="1:12">
      <c r="A17" s="31">
        <v>2034</v>
      </c>
      <c r="B17" s="32">
        <v>228.4</v>
      </c>
      <c r="C17" s="32">
        <v>2450</v>
      </c>
      <c r="D17" s="32">
        <v>3298.8249999999998</v>
      </c>
      <c r="L17" s="28"/>
    </row>
    <row r="18" spans="1:12">
      <c r="A18" s="31">
        <v>2035</v>
      </c>
      <c r="B18" s="32">
        <v>228.4</v>
      </c>
      <c r="C18" s="32">
        <v>2450</v>
      </c>
      <c r="D18" s="32">
        <v>3298.8249999999998</v>
      </c>
      <c r="H18" s="28"/>
      <c r="I18" s="28"/>
      <c r="J18" s="28"/>
      <c r="K18" s="28"/>
      <c r="L18" s="28"/>
    </row>
    <row r="19" spans="1:12">
      <c r="A19" s="28">
        <v>2036</v>
      </c>
      <c r="B19" s="32">
        <v>228.4</v>
      </c>
      <c r="C19" s="32">
        <v>2450</v>
      </c>
      <c r="D19" s="32">
        <v>3298.8249999999998</v>
      </c>
    </row>
    <row r="20" spans="1:12">
      <c r="A20" s="28">
        <v>2037</v>
      </c>
      <c r="B20" s="32">
        <v>228.4</v>
      </c>
      <c r="C20" s="32">
        <v>2450</v>
      </c>
      <c r="D20" s="32">
        <v>3298.8249999999998</v>
      </c>
    </row>
    <row r="21" spans="1:12">
      <c r="A21" s="31">
        <v>2038</v>
      </c>
      <c r="B21" s="32">
        <v>228.4</v>
      </c>
      <c r="C21" s="32">
        <v>2450</v>
      </c>
      <c r="D21" s="32">
        <v>3298.8249999999998</v>
      </c>
    </row>
    <row r="22" spans="1:12">
      <c r="A22" s="31">
        <v>2039</v>
      </c>
      <c r="B22" s="32">
        <v>228.4</v>
      </c>
      <c r="C22" s="32">
        <v>2450</v>
      </c>
      <c r="D22" s="32">
        <v>3298.8249999999998</v>
      </c>
    </row>
    <row r="23" spans="1:12">
      <c r="A23" s="28">
        <v>2040</v>
      </c>
      <c r="B23" s="32">
        <v>228.4</v>
      </c>
      <c r="C23" s="32">
        <v>2450</v>
      </c>
      <c r="D23" s="32">
        <v>3298.8249999999998</v>
      </c>
    </row>
    <row r="24" spans="1:12">
      <c r="A24" s="28">
        <v>2041</v>
      </c>
      <c r="B24" s="32">
        <v>228.4</v>
      </c>
      <c r="C24" s="32">
        <v>2450</v>
      </c>
      <c r="D24" s="32">
        <v>3298.8249999999998</v>
      </c>
    </row>
    <row r="25" spans="1:12">
      <c r="A25" s="31">
        <v>2042</v>
      </c>
      <c r="B25" s="32">
        <v>228.4</v>
      </c>
      <c r="C25" s="32">
        <v>2450</v>
      </c>
      <c r="D25" s="32">
        <v>3298.8249999999998</v>
      </c>
    </row>
    <row r="26" spans="1:12">
      <c r="A26" s="31">
        <v>2043</v>
      </c>
      <c r="B26" s="32">
        <v>228.4</v>
      </c>
      <c r="C26" s="32">
        <v>2450</v>
      </c>
      <c r="D26" s="32">
        <v>3298.8249999999998</v>
      </c>
    </row>
    <row r="27" spans="1:12">
      <c r="A27" s="28">
        <v>2044</v>
      </c>
      <c r="B27" s="32">
        <v>228.4</v>
      </c>
      <c r="C27" s="32">
        <v>2450</v>
      </c>
      <c r="D27" s="32">
        <v>3298.8249999999998</v>
      </c>
    </row>
    <row r="28" spans="1:12">
      <c r="A28" s="28">
        <v>2045</v>
      </c>
      <c r="B28" s="32">
        <v>228.4</v>
      </c>
      <c r="C28" s="32">
        <v>2450</v>
      </c>
      <c r="D28" s="32">
        <v>3298.8249999999998</v>
      </c>
    </row>
    <row r="29" spans="1:12">
      <c r="A29" s="31">
        <v>2046</v>
      </c>
      <c r="B29" s="32">
        <v>228.4</v>
      </c>
      <c r="C29" s="32">
        <v>2450</v>
      </c>
      <c r="D29" s="32">
        <v>3298.8249999999998</v>
      </c>
    </row>
    <row r="30" spans="1:12">
      <c r="A30" s="31">
        <v>2047</v>
      </c>
      <c r="B30" s="32">
        <v>228.4</v>
      </c>
      <c r="C30" s="32">
        <v>2450</v>
      </c>
      <c r="D30" s="32">
        <v>3298.8249999999998</v>
      </c>
    </row>
    <row r="31" spans="1:12">
      <c r="A31" s="28">
        <v>2048</v>
      </c>
      <c r="B31" s="32">
        <v>228.4</v>
      </c>
      <c r="C31" s="32">
        <v>2450</v>
      </c>
      <c r="D31" s="32">
        <v>3298.8249999999998</v>
      </c>
    </row>
    <row r="32" spans="1:12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Q37" sqref="Q37"/>
    </sheetView>
  </sheetViews>
  <sheetFormatPr defaultRowHeight="14.5"/>
  <cols>
    <col min="1" max="1" width="12.81640625" customWidth="1"/>
    <col min="2" max="2" width="8.7265625" style="28"/>
    <col min="5" max="5" width="18.81640625" customWidth="1"/>
    <col min="8" max="8" width="8.7265625" style="28"/>
  </cols>
  <sheetData>
    <row r="1" spans="1:9">
      <c r="A1" s="21" t="s">
        <v>297</v>
      </c>
      <c r="B1" s="21" t="s">
        <v>1</v>
      </c>
      <c r="C1" s="21" t="s">
        <v>192</v>
      </c>
    </row>
    <row r="2" spans="1:9">
      <c r="A2" s="44">
        <v>2010</v>
      </c>
      <c r="B2" s="44">
        <v>14.3538679245283</v>
      </c>
      <c r="C2" s="44">
        <f>B2</f>
        <v>14.3538679245283</v>
      </c>
      <c r="E2" t="s">
        <v>340</v>
      </c>
      <c r="F2" s="45" t="s">
        <v>339</v>
      </c>
    </row>
    <row r="3" spans="1:9">
      <c r="A3" s="44">
        <v>2011</v>
      </c>
      <c r="B3" s="44">
        <v>13.2143027888446</v>
      </c>
      <c r="C3" s="44">
        <f t="shared" ref="C3:C10" si="0">B3</f>
        <v>13.2143027888446</v>
      </c>
      <c r="E3" s="28" t="s">
        <v>323</v>
      </c>
    </row>
    <row r="4" spans="1:9">
      <c r="A4" s="44">
        <v>2012</v>
      </c>
      <c r="B4" s="44">
        <v>7.4974103585657303</v>
      </c>
      <c r="C4" s="44">
        <f t="shared" si="0"/>
        <v>7.4974103585657303</v>
      </c>
    </row>
    <row r="5" spans="1:9">
      <c r="A5" s="44">
        <v>2013</v>
      </c>
      <c r="B5" s="44">
        <v>4.9400000000000004</v>
      </c>
      <c r="C5" s="44">
        <f t="shared" si="0"/>
        <v>4.9400000000000004</v>
      </c>
    </row>
    <row r="6" spans="1:9">
      <c r="A6" s="44">
        <v>2014</v>
      </c>
      <c r="B6" s="44">
        <v>9.5500000000000007</v>
      </c>
      <c r="C6" s="44">
        <f t="shared" si="0"/>
        <v>9.5500000000000007</v>
      </c>
      <c r="I6" s="28"/>
    </row>
    <row r="7" spans="1:9">
      <c r="A7" s="44">
        <v>2015</v>
      </c>
      <c r="B7" s="44">
        <v>18.079999999999998</v>
      </c>
      <c r="C7" s="44">
        <f t="shared" si="0"/>
        <v>18.079999999999998</v>
      </c>
      <c r="E7" s="28" t="s">
        <v>324</v>
      </c>
      <c r="I7" s="28"/>
    </row>
    <row r="8" spans="1:9">
      <c r="A8" s="44">
        <v>2016</v>
      </c>
      <c r="B8" s="44">
        <v>18.079999999999998</v>
      </c>
      <c r="C8" s="44">
        <f t="shared" si="0"/>
        <v>18.079999999999998</v>
      </c>
      <c r="E8" s="28">
        <v>2019</v>
      </c>
      <c r="F8" s="28">
        <v>1</v>
      </c>
      <c r="G8" s="21">
        <v>21.7845449890137</v>
      </c>
      <c r="I8" s="28"/>
    </row>
    <row r="9" spans="1:9">
      <c r="A9" s="44">
        <v>2017</v>
      </c>
      <c r="B9" s="44">
        <v>18.079999999999998</v>
      </c>
      <c r="C9" s="44">
        <f t="shared" si="0"/>
        <v>18.079999999999998</v>
      </c>
      <c r="E9" s="28">
        <v>2020</v>
      </c>
      <c r="F9" s="28">
        <v>2</v>
      </c>
      <c r="G9" s="21">
        <v>21.732001069450401</v>
      </c>
      <c r="I9" s="28"/>
    </row>
    <row r="10" spans="1:9">
      <c r="A10" s="44">
        <v>2018</v>
      </c>
      <c r="B10" s="44">
        <v>18.079999999999998</v>
      </c>
      <c r="C10" s="44">
        <f t="shared" si="0"/>
        <v>18.079999999999998</v>
      </c>
      <c r="E10" s="28">
        <v>2021</v>
      </c>
      <c r="F10" s="28">
        <v>3</v>
      </c>
      <c r="G10" s="21">
        <v>45.310069289016702</v>
      </c>
      <c r="I10" s="28"/>
    </row>
    <row r="11" spans="1:9">
      <c r="A11" s="28">
        <v>2019</v>
      </c>
      <c r="B11" s="21">
        <v>21.7845449890137</v>
      </c>
      <c r="C11" s="32">
        <v>19.7</v>
      </c>
      <c r="F11">
        <v>4</v>
      </c>
      <c r="G11" s="21">
        <v>63.1633059127807</v>
      </c>
      <c r="I11" s="28"/>
    </row>
    <row r="12" spans="1:9">
      <c r="A12" s="28">
        <v>2020</v>
      </c>
      <c r="B12" s="21">
        <v>21.732001069450401</v>
      </c>
      <c r="C12" s="32">
        <v>20.399999999999999</v>
      </c>
      <c r="F12">
        <v>5</v>
      </c>
      <c r="G12" s="21">
        <v>66.373634433746304</v>
      </c>
      <c r="I12" s="28"/>
    </row>
    <row r="13" spans="1:9">
      <c r="A13" s="28">
        <v>2021</v>
      </c>
      <c r="B13" s="21">
        <v>45.310069289016702</v>
      </c>
      <c r="C13" s="32">
        <v>21.7</v>
      </c>
      <c r="F13">
        <v>6</v>
      </c>
      <c r="G13" s="21">
        <v>69.664229811859101</v>
      </c>
    </row>
    <row r="14" spans="1:9">
      <c r="A14" s="28">
        <v>2022</v>
      </c>
      <c r="B14" s="21">
        <v>63.1633059127807</v>
      </c>
      <c r="C14" s="32">
        <v>25.177777777777777</v>
      </c>
      <c r="F14">
        <v>7</v>
      </c>
      <c r="G14" s="21">
        <v>73.115337734985303</v>
      </c>
      <c r="I14" s="28"/>
    </row>
    <row r="15" spans="1:9">
      <c r="A15" s="28">
        <v>2023</v>
      </c>
      <c r="B15" s="21">
        <v>66.373634433746304</v>
      </c>
      <c r="C15" s="32">
        <v>28.655555555555559</v>
      </c>
      <c r="F15">
        <v>8</v>
      </c>
      <c r="G15" s="21">
        <v>76.807218003845193</v>
      </c>
      <c r="I15" s="28"/>
    </row>
    <row r="16" spans="1:9">
      <c r="A16" s="28">
        <v>2024</v>
      </c>
      <c r="B16" s="21">
        <v>69.664229811859101</v>
      </c>
      <c r="C16" s="32">
        <v>32.13333333333334</v>
      </c>
      <c r="F16">
        <v>9</v>
      </c>
      <c r="G16" s="21">
        <v>80.659617874145496</v>
      </c>
      <c r="I16" s="28"/>
    </row>
    <row r="17" spans="1:9">
      <c r="A17" s="28">
        <v>2025</v>
      </c>
      <c r="B17" s="21">
        <v>73.115337734985303</v>
      </c>
      <c r="C17" s="32">
        <v>35.611111111111114</v>
      </c>
      <c r="F17">
        <v>10</v>
      </c>
      <c r="G17" s="21">
        <v>84.672537345886198</v>
      </c>
      <c r="I17" s="28"/>
    </row>
    <row r="18" spans="1:9">
      <c r="A18" s="28">
        <v>2026</v>
      </c>
      <c r="B18" s="21">
        <v>76.807218003845193</v>
      </c>
      <c r="C18" s="32">
        <v>39.088888888888889</v>
      </c>
      <c r="F18">
        <v>11</v>
      </c>
      <c r="G18" s="21">
        <v>88.926222106933594</v>
      </c>
      <c r="I18" s="28"/>
    </row>
    <row r="19" spans="1:9">
      <c r="A19" s="28">
        <v>2027</v>
      </c>
      <c r="B19" s="21">
        <v>80.659617874145496</v>
      </c>
      <c r="C19" s="32">
        <v>42.56666666666667</v>
      </c>
      <c r="E19" s="28">
        <v>2030</v>
      </c>
      <c r="F19" s="28">
        <v>12</v>
      </c>
      <c r="G19" s="21">
        <v>93.340433525848397</v>
      </c>
      <c r="I19" s="28"/>
    </row>
    <row r="20" spans="1:9">
      <c r="A20" s="28">
        <v>2028</v>
      </c>
      <c r="B20" s="21">
        <v>84.672537345886198</v>
      </c>
      <c r="C20" s="32">
        <v>46.044444444444451</v>
      </c>
      <c r="F20">
        <v>13</v>
      </c>
      <c r="G20" s="21">
        <v>97.995417290496803</v>
      </c>
      <c r="I20" s="28"/>
    </row>
    <row r="21" spans="1:9">
      <c r="A21" s="28">
        <v>2029</v>
      </c>
      <c r="B21" s="21">
        <v>88.926222106933594</v>
      </c>
      <c r="C21" s="32">
        <v>49.522222222222226</v>
      </c>
      <c r="F21">
        <v>14</v>
      </c>
      <c r="G21" s="21">
        <v>102.891173400879</v>
      </c>
      <c r="I21" s="28"/>
    </row>
    <row r="22" spans="1:9">
      <c r="A22" s="28">
        <v>2030</v>
      </c>
      <c r="B22" s="21">
        <v>93.340433525848397</v>
      </c>
      <c r="C22" s="32">
        <v>53</v>
      </c>
      <c r="F22">
        <v>15</v>
      </c>
      <c r="G22" s="21">
        <v>108.107968714142</v>
      </c>
      <c r="I22" s="28"/>
    </row>
    <row r="23" spans="1:9">
      <c r="A23" s="28">
        <v>2031</v>
      </c>
      <c r="B23" s="21">
        <v>97.995417290496803</v>
      </c>
      <c r="C23" s="32">
        <v>57.699999999999996</v>
      </c>
      <c r="F23">
        <v>16</v>
      </c>
      <c r="G23" s="21">
        <v>113.485276572418</v>
      </c>
    </row>
    <row r="24" spans="1:9">
      <c r="A24" s="28">
        <v>2032</v>
      </c>
      <c r="B24" s="21">
        <v>102.891173400879</v>
      </c>
      <c r="C24" s="32">
        <v>62.399999999999991</v>
      </c>
      <c r="F24">
        <v>17</v>
      </c>
      <c r="G24" s="21">
        <v>119.183616577148</v>
      </c>
      <c r="I24" s="28"/>
    </row>
    <row r="25" spans="1:9">
      <c r="A25" s="28">
        <v>2033</v>
      </c>
      <c r="B25" s="21">
        <v>108.107968714142</v>
      </c>
      <c r="C25" s="32">
        <v>67.099999999999994</v>
      </c>
      <c r="F25">
        <v>18</v>
      </c>
      <c r="G25" s="21">
        <v>125.122728927612</v>
      </c>
      <c r="I25" s="28"/>
    </row>
    <row r="26" spans="1:9">
      <c r="A26" s="28">
        <v>2034</v>
      </c>
      <c r="B26" s="21">
        <v>113.485276572418</v>
      </c>
      <c r="C26" s="32">
        <v>71.8</v>
      </c>
      <c r="F26">
        <v>19</v>
      </c>
      <c r="G26" s="21">
        <v>131.382880480957</v>
      </c>
      <c r="I26" s="28"/>
    </row>
    <row r="27" spans="1:9">
      <c r="A27" s="28">
        <v>2035</v>
      </c>
      <c r="B27" s="21">
        <v>119.183616577148</v>
      </c>
      <c r="C27" s="32">
        <v>76.5</v>
      </c>
      <c r="F27">
        <v>20</v>
      </c>
      <c r="G27" s="21">
        <v>137.964057124329</v>
      </c>
      <c r="I27" s="28"/>
    </row>
    <row r="28" spans="1:9">
      <c r="A28" s="28">
        <v>2036</v>
      </c>
      <c r="B28" s="21">
        <v>125.122728927612</v>
      </c>
      <c r="C28" s="32">
        <v>81.2</v>
      </c>
      <c r="F28">
        <v>21</v>
      </c>
      <c r="G28" s="21">
        <v>144.86627297058101</v>
      </c>
      <c r="I28" s="28"/>
    </row>
    <row r="29" spans="1:9">
      <c r="A29" s="28">
        <v>2037</v>
      </c>
      <c r="B29" s="21">
        <v>131.382880480957</v>
      </c>
      <c r="C29" s="32">
        <v>85.899999999999991</v>
      </c>
      <c r="E29" s="28">
        <v>2040</v>
      </c>
      <c r="F29" s="28">
        <v>22</v>
      </c>
      <c r="G29" s="21">
        <v>152.08952801971401</v>
      </c>
      <c r="I29" s="28"/>
    </row>
    <row r="30" spans="1:9">
      <c r="A30" s="28">
        <v>2038</v>
      </c>
      <c r="B30" s="21">
        <v>137.964057124329</v>
      </c>
      <c r="C30" s="32">
        <v>90.6</v>
      </c>
      <c r="F30">
        <v>23</v>
      </c>
      <c r="G30" s="21">
        <f t="shared" ref="G30:G43" si="1">_xlfn.FORECAST.LINEAR(F30,$G$8:$G$29,$F$8:$F$29)</f>
        <v>154.87831521398357</v>
      </c>
      <c r="I30" s="28"/>
    </row>
    <row r="31" spans="1:9">
      <c r="A31" s="28">
        <v>2039</v>
      </c>
      <c r="B31" s="21">
        <v>144.86627297058101</v>
      </c>
      <c r="C31" s="32">
        <v>95.3</v>
      </c>
      <c r="F31">
        <v>24</v>
      </c>
      <c r="G31" s="21">
        <f t="shared" si="1"/>
        <v>160.36718818841777</v>
      </c>
      <c r="I31" s="28"/>
    </row>
    <row r="32" spans="1:9">
      <c r="A32" s="28">
        <v>2040</v>
      </c>
      <c r="B32" s="21">
        <v>152.08952801971401</v>
      </c>
      <c r="C32" s="32">
        <v>100</v>
      </c>
      <c r="F32">
        <v>25</v>
      </c>
      <c r="G32" s="21">
        <f t="shared" si="1"/>
        <v>165.85606116285197</v>
      </c>
      <c r="I32" s="28"/>
    </row>
    <row r="33" spans="1:7">
      <c r="A33" s="28">
        <v>2041</v>
      </c>
      <c r="B33" s="21">
        <v>154.87831521398357</v>
      </c>
      <c r="C33" s="32">
        <v>102</v>
      </c>
      <c r="F33">
        <v>26</v>
      </c>
      <c r="G33" s="21">
        <f t="shared" si="1"/>
        <v>171.34493413728617</v>
      </c>
    </row>
    <row r="34" spans="1:7">
      <c r="A34" s="28">
        <v>2042</v>
      </c>
      <c r="B34" s="21">
        <v>160.36718818841777</v>
      </c>
      <c r="C34" s="32">
        <v>104</v>
      </c>
      <c r="F34">
        <v>27</v>
      </c>
      <c r="G34" s="21">
        <f t="shared" si="1"/>
        <v>176.83380711172035</v>
      </c>
    </row>
    <row r="35" spans="1:7">
      <c r="A35" s="28">
        <v>2043</v>
      </c>
      <c r="B35" s="21">
        <v>165.85606116285197</v>
      </c>
      <c r="C35" s="32">
        <v>106</v>
      </c>
      <c r="F35">
        <v>28</v>
      </c>
      <c r="G35" s="21">
        <f t="shared" si="1"/>
        <v>182.32268008615455</v>
      </c>
    </row>
    <row r="36" spans="1:7">
      <c r="A36" s="28">
        <v>2044</v>
      </c>
      <c r="B36" s="21">
        <v>171.34493413728617</v>
      </c>
      <c r="C36" s="32">
        <v>108</v>
      </c>
      <c r="F36">
        <v>29</v>
      </c>
      <c r="G36" s="21">
        <f t="shared" si="1"/>
        <v>187.81155306058875</v>
      </c>
    </row>
    <row r="37" spans="1:7">
      <c r="A37" s="28">
        <v>2045</v>
      </c>
      <c r="B37" s="21">
        <v>176.83380711172035</v>
      </c>
      <c r="C37" s="32">
        <v>110</v>
      </c>
      <c r="F37">
        <v>30</v>
      </c>
      <c r="G37" s="21">
        <f t="shared" si="1"/>
        <v>193.30042603502292</v>
      </c>
    </row>
    <row r="38" spans="1:7">
      <c r="A38" s="28">
        <v>2046</v>
      </c>
      <c r="B38" s="21">
        <v>182.32268008615455</v>
      </c>
      <c r="C38" s="32">
        <v>112</v>
      </c>
      <c r="F38">
        <v>31</v>
      </c>
      <c r="G38" s="21">
        <f t="shared" si="1"/>
        <v>198.78929900945712</v>
      </c>
    </row>
    <row r="39" spans="1:7">
      <c r="A39" s="28">
        <v>2047</v>
      </c>
      <c r="B39" s="21">
        <v>187.81155306058875</v>
      </c>
      <c r="C39" s="32">
        <v>114</v>
      </c>
      <c r="E39" s="28">
        <v>2050</v>
      </c>
      <c r="F39" s="28">
        <v>32</v>
      </c>
      <c r="G39" s="21">
        <f t="shared" si="1"/>
        <v>204.27817198389133</v>
      </c>
    </row>
    <row r="40" spans="1:7">
      <c r="A40" s="28">
        <v>2048</v>
      </c>
      <c r="B40" s="21">
        <v>193.30042603502292</v>
      </c>
      <c r="C40" s="32">
        <v>116</v>
      </c>
      <c r="F40" s="28">
        <v>33</v>
      </c>
      <c r="G40" s="21">
        <f t="shared" si="1"/>
        <v>209.76704495832553</v>
      </c>
    </row>
    <row r="41" spans="1:7">
      <c r="A41" s="28">
        <v>2049</v>
      </c>
      <c r="B41" s="21">
        <v>198.78929900945712</v>
      </c>
      <c r="C41" s="32">
        <v>118</v>
      </c>
      <c r="F41" s="28">
        <v>34</v>
      </c>
      <c r="G41" s="21">
        <f t="shared" si="1"/>
        <v>215.25591793275973</v>
      </c>
    </row>
    <row r="42" spans="1:7">
      <c r="A42" s="28">
        <v>2050</v>
      </c>
      <c r="B42" s="21">
        <v>204.27817198389133</v>
      </c>
      <c r="C42" s="32">
        <v>120</v>
      </c>
      <c r="F42" s="28">
        <v>35</v>
      </c>
      <c r="G42" s="21">
        <f t="shared" si="1"/>
        <v>220.7447909071939</v>
      </c>
    </row>
    <row r="43" spans="1:7">
      <c r="A43" s="28">
        <v>2051</v>
      </c>
      <c r="B43" s="21">
        <v>209.76704495832553</v>
      </c>
      <c r="C43" s="32">
        <f>_xlfn.FORECAST.LINEAR(yearlyCO2!F40,$C$11:$C$42,yearlyCO2!$F$8:$F$39)</f>
        <v>131.9840725806452</v>
      </c>
      <c r="F43" s="28">
        <v>36</v>
      </c>
      <c r="G43" s="21">
        <f t="shared" si="1"/>
        <v>226.2336638816281</v>
      </c>
    </row>
    <row r="44" spans="1:7">
      <c r="A44" s="28">
        <v>2052</v>
      </c>
      <c r="B44" s="21">
        <v>215.25591793275973</v>
      </c>
      <c r="C44" s="32">
        <f>_xlfn.FORECAST.LINEAR(yearlyCO2!F41,$C$11:$C$42,yearlyCO2!$F$8:$F$39)</f>
        <v>135.60413000977522</v>
      </c>
    </row>
    <row r="45" spans="1:7">
      <c r="A45" s="28">
        <v>2053</v>
      </c>
      <c r="B45" s="21">
        <v>220.7447909071939</v>
      </c>
      <c r="C45" s="32">
        <f>_xlfn.FORECAST.LINEAR(yearlyCO2!F42,$C$11:$C$42,yearlyCO2!$F$8:$F$39)</f>
        <v>139.2241874389052</v>
      </c>
    </row>
    <row r="46" spans="1:7">
      <c r="A46" s="28">
        <v>2054</v>
      </c>
      <c r="B46" s="21">
        <v>226.2336638816281</v>
      </c>
      <c r="C46" s="32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style="28" customWidth="1"/>
    <col min="3" max="3" width="10.36328125" customWidth="1"/>
    <col min="5" max="5" width="8.7265625" style="28"/>
    <col min="7" max="7" width="23.54296875" customWidth="1"/>
  </cols>
  <sheetData>
    <row r="1" spans="1:11">
      <c r="A1" s="27" t="s">
        <v>293</v>
      </c>
      <c r="B1" s="28" t="s">
        <v>342</v>
      </c>
      <c r="C1" t="s">
        <v>344</v>
      </c>
      <c r="D1" s="27" t="s">
        <v>346</v>
      </c>
      <c r="H1" t="s">
        <v>337</v>
      </c>
    </row>
    <row r="2" spans="1:11">
      <c r="A2" s="28" t="s">
        <v>117</v>
      </c>
      <c r="B2" s="28" t="s">
        <v>1</v>
      </c>
      <c r="C2" s="28" t="s">
        <v>343</v>
      </c>
      <c r="D2" s="21">
        <v>12000</v>
      </c>
      <c r="E2" s="21"/>
      <c r="H2" s="21">
        <v>43336.125918999998</v>
      </c>
      <c r="I2" s="28" t="s">
        <v>295</v>
      </c>
      <c r="J2" s="28" t="s">
        <v>117</v>
      </c>
    </row>
    <row r="3" spans="1:11">
      <c r="A3" s="28" t="s">
        <v>114</v>
      </c>
      <c r="B3" s="28" t="s">
        <v>1</v>
      </c>
      <c r="C3" s="28" t="s">
        <v>343</v>
      </c>
      <c r="D3" s="21">
        <v>91733</v>
      </c>
      <c r="E3" s="21"/>
      <c r="H3" s="21">
        <v>96145.2</v>
      </c>
      <c r="I3" s="28" t="s">
        <v>296</v>
      </c>
      <c r="J3" s="28" t="s">
        <v>114</v>
      </c>
    </row>
    <row r="4" spans="1:11">
      <c r="A4" s="28" t="s">
        <v>116</v>
      </c>
      <c r="B4" s="28" t="s">
        <v>1</v>
      </c>
      <c r="C4" s="28" t="s">
        <v>343</v>
      </c>
      <c r="D4" s="21">
        <v>70000</v>
      </c>
      <c r="E4" s="21"/>
      <c r="F4" t="s">
        <v>386</v>
      </c>
      <c r="H4" s="43">
        <v>47745</v>
      </c>
      <c r="I4" s="28" t="s">
        <v>295</v>
      </c>
      <c r="J4" s="28" t="s">
        <v>116</v>
      </c>
    </row>
    <row r="5" spans="1:11">
      <c r="A5" s="28" t="s">
        <v>97</v>
      </c>
      <c r="B5" s="28" t="s">
        <v>1</v>
      </c>
      <c r="C5" s="28" t="s">
        <v>343</v>
      </c>
      <c r="D5" s="21">
        <v>12040</v>
      </c>
      <c r="E5" s="39"/>
      <c r="F5" s="28"/>
      <c r="G5" s="28"/>
      <c r="K5" s="28"/>
    </row>
    <row r="6" spans="1:11">
      <c r="A6" s="27" t="s">
        <v>117</v>
      </c>
      <c r="B6" s="28" t="s">
        <v>192</v>
      </c>
      <c r="C6" t="s">
        <v>343</v>
      </c>
      <c r="D6" s="21">
        <v>42191.125290999997</v>
      </c>
      <c r="E6" s="39"/>
      <c r="F6" s="28"/>
      <c r="G6" s="28"/>
      <c r="H6" s="28"/>
      <c r="I6" s="28"/>
      <c r="J6" s="28"/>
      <c r="K6" s="28"/>
    </row>
    <row r="7" spans="1:11" ht="15" customHeight="1">
      <c r="A7" s="27" t="s">
        <v>116</v>
      </c>
      <c r="B7" s="28" t="s">
        <v>192</v>
      </c>
      <c r="C7" s="28" t="s">
        <v>343</v>
      </c>
      <c r="D7" s="21">
        <v>27840</v>
      </c>
      <c r="E7" s="39"/>
      <c r="F7" s="28"/>
      <c r="G7" s="28"/>
      <c r="H7" s="28"/>
      <c r="I7" s="28"/>
      <c r="J7" s="28"/>
      <c r="K7" s="28"/>
    </row>
    <row r="8" spans="1:11" ht="14.5" customHeight="1">
      <c r="A8" s="27" t="s">
        <v>114</v>
      </c>
      <c r="B8" s="28" t="s">
        <v>192</v>
      </c>
      <c r="C8" s="28" t="s">
        <v>343</v>
      </c>
      <c r="D8" s="21">
        <v>796910.69999999984</v>
      </c>
      <c r="E8" s="39"/>
      <c r="F8" s="28"/>
      <c r="G8" s="28"/>
      <c r="H8" s="28"/>
      <c r="I8" s="28"/>
      <c r="J8" s="28"/>
      <c r="K8" s="28"/>
    </row>
    <row r="9" spans="1:11" ht="14.5" customHeight="1">
      <c r="E9" s="39"/>
      <c r="F9" s="28"/>
      <c r="G9" s="28"/>
      <c r="H9" s="28"/>
      <c r="I9" s="28"/>
      <c r="J9" s="28"/>
      <c r="K9" s="28"/>
    </row>
    <row r="10" spans="1:11" ht="14.5" customHeight="1">
      <c r="E10" s="21"/>
      <c r="F10" s="28"/>
      <c r="G10" s="28"/>
      <c r="H10" s="28"/>
      <c r="I10" s="28"/>
      <c r="J10" s="28"/>
      <c r="K10" s="28"/>
    </row>
    <row r="11" spans="1:11" ht="14.5" customHeight="1">
      <c r="F11" s="28"/>
      <c r="G11" s="28"/>
      <c r="H11" s="28"/>
      <c r="I11" s="28"/>
      <c r="J11" s="28"/>
      <c r="K11" s="28"/>
    </row>
    <row r="12" spans="1:11" ht="14.5" customHeight="1">
      <c r="A12" s="28"/>
      <c r="B12" s="21"/>
      <c r="C12" s="28"/>
      <c r="E12" s="21"/>
      <c r="F12" s="28"/>
      <c r="G12" s="28"/>
      <c r="H12" s="28"/>
      <c r="I12" s="28"/>
      <c r="J12" s="28"/>
      <c r="K12" s="28"/>
    </row>
    <row r="13" spans="1:11" ht="14.5" customHeight="1">
      <c r="A13" s="28"/>
      <c r="B13" s="21"/>
      <c r="C13" s="28"/>
      <c r="E13" s="39"/>
      <c r="F13" s="28"/>
      <c r="G13" s="28"/>
      <c r="H13" s="28"/>
      <c r="I13" s="28"/>
      <c r="J13" s="28"/>
      <c r="K13" s="28"/>
    </row>
    <row r="14" spans="1:11" ht="14.5" customHeight="1">
      <c r="A14" s="28"/>
      <c r="B14" s="21"/>
      <c r="C14" s="28"/>
      <c r="E14" s="39"/>
      <c r="F14" s="28"/>
      <c r="G14" s="28"/>
      <c r="H14" s="28"/>
      <c r="I14" s="28"/>
      <c r="J14" s="28"/>
      <c r="K14" s="28"/>
    </row>
    <row r="15" spans="1:11" ht="14.5" customHeight="1">
      <c r="A15" s="28"/>
      <c r="C15" s="39"/>
      <c r="D15" s="39"/>
      <c r="E15" s="39"/>
      <c r="F15" s="28"/>
      <c r="G15" s="28"/>
      <c r="H15" s="28"/>
      <c r="I15" s="28"/>
      <c r="J15" s="28"/>
      <c r="K15" s="28"/>
    </row>
    <row r="16" spans="1:11" ht="14.5" customHeight="1">
      <c r="A16" s="28"/>
      <c r="C16" s="39"/>
      <c r="D16" s="39"/>
      <c r="E16" s="39"/>
      <c r="F16" s="28"/>
      <c r="G16" s="28"/>
      <c r="H16" s="28"/>
      <c r="I16" s="28"/>
      <c r="J16" s="28"/>
      <c r="K16" s="28"/>
    </row>
    <row r="17" spans="1:11" ht="14.5" customHeight="1">
      <c r="E17" s="39"/>
      <c r="F17" s="28"/>
      <c r="G17" s="28"/>
      <c r="H17" s="28"/>
      <c r="I17" s="28"/>
      <c r="J17" s="28"/>
      <c r="K17" s="28"/>
    </row>
    <row r="18" spans="1:11">
      <c r="F18" s="28"/>
      <c r="G18" s="28"/>
      <c r="H18" s="28"/>
      <c r="I18" s="28"/>
      <c r="J18" s="28"/>
    </row>
    <row r="19" spans="1:11">
      <c r="F19" s="28"/>
      <c r="G19" s="28"/>
      <c r="H19" s="28"/>
      <c r="I19" s="28"/>
      <c r="J19" s="28"/>
    </row>
    <row r="20" spans="1:11">
      <c r="A20" s="28"/>
      <c r="C20" s="28"/>
      <c r="D20" s="21"/>
      <c r="E20" s="21"/>
      <c r="F20" s="39"/>
      <c r="G20" s="39"/>
      <c r="H20" s="39"/>
      <c r="I20" s="39"/>
      <c r="J20" s="39"/>
    </row>
    <row r="21" spans="1:11">
      <c r="F21" s="39"/>
      <c r="G21" s="39"/>
      <c r="H21" s="39"/>
      <c r="I21" s="39"/>
      <c r="J21" s="39"/>
    </row>
    <row r="22" spans="1:11">
      <c r="F22" s="39"/>
      <c r="G22" s="39"/>
      <c r="H22" s="39"/>
      <c r="I22" s="39"/>
      <c r="J22" s="39"/>
    </row>
    <row r="23" spans="1:11">
      <c r="F23" s="39"/>
      <c r="G23" s="39"/>
      <c r="H23" s="39"/>
      <c r="I23" s="39"/>
      <c r="J23" s="39"/>
    </row>
    <row r="24" spans="1:11">
      <c r="F24" s="39"/>
      <c r="G24" s="39"/>
      <c r="H24" s="39"/>
      <c r="I24" s="39"/>
      <c r="J24" s="39"/>
    </row>
    <row r="25" spans="1:11">
      <c r="F25" s="39"/>
      <c r="G25" s="39"/>
      <c r="H25" s="39"/>
      <c r="I25" s="39"/>
      <c r="J25" s="39"/>
    </row>
    <row r="26" spans="1:11">
      <c r="F26" s="39"/>
      <c r="G26" s="39"/>
      <c r="H26" s="39"/>
      <c r="I26" s="39"/>
      <c r="J26" s="39"/>
    </row>
    <row r="27" spans="1:11">
      <c r="F27" s="39"/>
      <c r="G27" s="39"/>
      <c r="H27" s="39"/>
      <c r="I27" s="39"/>
      <c r="J27" s="3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69"/>
  <sheetViews>
    <sheetView topLeftCell="A5" zoomScaleNormal="100" workbookViewId="0">
      <selection activeCell="J34" sqref="J34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4" width="10.54296875" customWidth="1"/>
    <col min="5" max="5" width="10.54296875" style="28" customWidth="1"/>
    <col min="6" max="6" width="13.54296875" customWidth="1"/>
    <col min="7" max="7" width="25.6328125" customWidth="1"/>
  </cols>
  <sheetData>
    <row r="1" spans="1:12" ht="29">
      <c r="A1" s="68" t="s">
        <v>220</v>
      </c>
      <c r="B1" s="69" t="s">
        <v>221</v>
      </c>
      <c r="C1" s="68" t="s">
        <v>228</v>
      </c>
      <c r="D1" s="68" t="s">
        <v>222</v>
      </c>
      <c r="E1" s="18"/>
      <c r="F1" s="17" t="s">
        <v>299</v>
      </c>
      <c r="G1" s="20" t="s">
        <v>205</v>
      </c>
    </row>
    <row r="2" spans="1:12">
      <c r="A2" s="16" t="s">
        <v>116</v>
      </c>
      <c r="B2" s="16" t="s">
        <v>146</v>
      </c>
      <c r="C2" s="16" t="s">
        <v>225</v>
      </c>
      <c r="D2" s="16">
        <v>1</v>
      </c>
      <c r="E2" s="18"/>
      <c r="G2" t="s">
        <v>306</v>
      </c>
    </row>
    <row r="3" spans="1:12">
      <c r="A3" s="16" t="s">
        <v>117</v>
      </c>
      <c r="B3" s="16" t="s">
        <v>145</v>
      </c>
      <c r="C3" s="16" t="s">
        <v>224</v>
      </c>
      <c r="D3" s="16">
        <v>2</v>
      </c>
      <c r="E3" s="18"/>
      <c r="F3" s="28" t="s">
        <v>302</v>
      </c>
      <c r="G3" s="33" t="s">
        <v>351</v>
      </c>
    </row>
    <row r="4" spans="1:12">
      <c r="A4" s="16" t="s">
        <v>114</v>
      </c>
      <c r="B4" s="16" t="s">
        <v>143</v>
      </c>
      <c r="C4" s="16" t="s">
        <v>227</v>
      </c>
      <c r="D4" s="16">
        <v>3</v>
      </c>
      <c r="E4" s="18"/>
    </row>
    <row r="5" spans="1:12">
      <c r="A5" s="16" t="s">
        <v>112</v>
      </c>
      <c r="B5" s="16"/>
      <c r="C5" s="16" t="s">
        <v>227</v>
      </c>
      <c r="D5" s="16">
        <v>4</v>
      </c>
      <c r="E5" s="18"/>
      <c r="F5" s="28" t="s">
        <v>301</v>
      </c>
    </row>
    <row r="6" spans="1:12">
      <c r="A6" s="16" t="s">
        <v>113</v>
      </c>
      <c r="B6" s="16"/>
      <c r="C6" s="16" t="s">
        <v>223</v>
      </c>
      <c r="D6" s="16">
        <v>5</v>
      </c>
      <c r="E6" s="18"/>
    </row>
    <row r="7" spans="1:12">
      <c r="A7" s="16" t="s">
        <v>97</v>
      </c>
      <c r="B7" s="16" t="s">
        <v>140</v>
      </c>
      <c r="C7" s="16" t="s">
        <v>239</v>
      </c>
      <c r="D7" s="16">
        <v>6</v>
      </c>
      <c r="E7" s="18"/>
    </row>
    <row r="8" spans="1:12">
      <c r="A8" s="16" t="s">
        <v>98</v>
      </c>
      <c r="B8" s="16"/>
      <c r="C8" s="16" t="s">
        <v>239</v>
      </c>
      <c r="D8" s="16">
        <v>7</v>
      </c>
      <c r="E8" s="18"/>
      <c r="L8" s="28"/>
    </row>
    <row r="9" spans="1:12">
      <c r="A9" s="16" t="s">
        <v>85</v>
      </c>
      <c r="B9" s="16" t="s">
        <v>85</v>
      </c>
      <c r="C9" s="16" t="s">
        <v>239</v>
      </c>
      <c r="D9" s="16">
        <v>8</v>
      </c>
      <c r="E9" s="18"/>
    </row>
    <row r="10" spans="1:12">
      <c r="A10" s="16" t="s">
        <v>99</v>
      </c>
      <c r="B10" s="16"/>
      <c r="C10" s="16" t="s">
        <v>239</v>
      </c>
      <c r="D10" s="16">
        <v>9</v>
      </c>
      <c r="E10" s="18"/>
    </row>
    <row r="11" spans="1:12">
      <c r="A11" s="16" t="s">
        <v>100</v>
      </c>
      <c r="B11" s="16"/>
      <c r="C11" s="16" t="s">
        <v>239</v>
      </c>
      <c r="D11" s="16">
        <v>10</v>
      </c>
      <c r="E11" s="18"/>
    </row>
    <row r="12" spans="1:12">
      <c r="A12" s="16" t="s">
        <v>83</v>
      </c>
      <c r="B12" s="16"/>
      <c r="C12" s="16" t="s">
        <v>239</v>
      </c>
      <c r="D12" s="16">
        <v>11</v>
      </c>
      <c r="E12" s="18"/>
      <c r="L12" s="28"/>
    </row>
    <row r="13" spans="1:12">
      <c r="A13" s="16" t="s">
        <v>101</v>
      </c>
      <c r="B13" s="16"/>
      <c r="C13" s="16" t="s">
        <v>239</v>
      </c>
      <c r="D13" s="16">
        <v>12</v>
      </c>
      <c r="E13" s="18"/>
      <c r="L13" s="28"/>
    </row>
    <row r="14" spans="1:12">
      <c r="A14" s="16" t="s">
        <v>102</v>
      </c>
      <c r="B14" s="16"/>
      <c r="C14" s="16" t="s">
        <v>239</v>
      </c>
      <c r="D14" s="16">
        <v>13</v>
      </c>
      <c r="E14" s="18"/>
      <c r="L14" s="28"/>
    </row>
    <row r="15" spans="1:12">
      <c r="A15" s="16" t="s">
        <v>103</v>
      </c>
      <c r="B15" s="16"/>
      <c r="C15" s="16" t="s">
        <v>239</v>
      </c>
      <c r="D15" s="16">
        <v>14</v>
      </c>
      <c r="E15" s="18"/>
      <c r="F15" s="28" t="s">
        <v>50</v>
      </c>
      <c r="L15" s="28"/>
    </row>
    <row r="16" spans="1:12">
      <c r="A16" s="16" t="s">
        <v>104</v>
      </c>
      <c r="B16" s="16"/>
      <c r="C16" s="16" t="s">
        <v>226</v>
      </c>
      <c r="D16" s="16">
        <v>15</v>
      </c>
      <c r="E16" s="18"/>
      <c r="L16" s="28"/>
    </row>
    <row r="17" spans="1:7">
      <c r="A17" s="16" t="s">
        <v>105</v>
      </c>
      <c r="B17" s="16"/>
      <c r="C17" s="16" t="s">
        <v>226</v>
      </c>
      <c r="D17" s="16">
        <v>16</v>
      </c>
      <c r="E17" s="18"/>
    </row>
    <row r="18" spans="1:7">
      <c r="A18" s="16" t="s">
        <v>106</v>
      </c>
      <c r="B18" s="16" t="s">
        <v>144</v>
      </c>
      <c r="C18" s="16" t="s">
        <v>226</v>
      </c>
      <c r="D18" s="16">
        <v>17</v>
      </c>
      <c r="E18" s="18"/>
      <c r="F18" s="28" t="s">
        <v>300</v>
      </c>
      <c r="G18" s="28" t="s">
        <v>110</v>
      </c>
    </row>
    <row r="19" spans="1:7">
      <c r="A19" s="16" t="s">
        <v>107</v>
      </c>
      <c r="B19" s="16"/>
      <c r="C19" s="16" t="s">
        <v>226</v>
      </c>
      <c r="D19" s="16">
        <v>18</v>
      </c>
      <c r="E19" s="18"/>
    </row>
    <row r="20" spans="1:7">
      <c r="A20" s="16" t="s">
        <v>50</v>
      </c>
      <c r="B20" s="16" t="s">
        <v>142</v>
      </c>
      <c r="C20" s="16" t="s">
        <v>239</v>
      </c>
      <c r="D20" s="16">
        <v>19</v>
      </c>
      <c r="E20" s="18"/>
    </row>
    <row r="21" spans="1:7">
      <c r="A21" s="16" t="s">
        <v>108</v>
      </c>
      <c r="B21" s="16"/>
      <c r="C21" s="16" t="s">
        <v>239</v>
      </c>
      <c r="D21" s="16">
        <v>20</v>
      </c>
      <c r="E21" s="18"/>
    </row>
    <row r="22" spans="1:7">
      <c r="A22" s="16" t="s">
        <v>109</v>
      </c>
      <c r="B22" s="16"/>
      <c r="C22" s="16" t="s">
        <v>239</v>
      </c>
      <c r="D22" s="16">
        <v>21</v>
      </c>
      <c r="E22" s="18"/>
    </row>
    <row r="23" spans="1:7">
      <c r="A23" s="16" t="s">
        <v>110</v>
      </c>
      <c r="B23" s="16" t="s">
        <v>110</v>
      </c>
      <c r="C23" s="16" t="s">
        <v>239</v>
      </c>
      <c r="D23" s="16">
        <v>22</v>
      </c>
      <c r="E23" s="18"/>
    </row>
    <row r="24" spans="1:7">
      <c r="A24" s="16" t="s">
        <v>111</v>
      </c>
      <c r="B24" s="16"/>
      <c r="C24" s="16" t="s">
        <v>239</v>
      </c>
      <c r="D24" s="16">
        <v>23</v>
      </c>
      <c r="E24" s="18"/>
      <c r="F24" s="28" t="s">
        <v>116</v>
      </c>
    </row>
    <row r="25" spans="1:7">
      <c r="A25" s="16" t="s">
        <v>115</v>
      </c>
      <c r="B25" s="16"/>
      <c r="C25" s="16" t="s">
        <v>239</v>
      </c>
      <c r="D25" s="16">
        <v>24</v>
      </c>
      <c r="E25" s="18"/>
    </row>
    <row r="26" spans="1:7">
      <c r="A26" s="16" t="s">
        <v>118</v>
      </c>
      <c r="B26" s="16"/>
      <c r="C26" s="16" t="s">
        <v>239</v>
      </c>
      <c r="D26" s="16">
        <v>25</v>
      </c>
      <c r="E26" s="18"/>
    </row>
    <row r="27" spans="1:7">
      <c r="A27" s="16" t="s">
        <v>176</v>
      </c>
      <c r="B27" s="16"/>
      <c r="C27" s="16" t="s">
        <v>239</v>
      </c>
      <c r="D27" s="16">
        <v>26</v>
      </c>
      <c r="E27" s="18"/>
    </row>
    <row r="28" spans="1:7">
      <c r="A28" s="16" t="s">
        <v>175</v>
      </c>
      <c r="B28" s="16"/>
      <c r="C28" s="16" t="s">
        <v>239</v>
      </c>
      <c r="D28" s="16">
        <v>27</v>
      </c>
      <c r="E28" s="18"/>
    </row>
    <row r="29" spans="1:7">
      <c r="A29" s="69" t="str">
        <f>B29</f>
        <v>Coal PSC</v>
      </c>
      <c r="B29" s="69" t="s">
        <v>180</v>
      </c>
      <c r="C29" s="16" t="s">
        <v>239</v>
      </c>
      <c r="D29" s="16">
        <v>28</v>
      </c>
      <c r="E29" s="18"/>
    </row>
    <row r="30" spans="1:7">
      <c r="A30" s="69" t="str">
        <f>B30</f>
        <v>Lignite PSC</v>
      </c>
      <c r="B30" s="69" t="s">
        <v>181</v>
      </c>
      <c r="C30" s="16" t="s">
        <v>239</v>
      </c>
      <c r="D30" s="16">
        <v>29</v>
      </c>
      <c r="E30" s="18"/>
    </row>
    <row r="31" spans="1:7">
      <c r="A31" s="69" t="s">
        <v>182</v>
      </c>
      <c r="B31" s="69" t="s">
        <v>182</v>
      </c>
      <c r="C31" s="16" t="s">
        <v>239</v>
      </c>
      <c r="D31" s="16">
        <v>30</v>
      </c>
      <c r="E31" s="18"/>
    </row>
    <row r="32" spans="1:7">
      <c r="A32" s="16" t="s">
        <v>352</v>
      </c>
      <c r="B32" s="16"/>
      <c r="C32" s="16" t="s">
        <v>239</v>
      </c>
      <c r="D32" s="16">
        <v>31</v>
      </c>
      <c r="E32" s="18"/>
    </row>
    <row r="33" spans="1:6">
      <c r="A33" s="16" t="s">
        <v>347</v>
      </c>
      <c r="B33" s="16"/>
      <c r="C33" s="16" t="s">
        <v>239</v>
      </c>
      <c r="D33" s="16">
        <v>32</v>
      </c>
      <c r="E33" s="18"/>
    </row>
    <row r="34" spans="1:6">
      <c r="A34" s="16" t="s">
        <v>348</v>
      </c>
      <c r="B34" s="16"/>
      <c r="C34" s="16" t="s">
        <v>239</v>
      </c>
      <c r="D34" s="16">
        <v>33</v>
      </c>
      <c r="E34" s="18"/>
    </row>
    <row r="35" spans="1:6">
      <c r="A35" s="16" t="s">
        <v>349</v>
      </c>
      <c r="B35" s="16"/>
      <c r="C35" s="16" t="s">
        <v>239</v>
      </c>
      <c r="D35" s="16">
        <v>34</v>
      </c>
      <c r="E35" s="18"/>
    </row>
    <row r="36" spans="1:6">
      <c r="A36" s="16" t="s">
        <v>350</v>
      </c>
      <c r="B36" s="16"/>
      <c r="C36" s="16" t="s">
        <v>239</v>
      </c>
      <c r="D36" s="16">
        <v>35</v>
      </c>
      <c r="E36" s="18"/>
    </row>
    <row r="37" spans="1:6">
      <c r="A37" s="28"/>
      <c r="B37" s="28"/>
      <c r="C37" s="28"/>
      <c r="D37" s="28"/>
      <c r="F37" s="28"/>
    </row>
    <row r="38" spans="1:6">
      <c r="A38" s="18"/>
      <c r="B38" s="28"/>
      <c r="C38" s="28"/>
      <c r="D38" s="28"/>
      <c r="F38" s="28"/>
    </row>
    <row r="39" spans="1:6">
      <c r="E39" s="18"/>
    </row>
    <row r="40" spans="1:6">
      <c r="E40" s="18"/>
    </row>
    <row r="41" spans="1:6">
      <c r="E41" s="18"/>
    </row>
    <row r="42" spans="1:6">
      <c r="E42" s="18"/>
    </row>
    <row r="43" spans="1:6">
      <c r="E43" s="18"/>
    </row>
    <row r="44" spans="1:6">
      <c r="A44" s="18"/>
      <c r="B44" s="18"/>
      <c r="C44" s="18"/>
      <c r="D44" s="18"/>
      <c r="E44" s="18"/>
    </row>
    <row r="45" spans="1:6">
      <c r="A45" s="18"/>
      <c r="B45" s="18"/>
      <c r="C45" s="18"/>
      <c r="D45" s="18"/>
      <c r="E45" s="18"/>
    </row>
    <row r="46" spans="1:6">
      <c r="A46" s="18"/>
      <c r="B46" s="18"/>
      <c r="C46" s="18"/>
      <c r="D46" s="18"/>
      <c r="E46" s="18"/>
    </row>
    <row r="47" spans="1:6">
      <c r="A47" s="18"/>
      <c r="B47" s="18"/>
      <c r="C47" s="18"/>
      <c r="D47" s="18"/>
      <c r="E47" s="18"/>
    </row>
    <row r="48" spans="1:6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  <row r="58" spans="1:5">
      <c r="A58" s="18"/>
      <c r="B58" s="18"/>
      <c r="C58" s="18"/>
      <c r="D58" s="18"/>
      <c r="E58" s="18"/>
    </row>
    <row r="59" spans="1:5">
      <c r="A59" s="18"/>
      <c r="B59" s="18"/>
      <c r="C59" s="18"/>
      <c r="D59" s="18"/>
      <c r="E59" s="18"/>
    </row>
    <row r="60" spans="1:5">
      <c r="A60" s="18"/>
      <c r="B60" s="18"/>
      <c r="C60" s="18"/>
      <c r="D60" s="18"/>
      <c r="E60" s="18"/>
    </row>
    <row r="61" spans="1:5">
      <c r="A61" s="18"/>
      <c r="B61" s="18"/>
      <c r="C61" s="18"/>
      <c r="D61" s="18"/>
      <c r="E61" s="18"/>
    </row>
    <row r="62" spans="1:5">
      <c r="A62" s="18"/>
      <c r="B62" s="18"/>
      <c r="C62" s="18"/>
      <c r="D62" s="18"/>
      <c r="E62" s="18"/>
    </row>
    <row r="63" spans="1:5">
      <c r="A63" s="18"/>
      <c r="B63" s="18"/>
      <c r="C63" s="18"/>
      <c r="D63" s="18"/>
      <c r="E63" s="18"/>
    </row>
    <row r="64" spans="1:5">
      <c r="A64" s="18"/>
      <c r="B64" s="18"/>
      <c r="C64" s="18"/>
      <c r="D64" s="18"/>
      <c r="E64" s="18"/>
    </row>
    <row r="65" spans="1:5">
      <c r="A65" s="18"/>
      <c r="B65" s="18"/>
      <c r="C65" s="18"/>
      <c r="D65" s="18"/>
      <c r="E65" s="18"/>
    </row>
    <row r="66" spans="1:5">
      <c r="A66" s="18"/>
      <c r="B66" s="18"/>
      <c r="C66" s="18"/>
      <c r="D66" s="18"/>
      <c r="E66" s="18"/>
    </row>
    <row r="67" spans="1:5">
      <c r="A67" s="18"/>
      <c r="B67" s="18"/>
      <c r="C67" s="18"/>
      <c r="D67" s="18"/>
      <c r="E67" s="18"/>
    </row>
    <row r="68" spans="1:5">
      <c r="A68" s="18"/>
      <c r="B68" s="18"/>
      <c r="C68" s="18"/>
      <c r="D68" s="18"/>
      <c r="E68" s="18"/>
    </row>
    <row r="69" spans="1:5">
      <c r="A69" s="18"/>
      <c r="B69" s="18"/>
      <c r="C69" s="18"/>
      <c r="D69" s="18"/>
      <c r="E69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L12" sqref="L12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62"/>
    </row>
    <row r="2" spans="1:3">
      <c r="A2" t="s">
        <v>388</v>
      </c>
      <c r="B2" t="s">
        <v>390</v>
      </c>
      <c r="C2" s="28"/>
    </row>
    <row r="3" spans="1:3">
      <c r="A3" t="s">
        <v>389</v>
      </c>
      <c r="B3" t="s">
        <v>390</v>
      </c>
      <c r="C3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9" t="s">
        <v>303</v>
      </c>
    </row>
    <row r="2" spans="1:10">
      <c r="A2" t="s">
        <v>311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308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28" t="s">
        <v>309</v>
      </c>
      <c r="B4" s="28">
        <v>1</v>
      </c>
      <c r="C4" s="2">
        <v>700</v>
      </c>
      <c r="D4" s="28">
        <v>700</v>
      </c>
      <c r="E4" s="2">
        <v>700</v>
      </c>
    </row>
    <row r="5" spans="1:10">
      <c r="A5" s="28" t="s">
        <v>310</v>
      </c>
      <c r="B5" s="28">
        <v>1</v>
      </c>
      <c r="C5" s="2">
        <f>D5</f>
        <v>10000</v>
      </c>
      <c r="D5" s="28">
        <v>10000</v>
      </c>
      <c r="E5" s="2">
        <v>0</v>
      </c>
      <c r="J5" s="13"/>
    </row>
    <row r="7" spans="1:10" ht="17">
      <c r="A7" t="s">
        <v>316</v>
      </c>
      <c r="B7">
        <v>10</v>
      </c>
      <c r="D7" s="21"/>
      <c r="E7" s="21">
        <v>290.54545454545456</v>
      </c>
      <c r="G7" s="63" t="s">
        <v>391</v>
      </c>
    </row>
    <row r="8" spans="1:10">
      <c r="A8" t="s">
        <v>315</v>
      </c>
      <c r="B8">
        <v>10</v>
      </c>
      <c r="D8" s="21"/>
      <c r="E8" s="21">
        <v>1821.6363636363637</v>
      </c>
    </row>
    <row r="9" spans="1:10">
      <c r="A9" t="s">
        <v>317</v>
      </c>
      <c r="B9">
        <v>10</v>
      </c>
      <c r="D9" s="21"/>
      <c r="E9" s="21">
        <v>1724.3181818181818</v>
      </c>
    </row>
    <row r="10" spans="1:10">
      <c r="A10" s="28" t="s">
        <v>316</v>
      </c>
      <c r="B10">
        <v>20</v>
      </c>
      <c r="C10" s="28"/>
      <c r="D10" s="28"/>
      <c r="E10">
        <v>228.4</v>
      </c>
    </row>
    <row r="11" spans="1:10">
      <c r="A11" s="28" t="s">
        <v>315</v>
      </c>
      <c r="B11">
        <v>20</v>
      </c>
      <c r="C11" s="28"/>
      <c r="D11" s="28"/>
      <c r="E11">
        <v>2450</v>
      </c>
    </row>
    <row r="12" spans="1:10">
      <c r="A12" s="28" t="s">
        <v>317</v>
      </c>
      <c r="B12">
        <v>20</v>
      </c>
      <c r="C12" s="28"/>
      <c r="E12" s="28">
        <v>3298.8249999999998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style="28" customWidth="1"/>
    <col min="2" max="2" width="8.6328125" style="28" customWidth="1"/>
    <col min="3" max="3" width="17.08984375" style="28" customWidth="1"/>
    <col min="4" max="4" width="10.36328125" style="28" customWidth="1"/>
    <col min="5" max="7" width="8.7265625" style="28"/>
    <col min="8" max="8" width="11.54296875" style="28" customWidth="1"/>
    <col min="9" max="16384" width="8.7265625" style="28"/>
  </cols>
  <sheetData>
    <row r="1" spans="1:16">
      <c r="A1" s="28" t="s">
        <v>293</v>
      </c>
      <c r="B1" s="28" t="s">
        <v>342</v>
      </c>
      <c r="C1" s="28" t="s">
        <v>344</v>
      </c>
      <c r="D1" s="28" t="s">
        <v>297</v>
      </c>
      <c r="E1" s="28" t="s">
        <v>346</v>
      </c>
    </row>
    <row r="2" spans="1:16">
      <c r="A2" s="28" t="s">
        <v>97</v>
      </c>
      <c r="B2" s="28" t="s">
        <v>1</v>
      </c>
      <c r="C2" s="28" t="s">
        <v>345</v>
      </c>
      <c r="D2" s="39">
        <v>2019</v>
      </c>
      <c r="E2" s="39">
        <f>(K8+K13)*1000</f>
        <v>10630</v>
      </c>
      <c r="F2" s="21"/>
      <c r="K2" s="21"/>
      <c r="L2" s="21"/>
    </row>
    <row r="3" spans="1:16">
      <c r="A3" s="28" t="s">
        <v>97</v>
      </c>
      <c r="B3" s="28" t="s">
        <v>1</v>
      </c>
      <c r="C3" s="28" t="s">
        <v>345</v>
      </c>
      <c r="D3" s="39">
        <v>2020</v>
      </c>
      <c r="E3" s="39">
        <f>(K9+K14)*1000</f>
        <v>10630</v>
      </c>
      <c r="F3" s="21"/>
      <c r="K3" s="21"/>
    </row>
    <row r="4" spans="1:16">
      <c r="A4" s="28" t="s">
        <v>97</v>
      </c>
      <c r="B4" s="28" t="s">
        <v>1</v>
      </c>
      <c r="C4" s="28" t="s">
        <v>345</v>
      </c>
      <c r="D4" s="39">
        <v>2030</v>
      </c>
      <c r="E4" s="39">
        <f>(K10+K15)*1000</f>
        <v>11100</v>
      </c>
      <c r="F4" s="21"/>
      <c r="K4" s="21"/>
      <c r="L4" s="21"/>
    </row>
    <row r="5" spans="1:16">
      <c r="A5" s="28" t="s">
        <v>97</v>
      </c>
      <c r="B5" s="28" t="s">
        <v>1</v>
      </c>
      <c r="C5" s="28" t="s">
        <v>345</v>
      </c>
      <c r="D5" s="39">
        <v>2040</v>
      </c>
      <c r="E5" s="39">
        <f>(K11+K16)*1000</f>
        <v>11570</v>
      </c>
      <c r="F5" s="39"/>
    </row>
    <row r="6" spans="1:16" ht="15">
      <c r="A6" s="28" t="s">
        <v>97</v>
      </c>
      <c r="B6" s="28" t="s">
        <v>1</v>
      </c>
      <c r="C6" s="28" t="s">
        <v>345</v>
      </c>
      <c r="D6" s="39">
        <v>2050</v>
      </c>
      <c r="E6" s="39">
        <f>(K12+K17)*1000</f>
        <v>12040</v>
      </c>
      <c r="F6" s="39"/>
      <c r="H6" s="41"/>
      <c r="L6" s="38" t="s">
        <v>325</v>
      </c>
      <c r="M6" s="38" t="s">
        <v>326</v>
      </c>
      <c r="N6" s="38" t="s">
        <v>327</v>
      </c>
      <c r="O6" s="38" t="s">
        <v>329</v>
      </c>
      <c r="P6" s="38" t="s">
        <v>294</v>
      </c>
    </row>
    <row r="7" spans="1:16" ht="15" customHeight="1">
      <c r="A7" s="28" t="s">
        <v>97</v>
      </c>
      <c r="B7" s="28" t="s">
        <v>192</v>
      </c>
      <c r="C7" s="28" t="s">
        <v>345</v>
      </c>
      <c r="D7" s="39">
        <v>2019</v>
      </c>
      <c r="E7" s="39">
        <f>(J8+J13)*1000</f>
        <v>89450</v>
      </c>
      <c r="F7" s="39"/>
      <c r="H7" s="70" t="s">
        <v>334</v>
      </c>
      <c r="J7" s="40" t="s">
        <v>192</v>
      </c>
      <c r="K7" s="40" t="s">
        <v>1</v>
      </c>
      <c r="L7" s="40"/>
      <c r="M7" s="40"/>
      <c r="N7" s="40" t="s">
        <v>192</v>
      </c>
      <c r="O7" s="40" t="s">
        <v>1</v>
      </c>
      <c r="P7" s="40"/>
    </row>
    <row r="8" spans="1:16" ht="14.5" customHeight="1">
      <c r="A8" s="28" t="s">
        <v>97</v>
      </c>
      <c r="B8" s="28" t="s">
        <v>192</v>
      </c>
      <c r="C8" s="28" t="s">
        <v>345</v>
      </c>
      <c r="D8" s="39">
        <v>2020</v>
      </c>
      <c r="E8" s="39">
        <f>(J9+J14)*1000</f>
        <v>69440</v>
      </c>
      <c r="F8" s="39"/>
      <c r="H8" s="70"/>
      <c r="I8" s="39">
        <v>2019</v>
      </c>
      <c r="J8" s="39">
        <v>17.2</v>
      </c>
      <c r="K8" s="39">
        <v>7.66</v>
      </c>
      <c r="L8" s="28" t="s">
        <v>122</v>
      </c>
      <c r="M8" s="28">
        <v>2019</v>
      </c>
      <c r="N8" s="28">
        <v>110</v>
      </c>
      <c r="O8" s="28">
        <v>49</v>
      </c>
      <c r="P8" s="28" t="s">
        <v>298</v>
      </c>
    </row>
    <row r="9" spans="1:16" ht="14.5" customHeight="1">
      <c r="A9" s="28" t="s">
        <v>97</v>
      </c>
      <c r="B9" s="28" t="s">
        <v>192</v>
      </c>
      <c r="C9" s="28" t="s">
        <v>345</v>
      </c>
      <c r="D9" s="39">
        <v>2030</v>
      </c>
      <c r="E9" s="39">
        <f>(J10+J15)*1000</f>
        <v>65680</v>
      </c>
      <c r="F9" s="39"/>
      <c r="H9" s="70"/>
      <c r="I9" s="39">
        <v>2020</v>
      </c>
      <c r="J9" s="39">
        <v>17.05</v>
      </c>
      <c r="K9" s="39">
        <v>7.66</v>
      </c>
      <c r="L9" s="28" t="s">
        <v>122</v>
      </c>
      <c r="M9" s="28">
        <v>2020</v>
      </c>
      <c r="N9" s="28">
        <v>109</v>
      </c>
      <c r="O9" s="28">
        <v>49</v>
      </c>
      <c r="P9" s="28" t="s">
        <v>298</v>
      </c>
    </row>
    <row r="10" spans="1:16">
      <c r="A10" s="28" t="s">
        <v>97</v>
      </c>
      <c r="B10" s="28" t="s">
        <v>192</v>
      </c>
      <c r="C10" s="28" t="s">
        <v>345</v>
      </c>
      <c r="D10" s="39">
        <v>2040</v>
      </c>
      <c r="E10" s="39">
        <f>(J11+J16)*1000</f>
        <v>64430.000000000007</v>
      </c>
      <c r="F10" s="21"/>
      <c r="H10" s="70"/>
      <c r="I10" s="39">
        <v>2030</v>
      </c>
      <c r="J10" s="39">
        <v>17.36</v>
      </c>
      <c r="K10" s="39">
        <v>7.66</v>
      </c>
      <c r="L10" s="28" t="s">
        <v>122</v>
      </c>
      <c r="M10" s="28">
        <v>2030</v>
      </c>
      <c r="N10" s="28">
        <v>111</v>
      </c>
      <c r="O10" s="28">
        <v>49</v>
      </c>
      <c r="P10" s="28" t="s">
        <v>298</v>
      </c>
    </row>
    <row r="11" spans="1:16">
      <c r="A11" s="28" t="s">
        <v>97</v>
      </c>
      <c r="B11" s="28" t="s">
        <v>192</v>
      </c>
      <c r="C11" s="28" t="s">
        <v>345</v>
      </c>
      <c r="D11" s="39">
        <v>2050</v>
      </c>
      <c r="E11" s="39">
        <f>(J12+J17)*1000</f>
        <v>68340</v>
      </c>
      <c r="H11" s="70"/>
      <c r="I11" s="39">
        <v>2040</v>
      </c>
      <c r="J11" s="39">
        <v>17.670000000000002</v>
      </c>
      <c r="K11" s="39">
        <v>7.66</v>
      </c>
      <c r="L11" s="28" t="s">
        <v>122</v>
      </c>
      <c r="M11" s="28">
        <v>2040</v>
      </c>
      <c r="N11" s="28">
        <v>113</v>
      </c>
      <c r="O11" s="28">
        <v>49</v>
      </c>
      <c r="P11" s="28" t="s">
        <v>298</v>
      </c>
    </row>
    <row r="12" spans="1:16">
      <c r="F12" s="21"/>
      <c r="H12" s="70"/>
      <c r="I12" s="39">
        <v>2050</v>
      </c>
      <c r="J12" s="39">
        <v>18.14</v>
      </c>
      <c r="K12" s="39">
        <v>7.66</v>
      </c>
      <c r="L12" s="28" t="s">
        <v>122</v>
      </c>
      <c r="M12" s="28">
        <v>2050</v>
      </c>
      <c r="N12" s="28">
        <v>116</v>
      </c>
      <c r="O12" s="28">
        <v>49</v>
      </c>
      <c r="P12" s="28" t="s">
        <v>298</v>
      </c>
    </row>
    <row r="13" spans="1:16">
      <c r="F13" s="39"/>
      <c r="H13" s="70"/>
      <c r="I13" s="39">
        <v>2019</v>
      </c>
      <c r="J13" s="39">
        <v>72.25</v>
      </c>
      <c r="K13" s="39">
        <v>2.97</v>
      </c>
      <c r="L13" s="39" t="s">
        <v>328</v>
      </c>
      <c r="M13" s="28">
        <v>2019</v>
      </c>
      <c r="N13" s="28">
        <v>462</v>
      </c>
      <c r="O13" s="28">
        <v>19</v>
      </c>
      <c r="P13" s="28" t="s">
        <v>298</v>
      </c>
    </row>
    <row r="14" spans="1:16">
      <c r="F14" s="39"/>
      <c r="H14" s="70"/>
      <c r="I14" s="39">
        <v>2020</v>
      </c>
      <c r="J14" s="39">
        <v>52.39</v>
      </c>
      <c r="K14" s="39">
        <v>2.97</v>
      </c>
      <c r="L14" s="39" t="s">
        <v>328</v>
      </c>
      <c r="M14" s="28">
        <v>2020</v>
      </c>
      <c r="N14" s="28">
        <v>335</v>
      </c>
      <c r="O14" s="28">
        <v>19</v>
      </c>
      <c r="P14" s="28" t="s">
        <v>298</v>
      </c>
    </row>
    <row r="15" spans="1:16">
      <c r="F15" s="39"/>
      <c r="H15" s="70"/>
      <c r="I15" s="39">
        <v>2030</v>
      </c>
      <c r="J15" s="39">
        <v>48.32</v>
      </c>
      <c r="K15" s="39">
        <v>3.44</v>
      </c>
      <c r="L15" s="39" t="s">
        <v>328</v>
      </c>
      <c r="M15" s="28">
        <v>2030</v>
      </c>
      <c r="N15" s="28">
        <v>309</v>
      </c>
      <c r="O15" s="28">
        <v>22</v>
      </c>
      <c r="P15" s="28" t="s">
        <v>298</v>
      </c>
    </row>
    <row r="16" spans="1:16">
      <c r="F16" s="39"/>
      <c r="H16" s="70"/>
      <c r="I16" s="39">
        <v>2040</v>
      </c>
      <c r="J16" s="39">
        <v>46.76</v>
      </c>
      <c r="K16" s="39">
        <v>3.91</v>
      </c>
      <c r="L16" s="39" t="s">
        <v>328</v>
      </c>
      <c r="M16" s="28">
        <v>2040</v>
      </c>
      <c r="N16" s="28">
        <v>299</v>
      </c>
      <c r="O16" s="28">
        <v>25</v>
      </c>
      <c r="P16" s="28" t="s">
        <v>298</v>
      </c>
    </row>
    <row r="17" spans="5:16">
      <c r="F17" s="39"/>
      <c r="H17" s="70"/>
      <c r="I17" s="39">
        <v>2050</v>
      </c>
      <c r="J17" s="39">
        <v>50.2</v>
      </c>
      <c r="K17" s="39">
        <v>4.38</v>
      </c>
      <c r="L17" s="39" t="s">
        <v>328</v>
      </c>
      <c r="M17" s="28">
        <v>2050</v>
      </c>
      <c r="N17" s="28">
        <v>321</v>
      </c>
      <c r="O17" s="28">
        <v>28</v>
      </c>
      <c r="P17" s="28" t="s">
        <v>298</v>
      </c>
    </row>
    <row r="20" spans="5:16">
      <c r="E20" s="21"/>
      <c r="F20" s="21"/>
      <c r="I20" s="39"/>
      <c r="J20" s="39"/>
      <c r="K20" s="39"/>
      <c r="L20" s="39"/>
      <c r="M20" s="39"/>
      <c r="N20" s="39"/>
      <c r="O20" s="39"/>
    </row>
    <row r="21" spans="5:16">
      <c r="I21" s="39"/>
      <c r="J21" s="39"/>
      <c r="K21" s="39"/>
      <c r="L21" s="39"/>
      <c r="M21" s="39"/>
      <c r="N21" s="39"/>
      <c r="O21" s="39"/>
    </row>
    <row r="22" spans="5:16">
      <c r="I22" s="39"/>
      <c r="J22" s="39"/>
      <c r="K22" s="39"/>
      <c r="L22" s="39"/>
      <c r="M22" s="39"/>
      <c r="N22" s="39"/>
      <c r="O22" s="39"/>
    </row>
    <row r="23" spans="5:16">
      <c r="I23" s="39"/>
      <c r="J23" s="39"/>
      <c r="K23" s="39"/>
      <c r="L23" s="39"/>
      <c r="M23" s="39"/>
      <c r="N23" s="39"/>
      <c r="O23" s="39"/>
    </row>
    <row r="24" spans="5:16">
      <c r="I24" s="39"/>
      <c r="J24" s="39"/>
      <c r="K24" s="39"/>
      <c r="L24" s="39"/>
      <c r="M24" s="39"/>
      <c r="N24" s="39"/>
      <c r="O24" s="39"/>
    </row>
    <row r="25" spans="5:16">
      <c r="I25" s="39"/>
      <c r="J25" s="39"/>
      <c r="K25" s="39"/>
      <c r="L25" s="39"/>
      <c r="M25" s="39"/>
      <c r="N25" s="39"/>
      <c r="O25" s="39"/>
    </row>
    <row r="26" spans="5:16">
      <c r="I26" s="39"/>
      <c r="J26" s="39"/>
      <c r="K26" s="39"/>
      <c r="L26" s="39"/>
      <c r="M26" s="39"/>
      <c r="N26" s="39"/>
      <c r="O26" s="39"/>
    </row>
    <row r="27" spans="5:16">
      <c r="I27" s="39"/>
      <c r="J27" s="39"/>
      <c r="K27" s="39"/>
      <c r="L27" s="39"/>
      <c r="M27" s="39"/>
      <c r="N27" s="39"/>
      <c r="O27" s="39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28" t="s">
        <v>297</v>
      </c>
      <c r="B1" s="28" t="s">
        <v>335</v>
      </c>
      <c r="C1" s="28" t="s">
        <v>336</v>
      </c>
      <c r="D1" s="28" t="s">
        <v>93</v>
      </c>
    </row>
    <row r="2" spans="1:4">
      <c r="A2" s="31">
        <v>2019</v>
      </c>
      <c r="B2" s="32">
        <v>290.54545454545456</v>
      </c>
      <c r="C2" s="32">
        <v>1821.6363636363637</v>
      </c>
      <c r="D2" s="32">
        <v>1724.3181818181818</v>
      </c>
    </row>
    <row r="3" spans="1:4">
      <c r="A3" s="28">
        <v>2020</v>
      </c>
      <c r="B3" s="32">
        <v>290.54545454545456</v>
      </c>
      <c r="C3" s="32">
        <v>1821.6363636363637</v>
      </c>
      <c r="D3" s="32">
        <v>1724.3181818181818</v>
      </c>
    </row>
    <row r="4" spans="1:4">
      <c r="A4" s="31">
        <v>2021</v>
      </c>
      <c r="B4" s="32">
        <v>290.54545454545456</v>
      </c>
      <c r="C4" s="32">
        <v>1821.6363636363637</v>
      </c>
      <c r="D4" s="32">
        <v>1724.3181818181818</v>
      </c>
    </row>
    <row r="5" spans="1:4">
      <c r="A5" s="28">
        <v>2022</v>
      </c>
      <c r="B5" s="32">
        <v>290.54545454545456</v>
      </c>
      <c r="C5" s="32">
        <v>1821.6363636363637</v>
      </c>
      <c r="D5" s="32">
        <v>1724.3181818181818</v>
      </c>
    </row>
    <row r="6" spans="1:4">
      <c r="A6" s="31">
        <v>2023</v>
      </c>
      <c r="B6" s="32">
        <v>290.54545454545456</v>
      </c>
      <c r="C6" s="32">
        <v>1821.6363636363637</v>
      </c>
      <c r="D6" s="32">
        <v>1724.3181818181818</v>
      </c>
    </row>
    <row r="7" spans="1:4">
      <c r="A7" s="28">
        <v>2024</v>
      </c>
      <c r="B7" s="32">
        <v>290.54545454545456</v>
      </c>
      <c r="C7" s="32">
        <v>1821.6363636363637</v>
      </c>
      <c r="D7" s="32">
        <v>1724.3181818181818</v>
      </c>
    </row>
    <row r="8" spans="1:4">
      <c r="A8" s="31">
        <v>2025</v>
      </c>
      <c r="B8" s="32">
        <v>290.54545454545456</v>
      </c>
      <c r="C8" s="32">
        <v>1821.6363636363637</v>
      </c>
      <c r="D8" s="32">
        <v>1724.3181818181818</v>
      </c>
    </row>
    <row r="9" spans="1:4">
      <c r="A9" s="28">
        <v>2026</v>
      </c>
      <c r="B9" s="32">
        <v>290.54545454545456</v>
      </c>
      <c r="C9" s="32">
        <v>1821.6363636363637</v>
      </c>
      <c r="D9" s="32">
        <v>1724.3181818181818</v>
      </c>
    </row>
    <row r="10" spans="1:4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4">
      <c r="A11" s="28">
        <v>2028</v>
      </c>
      <c r="B11" s="32">
        <v>290.54545454545456</v>
      </c>
      <c r="C11" s="32">
        <v>1821.6363636363637</v>
      </c>
      <c r="D11" s="32">
        <v>1724.3181818181818</v>
      </c>
    </row>
    <row r="12" spans="1:4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4">
      <c r="A13" s="31">
        <v>2030</v>
      </c>
      <c r="B13" s="32">
        <v>228.4</v>
      </c>
      <c r="C13" s="32">
        <v>2450</v>
      </c>
      <c r="D13" s="32">
        <v>3298.8249999999998</v>
      </c>
    </row>
    <row r="14" spans="1:4">
      <c r="A14" s="31">
        <v>2031</v>
      </c>
      <c r="B14" s="32">
        <v>228.4</v>
      </c>
      <c r="C14" s="32">
        <v>2450</v>
      </c>
      <c r="D14" s="32">
        <v>3298.8249999999998</v>
      </c>
    </row>
    <row r="15" spans="1:4">
      <c r="A15" s="28">
        <v>2032</v>
      </c>
      <c r="B15" s="32">
        <v>228.4</v>
      </c>
      <c r="C15" s="32">
        <v>2450</v>
      </c>
      <c r="D15" s="32">
        <v>3298.8249999999998</v>
      </c>
    </row>
    <row r="16" spans="1:4">
      <c r="A16" s="28">
        <v>2033</v>
      </c>
      <c r="B16" s="32">
        <v>228.4</v>
      </c>
      <c r="C16" s="32">
        <v>2450</v>
      </c>
      <c r="D16" s="32">
        <v>3298.8249999999998</v>
      </c>
    </row>
    <row r="17" spans="1:4">
      <c r="A17" s="31">
        <v>2034</v>
      </c>
      <c r="B17" s="32">
        <v>228.4</v>
      </c>
      <c r="C17" s="32">
        <v>2450</v>
      </c>
      <c r="D17" s="32">
        <v>3298.8249999999998</v>
      </c>
    </row>
    <row r="18" spans="1:4">
      <c r="A18" s="31">
        <v>2035</v>
      </c>
      <c r="B18" s="32">
        <v>228.4</v>
      </c>
      <c r="C18" s="32">
        <v>2450</v>
      </c>
      <c r="D18" s="32">
        <v>3298.8249999999998</v>
      </c>
    </row>
    <row r="19" spans="1:4">
      <c r="A19" s="28">
        <v>2036</v>
      </c>
      <c r="B19" s="32">
        <v>228.4</v>
      </c>
      <c r="C19" s="32">
        <v>2450</v>
      </c>
      <c r="D19" s="32">
        <v>3298.8249999999998</v>
      </c>
    </row>
    <row r="20" spans="1:4">
      <c r="A20" s="28">
        <v>2037</v>
      </c>
      <c r="B20" s="32">
        <v>228.4</v>
      </c>
      <c r="C20" s="32">
        <v>2450</v>
      </c>
      <c r="D20" s="32">
        <v>3298.8249999999998</v>
      </c>
    </row>
    <row r="21" spans="1:4">
      <c r="A21" s="31">
        <v>2038</v>
      </c>
      <c r="B21" s="32">
        <v>228.4</v>
      </c>
      <c r="C21" s="32">
        <v>2450</v>
      </c>
      <c r="D21" s="32">
        <v>3298.8249999999998</v>
      </c>
    </row>
    <row r="22" spans="1:4">
      <c r="A22" s="31">
        <v>2039</v>
      </c>
      <c r="B22" s="32">
        <v>228.4</v>
      </c>
      <c r="C22" s="32">
        <v>2450</v>
      </c>
      <c r="D22" s="32">
        <v>3298.8249999999998</v>
      </c>
    </row>
    <row r="23" spans="1:4">
      <c r="A23" s="28">
        <v>2040</v>
      </c>
      <c r="B23" s="32">
        <v>228.4</v>
      </c>
      <c r="C23" s="32">
        <v>2450</v>
      </c>
      <c r="D23" s="32">
        <v>3298.8249999999998</v>
      </c>
    </row>
    <row r="24" spans="1:4">
      <c r="A24" s="28">
        <v>2041</v>
      </c>
      <c r="B24" s="32">
        <v>228.4</v>
      </c>
      <c r="C24" s="32">
        <v>2450</v>
      </c>
      <c r="D24" s="32">
        <v>3298.8249999999998</v>
      </c>
    </row>
    <row r="25" spans="1:4">
      <c r="A25" s="31">
        <v>2042</v>
      </c>
      <c r="B25" s="32">
        <v>228.4</v>
      </c>
      <c r="C25" s="32">
        <v>2450</v>
      </c>
      <c r="D25" s="32">
        <v>3298.8249999999998</v>
      </c>
    </row>
    <row r="26" spans="1:4">
      <c r="A26" s="31">
        <v>2043</v>
      </c>
      <c r="B26" s="32">
        <v>228.4</v>
      </c>
      <c r="C26" s="32">
        <v>2450</v>
      </c>
      <c r="D26" s="32">
        <v>3298.8249999999998</v>
      </c>
    </row>
    <row r="27" spans="1:4">
      <c r="A27" s="28">
        <v>2044</v>
      </c>
      <c r="B27" s="32">
        <v>228.4</v>
      </c>
      <c r="C27" s="32">
        <v>2450</v>
      </c>
      <c r="D27" s="32">
        <v>3298.8249999999998</v>
      </c>
    </row>
    <row r="28" spans="1:4">
      <c r="A28" s="28">
        <v>2045</v>
      </c>
      <c r="B28" s="32">
        <v>228.4</v>
      </c>
      <c r="C28" s="32">
        <v>2450</v>
      </c>
      <c r="D28" s="32">
        <v>3298.8249999999998</v>
      </c>
    </row>
    <row r="29" spans="1:4">
      <c r="A29" s="31">
        <v>2046</v>
      </c>
      <c r="B29" s="32">
        <v>228.4</v>
      </c>
      <c r="C29" s="32">
        <v>2450</v>
      </c>
      <c r="D29" s="32">
        <v>3298.8249999999998</v>
      </c>
    </row>
    <row r="30" spans="1:4">
      <c r="A30" s="31">
        <v>2047</v>
      </c>
      <c r="B30" s="32">
        <v>228.4</v>
      </c>
      <c r="C30" s="32">
        <v>2450</v>
      </c>
      <c r="D30" s="32">
        <v>3298.8249999999998</v>
      </c>
    </row>
    <row r="31" spans="1:4">
      <c r="A31" s="28">
        <v>2048</v>
      </c>
      <c r="B31" s="32">
        <v>228.4</v>
      </c>
      <c r="C31" s="32">
        <v>2450</v>
      </c>
      <c r="D31" s="32">
        <v>3298.8249999999998</v>
      </c>
    </row>
    <row r="32" spans="1:4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D17" sqref="D17"/>
    </sheetView>
  </sheetViews>
  <sheetFormatPr defaultRowHeight="14.5"/>
  <cols>
    <col min="3" max="3" width="8.7265625" style="28"/>
    <col min="4" max="4" width="21.26953125" customWidth="1"/>
  </cols>
  <sheetData>
    <row r="1" spans="1:7">
      <c r="A1" t="s">
        <v>297</v>
      </c>
      <c r="B1" t="s">
        <v>192</v>
      </c>
      <c r="D1" t="s">
        <v>323</v>
      </c>
    </row>
    <row r="2" spans="1:7">
      <c r="A2">
        <v>2019</v>
      </c>
      <c r="B2">
        <v>19.7</v>
      </c>
      <c r="D2" t="s">
        <v>238</v>
      </c>
    </row>
    <row r="3" spans="1:7">
      <c r="A3" s="28">
        <v>2020</v>
      </c>
      <c r="B3">
        <v>20.399999999999999</v>
      </c>
      <c r="D3" t="s">
        <v>238</v>
      </c>
    </row>
    <row r="4" spans="1:7">
      <c r="A4" s="28">
        <v>2021</v>
      </c>
      <c r="B4">
        <v>21.7</v>
      </c>
      <c r="D4" t="s">
        <v>238</v>
      </c>
      <c r="G4" s="28"/>
    </row>
    <row r="5" spans="1:7">
      <c r="A5">
        <v>2030</v>
      </c>
      <c r="B5">
        <v>53</v>
      </c>
      <c r="D5" t="s">
        <v>238</v>
      </c>
      <c r="G5" s="28"/>
    </row>
    <row r="6" spans="1:7">
      <c r="A6">
        <v>2040</v>
      </c>
      <c r="B6">
        <v>100</v>
      </c>
      <c r="D6" t="s">
        <v>238</v>
      </c>
      <c r="G6" s="28"/>
    </row>
    <row r="7" spans="1:7">
      <c r="A7">
        <v>2050</v>
      </c>
      <c r="B7">
        <v>120</v>
      </c>
      <c r="D7" t="s">
        <v>238</v>
      </c>
      <c r="G7" s="28"/>
    </row>
    <row r="8" spans="1:7" ht="15" thickBot="1">
      <c r="G8" s="28"/>
    </row>
    <row r="9" spans="1:7" ht="15" thickBot="1">
      <c r="A9" s="34"/>
      <c r="B9" s="34"/>
      <c r="C9" s="35"/>
      <c r="G9" s="28"/>
    </row>
    <row r="10" spans="1:7" ht="15" thickBot="1">
      <c r="A10" s="34"/>
      <c r="B10" s="34"/>
      <c r="C10" s="35"/>
      <c r="G10" s="28"/>
    </row>
    <row r="11" spans="1:7" ht="15" thickBot="1">
      <c r="A11" s="34"/>
      <c r="B11" s="34"/>
      <c r="C11" s="35"/>
      <c r="G11" s="28"/>
    </row>
    <row r="12" spans="1:7" ht="15" thickBot="1">
      <c r="A12" s="34"/>
      <c r="B12" s="34"/>
      <c r="C12" s="35"/>
      <c r="G12" s="2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151</v>
      </c>
      <c r="B1" s="8" t="s">
        <v>138</v>
      </c>
      <c r="D1" s="28" t="s">
        <v>0</v>
      </c>
      <c r="E1" s="28" t="s">
        <v>25</v>
      </c>
      <c r="F1" s="28" t="s">
        <v>26</v>
      </c>
      <c r="G1" s="28" t="s">
        <v>27</v>
      </c>
      <c r="H1" s="28" t="s">
        <v>28</v>
      </c>
      <c r="L1" s="28" t="s">
        <v>112</v>
      </c>
      <c r="M1" s="28" t="s">
        <v>304</v>
      </c>
      <c r="N1" s="28" t="s">
        <v>305</v>
      </c>
      <c r="O1" s="28">
        <v>93.904775180000001</v>
      </c>
    </row>
    <row r="2" spans="1:15">
      <c r="A2" s="28" t="s">
        <v>97</v>
      </c>
      <c r="B2">
        <v>0.01</v>
      </c>
      <c r="D2" t="s">
        <v>22</v>
      </c>
      <c r="E2">
        <v>1</v>
      </c>
      <c r="F2" s="2">
        <v>0</v>
      </c>
      <c r="G2">
        <v>0</v>
      </c>
      <c r="H2" s="2">
        <v>0</v>
      </c>
      <c r="L2" s="28" t="s">
        <v>113</v>
      </c>
      <c r="M2" s="28" t="s">
        <v>304</v>
      </c>
      <c r="N2" s="28" t="s">
        <v>305</v>
      </c>
      <c r="O2" s="28">
        <v>97.012060739999995</v>
      </c>
    </row>
    <row r="3" spans="1:15">
      <c r="A3" s="28" t="s">
        <v>98</v>
      </c>
      <c r="D3" t="s">
        <v>23</v>
      </c>
      <c r="E3">
        <v>1</v>
      </c>
      <c r="F3" s="2">
        <v>41000000</v>
      </c>
      <c r="G3">
        <v>0</v>
      </c>
      <c r="H3" s="2">
        <v>-1000000</v>
      </c>
      <c r="L3" s="28" t="s">
        <v>114</v>
      </c>
      <c r="M3" s="28" t="s">
        <v>304</v>
      </c>
      <c r="N3" s="28" t="s">
        <v>305</v>
      </c>
      <c r="O3" s="28">
        <v>796.91070000000002</v>
      </c>
    </row>
    <row r="4" spans="1:15">
      <c r="A4" s="28" t="s">
        <v>116</v>
      </c>
      <c r="B4">
        <v>0.01</v>
      </c>
      <c r="D4" t="s">
        <v>24</v>
      </c>
      <c r="E4">
        <v>1</v>
      </c>
      <c r="F4" s="2">
        <v>0</v>
      </c>
      <c r="G4">
        <v>0</v>
      </c>
      <c r="H4" s="2">
        <v>0</v>
      </c>
      <c r="L4" s="28" t="s">
        <v>116</v>
      </c>
      <c r="M4" s="28" t="s">
        <v>304</v>
      </c>
      <c r="N4" s="28" t="s">
        <v>305</v>
      </c>
      <c r="O4" s="28">
        <v>10.29</v>
      </c>
    </row>
    <row r="5" spans="1:15">
      <c r="A5" s="28" t="s">
        <v>117</v>
      </c>
      <c r="B5">
        <v>0.01</v>
      </c>
      <c r="D5" t="s">
        <v>36</v>
      </c>
      <c r="E5">
        <v>1</v>
      </c>
      <c r="F5" s="2">
        <v>1000000</v>
      </c>
      <c r="G5">
        <v>0</v>
      </c>
      <c r="H5" s="2">
        <v>0</v>
      </c>
      <c r="L5" s="28" t="s">
        <v>117</v>
      </c>
      <c r="M5" s="28" t="s">
        <v>304</v>
      </c>
      <c r="N5" s="28" t="s">
        <v>305</v>
      </c>
      <c r="O5" s="28">
        <v>42.191125290000002</v>
      </c>
    </row>
    <row r="6" spans="1:15">
      <c r="A6" s="28" t="s">
        <v>118</v>
      </c>
      <c r="D6" t="s">
        <v>34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28" t="s">
        <v>112</v>
      </c>
      <c r="D7" t="s">
        <v>35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28" t="s">
        <v>113</v>
      </c>
    </row>
    <row r="9" spans="1:15">
      <c r="A9" s="28" t="s">
        <v>114</v>
      </c>
      <c r="B9">
        <v>0.01</v>
      </c>
    </row>
    <row r="10" spans="1:15">
      <c r="A10" s="28" t="s">
        <v>115</v>
      </c>
    </row>
    <row r="11" spans="1:15">
      <c r="A11" s="28" t="s">
        <v>101</v>
      </c>
    </row>
    <row r="12" spans="1:15">
      <c r="A12" s="28" t="s">
        <v>102</v>
      </c>
    </row>
    <row r="13" spans="1:15">
      <c r="A13" s="28" t="s">
        <v>103</v>
      </c>
    </row>
    <row r="14" spans="1:15">
      <c r="A14" s="28" t="s">
        <v>104</v>
      </c>
      <c r="B14">
        <v>0.01</v>
      </c>
    </row>
    <row r="15" spans="1:15">
      <c r="A15" s="28" t="s">
        <v>105</v>
      </c>
    </row>
    <row r="16" spans="1:15">
      <c r="A16" s="28" t="s">
        <v>106</v>
      </c>
      <c r="B16">
        <f t="shared" ref="B16" si="0">B14</f>
        <v>0.01</v>
      </c>
    </row>
    <row r="17" spans="1:2">
      <c r="A17" s="28" t="s">
        <v>107</v>
      </c>
    </row>
    <row r="18" spans="1:2">
      <c r="A18" s="28" t="s">
        <v>85</v>
      </c>
      <c r="B18">
        <v>0.01</v>
      </c>
    </row>
    <row r="19" spans="1:2">
      <c r="A19" s="28" t="s">
        <v>99</v>
      </c>
    </row>
    <row r="20" spans="1:2">
      <c r="A20" s="28" t="s">
        <v>100</v>
      </c>
    </row>
    <row r="21" spans="1:2">
      <c r="A21" s="28" t="s">
        <v>83</v>
      </c>
    </row>
    <row r="22" spans="1:2">
      <c r="A22" s="28" t="s">
        <v>50</v>
      </c>
      <c r="B22">
        <v>0.01</v>
      </c>
    </row>
    <row r="23" spans="1:2">
      <c r="A23" s="28" t="s">
        <v>108</v>
      </c>
    </row>
    <row r="24" spans="1:2">
      <c r="A24" s="28" t="s">
        <v>109</v>
      </c>
    </row>
    <row r="25" spans="1:2">
      <c r="A25" s="28" t="s">
        <v>110</v>
      </c>
      <c r="B25">
        <v>0.01</v>
      </c>
    </row>
    <row r="26" spans="1:2">
      <c r="A26" s="28" t="s">
        <v>111</v>
      </c>
    </row>
    <row r="27" spans="1:2" ht="13" customHeight="1">
      <c r="A27" s="3" t="s">
        <v>176</v>
      </c>
      <c r="B27" s="11">
        <v>0.2</v>
      </c>
    </row>
    <row r="28" spans="1:2">
      <c r="A28" s="3" t="s">
        <v>175</v>
      </c>
      <c r="B28" s="11">
        <v>0.2</v>
      </c>
    </row>
    <row r="29" spans="1:2">
      <c r="A29" s="14" t="s">
        <v>180</v>
      </c>
      <c r="B29">
        <v>0.01</v>
      </c>
    </row>
    <row r="30" spans="1:2">
      <c r="A30" s="14" t="s">
        <v>181</v>
      </c>
      <c r="B30">
        <v>0.01</v>
      </c>
    </row>
    <row r="31" spans="1:2">
      <c r="A31" s="14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160</v>
      </c>
      <c r="B1" s="10" t="s">
        <v>161</v>
      </c>
      <c r="C1" s="10" t="s">
        <v>177</v>
      </c>
      <c r="D1" s="10" t="s">
        <v>162</v>
      </c>
      <c r="E1" s="10" t="s">
        <v>173</v>
      </c>
      <c r="F1" s="10" t="s">
        <v>163</v>
      </c>
      <c r="G1" s="10" t="s">
        <v>178</v>
      </c>
      <c r="H1" s="10" t="s">
        <v>164</v>
      </c>
      <c r="I1" s="10" t="s">
        <v>172</v>
      </c>
    </row>
    <row r="2" spans="1:9" ht="29">
      <c r="A2" t="s">
        <v>104</v>
      </c>
      <c r="B2" s="3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3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3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3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3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110</v>
      </c>
      <c r="B7" s="3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170</v>
      </c>
      <c r="B8" s="3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3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3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85</v>
      </c>
      <c r="B11" s="3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175</v>
      </c>
      <c r="B12" s="3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176</v>
      </c>
      <c r="B13" s="3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28" customWidth="1"/>
    <col min="5" max="5" width="14.453125" customWidth="1"/>
    <col min="6" max="6" width="24" customWidth="1"/>
    <col min="7" max="7" width="25.26953125" customWidth="1"/>
  </cols>
  <sheetData>
    <row r="1" spans="1:6">
      <c r="A1" s="50" t="s">
        <v>218</v>
      </c>
      <c r="B1" s="51" t="s">
        <v>219</v>
      </c>
      <c r="C1" s="52" t="s">
        <v>217</v>
      </c>
      <c r="E1" t="s">
        <v>357</v>
      </c>
      <c r="F1" t="s">
        <v>358</v>
      </c>
    </row>
    <row r="2" spans="1:6">
      <c r="A2" s="58" t="s">
        <v>124</v>
      </c>
      <c r="B2" s="18" t="s">
        <v>185</v>
      </c>
      <c r="C2" s="54">
        <v>1</v>
      </c>
      <c r="E2" t="s">
        <v>43</v>
      </c>
      <c r="F2" s="25"/>
    </row>
    <row r="3" spans="1:6">
      <c r="A3" s="58" t="s">
        <v>128</v>
      </c>
      <c r="B3" s="18" t="s">
        <v>199</v>
      </c>
      <c r="C3" s="54">
        <v>2</v>
      </c>
      <c r="E3" t="s">
        <v>48</v>
      </c>
      <c r="F3" s="25"/>
    </row>
    <row r="4" spans="1:6">
      <c r="A4" s="58" t="s">
        <v>132</v>
      </c>
      <c r="B4" s="18" t="s">
        <v>302</v>
      </c>
      <c r="C4" s="54">
        <v>3</v>
      </c>
      <c r="E4" t="s">
        <v>54</v>
      </c>
    </row>
    <row r="5" spans="1:6">
      <c r="A5" s="53" t="s">
        <v>120</v>
      </c>
      <c r="B5" s="57" t="s">
        <v>120</v>
      </c>
      <c r="C5" s="54">
        <v>4</v>
      </c>
      <c r="E5" t="s">
        <v>45</v>
      </c>
    </row>
    <row r="6" spans="1:6">
      <c r="A6" s="58" t="s">
        <v>125</v>
      </c>
      <c r="B6" s="18" t="s">
        <v>184</v>
      </c>
      <c r="C6" s="54">
        <v>5</v>
      </c>
      <c r="E6" t="s">
        <v>52</v>
      </c>
      <c r="F6" s="25"/>
    </row>
    <row r="7" spans="1:6">
      <c r="A7" s="58" t="s">
        <v>126</v>
      </c>
      <c r="B7" s="57" t="s">
        <v>200</v>
      </c>
      <c r="C7" s="54">
        <v>6</v>
      </c>
    </row>
    <row r="8" spans="1:6">
      <c r="A8" s="53" t="s">
        <v>127</v>
      </c>
      <c r="B8" s="57" t="s">
        <v>201</v>
      </c>
      <c r="C8" s="54">
        <v>7</v>
      </c>
    </row>
    <row r="9" spans="1:6">
      <c r="A9" s="58" t="s">
        <v>129</v>
      </c>
      <c r="B9" s="18" t="s">
        <v>183</v>
      </c>
      <c r="C9" s="54">
        <v>8</v>
      </c>
      <c r="E9" t="s">
        <v>47</v>
      </c>
      <c r="F9" s="25"/>
    </row>
    <row r="10" spans="1:6">
      <c r="A10" s="58" t="s">
        <v>130</v>
      </c>
      <c r="B10" s="18" t="s">
        <v>91</v>
      </c>
      <c r="C10" s="54">
        <v>9</v>
      </c>
      <c r="E10" t="s">
        <v>50</v>
      </c>
    </row>
    <row r="11" spans="1:6">
      <c r="A11" s="53" t="s">
        <v>131</v>
      </c>
      <c r="B11" s="57" t="s">
        <v>202</v>
      </c>
      <c r="C11" s="54">
        <v>10</v>
      </c>
    </row>
    <row r="12" spans="1:6">
      <c r="A12" s="53" t="s">
        <v>122</v>
      </c>
      <c r="B12" s="57" t="s">
        <v>245</v>
      </c>
      <c r="C12" s="54">
        <v>11</v>
      </c>
      <c r="E12" t="s">
        <v>41</v>
      </c>
    </row>
    <row r="13" spans="1:6">
      <c r="A13" s="53" t="s">
        <v>121</v>
      </c>
      <c r="B13" s="57" t="s">
        <v>203</v>
      </c>
      <c r="C13" s="54">
        <v>12</v>
      </c>
    </row>
    <row r="14" spans="1:6">
      <c r="A14" s="59" t="s">
        <v>133</v>
      </c>
      <c r="B14" s="55" t="s">
        <v>80</v>
      </c>
      <c r="C14" s="56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4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28" customWidth="1"/>
    <col min="6" max="6" width="14.81640625" customWidth="1"/>
    <col min="9" max="9" width="15.81640625" customWidth="1"/>
  </cols>
  <sheetData>
    <row r="1" spans="1:10">
      <c r="A1" s="9" t="s">
        <v>119</v>
      </c>
      <c r="B1" s="4" t="s">
        <v>40</v>
      </c>
      <c r="C1" s="4" t="s">
        <v>37</v>
      </c>
      <c r="D1" s="26" t="s">
        <v>290</v>
      </c>
      <c r="E1" s="25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5">
        <v>0.34055972755000002</v>
      </c>
      <c r="E7" s="25"/>
      <c r="F7">
        <v>29000</v>
      </c>
      <c r="G7">
        <v>1</v>
      </c>
      <c r="I7" s="28"/>
      <c r="J7" s="28"/>
    </row>
    <row r="8" spans="1:10">
      <c r="A8" t="s">
        <v>125</v>
      </c>
      <c r="B8" t="s">
        <v>53</v>
      </c>
      <c r="D8" s="25">
        <v>0.26676</v>
      </c>
      <c r="E8" s="25"/>
      <c r="I8" s="28"/>
      <c r="J8" s="25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  <c r="I9" s="28"/>
      <c r="J9" s="28"/>
    </row>
    <row r="10" spans="1:10">
      <c r="A10" t="s">
        <v>128</v>
      </c>
      <c r="B10" t="s">
        <v>49</v>
      </c>
      <c r="C10">
        <v>0.41</v>
      </c>
      <c r="D10" s="25">
        <v>0.36399999999999999</v>
      </c>
      <c r="E10" s="25"/>
      <c r="F10">
        <v>3600</v>
      </c>
      <c r="G10">
        <v>1</v>
      </c>
      <c r="I10" s="28"/>
      <c r="J10" s="28"/>
    </row>
    <row r="11" spans="1:10">
      <c r="A11" t="s">
        <v>129</v>
      </c>
      <c r="B11" t="s">
        <v>46</v>
      </c>
      <c r="C11">
        <v>0.20448</v>
      </c>
      <c r="D11" s="25">
        <v>0.20195983840000001</v>
      </c>
      <c r="E11" s="25"/>
      <c r="F11">
        <v>36</v>
      </c>
      <c r="G11">
        <v>1</v>
      </c>
      <c r="I11" s="28"/>
      <c r="J11" s="25"/>
    </row>
    <row r="12" spans="1:10">
      <c r="A12" t="s">
        <v>130</v>
      </c>
      <c r="B12" t="s">
        <v>51</v>
      </c>
      <c r="C12">
        <v>0</v>
      </c>
      <c r="D12" s="25">
        <v>0</v>
      </c>
      <c r="E12" s="25"/>
      <c r="F12" s="1">
        <v>3800000000</v>
      </c>
      <c r="G12">
        <v>1</v>
      </c>
      <c r="I12" s="28"/>
      <c r="J12" s="28"/>
    </row>
    <row r="13" spans="1:10">
      <c r="A13" t="s">
        <v>131</v>
      </c>
      <c r="B13" t="s">
        <v>53</v>
      </c>
      <c r="D13">
        <f>D9</f>
        <v>0.26676</v>
      </c>
      <c r="I13" s="28"/>
      <c r="J13" s="28"/>
    </row>
    <row r="14" spans="1:10">
      <c r="A14" t="s">
        <v>132</v>
      </c>
      <c r="B14" t="s">
        <v>42</v>
      </c>
      <c r="D14">
        <v>0</v>
      </c>
      <c r="I14" s="28"/>
      <c r="J14" s="25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  <c r="I15" s="28"/>
      <c r="J15" s="28"/>
    </row>
    <row r="16" spans="1:10">
      <c r="A16" s="28" t="s">
        <v>126</v>
      </c>
      <c r="B16" s="28" t="s">
        <v>353</v>
      </c>
      <c r="C16" s="28">
        <v>0</v>
      </c>
      <c r="D16" s="28">
        <v>0</v>
      </c>
      <c r="I16" s="28"/>
      <c r="J16" s="28"/>
    </row>
    <row r="17" spans="3:10">
      <c r="I17" s="28"/>
      <c r="J17" s="28"/>
    </row>
    <row r="18" spans="3:10">
      <c r="I18" s="28"/>
      <c r="J18" s="28"/>
    </row>
    <row r="19" spans="3:10">
      <c r="C19" t="s">
        <v>338</v>
      </c>
      <c r="I19" s="28"/>
      <c r="J19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4" t="s">
        <v>57</v>
      </c>
      <c r="C1" s="4" t="s">
        <v>58</v>
      </c>
      <c r="D1" s="4" t="s">
        <v>59</v>
      </c>
      <c r="E1" s="4" t="s">
        <v>60</v>
      </c>
      <c r="G1" s="19"/>
      <c r="H1" s="4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9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9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9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9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9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9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9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9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9"/>
    </row>
    <row r="11" spans="1:8">
      <c r="A11" s="28" t="s">
        <v>353</v>
      </c>
      <c r="B11" s="28">
        <v>1.02</v>
      </c>
      <c r="C11" s="28">
        <v>1.03</v>
      </c>
      <c r="D11" s="28">
        <v>0.98</v>
      </c>
      <c r="E11" s="28" t="s">
        <v>354</v>
      </c>
      <c r="G11" s="19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H29" sqref="H29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  <c r="H1" s="28"/>
    </row>
    <row r="2" spans="1:8">
      <c r="A2">
        <v>2</v>
      </c>
      <c r="B2" t="s">
        <v>114</v>
      </c>
      <c r="C2" t="b">
        <v>1</v>
      </c>
      <c r="D2" s="28">
        <v>350</v>
      </c>
      <c r="G2">
        <f>LOOKUP(B2,TechnologiesEmlab!$A$2:$A$30,TechnologiesEmlab!$S$2:$S$30)</f>
        <v>7</v>
      </c>
      <c r="H2" s="28"/>
    </row>
    <row r="3" spans="1:8">
      <c r="A3">
        <v>3</v>
      </c>
      <c r="B3" t="s">
        <v>117</v>
      </c>
      <c r="C3" t="b">
        <v>1</v>
      </c>
      <c r="D3" s="28">
        <v>220</v>
      </c>
      <c r="G3" s="28">
        <f>LOOKUP(B3,TechnologiesEmlab!$A$2:$A$30,TechnologiesEmlab!$S$2:$S$30)</f>
        <v>2</v>
      </c>
      <c r="H3" s="28"/>
    </row>
    <row r="4" spans="1:8">
      <c r="A4" s="28">
        <v>4</v>
      </c>
      <c r="B4" s="28" t="s">
        <v>348</v>
      </c>
      <c r="C4" s="28" t="b">
        <v>1</v>
      </c>
      <c r="D4" s="28">
        <v>300</v>
      </c>
      <c r="G4" s="28">
        <f>LOOKUP(B4,TechnologiesEmlab!$A$2:$A$30,TechnologiesEmlab!$S$2:$S$30)</f>
        <v>3</v>
      </c>
      <c r="H4" s="28"/>
    </row>
    <row r="5" spans="1:8">
      <c r="A5" s="28">
        <v>5</v>
      </c>
      <c r="B5" t="s">
        <v>85</v>
      </c>
      <c r="C5" t="b">
        <v>1</v>
      </c>
      <c r="D5" s="28">
        <v>300</v>
      </c>
      <c r="G5" s="28">
        <f>LOOKUP(B5,TechnologiesEmlab!$A$2:$A$30,TechnologiesEmlab!$S$2:$S$30)</f>
        <v>3</v>
      </c>
      <c r="H5" s="28"/>
    </row>
    <row r="6" spans="1:8">
      <c r="A6" s="28">
        <v>6</v>
      </c>
      <c r="B6" t="s">
        <v>97</v>
      </c>
      <c r="C6" t="b">
        <v>1</v>
      </c>
      <c r="D6" s="28">
        <v>200</v>
      </c>
      <c r="G6" s="28">
        <f>LOOKUP(B6,TechnologiesEmlab!$A$2:$A$30,TechnologiesEmlab!$S$2:$S$30)</f>
        <v>4</v>
      </c>
      <c r="H6" s="28"/>
    </row>
    <row r="7" spans="1:8">
      <c r="A7" s="28">
        <v>7</v>
      </c>
      <c r="B7" t="s">
        <v>116</v>
      </c>
      <c r="C7" t="b">
        <v>1</v>
      </c>
      <c r="D7" s="28">
        <v>300</v>
      </c>
      <c r="G7" s="28">
        <f>LOOKUP(B7,TechnologiesEmlab!$A$2:$A$30,TechnologiesEmlab!$S$2:$S$30)</f>
        <v>3</v>
      </c>
      <c r="H7" s="28"/>
    </row>
    <row r="8" spans="1:8">
      <c r="A8" s="28">
        <v>8</v>
      </c>
      <c r="B8" t="s">
        <v>176</v>
      </c>
      <c r="C8" t="b">
        <v>1</v>
      </c>
      <c r="D8" s="28">
        <v>100</v>
      </c>
      <c r="G8" s="28">
        <f>LOOKUP(B8,TechnologiesEmlab!$A$2:$A$30,TechnologiesEmlab!$S$2:$S$30)</f>
        <v>3</v>
      </c>
      <c r="H8" s="28"/>
    </row>
    <row r="9" spans="1:8">
      <c r="A9">
        <v>9</v>
      </c>
      <c r="B9" t="s">
        <v>110</v>
      </c>
      <c r="C9" t="b">
        <v>1</v>
      </c>
      <c r="D9">
        <v>300</v>
      </c>
      <c r="G9" s="28">
        <f>LOOKUP(B9,TechnologiesEmlab!$A$2:$A$30,TechnologiesEmlab!$S$2:$S$30)</f>
        <v>2</v>
      </c>
    </row>
    <row r="14" spans="1:8">
      <c r="A14" s="28">
        <v>7</v>
      </c>
      <c r="B14" t="s">
        <v>182</v>
      </c>
      <c r="C14" t="b">
        <v>1</v>
      </c>
      <c r="D14">
        <v>100</v>
      </c>
      <c r="G14" s="28"/>
      <c r="H14" t="s">
        <v>364</v>
      </c>
    </row>
    <row r="15" spans="1:8">
      <c r="A15" s="28">
        <v>9</v>
      </c>
      <c r="B15" s="28" t="s">
        <v>349</v>
      </c>
      <c r="C15" s="28" t="b">
        <v>1</v>
      </c>
      <c r="D15" s="28">
        <v>300</v>
      </c>
    </row>
    <row r="16" spans="1:8">
      <c r="A16" s="28">
        <v>5</v>
      </c>
      <c r="B16" s="28" t="s">
        <v>350</v>
      </c>
      <c r="C16" s="28" t="b">
        <v>1</v>
      </c>
      <c r="D16" s="28">
        <v>500</v>
      </c>
    </row>
    <row r="32" spans="3:5">
      <c r="C32" s="28"/>
      <c r="D32" s="28"/>
      <c r="E32" s="28"/>
    </row>
    <row r="33" spans="3:5">
      <c r="C33" s="28"/>
      <c r="D33" s="28"/>
      <c r="E33" s="28"/>
    </row>
    <row r="34" spans="3:5">
      <c r="C34" s="28"/>
      <c r="D34" s="28"/>
      <c r="E34" s="28"/>
    </row>
    <row r="35" spans="3:5">
      <c r="C35" s="28"/>
      <c r="D35" s="28"/>
      <c r="E35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2023-04-03T16:57:02Z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