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CBB9A0F-AE6E-4F80-809C-FF583A2D28A4}" xr6:coauthVersionLast="47" xr6:coauthVersionMax="47" xr10:uidLastSave="{00000000-0000-0000-0000-000000000000}"/>
  <bookViews>
    <workbookView xWindow="840" yWindow="-15420" windowWidth="21600" windowHeight="11385" tabRatio="998" firstSheet="7" activeTab="17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Svolume" sheetId="77" r:id="rId17"/>
    <sheet name="CapacitySubscriptionConsumer" sheetId="70" r:id="rId18"/>
    <sheet name="CS_subscribed" sheetId="76" r:id="rId19"/>
    <sheet name="LoadShedders" sheetId="65" r:id="rId20"/>
    <sheet name="LSyearly" sheetId="69" r:id="rId21"/>
    <sheet name="Dismantled" sheetId="49" r:id="rId22"/>
    <sheet name="weatherYears40" sheetId="61" r:id="rId23"/>
    <sheet name="LS_NL" sheetId="72" r:id="rId24"/>
    <sheet name="LoadShedders_feb24" sheetId="73" r:id="rId25"/>
    <sheet name="LoadShedders (2)" sheetId="75" r:id="rId26"/>
    <sheet name="LoadShedders2" sheetId="68" r:id="rId27"/>
    <sheet name="LoadShedders_copy" sheetId="71" r:id="rId28"/>
    <sheet name="dictvariables" sheetId="43" r:id="rId29"/>
    <sheet name="StepTrends" sheetId="18" r:id="rId30"/>
    <sheet name="EnergyConsumers" sheetId="16" r:id="rId31"/>
    <sheet name="yearlytechnologyPotentials2" sheetId="58" r:id="rId32"/>
    <sheet name="graphs" sheetId="56" r:id="rId33"/>
    <sheet name="CO2DE" sheetId="44" r:id="rId34"/>
    <sheet name="backup" sheetId="50" r:id="rId35"/>
    <sheet name="weatherYearsOLD" sheetId="66" r:id="rId36"/>
    <sheet name="sources" sheetId="54" r:id="rId37"/>
    <sheet name="NewTechnologies" sheetId="35" r:id="rId38"/>
  </sheets>
  <externalReferences>
    <externalReference r:id="rId39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3" hidden="1">LS_NL!$A$1:$D$1</definedName>
    <definedName name="_xlnm._FilterDatabase" localSheetId="37" hidden="1">NewTechnologies!$A$1:$I$11</definedName>
    <definedName name="_xlnm._FilterDatabase" localSheetId="11" hidden="1">TechnologiesEmlab!$A$1:$I$23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7" l="1"/>
  <c r="E2" i="47"/>
  <c r="B3" i="76" l="1"/>
  <c r="D3" i="76" s="1"/>
  <c r="B4" i="76"/>
  <c r="D4" i="76" s="1"/>
  <c r="B5" i="76"/>
  <c r="D5" i="76" s="1"/>
  <c r="B6" i="76"/>
  <c r="D6" i="76" s="1"/>
  <c r="B2" i="76"/>
  <c r="D2" i="76" s="1"/>
  <c r="F2" i="76"/>
  <c r="F3" i="76"/>
  <c r="F4" i="76"/>
  <c r="F5" i="76"/>
  <c r="F6" i="76"/>
  <c r="B3" i="47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I13" i="76"/>
  <c r="C2" i="76"/>
  <c r="H13" i="76"/>
  <c r="G7" i="70"/>
  <c r="F7" i="76"/>
  <c r="K2" i="76" s="1"/>
  <c r="F9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<sst xmlns="http://schemas.openxmlformats.org/spreadsheetml/2006/main" count="1037" uniqueCount="504">
  <si>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</si>
  <si>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</si>
  <si>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</si>
  <si>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</si>
  <si>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</si>
  <si>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</si>
  <si>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</si>
  <si>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</si>
  <si>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</si>
  <si>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</si>
  <si>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</si>
  <si>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</si>
  <si>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</si>
  <si>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</si>
  <si>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</si>
  <si>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</si>
  <si>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</si>
  <si>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</si>
  <si>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</si>
  <si>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</si>
  <si>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</si>
  <si>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</si>
  <si>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</si>
  <si>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</si>
  <si>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</si>
  <si>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</si>
  <si>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</si>
  <si>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</si>
  <si>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</si>
  <si>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</si>
  <si>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</si>
  <si>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</si>
  <si>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</si>
  <si>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</si>
  <si>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</si>
  <si>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</si>
  <si>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</si>
  <si>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</si>
  <si>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</si>
  <si>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</si>
  <si>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</si>
  <si>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</si>
  <si>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</si>
  <si>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</si>
  <si>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</si>
  <si>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</si>
  <si>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</si>
  <si>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</si>
  <si>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</si>
  <si>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</si>
  <si>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</si>
  <si>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</si>
  <si>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</si>
  <si>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</si>
  <si>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</si>
  <si>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</si>
  <si>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</si>
  <si>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</si>
  <si>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</si>
  <si>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</si>
  <si>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</si>
  <si>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</si>
  <si>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</si>
  <si>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</si>
  <si>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</si>
  <si>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</si>
  <si>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</si>
  <si>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</si>
  <si>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</si>
  <si>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</si>
  <si>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</si>
  <si>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</si>
  <si>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</si>
  <si>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</si>
  <si>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</si>
  <si>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</si>
  <si>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</si>
  <si>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</si>
  <si>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</si>
  <si>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</si>
  <si>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</si>
  <si>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</si>
  <si>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</si>
  <si>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</si>
  <si>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</si>
  <si>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</si>
  <si>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</si>
  <si>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</si>
  <si>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</si>
  <si>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</si>
  <si>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</si>
  <si>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</si>
  <si>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</si>
  <si>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</si>
  <si>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</si>
  <si>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</si>
  <si>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</si>
  <si>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</si>
  <si>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</si>
  <si>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</si>
  <si>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</si>
  <si>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</si>
  <si>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</si>
  <si>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</si>
  <si>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</si>
  <si>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</si>
  <si>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</si>
  <si>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</si>
  <si>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</si>
  <si>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</si>
  <si>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</si>
  <si>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</si>
  <si>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</si>
  <si>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</si>
  <si>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</si>
  <si>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</si>
  <si>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</si>
  <si>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</si>
  <si>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</si>
  <si>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</si>
  <si>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</si>
  <si>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</si>
  <si>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</si>
  <si>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</si>
  <si>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</si>
  <si>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</si>
  <si>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</si>
  <si>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</si>
  <si>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</si>
  <si>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</si>
  <si>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</si>
  <si>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</si>
  <si>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</si>
  <si>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</si>
  <si>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</si>
  <si>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</si>
  <si>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</si>
  <si>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</si>
  <si>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</si>
  <si>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</si>
  <si>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</si>
  <si>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</si>
  <si>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</si>
  <si>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</si>
  <si>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</si>
  <si>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</si>
  <si>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</si>
  <si>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</si>
  <si>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</si>
  <si>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</si>
  <si>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</si>
  <si>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</si>
  <si>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</si>
  <si>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</si>
  <si>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</si>
  <si>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</si>
  <si>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</si>
  <si>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</si>
  <si>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</si>
  <si>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</si>
  <si>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</si>
  <si>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</si>
  <si>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</si>
  <si>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</si>
  <si>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</si>
  <si>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</si>
  <si>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</si>
  <si>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</si>
  <si>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</si>
  <si>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</si>
  <si>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</si>
  <si>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</si>
  <si>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</si>
  <si>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</si>
  <si>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</si>
  <si>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</si>
  <si>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</si>
  <si>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</si>
  <si>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</si>
  <si>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</si>
  <si>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</si>
  <si>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</si>
  <si>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</si>
  <si>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</si>
  <si>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</si>
  <si>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</si>
  <si>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</si>
  <si>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</si>
  <si>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</si>
  <si>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</si>
  <si>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</si>
  <si>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</si>
  <si>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</si>
  <si>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</si>
  <si>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</si>
  <si>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</si>
  <si>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</si>
  <si>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</si>
  <si>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</si>
  <si>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</si>
  <si>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</si>
  <si>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</si>
  <si>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</si>
  <si>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</si>
  <si>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</si>
  <si>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</si>
  <si>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</si>
  <si>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</si>
  <si>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</si>
  <si>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</si>
  <si>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</si>
  <si>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</si>
  <si>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</si>
  <si>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</si>
  <si>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</si>
  <si>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</si>
  <si>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</si>
  <si>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</si>
  <si>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</si>
  <si>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</si>
  <si>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</si>
  <si>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</si>
  <si>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</si>
  <si>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</si>
  <si>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</si>
  <si>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</si>
  <si>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</si>
  <si>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</si>
  <si>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</si>
  <si>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</si>
  <si>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</si>
  <si>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</si>
  <si>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</si>
  <si>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</si>
  <si>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</si>
  <si>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</si>
  <si>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</si>
  <si>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</si>
  <si>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</si>
  <si>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</si>
  <si>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</si>
  <si>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</si>
  <si>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</si>
  <si>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</si>
  <si>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</si>
  <si>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</si>
  <si>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</si>
  <si>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</si>
  <si>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</si>
  <si>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</si>
  <si>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</si>
  <si>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</si>
  <si>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</si>
  <si>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</si>
  <si>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</si>
  <si>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</si>
  <si>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</si>
  <si>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</si>
  <si>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</si>
  <si>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</si>
  <si>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</si>
  <si>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</si>
  <si>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</si>
  <si>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</si>
  <si>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</si>
  <si>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</si>
  <si>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</si>
  <si>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</si>
  <si>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</si>
  <si>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</si>
  <si>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</si>
  <si>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</si>
  <si>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</si>
  <si>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</si>
  <si>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</si>
  <si>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</si>
  <si>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</si>
  <si>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</si>
  <si>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</si>
  <si>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</si>
  <si>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</si>
  <si>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</si>
  <si>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</si>
  <si>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</si>
  <si>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</si>
  <si>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</si>
  <si>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</si>
  <si>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</si>
  <si>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</si>
  <si>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</si>
  <si>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</si>
  <si>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</si>
  <si>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</si>
  <si>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</si>
  <si>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</si>
  <si>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</si>
  <si>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</si>
  <si>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</si>
  <si>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</si>
  <si>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</si>
  <si>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</si>
  <si>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</si>
  <si>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</si>
  <si>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</si>
  <si>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</si>
  <si>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</si>
  <si>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</si>
  <si>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</si>
  <si>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</si>
  <si>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</si>
  <si>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</si>
  <si>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</si>
  <si>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</si>
  <si>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</si>
  <si>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</si>
  <si>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</si>
  <si>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</si>
  <si>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</si>
  <si>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</si>
  <si>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</si>
  <si>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</si>
  <si>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</si>
  <si>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</si>
  <si>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</si>
  <si>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</si>
  <si>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</si>
  <si>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</si>
  <si>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</si>
  <si>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</si>
  <si>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</si>
  <si>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</si>
  <si>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</si>
  <si>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</si>
  <si>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</si>
  <si>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</si>
  <si>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</si>
  <si>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</si>
  <si>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</si>
  <si>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</si>
  <si>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</si>
  <si>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</si>
  <si>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</si>
  <si>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</si>
  <si>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</si>
  <si>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</si>
  <si>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</si>
  <si>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</si>
  <si>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</si>
  <si>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</si>
  <si>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</si>
  <si>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</si>
  <si>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</si>
  <si>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</si>
  <si>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</si>
  <si>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</si>
  <si>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</si>
  <si>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</si>
  <si>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</si>
  <si>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</si>
  <si>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</si>
  <si>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</si>
  <si>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</si>
  <si>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</si>
  <si>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</si>
  <si>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</si>
  <si>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</si>
  <si>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</si>
  <si>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</si>
  <si>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</si>
  <si>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</si>
  <si>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</si>
  <si>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</si>
  <si>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</si>
  <si>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</si>
  <si>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</si>
  <si>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</si>
  <si>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</si>
  <si>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</si>
  <si>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</si>
  <si>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</si>
  <si>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</si>
  <si>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</si>
  <si>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</si>
  <si>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</si>
  <si>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</si>
  <si>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</si>
  <si>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</si>
  <si>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</si>
  <si>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</si>
  <si>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</si>
  <si>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</si>
  <si>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</si>
  <si>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</si>
  <si>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</si>
  <si>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</si>
  <si>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</si>
  <si>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</si>
  <si>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</si>
  <si>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</si>
  <si>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</si>
  <si>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</si>
  <si>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</si>
  <si>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</si>
  <si>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</si>
  <si>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</si>
  <si>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</si>
  <si>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</si>
  <si>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</si>
  <si>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</si>
  <si>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</si>
  <si>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</si>
  <si>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</si>
  <si>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</si>
  <si>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</si>
  <si>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</si>
  <si>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</si>
  <si>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</si>
  <si>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</si>
  <si>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</si>
  <si>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</si>
  <si>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</si>
  <si>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</si>
  <si>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</si>
  <si>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</si>
  <si>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</si>
  <si>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</si>
  <si>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</si>
  <si>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</si>
  <si>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</si>
  <si>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</si>
  <si>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</si>
  <si>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</si>
  <si>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</si>
  <si>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</si>
  <si>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</si>
  <si>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</si>
  <si>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</si>
  <si>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</si>
  <si>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</si>
  <si>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</si>
  <si>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</si>
  <si>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</si>
  <si>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</si>
  <si>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</si>
  <si>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</si>
  <si>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</si>
  <si>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</si>
  <si>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</si>
  <si>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</si>
  <si>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</si>
  <si>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</si>
  <si>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</si>
  <si>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</si>
  <si>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</si>
  <si>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</si>
  <si>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</si>
  <si>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</si>
  <si>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</si>
  <si>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</si>
  <si>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</si>
  <si>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</si>
  <si>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</si>
  <si>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</si>
  <si>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</si>
  <si>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</si>
  <si>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</si>
  <si>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</si>
  <si>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</si>
  <si>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</si>
  <si>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</si>
  <si>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</si>
  <si>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</si>
  <si>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</si>
  <si>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</si>
  <si>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</si>
  <si>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</si>
  <si>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</si>
  <si>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</si>
  <si>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</si>
  <si>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</si>
  <si>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</si>
  <si>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</si>
  <si>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</si>
  <si>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</si>
  <si>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</si>
  <si>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</si>
  <si>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</si>
  <si>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</si>
  <si>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</si>
  <si>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</si>
  <si>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</si>
  <si>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</si>
  <si>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</si>
  <si>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</si>
  <si>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</si>
  <si>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</si>
  <si>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</si>
  <si>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</si>
  <si>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</si>
  <si>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</si>
  <si>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</si>
  <si>
    <t>InitialPrice</t>
  </si>
  <si>
    <t>pricap is used for capacity market and then rewritten</t>
  </si>
  <si>
    <t>initialprice is for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</si>
</sst>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H6" sqref="H6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4" spans="1:8">
      <c r="H14" t="s">
        <v>409</v>
      </c>
    </row>
    <row r="17" spans="1:10">
      <c r="G17" s="13">
        <v>9</v>
      </c>
      <c r="H17" s="13" t="s">
        <v>383</v>
      </c>
      <c r="I17" s="13" t="b">
        <v>1</v>
      </c>
      <c r="J17" s="13">
        <v>300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2" spans="1:10">
      <c r="G22" s="13">
        <v>14</v>
      </c>
      <c r="H22" s="13" t="s">
        <v>41</v>
      </c>
      <c r="I22" s="13" t="b">
        <v>1</v>
      </c>
      <c r="J22" s="13">
        <v>1000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8" sqref="J28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M1" s="55" t="s">
        <v>51</v>
      </c>
      <c r="N1" s="55" t="s">
        <v>52</v>
      </c>
      <c r="O1" s="55" t="s">
        <v>316</v>
      </c>
      <c r="P1" t="s">
        <v>393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0.92</v>
      </c>
      <c r="M2" s="13">
        <v>2</v>
      </c>
      <c r="N2" s="13">
        <v>2</v>
      </c>
      <c r="O2" s="13">
        <v>5</v>
      </c>
      <c r="P2" s="64" t="s">
        <v>451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0.25</v>
      </c>
    </row>
    <row r="6" spans="1:40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1</v>
      </c>
      <c r="H7" s="13" t="s">
        <v>106</v>
      </c>
      <c r="I7" s="63">
        <v>0.08</v>
      </c>
      <c r="K7" s="13">
        <v>20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13">
        <v>0</v>
      </c>
      <c r="L13" s="65">
        <v>0</v>
      </c>
      <c r="M13" s="13">
        <v>0</v>
      </c>
      <c r="N13" s="13">
        <v>0</v>
      </c>
      <c r="O13" s="13">
        <v>0</v>
      </c>
      <c r="P13" t="s">
        <v>426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K14" s="13">
        <v>5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K15" s="13">
        <v>5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K16" s="13">
        <v>10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K18" s="13">
        <v>5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 s="13">
        <v>5</v>
      </c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K21" s="13">
        <v>5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414</v>
      </c>
      <c r="I22" s="13">
        <v>7.0000000000000007E-2</v>
      </c>
      <c r="J22"/>
      <c r="K22" s="13">
        <v>5</v>
      </c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E2B3-5DA3-495E-AE75-2BFBE263AF0A}">
  <sheetPr>
    <tabColor theme="7" tint="0.79998168889431442"/>
  </sheetPr>
  <dimension ref="A1"/>
  <sheetViews>
    <sheetView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K9"/>
  <sheetViews>
    <sheetView tabSelected="1" zoomScale="85" zoomScaleNormal="85" workbookViewId="0">
      <selection activeCell="E11" sqref="E11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9" width="17.85546875" customWidth="1"/>
  </cols>
  <sheetData>
    <row r="1" spans="1:11">
      <c r="A1" s="13" t="s">
        <v>0</v>
      </c>
      <c r="B1" s="73" t="s">
        <v>488</v>
      </c>
      <c r="C1" s="13" t="s">
        <v>489</v>
      </c>
    </row>
    <row r="2" spans="1:11">
      <c r="A2" s="13" t="s">
        <v>439</v>
      </c>
      <c r="B2" s="77">
        <v>102043.30769230769</v>
      </c>
      <c r="C2" s="13">
        <v>0.13</v>
      </c>
      <c r="E2">
        <v>50000</v>
      </c>
      <c r="F2" s="77">
        <v>102043.30769230769</v>
      </c>
    </row>
    <row r="3" spans="1:11">
      <c r="A3" s="13" t="s">
        <v>434</v>
      </c>
      <c r="B3" s="77">
        <v>84942</v>
      </c>
      <c r="C3" s="13">
        <v>0.13</v>
      </c>
      <c r="E3">
        <v>40000</v>
      </c>
      <c r="F3" s="77">
        <v>84942</v>
      </c>
    </row>
    <row r="4" spans="1:11">
      <c r="A4" s="13" t="s">
        <v>440</v>
      </c>
      <c r="B4" s="77">
        <v>63489.515151515152</v>
      </c>
      <c r="C4" s="13">
        <v>0.33</v>
      </c>
      <c r="E4">
        <v>30000</v>
      </c>
      <c r="F4" s="77">
        <v>63489.515151515152</v>
      </c>
    </row>
    <row r="5" spans="1:11">
      <c r="A5" s="13" t="s">
        <v>431</v>
      </c>
      <c r="B5" s="77">
        <v>42700</v>
      </c>
      <c r="C5" s="13">
        <v>0.09</v>
      </c>
      <c r="E5">
        <v>20000</v>
      </c>
      <c r="F5" s="77">
        <v>42700</v>
      </c>
    </row>
    <row r="6" spans="1:11">
      <c r="A6" s="13" t="s">
        <v>429</v>
      </c>
      <c r="B6" s="77">
        <v>32723</v>
      </c>
      <c r="C6" s="13">
        <v>0.21</v>
      </c>
      <c r="E6">
        <v>10000</v>
      </c>
      <c r="F6" s="77">
        <v>32723</v>
      </c>
      <c r="G6" t="s">
        <v>493</v>
      </c>
    </row>
    <row r="7" spans="1:11">
      <c r="A7" s="13"/>
      <c r="B7" s="34"/>
      <c r="C7" s="13"/>
      <c r="G7">
        <f>SUM(C2:C8)</f>
        <v>0.89</v>
      </c>
      <c r="I7" s="13" t="s">
        <v>430</v>
      </c>
      <c r="J7" s="34">
        <v>30429</v>
      </c>
      <c r="K7" s="13">
        <v>0.08</v>
      </c>
    </row>
    <row r="8" spans="1:11">
      <c r="A8" s="13"/>
      <c r="B8" s="34"/>
      <c r="C8" s="13"/>
      <c r="I8" s="13" t="s">
        <v>428</v>
      </c>
      <c r="J8" s="34">
        <v>19785</v>
      </c>
      <c r="K8" s="13">
        <v>0.03</v>
      </c>
    </row>
    <row r="9" spans="1:11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C6" sqref="C6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499</v>
      </c>
      <c r="F1" t="s">
        <v>490</v>
      </c>
    </row>
    <row r="2" spans="1:12">
      <c r="A2" s="13" t="s">
        <v>439</v>
      </c>
      <c r="B2" s="13">
        <f>CapacitySubscriptionConsumer!C2</f>
        <v>0.13</v>
      </c>
      <c r="C2" s="78">
        <f>CapacitySubscriptionConsumer!B2</f>
        <v>102043.30769230769</v>
      </c>
      <c r="D2" s="78">
        <f>+B2*20000</f>
        <v>2600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13" t="s">
        <v>434</v>
      </c>
      <c r="B3" s="13">
        <f>CapacitySubscriptionConsumer!C3</f>
        <v>0.13</v>
      </c>
      <c r="C3" s="78">
        <f>CapacitySubscriptionConsumer!B3</f>
        <v>84942</v>
      </c>
      <c r="D3" s="78">
        <f t="shared" ref="D3:D6" si="0">+B3*20000</f>
        <v>2600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13" t="s">
        <v>440</v>
      </c>
      <c r="B4" s="13">
        <f>CapacitySubscriptionConsumer!C4</f>
        <v>0.33</v>
      </c>
      <c r="C4" s="78">
        <f>CapacitySubscriptionConsumer!B4</f>
        <v>63489.515151515152</v>
      </c>
      <c r="D4" s="78">
        <f t="shared" si="0"/>
        <v>6600</v>
      </c>
      <c r="F4" s="13">
        <f t="shared" si="1"/>
        <v>0.33</v>
      </c>
      <c r="G4">
        <v>33</v>
      </c>
    </row>
    <row r="5" spans="1:12">
      <c r="A5" s="13" t="s">
        <v>431</v>
      </c>
      <c r="B5" s="13">
        <f>CapacitySubscriptionConsumer!C5</f>
        <v>0.09</v>
      </c>
      <c r="C5" s="78">
        <f>CapacitySubscriptionConsumer!B5</f>
        <v>42700</v>
      </c>
      <c r="D5" s="78">
        <f t="shared" si="0"/>
        <v>1800</v>
      </c>
      <c r="F5" s="13">
        <f t="shared" si="1"/>
        <v>0.09</v>
      </c>
      <c r="G5">
        <v>9</v>
      </c>
    </row>
    <row r="6" spans="1:12">
      <c r="A6" s="13" t="s">
        <v>429</v>
      </c>
      <c r="B6" s="13">
        <f>CapacitySubscriptionConsumer!C6</f>
        <v>0.21</v>
      </c>
      <c r="C6" s="78">
        <f>CapacitySubscriptionConsumer!B6</f>
        <v>32723</v>
      </c>
      <c r="D6" s="78">
        <f t="shared" si="0"/>
        <v>4200</v>
      </c>
      <c r="F6" s="13">
        <f t="shared" si="1"/>
        <v>0.21</v>
      </c>
      <c r="G6">
        <v>21</v>
      </c>
    </row>
    <row r="7" spans="1:12">
      <c r="A7" s="13"/>
      <c r="B7" s="13"/>
      <c r="C7" s="78"/>
      <c r="D7" s="78"/>
      <c r="F7" s="13">
        <f>G7/100</f>
        <v>0.08</v>
      </c>
      <c r="G7">
        <v>8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-0.04</v>
      </c>
      <c r="I13" s="78">
        <f>CapacitySubscriptionConsumer!B8</f>
        <v>0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F37" sqref="F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0.89</v>
      </c>
      <c r="C2" s="13">
        <f>1-B2-D2</f>
        <v>0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</row>
    <row r="2" spans="1:25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475</v>
      </c>
      <c r="U3">
        <v>33500</v>
      </c>
      <c r="V3">
        <f t="shared" ref="V3:V4" si="5">U3*1.5</f>
        <v>50250</v>
      </c>
    </row>
    <row r="4" spans="1:25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473</v>
      </c>
      <c r="U4">
        <v>18700</v>
      </c>
      <c r="V4">
        <f t="shared" si="5"/>
        <v>28050</v>
      </c>
    </row>
    <row r="5" spans="1:25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474</v>
      </c>
      <c r="U6">
        <v>12420</v>
      </c>
      <c r="V6">
        <f>U6*1.5</f>
        <v>18630</v>
      </c>
    </row>
    <row r="7" spans="1:25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</row>
    <row r="10" spans="1:25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470</v>
      </c>
    </row>
    <row r="13" spans="1:25">
      <c r="Q13" t="s">
        <v>452</v>
      </c>
    </row>
    <row r="14" spans="1:25">
      <c r="A14" t="s">
        <v>445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444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455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456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</row>
    <row r="39" spans="1:20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</row>
    <row r="40" spans="1:20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</row>
    <row r="41" spans="1:20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</row>
    <row r="46" spans="1:20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0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M10"/>
  <sheetViews>
    <sheetView zoomScale="123" workbookViewId="0">
      <selection activeCell="G13" sqref="G13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3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501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</row>
    <row r="2" spans="1:13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500</v>
      </c>
    </row>
    <row r="3" spans="1:13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0</v>
      </c>
      <c r="G3" s="13">
        <v>40000</v>
      </c>
      <c r="H3" s="13" t="s">
        <v>1</v>
      </c>
      <c r="I3" s="13" t="b">
        <v>0</v>
      </c>
      <c r="J3" s="65">
        <v>1.5</v>
      </c>
      <c r="K3" s="13">
        <v>1</v>
      </c>
      <c r="L3" s="13">
        <v>1</v>
      </c>
      <c r="M3" s="13" t="s">
        <v>500</v>
      </c>
    </row>
    <row r="4" spans="1:13">
      <c r="A4" s="13" t="s">
        <v>477</v>
      </c>
      <c r="B4" s="13">
        <v>0</v>
      </c>
      <c r="C4" s="13">
        <v>26776</v>
      </c>
      <c r="D4" s="13">
        <v>0.05</v>
      </c>
      <c r="E4" s="13">
        <v>0.05</v>
      </c>
      <c r="F4" s="13">
        <v>0</v>
      </c>
      <c r="G4" s="13">
        <v>40000</v>
      </c>
      <c r="H4" s="13" t="s">
        <v>1</v>
      </c>
      <c r="I4" s="13" t="b">
        <v>1</v>
      </c>
      <c r="J4" s="13">
        <v>1.5</v>
      </c>
      <c r="K4" s="13">
        <v>4</v>
      </c>
      <c r="L4" s="13">
        <v>15</v>
      </c>
      <c r="M4" s="13" t="s">
        <v>500</v>
      </c>
    </row>
    <row r="6" spans="1:13">
      <c r="D6" s="13">
        <v>26500</v>
      </c>
      <c r="E6" t="s">
        <v>480</v>
      </c>
      <c r="G6" t="s">
        <v>502</v>
      </c>
    </row>
    <row r="7" spans="1:13">
      <c r="F7" t="s">
        <v>503</v>
      </c>
    </row>
    <row r="10" spans="1:13">
      <c r="M10" s="13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opLeftCell="B1" workbookViewId="0">
      <selection activeCell="F17" sqref="F17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CSvolume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2024-07-01T09:16:30Z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