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77DB609-BDF4-4D48-9089-8F2E223836AA}" xr6:coauthVersionLast="47" xr6:coauthVersionMax="47" xr10:uidLastSave="{00000000-0000-0000-0000-000000000000}"/>
  <bookViews>
    <workbookView xWindow="-28920" yWindow="-15" windowWidth="29040" windowHeight="15840" tabRatio="977" activeTab="9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screening curve" sheetId="18" r:id="rId7"/>
    <sheet name="node2020" sheetId="10" r:id="rId8"/>
    <sheet name="unit2020" sheetId="11" r:id="rId9"/>
    <sheet name="unit2030-none" sheetId="17" r:id="rId10"/>
    <sheet name="unit2050" sheetId="19" r:id="rId11"/>
    <sheet name="unit2030-noneWRONG" sheetId="16" r:id="rId12"/>
    <sheet name="flow__unit" sheetId="7" r:id="rId13"/>
    <sheet name="unit2040-2050" sheetId="6" r:id="rId14"/>
    <sheet name="unit2030-none_traderes" sheetId="12" r:id="rId15"/>
    <sheet name="pivot1_2030" sheetId="14" r:id="rId16"/>
    <sheet name="grid__node__unit__io" sheetId="8" r:id="rId17"/>
    <sheet name="pivot2030" sheetId="15" r:id="rId18"/>
  </sheets>
  <externalReferences>
    <externalReference r:id="rId19"/>
  </externalReferences>
  <calcPr calcId="191029"/>
  <pivotCaches>
    <pivotCache cacheId="0" r:id="rId20"/>
    <pivotCache cacheId="1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9" l="1"/>
  <c r="B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E16" i="11"/>
  <c r="E15" i="11"/>
  <c r="B15" i="11"/>
  <c r="E14" i="11"/>
  <c r="E13" i="11"/>
  <c r="E12" i="11"/>
  <c r="E11" i="11"/>
  <c r="E10" i="11"/>
  <c r="C10" i="11"/>
  <c r="B10" i="11"/>
  <c r="E9" i="11"/>
  <c r="E8" i="11"/>
  <c r="C8" i="11"/>
  <c r="B8" i="11"/>
  <c r="E7" i="11"/>
  <c r="B6" i="11"/>
  <c r="G5" i="11"/>
  <c r="C5" i="11"/>
  <c r="C4" i="11"/>
  <c r="C3" i="11"/>
  <c r="C2" i="11"/>
  <c r="B17" i="11"/>
  <c r="C17" i="11"/>
  <c r="D17" i="11"/>
  <c r="E17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tc={D084FF48-C7FE-4D90-BBFC-B53C3AEDF698}</author>
    <author>tc={BB334738-32A2-4060-A901-F2ABAE2832A3}</author>
    <author>tc={20339EAE-4E88-43E1-BDB1-9A129100C504}</author>
    <author>tc={C88398B1-EEAA-481B-88A3-BBE5C506CBEE}</author>
  </authors>
  <commentList>
    <comment ref="B1" authorId="0" shapeId="0" xr:uid="{D084FF48-C7FE-4D90-BBFC-B53C3AEDF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C88398B1-EEAA-481B-88A3-BBE5C506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tc={DE413003-6FA4-4842-94F8-033CCF7069B5}</author>
    <author>tc={27455C39-93AA-4DE6-BB73-CE567F73CD83}</author>
  </authors>
  <commentList>
    <comment ref="I46" authorId="0" shapeId="0" xr:uid="{DE413003-6FA4-4842-94F8-033CCF7069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<sst xmlns="http://schemas.openxmlformats.org/spreadsheetml/2006/main" count="4467" uniqueCount="228">
  <si>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</si>
  <si>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</si>
  <si>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</si>
  <si>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</si>
  <si>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</si>
  <si>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</si>
  <si>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</si>
  <si>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</si>
  <si>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</si>
  <si>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</si>
  <si>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</si>
  <si>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</si>
  <si>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</si>
  <si>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</si>
  <si>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</si>
  <si>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</si>
  <si>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</si>
  <si>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</si>
  <si>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</si>
  <si>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</si>
  <si>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</si>
  <si>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</si>
  <si>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</si>
  <si>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</si>
  <si>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</si>
  <si>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</si>
  <si>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</si>
  <si>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</si>
  <si>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</si>
  <si>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</si>
  <si>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</si>
  <si>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</si>
  <si>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</si>
  <si>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</si>
  <si>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</si>
  <si>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</si>
  <si>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</si>
  <si>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</si>
  <si>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</si>
  <si>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</si>
  <si>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</si>
  <si>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</si>
  <si>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</si>
  <si>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</si>
  <si>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</si>
  <si>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</si>
  <si>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</si>
  <si>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</si>
  <si>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</si>
  <si>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</si>
  <si>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</si>
  <si>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</si>
  <si>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</si>
  <si>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</si>
  <si>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</si>
  <si>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</si>
  <si>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</si>
  <si>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</si>
  <si>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</si>
  <si>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</si>
  <si>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</si>
  <si>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</si>
  <si>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</si>
  <si>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</si>
  <si>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</si>
  <si>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</si>
  <si>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</si>
  <si>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</si>
  <si>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</si>
  <si>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</si>
  <si>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</si>
  <si>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</si>
  <si>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</si>
  <si>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</si>
  <si>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</si>
  <si>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</si>
  <si>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</si>
  <si>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</si>
  <si>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</si>
  <si>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</si>
  <si>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</si>
  <si>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</si>
  <si>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</si>
  <si>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</si>
  <si>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</si>
  <si>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</si>
  <si>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</si>
  <si>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</si>
  <si>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</si>
  <si>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</si>
  <si>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</si>
  <si>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</si>
  <si>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</si>
  <si>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</si>
  <si>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</si>
  <si>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</si>
  <si>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</si>
  <si>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</si>
  <si>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</si>
  <si>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</si>
  <si>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</si>
  <si>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</si>
  <si>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</si>
  <si>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</si>
  <si>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</si>
  <si>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</si>
  <si>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</si>
  <si>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</si>
  <si>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</si>
  <si>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</si>
  <si>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</si>
  <si>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</si>
  <si>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</si>
  <si>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</si>
  <si>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</si>
  <si>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</si>
  <si>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</si>
  <si>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</si>
  <si>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</si>
  <si>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</si>
  <si>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</si>
  <si>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</si>
  <si>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</si>
  <si>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</si>
  <si>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</si>
  <si>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</si>
  <si>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</si>
  <si>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</si>
  <si>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</si>
  <si>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</si>
  <si>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</si>
  <si>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</si>
  <si>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</si>
  <si>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</si>
  <si>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</si>
  <si>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</si>
  <si>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</si>
  <si>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</si>
  <si>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</si>
  <si>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</si>
  <si>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</si>
  <si>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</si>
  <si>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</si>
  <si>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</si>
  <si>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</si>
  <si>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</si>
  <si>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</si>
  <si>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</si>
  <si>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</si>
  <si>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</si>
  <si>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</si>
  <si>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</si>
  <si>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</si>
  <si>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</si>
  <si>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</si>
  <si>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</si>
  <si>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</si>
  <si>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</si>
  <si>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</si>
  <si>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</si>
  <si>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</si>
  <si>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</si>
  <si>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</si>
  <si>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</si>
  <si>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</si>
  <si>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</si>
  <si>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</si>
  <si>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</si>
  <si>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</si>
  <si>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</si>
  <si>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</si>
  <si>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</si>
  <si>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</si>
  <si>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</si>
  <si>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</si>
  <si>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</si>
  <si>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</si>
  <si>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</si>
  <si>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</si>
  <si>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</si>
  <si>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</si>
  <si>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</si>
  <si>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</si>
  <si>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</si>
  <si>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</si>
  <si>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</si>
  <si>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</si>
  <si>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</si>
  <si>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</si>
  <si>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</si>
  <si>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</si>
  <si>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</si>
  <si>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</si>
  <si>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</si>
  <si>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</si>
  <si>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</si>
  <si>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</si>
  <si>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</si>
  <si>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</si>
  <si>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</si>
  <si>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</si>
  <si>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</si>
  <si>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</si>
  <si>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</si>
  <si>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</si>
  <si>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</si>
  <si>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</si>
  <si>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</si>
  <si>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</si>
  <si>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</si>
  <si>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</si>
  <si>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</si>
  <si>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</si>
  <si>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</si>
  <si>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</si>
  <si>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</si>
  <si>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</si>
  <si>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</si>
  <si>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 added dummy</t>
  </si>
  <si>
    <t>&lt;---rename to base</t>
  </si>
  <si>
    <t>https://github.com/PyPSA/technology-data/blob/master/outputs/costs_2050.csv</t>
  </si>
  <si>
    <t>hydrogen_turbine</t>
  </si>
  <si>
    <t>from role of hydrogen greenhouse gas  paper Benjamin Lux</t>
  </si>
  <si>
    <t>hydrogen_CHP</t>
  </si>
  <si>
    <t>hydrogen_combined_cycle</t>
  </si>
  <si>
    <t>misssing var costsfrom role of hydrogen greenhouse gas  paper Benjamin Lux</t>
  </si>
  <si>
    <t>electrolyzer</t>
  </si>
  <si>
    <t>fuel_cell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</si>
</sst>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6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1" fontId="7" fillId="8" borderId="0" xfId="3" applyNumberFormat="1"/>
    <xf numFmtId="0" fontId="7" fillId="8" borderId="2" xfId="3" applyBorder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0" fontId="7" fillId="10" borderId="0" xfId="3" applyFill="1"/>
    <xf numFmtId="0" fontId="5" fillId="0" borderId="0" xfId="0" applyFont="1" applyAlignment="1">
      <alignment horizontal="center" vertical="top"/>
    </xf>
    <xf numFmtId="1" fontId="7" fillId="10" borderId="0" xfId="3" applyNumberFormat="1" applyFill="1"/>
    <xf numFmtId="0" fontId="7" fillId="10" borderId="2" xfId="3" applyFill="1" applyBorder="1"/>
    <xf numFmtId="0" fontId="7" fillId="11" borderId="0" xfId="0" applyFont="1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  <xf numFmtId="0" fontId="5" fillId="0" borderId="0" xfId="0" applyFont="1" applyFill="1" applyBorder="1" applyAlignment="1">
      <alignment horizontal="center" vertical="top"/>
    </xf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125025.53205421753</c:v>
                </c:pt>
                <c:pt idx="2">
                  <c:v>134205.28805874891</c:v>
                </c:pt>
                <c:pt idx="3">
                  <c:v>143385.04406328028</c:v>
                </c:pt>
                <c:pt idx="4">
                  <c:v>152564.80006781165</c:v>
                </c:pt>
                <c:pt idx="5">
                  <c:v>161744.55607234302</c:v>
                </c:pt>
                <c:pt idx="6">
                  <c:v>170924.31207687443</c:v>
                </c:pt>
                <c:pt idx="7">
                  <c:v>180104.06808140577</c:v>
                </c:pt>
                <c:pt idx="8">
                  <c:v>189283.82408593717</c:v>
                </c:pt>
                <c:pt idx="9">
                  <c:v>198463.58009046852</c:v>
                </c:pt>
                <c:pt idx="10">
                  <c:v>207643.33609499992</c:v>
                </c:pt>
                <c:pt idx="11">
                  <c:v>216823.09209953129</c:v>
                </c:pt>
                <c:pt idx="12">
                  <c:v>226002.84810406266</c:v>
                </c:pt>
                <c:pt idx="13">
                  <c:v>235182.60410859404</c:v>
                </c:pt>
                <c:pt idx="14">
                  <c:v>244362.36011312541</c:v>
                </c:pt>
                <c:pt idx="15">
                  <c:v>253542.11611765678</c:v>
                </c:pt>
                <c:pt idx="16">
                  <c:v>262721.87212218816</c:v>
                </c:pt>
                <c:pt idx="17">
                  <c:v>271901.6281267195</c:v>
                </c:pt>
                <c:pt idx="18">
                  <c:v>281081.3841312509</c:v>
                </c:pt>
                <c:pt idx="19">
                  <c:v>290261.14013578231</c:v>
                </c:pt>
                <c:pt idx="20">
                  <c:v>299440.89614031365</c:v>
                </c:pt>
                <c:pt idx="21">
                  <c:v>308620.65214484505</c:v>
                </c:pt>
                <c:pt idx="22">
                  <c:v>317800.4081493764</c:v>
                </c:pt>
                <c:pt idx="23">
                  <c:v>326980.1641539078</c:v>
                </c:pt>
                <c:pt idx="24">
                  <c:v>336159.9201584392</c:v>
                </c:pt>
                <c:pt idx="25">
                  <c:v>345339.67616297054</c:v>
                </c:pt>
                <c:pt idx="26">
                  <c:v>354519.43216750189</c:v>
                </c:pt>
                <c:pt idx="27">
                  <c:v>363699.18817203329</c:v>
                </c:pt>
                <c:pt idx="28">
                  <c:v>372878.94417656469</c:v>
                </c:pt>
                <c:pt idx="29">
                  <c:v>382058.70018109609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66474.475693998407</c:v>
                </c:pt>
                <c:pt idx="2">
                  <c:v>79059.478398101055</c:v>
                </c:pt>
                <c:pt idx="3">
                  <c:v>91644.481102203717</c:v>
                </c:pt>
                <c:pt idx="4">
                  <c:v>104229.48380630635</c:v>
                </c:pt>
                <c:pt idx="5">
                  <c:v>116814.48651040901</c:v>
                </c:pt>
                <c:pt idx="6">
                  <c:v>129399.48921451166</c:v>
                </c:pt>
                <c:pt idx="7">
                  <c:v>141984.49191861431</c:v>
                </c:pt>
                <c:pt idx="8">
                  <c:v>154569.49462271697</c:v>
                </c:pt>
                <c:pt idx="9">
                  <c:v>167154.4973268196</c:v>
                </c:pt>
                <c:pt idx="10">
                  <c:v>179739.50003092227</c:v>
                </c:pt>
                <c:pt idx="11">
                  <c:v>192324.5027350249</c:v>
                </c:pt>
                <c:pt idx="12">
                  <c:v>204909.50543912756</c:v>
                </c:pt>
                <c:pt idx="13">
                  <c:v>217494.5081432302</c:v>
                </c:pt>
                <c:pt idx="14">
                  <c:v>230079.51084733286</c:v>
                </c:pt>
                <c:pt idx="15">
                  <c:v>242664.51355143549</c:v>
                </c:pt>
                <c:pt idx="16">
                  <c:v>255249.51625553815</c:v>
                </c:pt>
                <c:pt idx="17">
                  <c:v>267834.51895964076</c:v>
                </c:pt>
                <c:pt idx="18">
                  <c:v>280419.52166374342</c:v>
                </c:pt>
                <c:pt idx="19">
                  <c:v>293004.52436784608</c:v>
                </c:pt>
                <c:pt idx="20">
                  <c:v>305589.52707194875</c:v>
                </c:pt>
                <c:pt idx="21">
                  <c:v>318174.52977605141</c:v>
                </c:pt>
                <c:pt idx="22">
                  <c:v>330759.53248015407</c:v>
                </c:pt>
                <c:pt idx="23">
                  <c:v>343344.53518425673</c:v>
                </c:pt>
                <c:pt idx="24">
                  <c:v>355929.53788835939</c:v>
                </c:pt>
                <c:pt idx="25">
                  <c:v>368514.54059246194</c:v>
                </c:pt>
                <c:pt idx="26">
                  <c:v>381099.5432965646</c:v>
                </c:pt>
                <c:pt idx="27">
                  <c:v>393684.54600066727</c:v>
                </c:pt>
                <c:pt idx="28">
                  <c:v>406269.54870476993</c:v>
                </c:pt>
                <c:pt idx="29">
                  <c:v>418854.55140887259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136410.28877630059</c:v>
                </c:pt>
                <c:pt idx="2">
                  <c:v>145525.47964944047</c:v>
                </c:pt>
                <c:pt idx="3">
                  <c:v>154640.67052258036</c:v>
                </c:pt>
                <c:pt idx="4">
                  <c:v>163755.86139572025</c:v>
                </c:pt>
                <c:pt idx="5">
                  <c:v>172871.05226886013</c:v>
                </c:pt>
                <c:pt idx="6">
                  <c:v>181986.24314200002</c:v>
                </c:pt>
                <c:pt idx="7">
                  <c:v>191101.43401513991</c:v>
                </c:pt>
                <c:pt idx="8">
                  <c:v>200216.6248882798</c:v>
                </c:pt>
                <c:pt idx="9">
                  <c:v>209331.81576141965</c:v>
                </c:pt>
                <c:pt idx="10">
                  <c:v>218447.00663455954</c:v>
                </c:pt>
                <c:pt idx="11">
                  <c:v>227562.19750769943</c:v>
                </c:pt>
                <c:pt idx="12">
                  <c:v>236677.38838083931</c:v>
                </c:pt>
                <c:pt idx="13">
                  <c:v>245792.5792539792</c:v>
                </c:pt>
                <c:pt idx="14">
                  <c:v>254907.77012711909</c:v>
                </c:pt>
                <c:pt idx="15">
                  <c:v>264022.96100025898</c:v>
                </c:pt>
                <c:pt idx="16">
                  <c:v>273138.15187339886</c:v>
                </c:pt>
                <c:pt idx="17">
                  <c:v>282253.34274653875</c:v>
                </c:pt>
                <c:pt idx="18">
                  <c:v>291368.53361967864</c:v>
                </c:pt>
                <c:pt idx="19">
                  <c:v>300483.72449281852</c:v>
                </c:pt>
                <c:pt idx="20">
                  <c:v>309598.91536595841</c:v>
                </c:pt>
                <c:pt idx="21">
                  <c:v>318714.1062390983</c:v>
                </c:pt>
                <c:pt idx="22">
                  <c:v>327829.29711223819</c:v>
                </c:pt>
                <c:pt idx="23">
                  <c:v>336944.48798537807</c:v>
                </c:pt>
                <c:pt idx="24">
                  <c:v>346059.67885851796</c:v>
                </c:pt>
                <c:pt idx="25">
                  <c:v>355174.86973165785</c:v>
                </c:pt>
                <c:pt idx="26">
                  <c:v>364290.06060479773</c:v>
                </c:pt>
                <c:pt idx="27">
                  <c:v>373405.25147793762</c:v>
                </c:pt>
                <c:pt idx="28">
                  <c:v>382520.44235107745</c:v>
                </c:pt>
                <c:pt idx="29">
                  <c:v>391635.6332242174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66474.475693998407</c:v>
                </c:pt>
                <c:pt idx="2">
                  <c:v>79059.478398101055</c:v>
                </c:pt>
                <c:pt idx="3">
                  <c:v>91644.481102203717</c:v>
                </c:pt>
                <c:pt idx="4">
                  <c:v>104229.48380630635</c:v>
                </c:pt>
                <c:pt idx="5">
                  <c:v>116814.48651040901</c:v>
                </c:pt>
                <c:pt idx="6">
                  <c:v>129399.48921451166</c:v>
                </c:pt>
                <c:pt idx="7">
                  <c:v>141984.49191861431</c:v>
                </c:pt>
                <c:pt idx="8">
                  <c:v>154569.49462271697</c:v>
                </c:pt>
                <c:pt idx="9">
                  <c:v>167154.4973268196</c:v>
                </c:pt>
                <c:pt idx="10">
                  <c:v>179739.50003092227</c:v>
                </c:pt>
                <c:pt idx="11">
                  <c:v>192324.5027350249</c:v>
                </c:pt>
                <c:pt idx="12">
                  <c:v>204909.50543912756</c:v>
                </c:pt>
                <c:pt idx="13">
                  <c:v>217494.5081432302</c:v>
                </c:pt>
                <c:pt idx="14">
                  <c:v>230079.51084733286</c:v>
                </c:pt>
                <c:pt idx="15">
                  <c:v>242664.51355143549</c:v>
                </c:pt>
                <c:pt idx="16">
                  <c:v>255249.51625553815</c:v>
                </c:pt>
                <c:pt idx="17">
                  <c:v>267834.51895964076</c:v>
                </c:pt>
                <c:pt idx="18">
                  <c:v>280419.52166374342</c:v>
                </c:pt>
                <c:pt idx="19">
                  <c:v>293004.52436784608</c:v>
                </c:pt>
                <c:pt idx="20">
                  <c:v>305589.52707194875</c:v>
                </c:pt>
                <c:pt idx="21">
                  <c:v>318174.52977605141</c:v>
                </c:pt>
                <c:pt idx="22">
                  <c:v>330759.53248015407</c:v>
                </c:pt>
                <c:pt idx="23">
                  <c:v>343344.53518425673</c:v>
                </c:pt>
                <c:pt idx="24">
                  <c:v>355929.53788835939</c:v>
                </c:pt>
                <c:pt idx="25">
                  <c:v>368514.54059246194</c:v>
                </c:pt>
                <c:pt idx="26">
                  <c:v>381099.5432965646</c:v>
                </c:pt>
                <c:pt idx="27">
                  <c:v>393684.54600066727</c:v>
                </c:pt>
                <c:pt idx="28">
                  <c:v>406269.54870476993</c:v>
                </c:pt>
                <c:pt idx="29">
                  <c:v>418854.55140887259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560640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nchezjimene/Downloads/exported_Traderes_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  <sheetName val="flow"/>
      <sheetName val="reserve_type"/>
      <sheetName val="unittype"/>
      <sheetName val="explanation"/>
      <sheetName val="node"/>
      <sheetName val="screening curve"/>
      <sheetName val="node2020"/>
      <sheetName val="unit2020"/>
      <sheetName val="unit2030-none"/>
      <sheetName val="unit2030-noneWRONG"/>
      <sheetName val="flow__unit"/>
      <sheetName val="unit2040-2050"/>
      <sheetName val="unit2030-none_traderes"/>
      <sheetName val="pivot1_2030"/>
      <sheetName val="grid__node__unit__io"/>
      <sheetName val="pivot20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Row Labels</v>
          </cell>
          <cell r="B1" t="str">
            <v>fom_cost</v>
          </cell>
          <cell r="C1" t="str">
            <v>investment_cost</v>
          </cell>
          <cell r="D1" t="str">
            <v>vom_cost</v>
          </cell>
          <cell r="E1" t="str">
            <v>annuity</v>
          </cell>
          <cell r="F1" t="str">
            <v>efficiency_full_load</v>
          </cell>
          <cell r="G1" t="str">
            <v>interest_rate</v>
          </cell>
          <cell r="H1" t="str">
            <v>lifetime_economic</v>
          </cell>
          <cell r="I1" t="str">
            <v>lifetime_technical</v>
          </cell>
          <cell r="J1" t="str">
            <v>EnergyToPowerRatio</v>
          </cell>
          <cell r="K1" t="str">
            <v>ChargingEfficiency</v>
          </cell>
          <cell r="L1" t="str">
            <v>DischargingEfficiency</v>
          </cell>
          <cell r="M1" t="str">
            <v>SelfDischargeRatePerHour</v>
          </cell>
        </row>
        <row r="2">
          <cell r="A2" t="str">
            <v>Biomass_CHP_wood_pellets_DH</v>
          </cell>
          <cell r="B2">
            <v>50000</v>
          </cell>
          <cell r="C2">
            <v>2040000</v>
          </cell>
          <cell r="D2">
            <v>1.9</v>
          </cell>
          <cell r="E2">
            <v>9.4393000000000005E-2</v>
          </cell>
          <cell r="F2">
            <v>0.309</v>
          </cell>
          <cell r="G2">
            <v>7</v>
          </cell>
          <cell r="H2">
            <v>30</v>
          </cell>
          <cell r="I2">
            <v>30</v>
          </cell>
        </row>
        <row r="3">
          <cell r="A3" t="str">
            <v>Biomass_CHP_wood_pellets_PH</v>
          </cell>
          <cell r="B3">
            <v>117000</v>
          </cell>
          <cell r="C3">
            <v>2900000</v>
          </cell>
          <cell r="D3">
            <v>1.9</v>
          </cell>
          <cell r="E3">
            <v>9.4393000000000005E-2</v>
          </cell>
          <cell r="F3">
            <v>0.309</v>
          </cell>
          <cell r="G3">
            <v>7</v>
          </cell>
          <cell r="H3">
            <v>20</v>
          </cell>
          <cell r="I3">
            <v>25</v>
          </cell>
        </row>
        <row r="4">
          <cell r="A4" t="str">
            <v>Building_electric_heater</v>
          </cell>
          <cell r="E4">
            <v>0</v>
          </cell>
          <cell r="F4">
            <v>1</v>
          </cell>
          <cell r="I4">
            <v>30</v>
          </cell>
        </row>
        <row r="5">
          <cell r="A5" t="str">
            <v>Building_gas_heater</v>
          </cell>
          <cell r="E5">
            <v>0</v>
          </cell>
          <cell r="F5">
            <v>0.98</v>
          </cell>
          <cell r="I5">
            <v>20</v>
          </cell>
        </row>
        <row r="6">
          <cell r="A6" t="str">
            <v>Building_heat_pump_air_to_air</v>
          </cell>
          <cell r="E6">
            <v>0</v>
          </cell>
          <cell r="F6">
            <v>4.0999999999999996</v>
          </cell>
          <cell r="I6">
            <v>12</v>
          </cell>
        </row>
        <row r="7">
          <cell r="A7" t="str">
            <v>Building_heat_pump_air_to_water</v>
          </cell>
          <cell r="E7">
            <v>0</v>
          </cell>
          <cell r="F7">
            <v>4.2</v>
          </cell>
          <cell r="I7">
            <v>18</v>
          </cell>
        </row>
        <row r="8">
          <cell r="A8" t="str">
            <v>CCGT</v>
          </cell>
          <cell r="B8">
            <v>27800</v>
          </cell>
          <cell r="C8">
            <v>830000</v>
          </cell>
          <cell r="D8">
            <v>4.2</v>
          </cell>
          <cell r="E8">
            <v>9.4393000000000005E-2</v>
          </cell>
          <cell r="F8">
            <v>0.61</v>
          </cell>
          <cell r="G8">
            <v>7</v>
          </cell>
          <cell r="H8">
            <v>30</v>
          </cell>
          <cell r="I8">
            <v>30</v>
          </cell>
        </row>
        <row r="9">
          <cell r="A9" t="str">
            <v>CCGT_CHP_backpressure_DH</v>
          </cell>
          <cell r="B9">
            <v>27800</v>
          </cell>
          <cell r="C9">
            <v>1200000</v>
          </cell>
          <cell r="D9">
            <v>4.2</v>
          </cell>
          <cell r="E9">
            <v>9.4393000000000005E-2</v>
          </cell>
          <cell r="F9">
            <v>0.53</v>
          </cell>
          <cell r="G9">
            <v>7</v>
          </cell>
          <cell r="H9">
            <v>30</v>
          </cell>
          <cell r="I9">
            <v>30</v>
          </cell>
        </row>
        <row r="10">
          <cell r="A10" t="str">
            <v>CCGT_CHP_backpressure_PH</v>
          </cell>
          <cell r="B10">
            <v>27800</v>
          </cell>
          <cell r="C10">
            <v>1200000</v>
          </cell>
          <cell r="D10">
            <v>4.2</v>
          </cell>
          <cell r="E10">
            <v>9.4393000000000005E-2</v>
          </cell>
          <cell r="F10">
            <v>0.53</v>
          </cell>
          <cell r="G10">
            <v>7</v>
          </cell>
          <cell r="H10">
            <v>20</v>
          </cell>
          <cell r="I10">
            <v>25</v>
          </cell>
        </row>
        <row r="11">
          <cell r="A11" t="str">
            <v>CCS</v>
          </cell>
          <cell r="D11">
            <v>21</v>
          </cell>
          <cell r="E11">
            <v>9.4393000000000005E-2</v>
          </cell>
          <cell r="G11">
            <v>7</v>
          </cell>
          <cell r="H11">
            <v>20</v>
          </cell>
        </row>
        <row r="12">
          <cell r="A12" t="str">
            <v>CSP_Parabolic</v>
          </cell>
          <cell r="B12">
            <v>68680</v>
          </cell>
          <cell r="C12">
            <v>4040000</v>
          </cell>
          <cell r="E12">
            <v>9.4393000000000005E-2</v>
          </cell>
          <cell r="G12">
            <v>7</v>
          </cell>
          <cell r="H12">
            <v>20</v>
          </cell>
          <cell r="I12">
            <v>30</v>
          </cell>
        </row>
        <row r="13">
          <cell r="A13" t="str">
            <v>CSP_Tower</v>
          </cell>
          <cell r="B13">
            <v>60520.000000000007</v>
          </cell>
          <cell r="C13">
            <v>3560000</v>
          </cell>
          <cell r="E13">
            <v>9.4393000000000005E-2</v>
          </cell>
          <cell r="G13">
            <v>7</v>
          </cell>
          <cell r="H13">
            <v>20</v>
          </cell>
          <cell r="I13">
            <v>30</v>
          </cell>
        </row>
        <row r="14">
          <cell r="A14" t="str">
            <v>FT_process</v>
          </cell>
          <cell r="B14">
            <v>104000</v>
          </cell>
          <cell r="C14">
            <v>3460000</v>
          </cell>
          <cell r="D14">
            <v>1.0629999999999999</v>
          </cell>
        </row>
        <row r="15">
          <cell r="A15" t="str">
            <v>Gasifier_and_methanation</v>
          </cell>
          <cell r="E15">
            <v>9.4393000000000005E-2</v>
          </cell>
          <cell r="G15">
            <v>7</v>
          </cell>
          <cell r="H15">
            <v>20</v>
          </cell>
          <cell r="I15">
            <v>20</v>
          </cell>
        </row>
        <row r="16">
          <cell r="A16" t="str">
            <v>Hydrogen_to_Jet_Fuel</v>
          </cell>
          <cell r="C16">
            <v>900000</v>
          </cell>
          <cell r="D16">
            <v>9.5</v>
          </cell>
        </row>
        <row r="17">
          <cell r="A17" t="str">
            <v>Hydropower_reservoir_large</v>
          </cell>
          <cell r="B17">
            <v>11450</v>
          </cell>
          <cell r="C17">
            <v>2290000</v>
          </cell>
          <cell r="E17">
            <v>9.4393000000000005E-2</v>
          </cell>
          <cell r="G17">
            <v>7</v>
          </cell>
          <cell r="H17">
            <v>20</v>
          </cell>
          <cell r="I17">
            <v>60</v>
          </cell>
        </row>
        <row r="18">
          <cell r="A18" t="str">
            <v>Hydropower_reservoir_medium</v>
          </cell>
          <cell r="B18">
            <v>13450</v>
          </cell>
          <cell r="C18">
            <v>2690000</v>
          </cell>
          <cell r="E18">
            <v>9.4393000000000005E-2</v>
          </cell>
          <cell r="G18">
            <v>7</v>
          </cell>
          <cell r="H18">
            <v>60</v>
          </cell>
          <cell r="I18">
            <v>60</v>
          </cell>
        </row>
        <row r="19">
          <cell r="A19" t="str">
            <v>Hydropower_reservoir_small</v>
          </cell>
          <cell r="B19">
            <v>33550</v>
          </cell>
          <cell r="C19">
            <v>3355000</v>
          </cell>
          <cell r="E19">
            <v>9.4393000000000005E-2</v>
          </cell>
          <cell r="G19">
            <v>7</v>
          </cell>
          <cell r="H19">
            <v>20</v>
          </cell>
          <cell r="I19">
            <v>60</v>
          </cell>
        </row>
        <row r="20">
          <cell r="A20" t="str">
            <v>Hydropower_ROR</v>
          </cell>
          <cell r="B20">
            <v>14950</v>
          </cell>
          <cell r="C20">
            <v>2990000</v>
          </cell>
          <cell r="E20">
            <v>9.4393000000000005E-2</v>
          </cell>
          <cell r="G20">
            <v>7</v>
          </cell>
          <cell r="H20">
            <v>20</v>
          </cell>
          <cell r="I20">
            <v>60</v>
          </cell>
        </row>
        <row r="21">
          <cell r="A21" t="str">
            <v>Industry_biomass_boiler_DH</v>
          </cell>
          <cell r="B21">
            <v>31000</v>
          </cell>
          <cell r="C21">
            <v>680000</v>
          </cell>
          <cell r="D21">
            <v>2.62</v>
          </cell>
          <cell r="E21">
            <v>9.4393000000000005E-2</v>
          </cell>
          <cell r="F21">
            <v>1.012</v>
          </cell>
          <cell r="G21">
            <v>7</v>
          </cell>
          <cell r="H21">
            <v>20</v>
          </cell>
          <cell r="I21">
            <v>25</v>
          </cell>
        </row>
        <row r="22">
          <cell r="A22" t="str">
            <v>Industry_biomass_boiler_PH</v>
          </cell>
          <cell r="B22">
            <v>31000</v>
          </cell>
          <cell r="C22">
            <v>680000</v>
          </cell>
          <cell r="D22">
            <v>2.62</v>
          </cell>
          <cell r="E22">
            <v>9.4393000000000005E-2</v>
          </cell>
          <cell r="F22">
            <v>1.012</v>
          </cell>
          <cell r="G22">
            <v>7</v>
          </cell>
          <cell r="H22">
            <v>20</v>
          </cell>
          <cell r="I22">
            <v>25</v>
          </cell>
        </row>
        <row r="23">
          <cell r="A23" t="str">
            <v>Industry_electric_heater_DH</v>
          </cell>
          <cell r="B23">
            <v>1020</v>
          </cell>
          <cell r="C23">
            <v>60000</v>
          </cell>
          <cell r="D23">
            <v>1</v>
          </cell>
          <cell r="E23">
            <v>9.4393000000000005E-2</v>
          </cell>
          <cell r="F23">
            <v>0.99</v>
          </cell>
          <cell r="G23">
            <v>7</v>
          </cell>
          <cell r="H23">
            <v>20</v>
          </cell>
          <cell r="I23">
            <v>20</v>
          </cell>
        </row>
        <row r="24">
          <cell r="A24" t="str">
            <v>Industry_electric_heater_PH</v>
          </cell>
          <cell r="B24">
            <v>1020</v>
          </cell>
          <cell r="C24">
            <v>60000</v>
          </cell>
          <cell r="D24">
            <v>1</v>
          </cell>
          <cell r="E24">
            <v>9.4393000000000005E-2</v>
          </cell>
          <cell r="F24">
            <v>0.99</v>
          </cell>
          <cell r="G24">
            <v>7</v>
          </cell>
          <cell r="H24">
            <v>20</v>
          </cell>
          <cell r="I24">
            <v>20</v>
          </cell>
        </row>
        <row r="25">
          <cell r="A25" t="str">
            <v>Industry_gas_heater_DH</v>
          </cell>
          <cell r="B25">
            <v>1900</v>
          </cell>
          <cell r="C25">
            <v>50000</v>
          </cell>
          <cell r="D25">
            <v>1</v>
          </cell>
          <cell r="E25">
            <v>9.4393000000000005E-2</v>
          </cell>
          <cell r="F25">
            <v>1.06</v>
          </cell>
          <cell r="G25">
            <v>7</v>
          </cell>
          <cell r="H25">
            <v>20</v>
          </cell>
          <cell r="I25">
            <v>25</v>
          </cell>
        </row>
        <row r="26">
          <cell r="A26" t="str">
            <v>Industry_gas_heater_PH</v>
          </cell>
          <cell r="B26">
            <v>1900</v>
          </cell>
          <cell r="C26">
            <v>50000</v>
          </cell>
          <cell r="D26">
            <v>1</v>
          </cell>
          <cell r="E26">
            <v>9.4393000000000005E-2</v>
          </cell>
          <cell r="F26">
            <v>1.06</v>
          </cell>
          <cell r="G26">
            <v>7</v>
          </cell>
          <cell r="H26">
            <v>20</v>
          </cell>
          <cell r="I26">
            <v>25</v>
          </cell>
        </row>
        <row r="27">
          <cell r="A27" t="str">
            <v>Industry_heat_pump_excess_heat_70_35C_DH</v>
          </cell>
          <cell r="B27">
            <v>2000</v>
          </cell>
          <cell r="C27">
            <v>570000</v>
          </cell>
          <cell r="D27">
            <v>2.0099999999999998</v>
          </cell>
          <cell r="E27">
            <v>9.4393000000000005E-2</v>
          </cell>
          <cell r="F27">
            <v>5.2</v>
          </cell>
          <cell r="G27">
            <v>7</v>
          </cell>
          <cell r="H27">
            <v>20</v>
          </cell>
          <cell r="I27">
            <v>25</v>
          </cell>
        </row>
        <row r="28">
          <cell r="A28" t="str">
            <v>Industry_heat_pump_excess_heat_70_35C_PH</v>
          </cell>
          <cell r="B28">
            <v>2000</v>
          </cell>
          <cell r="C28">
            <v>570000</v>
          </cell>
          <cell r="D28">
            <v>2.0099999999999998</v>
          </cell>
          <cell r="E28">
            <v>9.4393000000000005E-2</v>
          </cell>
          <cell r="F28">
            <v>5.2</v>
          </cell>
          <cell r="G28">
            <v>7</v>
          </cell>
          <cell r="H28">
            <v>20</v>
          </cell>
          <cell r="I28">
            <v>25</v>
          </cell>
        </row>
        <row r="29">
          <cell r="A29" t="str">
            <v>Industry_heat_pump_geothermal_2km_80_40C_DH</v>
          </cell>
          <cell r="B29">
            <v>22500</v>
          </cell>
          <cell r="C29">
            <v>2690000</v>
          </cell>
          <cell r="D29">
            <v>4.5999999999999996</v>
          </cell>
          <cell r="E29">
            <v>9.4393000000000005E-2</v>
          </cell>
          <cell r="F29">
            <v>8.66</v>
          </cell>
          <cell r="G29">
            <v>7</v>
          </cell>
          <cell r="H29">
            <v>20</v>
          </cell>
          <cell r="I29">
            <v>30</v>
          </cell>
        </row>
        <row r="30">
          <cell r="A30" t="str">
            <v>Industry_heat_pump_geothermal_2km_80_40C_PH</v>
          </cell>
          <cell r="B30">
            <v>22500</v>
          </cell>
          <cell r="C30">
            <v>2690000</v>
          </cell>
          <cell r="D30">
            <v>4.5999999999999996</v>
          </cell>
          <cell r="E30">
            <v>9.4393000000000005E-2</v>
          </cell>
          <cell r="F30">
            <v>8.66</v>
          </cell>
          <cell r="G30">
            <v>7</v>
          </cell>
          <cell r="H30">
            <v>20</v>
          </cell>
          <cell r="I30">
            <v>30</v>
          </cell>
        </row>
        <row r="31">
          <cell r="A31" t="str">
            <v>Industry_heat_pump_geothermal_2km_absortion_80_40C_DH</v>
          </cell>
          <cell r="B31">
            <v>16300</v>
          </cell>
          <cell r="C31">
            <v>1970000</v>
          </cell>
          <cell r="D31">
            <v>2.9</v>
          </cell>
          <cell r="E31">
            <v>9.4393000000000005E-2</v>
          </cell>
          <cell r="F31">
            <v>2.98</v>
          </cell>
          <cell r="G31">
            <v>7</v>
          </cell>
          <cell r="H31">
            <v>20</v>
          </cell>
          <cell r="I31">
            <v>30</v>
          </cell>
        </row>
        <row r="32">
          <cell r="A32" t="str">
            <v>Industry_heat_pump_geothermal_2km_absortion_80_40C_PH</v>
          </cell>
          <cell r="B32">
            <v>16300</v>
          </cell>
          <cell r="C32">
            <v>1970000</v>
          </cell>
          <cell r="D32">
            <v>2.9</v>
          </cell>
          <cell r="E32">
            <v>9.4393000000000005E-2</v>
          </cell>
          <cell r="F32">
            <v>2.98</v>
          </cell>
          <cell r="G32">
            <v>7</v>
          </cell>
          <cell r="H32">
            <v>20</v>
          </cell>
          <cell r="I32">
            <v>30</v>
          </cell>
        </row>
        <row r="33">
          <cell r="A33" t="str">
            <v>Industry_heat_pump_seawater_80_40C_DH</v>
          </cell>
          <cell r="B33">
            <v>4000</v>
          </cell>
          <cell r="C33">
            <v>380000</v>
          </cell>
          <cell r="D33">
            <v>1.51</v>
          </cell>
          <cell r="E33">
            <v>9.4393000000000005E-2</v>
          </cell>
          <cell r="F33">
            <v>3.4</v>
          </cell>
          <cell r="G33">
            <v>7</v>
          </cell>
          <cell r="H33">
            <v>20</v>
          </cell>
          <cell r="I33">
            <v>25</v>
          </cell>
        </row>
        <row r="34">
          <cell r="A34" t="str">
            <v>Industry_heat_pump_seawater_80_40C_PH</v>
          </cell>
          <cell r="B34">
            <v>4000</v>
          </cell>
          <cell r="C34">
            <v>380000</v>
          </cell>
          <cell r="D34">
            <v>1.51</v>
          </cell>
          <cell r="E34">
            <v>9.4393000000000005E-2</v>
          </cell>
          <cell r="F34">
            <v>3.4</v>
          </cell>
          <cell r="G34">
            <v>7</v>
          </cell>
          <cell r="H34">
            <v>20</v>
          </cell>
          <cell r="I34">
            <v>25</v>
          </cell>
        </row>
        <row r="35">
          <cell r="A35" t="str">
            <v>Industry_heat_pump_up_to_150C_PH</v>
          </cell>
          <cell r="B35">
            <v>870</v>
          </cell>
          <cell r="C35">
            <v>930000</v>
          </cell>
          <cell r="D35">
            <v>3.2</v>
          </cell>
          <cell r="E35">
            <v>9.4393000000000005E-2</v>
          </cell>
          <cell r="F35">
            <v>3.1</v>
          </cell>
          <cell r="G35">
            <v>7</v>
          </cell>
          <cell r="H35">
            <v>20</v>
          </cell>
          <cell r="I35">
            <v>20</v>
          </cell>
        </row>
        <row r="36">
          <cell r="A36" t="str">
            <v>Industry_nuclear_heater_DH</v>
          </cell>
          <cell r="B36">
            <v>28000</v>
          </cell>
          <cell r="C36">
            <v>1000000</v>
          </cell>
          <cell r="D36">
            <v>1.2</v>
          </cell>
          <cell r="E36">
            <v>9.4393000000000005E-2</v>
          </cell>
          <cell r="F36">
            <v>1</v>
          </cell>
          <cell r="G36">
            <v>7</v>
          </cell>
          <cell r="H36">
            <v>20</v>
          </cell>
        </row>
        <row r="37">
          <cell r="A37" t="str">
            <v>Industry_nuclear_heater_PH</v>
          </cell>
          <cell r="B37">
            <v>28000</v>
          </cell>
          <cell r="C37">
            <v>1000000</v>
          </cell>
          <cell r="D37">
            <v>1.2</v>
          </cell>
          <cell r="E37">
            <v>9.4393000000000005E-2</v>
          </cell>
          <cell r="F37">
            <v>1</v>
          </cell>
          <cell r="G37">
            <v>7</v>
          </cell>
          <cell r="H37">
            <v>20</v>
          </cell>
        </row>
        <row r="38">
          <cell r="A38" t="str">
            <v>Nuclear</v>
          </cell>
          <cell r="B38">
            <v>100000</v>
          </cell>
          <cell r="C38">
            <v>4000000</v>
          </cell>
          <cell r="D38">
            <v>4</v>
          </cell>
          <cell r="E38">
            <v>9.4393000000000005E-2</v>
          </cell>
          <cell r="F38">
            <v>0.28499999999999998</v>
          </cell>
          <cell r="G38">
            <v>7</v>
          </cell>
          <cell r="H38">
            <v>45</v>
          </cell>
          <cell r="I38">
            <v>45</v>
          </cell>
        </row>
        <row r="39">
          <cell r="A39" t="str">
            <v>Nuclear_CHP_DH</v>
          </cell>
          <cell r="B39">
            <v>126700</v>
          </cell>
          <cell r="C39">
            <v>5067000</v>
          </cell>
          <cell r="D39">
            <v>2.6</v>
          </cell>
          <cell r="E39">
            <v>9.4393000000000005E-2</v>
          </cell>
          <cell r="F39">
            <v>2.2499999999999998E-3</v>
          </cell>
          <cell r="G39">
            <v>7</v>
          </cell>
          <cell r="H39">
            <v>20</v>
          </cell>
        </row>
        <row r="40">
          <cell r="A40" t="str">
            <v>Nuclear_CHP_PH</v>
          </cell>
          <cell r="B40">
            <v>126700</v>
          </cell>
          <cell r="C40">
            <v>5067000</v>
          </cell>
          <cell r="D40">
            <v>2.6</v>
          </cell>
          <cell r="E40">
            <v>9.4393000000000005E-2</v>
          </cell>
          <cell r="F40">
            <v>2.2499999999999998E-3</v>
          </cell>
          <cell r="G40">
            <v>7</v>
          </cell>
          <cell r="H40">
            <v>20</v>
          </cell>
        </row>
        <row r="41">
          <cell r="A41" t="str">
            <v>OCGT</v>
          </cell>
          <cell r="B41">
            <v>7745</v>
          </cell>
          <cell r="C41">
            <v>435000</v>
          </cell>
          <cell r="D41">
            <v>4.5</v>
          </cell>
          <cell r="E41">
            <v>9.4393000000000005E-2</v>
          </cell>
          <cell r="F41">
            <v>0.43</v>
          </cell>
          <cell r="G41">
            <v>7</v>
          </cell>
          <cell r="H41">
            <v>30</v>
          </cell>
          <cell r="I41">
            <v>30</v>
          </cell>
        </row>
        <row r="42">
          <cell r="A42" t="str">
            <v>PEM_Electrolyzer</v>
          </cell>
          <cell r="E42">
            <v>0.109795</v>
          </cell>
          <cell r="G42">
            <v>7</v>
          </cell>
          <cell r="H42">
            <v>15</v>
          </cell>
          <cell r="I42">
            <v>15</v>
          </cell>
        </row>
        <row r="43">
          <cell r="A43" t="str">
            <v>Power_to_Jet_Fuel</v>
          </cell>
          <cell r="C43">
            <v>1600000</v>
          </cell>
          <cell r="D43">
            <v>7.4</v>
          </cell>
        </row>
        <row r="44">
          <cell r="A44" t="str">
            <v>PV_commercial_systems</v>
          </cell>
          <cell r="B44">
            <v>9240</v>
          </cell>
          <cell r="C44">
            <v>630000</v>
          </cell>
          <cell r="E44">
            <v>9.4393000000000005E-2</v>
          </cell>
          <cell r="F44">
            <v>1</v>
          </cell>
          <cell r="G44">
            <v>7</v>
          </cell>
          <cell r="H44">
            <v>20</v>
          </cell>
          <cell r="I44">
            <v>40</v>
          </cell>
        </row>
        <row r="45">
          <cell r="A45" t="str">
            <v>PV_residential</v>
          </cell>
          <cell r="B45">
            <v>10815</v>
          </cell>
          <cell r="C45">
            <v>870000</v>
          </cell>
          <cell r="E45">
            <v>9.4393000000000005E-2</v>
          </cell>
          <cell r="F45">
            <v>1</v>
          </cell>
          <cell r="G45">
            <v>7</v>
          </cell>
          <cell r="H45">
            <v>20</v>
          </cell>
          <cell r="I45">
            <v>40</v>
          </cell>
        </row>
        <row r="46">
          <cell r="A46" t="str">
            <v>PV_utility_systems</v>
          </cell>
          <cell r="B46">
            <v>7250</v>
          </cell>
          <cell r="C46">
            <v>380000</v>
          </cell>
          <cell r="E46">
            <v>9.4393000000000005E-2</v>
          </cell>
          <cell r="F46">
            <v>1</v>
          </cell>
          <cell r="G46">
            <v>7</v>
          </cell>
          <cell r="H46">
            <v>25</v>
          </cell>
          <cell r="I46">
            <v>25</v>
          </cell>
        </row>
        <row r="47">
          <cell r="A47" t="str">
            <v>Solar_district_heating_DH</v>
          </cell>
          <cell r="B47">
            <v>0.04</v>
          </cell>
          <cell r="C47">
            <v>180000</v>
          </cell>
          <cell r="D47">
            <v>0.3</v>
          </cell>
          <cell r="E47">
            <v>9.4393000000000005E-2</v>
          </cell>
          <cell r="F47">
            <v>0.48</v>
          </cell>
          <cell r="G47">
            <v>7</v>
          </cell>
          <cell r="H47">
            <v>20</v>
          </cell>
          <cell r="I47">
            <v>30</v>
          </cell>
        </row>
        <row r="48">
          <cell r="A48" t="str">
            <v>Solar_district_heating_PH</v>
          </cell>
          <cell r="B48">
            <v>0.04</v>
          </cell>
          <cell r="C48">
            <v>180000</v>
          </cell>
          <cell r="D48">
            <v>0.3</v>
          </cell>
          <cell r="E48">
            <v>9.4393000000000005E-2</v>
          </cell>
          <cell r="F48">
            <v>0.48</v>
          </cell>
          <cell r="G48">
            <v>7</v>
          </cell>
          <cell r="H48">
            <v>20</v>
          </cell>
          <cell r="I48">
            <v>30</v>
          </cell>
        </row>
        <row r="49">
          <cell r="A49" t="str">
            <v>Wave_energy</v>
          </cell>
          <cell r="C49">
            <v>3350000</v>
          </cell>
          <cell r="D49">
            <v>10</v>
          </cell>
          <cell r="E49">
            <v>9.4393000000000005E-2</v>
          </cell>
          <cell r="G49">
            <v>7</v>
          </cell>
          <cell r="H49">
            <v>20</v>
          </cell>
          <cell r="I49">
            <v>25</v>
          </cell>
        </row>
        <row r="50">
          <cell r="A50" t="str">
            <v>WTG_offshore</v>
          </cell>
          <cell r="B50">
            <v>36053</v>
          </cell>
          <cell r="C50">
            <v>1930000</v>
          </cell>
          <cell r="D50">
            <v>2.7</v>
          </cell>
          <cell r="E50">
            <v>9.4393000000000005E-2</v>
          </cell>
          <cell r="F50">
            <v>1</v>
          </cell>
          <cell r="G50">
            <v>7</v>
          </cell>
          <cell r="H50">
            <v>30</v>
          </cell>
          <cell r="I50">
            <v>30</v>
          </cell>
        </row>
        <row r="51">
          <cell r="A51" t="str">
            <v>WTG_onshore</v>
          </cell>
          <cell r="B51">
            <v>12600</v>
          </cell>
          <cell r="C51">
            <v>1040000</v>
          </cell>
          <cell r="D51">
            <v>1.35</v>
          </cell>
          <cell r="E51">
            <v>9.4393000000000005E-2</v>
          </cell>
          <cell r="F51">
            <v>1</v>
          </cell>
          <cell r="G51">
            <v>7</v>
          </cell>
          <cell r="H51">
            <v>25</v>
          </cell>
          <cell r="I51">
            <v>25</v>
          </cell>
        </row>
        <row r="52">
          <cell r="A52" t="str">
            <v>Lithium_ion_battery</v>
          </cell>
          <cell r="B52">
            <v>540</v>
          </cell>
          <cell r="C52">
            <v>176000</v>
          </cell>
          <cell r="D52">
            <v>1.8</v>
          </cell>
          <cell r="F52">
            <v>0.9</v>
          </cell>
          <cell r="G52">
            <v>7</v>
          </cell>
          <cell r="H52">
            <v>20</v>
          </cell>
          <cell r="I52">
            <v>20</v>
          </cell>
          <cell r="J52">
            <v>2</v>
          </cell>
          <cell r="K52">
            <v>0.92</v>
          </cell>
          <cell r="L52">
            <v>0.92</v>
          </cell>
          <cell r="M52">
            <v>0</v>
          </cell>
        </row>
        <row r="53">
          <cell r="B53"/>
          <cell r="C53"/>
          <cell r="G53"/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D084FF48-C7FE-4D90-BBFC-B53C3AEDF698}">
    <text>in emlab and Traderes Eur/MW</text>
  </threadedComment>
  <threadedComment ref="C1" dT="2022-04-13T10:02:47.94" personId="{08DB7B5E-EE37-4573-9C2A-FF3EA7A96B25}" id="{BB334738-32A2-4060-A901-F2ABAE2832A3}">
    <text>in traderes
€/MW(h)/year, same as emlab</text>
  </threadedComment>
  <threadedComment ref="D1" dT="2022-04-08T13:22:02.82" personId="{08DB7B5E-EE37-4573-9C2A-FF3EA7A96B25}" id="{20339EAE-4E88-43E1-BDB1-9A129100C504}">
    <text>Eur/MWh</text>
  </threadedComment>
  <threadedComment ref="B5" dT="2022-07-14T10:37:18.44" personId="{08DB7B5E-EE37-4573-9C2A-FF3EA7A96B25}" id="{C88398B1-EEAA-481B-88A3-BBE5C506CBEE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DE413003-6FA4-4842-94F8-033CCF7069B5}">
    <text xml:space="preserve">Was 40
</text>
  </threadedComment>
  <threadedComment ref="K52" dT="2022-10-25T14:44:30.68" personId="{08DB7B5E-EE37-4573-9C2A-FF3EA7A96B25}" id="{27455C39-93AA-4DE6-BB73-CE567F73CD83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tabSelected="1" topLeftCell="A10" zoomScale="70" zoomScaleNormal="70" workbookViewId="0">
      <selection activeCell="L60" sqref="L60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s="35"/>
      <c r="O1" s="35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171</v>
      </c>
    </row>
    <row r="2" spans="1:115" s="8" customFormat="1">
      <c r="A2" s="8" t="s">
        <v>26</v>
      </c>
      <c r="B2" s="36">
        <v>50000</v>
      </c>
      <c r="C2" s="36">
        <v>2040000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30</v>
      </c>
      <c r="I2" s="8">
        <v>30</v>
      </c>
      <c r="Q2" s="8">
        <v>0.15</v>
      </c>
      <c r="S2" s="8">
        <v>21</v>
      </c>
      <c r="X2" s="8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8" customFormat="1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J3"/>
      <c r="K3"/>
      <c r="L3"/>
      <c r="M3"/>
      <c r="N3"/>
      <c r="O3"/>
      <c r="P3"/>
      <c r="Q3">
        <v>0.15</v>
      </c>
      <c r="R3"/>
      <c r="S3">
        <v>21</v>
      </c>
      <c r="T3"/>
      <c r="U3"/>
      <c r="V3"/>
      <c r="W3"/>
      <c r="X3">
        <v>39.369999999999997</v>
      </c>
      <c r="Y3"/>
      <c r="Z3"/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8" customFormat="1">
      <c r="A8" s="8" t="s">
        <v>32</v>
      </c>
      <c r="B8" s="8">
        <v>27800</v>
      </c>
      <c r="C8" s="8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30</v>
      </c>
      <c r="I8" s="8">
        <v>30</v>
      </c>
      <c r="Q8" s="8">
        <v>0.4</v>
      </c>
      <c r="S8" s="8">
        <v>14</v>
      </c>
      <c r="X8" s="8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8" customFormat="1">
      <c r="A9" s="8" t="s">
        <v>33</v>
      </c>
      <c r="B9" s="8">
        <v>27800</v>
      </c>
      <c r="C9" s="8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30</v>
      </c>
      <c r="I9" s="8">
        <v>30</v>
      </c>
      <c r="Q9" s="8">
        <v>0.4</v>
      </c>
      <c r="S9" s="8">
        <v>14</v>
      </c>
      <c r="X9" s="8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s="42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 s="42" customFormat="1">
      <c r="A16" t="s">
        <v>40</v>
      </c>
      <c r="B16"/>
      <c r="C16">
        <v>900000</v>
      </c>
      <c r="D16">
        <v>9.5</v>
      </c>
      <c r="E16"/>
      <c r="F16"/>
      <c r="G16"/>
      <c r="H16"/>
      <c r="I16"/>
      <c r="J16"/>
      <c r="K16"/>
      <c r="L16"/>
      <c r="M16"/>
      <c r="N16"/>
      <c r="X16" s="42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8" customFormat="1">
      <c r="A18" s="8" t="s">
        <v>42</v>
      </c>
      <c r="B18" s="8">
        <v>13450</v>
      </c>
      <c r="C18" s="8">
        <v>2690000</v>
      </c>
      <c r="E18" s="8">
        <v>9.4393000000000005E-2</v>
      </c>
      <c r="G18" s="8">
        <v>7</v>
      </c>
      <c r="H18" s="8">
        <v>60</v>
      </c>
      <c r="I18" s="8">
        <v>60</v>
      </c>
      <c r="X18" s="8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8" customFormat="1">
      <c r="A38" s="8" t="s">
        <v>13</v>
      </c>
      <c r="B38" s="8">
        <v>100000</v>
      </c>
      <c r="C38" s="8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45</v>
      </c>
      <c r="I38" s="8">
        <v>45</v>
      </c>
      <c r="P38" s="8">
        <v>24</v>
      </c>
      <c r="Q38" s="8">
        <v>0.4</v>
      </c>
      <c r="R38" s="8">
        <v>24</v>
      </c>
      <c r="T38" s="8">
        <v>4.07</v>
      </c>
      <c r="U38" s="8">
        <v>63</v>
      </c>
      <c r="V38" s="8">
        <v>6.6666666666666662E-3</v>
      </c>
      <c r="X38" s="8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8" customFormat="1">
      <c r="A41" s="8" t="s">
        <v>64</v>
      </c>
      <c r="B41" s="8">
        <v>7745</v>
      </c>
      <c r="C41" s="8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30</v>
      </c>
      <c r="I41" s="8">
        <v>30</v>
      </c>
      <c r="Q41" s="8">
        <v>0.2</v>
      </c>
      <c r="S41" s="8">
        <v>0.75</v>
      </c>
      <c r="W41" s="8">
        <v>43</v>
      </c>
      <c r="X41" s="8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8" customFormat="1">
      <c r="A46" s="8" t="s">
        <v>69</v>
      </c>
      <c r="B46" s="8">
        <v>7250</v>
      </c>
      <c r="C46" s="8">
        <v>380000</v>
      </c>
      <c r="E46" s="8">
        <v>9.4393000000000005E-2</v>
      </c>
      <c r="F46" s="8">
        <v>1</v>
      </c>
      <c r="G46" s="8">
        <v>7</v>
      </c>
      <c r="H46" s="8">
        <v>25</v>
      </c>
      <c r="I46" s="34">
        <v>25</v>
      </c>
      <c r="X46" s="8">
        <v>8</v>
      </c>
      <c r="Y46" s="8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8" customFormat="1">
      <c r="A50" s="8" t="s">
        <v>73</v>
      </c>
      <c r="B50" s="8">
        <v>36053</v>
      </c>
      <c r="C50" s="8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30</v>
      </c>
      <c r="I50" s="8">
        <v>30</v>
      </c>
      <c r="X50" s="8">
        <v>15</v>
      </c>
      <c r="Y50" s="8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8" customFormat="1">
      <c r="A51" s="8" t="s">
        <v>74</v>
      </c>
      <c r="B51" s="8">
        <v>12600</v>
      </c>
      <c r="C51" s="8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25</v>
      </c>
      <c r="I51" s="8">
        <v>25</v>
      </c>
      <c r="X51" s="8">
        <v>5</v>
      </c>
      <c r="Y51" s="8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7" customFormat="1">
      <c r="A52" s="17" t="s">
        <v>178</v>
      </c>
      <c r="B52" s="18">
        <v>540</v>
      </c>
      <c r="C52" s="36">
        <v>176000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J52">
        <v>5</v>
      </c>
      <c r="K52">
        <v>0.92</v>
      </c>
      <c r="L52">
        <v>0.92</v>
      </c>
      <c r="M52" s="17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0"/>
      <c r="C53" s="20"/>
      <c r="G53" s="10"/>
    </row>
    <row r="54" spans="1:115">
      <c r="G54" s="10"/>
    </row>
    <row r="55" spans="1:115">
      <c r="G55" s="10"/>
    </row>
    <row r="56" spans="1:115">
      <c r="B56" s="10"/>
      <c r="G56" s="10"/>
    </row>
    <row r="57" spans="1:115">
      <c r="B57" s="12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0070C0"/>
  </sheetPr>
  <dimension ref="A1:P6"/>
  <sheetViews>
    <sheetView workbookViewId="0">
      <selection activeCell="N19" sqref="N19"/>
    </sheetView>
  </sheetViews>
  <sheetFormatPr defaultRowHeight="14.5"/>
  <cols>
    <col min="1" max="1" width="25.6328125" customWidth="1"/>
  </cols>
  <sheetData>
    <row r="1" spans="1:16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P1" s="44" t="s">
        <v>171</v>
      </c>
    </row>
    <row r="2" spans="1:16">
      <c r="A2" t="s">
        <v>227</v>
      </c>
      <c r="B2">
        <f>C2*0.05</f>
        <v>40000</v>
      </c>
      <c r="C2">
        <v>800000</v>
      </c>
      <c r="F2">
        <v>0.5</v>
      </c>
      <c r="G2">
        <v>7</v>
      </c>
      <c r="H2">
        <v>10</v>
      </c>
      <c r="I2">
        <v>10</v>
      </c>
      <c r="P2" t="s">
        <v>220</v>
      </c>
    </row>
    <row r="3" spans="1:16">
      <c r="A3" s="16" t="s">
        <v>226</v>
      </c>
      <c r="B3">
        <v>7000</v>
      </c>
      <c r="C3">
        <v>350000</v>
      </c>
      <c r="F3">
        <v>0.71</v>
      </c>
      <c r="G3">
        <v>7</v>
      </c>
      <c r="H3">
        <v>20</v>
      </c>
      <c r="I3">
        <v>20</v>
      </c>
      <c r="P3" t="s">
        <v>197</v>
      </c>
    </row>
    <row r="4" spans="1:16">
      <c r="A4" t="s">
        <v>221</v>
      </c>
      <c r="B4">
        <v>7500</v>
      </c>
      <c r="C4">
        <v>400000</v>
      </c>
      <c r="D4">
        <v>1500</v>
      </c>
      <c r="F4">
        <v>0.41</v>
      </c>
      <c r="H4">
        <v>30</v>
      </c>
      <c r="I4">
        <v>30</v>
      </c>
      <c r="P4" t="s">
        <v>222</v>
      </c>
    </row>
    <row r="5" spans="1:16">
      <c r="A5" t="s">
        <v>223</v>
      </c>
      <c r="B5">
        <v>30000</v>
      </c>
      <c r="C5">
        <v>730000</v>
      </c>
      <c r="D5">
        <v>2700</v>
      </c>
      <c r="F5">
        <v>0.85</v>
      </c>
      <c r="H5">
        <v>30</v>
      </c>
      <c r="I5">
        <v>30</v>
      </c>
      <c r="P5" t="s">
        <v>222</v>
      </c>
    </row>
    <row r="6" spans="1:16">
      <c r="A6" t="s">
        <v>224</v>
      </c>
      <c r="B6">
        <v>11250</v>
      </c>
      <c r="C6">
        <v>750000</v>
      </c>
      <c r="D6">
        <f>D5</f>
        <v>2700</v>
      </c>
      <c r="F6">
        <v>0.61</v>
      </c>
      <c r="H6">
        <v>30</v>
      </c>
      <c r="I6">
        <v>30</v>
      </c>
      <c r="P6" t="s">
        <v>225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1" customWidth="1"/>
    <col min="4" max="13" width="23.08984375" customWidth="1"/>
    <col min="25" max="113" width="8.7265625" style="7"/>
  </cols>
  <sheetData>
    <row r="1" spans="1:113">
      <c r="A1" t="s">
        <v>185</v>
      </c>
      <c r="B1" t="s">
        <v>122</v>
      </c>
      <c r="C1" s="2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171</v>
      </c>
    </row>
    <row r="2" spans="1:113" s="8" customFormat="1">
      <c r="A2" s="8" t="s">
        <v>26</v>
      </c>
      <c r="B2" s="8">
        <v>117000</v>
      </c>
      <c r="C2" s="22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1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2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2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1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1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1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1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1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1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2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1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1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1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1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1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1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1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1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1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1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1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1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1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1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1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1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1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2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1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1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2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1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1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1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2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9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1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1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1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2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2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7" customFormat="1">
      <c r="A52" s="17" t="s">
        <v>178</v>
      </c>
      <c r="B52" s="18">
        <v>540</v>
      </c>
      <c r="C52" s="23">
        <v>284000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20"/>
      <c r="C53" s="24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181</v>
      </c>
      <c r="B1" t="s">
        <v>182</v>
      </c>
      <c r="C1" t="s">
        <v>183</v>
      </c>
      <c r="D1" t="s">
        <v>184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3" t="s">
        <v>187</v>
      </c>
      <c r="B3" s="13" t="s">
        <v>188</v>
      </c>
    </row>
    <row r="4" spans="1:12">
      <c r="A4" s="13" t="s">
        <v>185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186</v>
      </c>
    </row>
    <row r="5" spans="1:12">
      <c r="A5" s="14" t="s">
        <v>26</v>
      </c>
      <c r="B5" s="15">
        <v>9.4393000000000005E-2</v>
      </c>
      <c r="C5" s="15">
        <v>0.309</v>
      </c>
      <c r="D5" s="15"/>
      <c r="E5" s="15">
        <v>7</v>
      </c>
      <c r="F5" s="15">
        <v>20</v>
      </c>
      <c r="G5" s="15">
        <v>25</v>
      </c>
      <c r="H5" s="15"/>
      <c r="I5" s="15">
        <v>0.15</v>
      </c>
      <c r="J5" s="15"/>
      <c r="K5" s="15">
        <v>21</v>
      </c>
      <c r="L5" s="15">
        <v>73.553393</v>
      </c>
    </row>
    <row r="6" spans="1:12">
      <c r="A6" s="14" t="s">
        <v>27</v>
      </c>
      <c r="B6" s="15">
        <v>9.4393000000000005E-2</v>
      </c>
      <c r="C6" s="15">
        <v>0.309</v>
      </c>
      <c r="D6" s="15"/>
      <c r="E6" s="15">
        <v>7</v>
      </c>
      <c r="F6" s="15">
        <v>20</v>
      </c>
      <c r="G6" s="15">
        <v>25</v>
      </c>
      <c r="H6" s="15"/>
      <c r="I6" s="15">
        <v>0.15</v>
      </c>
      <c r="J6" s="15"/>
      <c r="K6" s="15">
        <v>21</v>
      </c>
      <c r="L6" s="15">
        <v>73.553393</v>
      </c>
    </row>
    <row r="7" spans="1:12">
      <c r="A7" s="14" t="s">
        <v>28</v>
      </c>
      <c r="B7" s="15">
        <v>0</v>
      </c>
      <c r="C7" s="15">
        <v>1</v>
      </c>
      <c r="D7" s="15"/>
      <c r="E7" s="15"/>
      <c r="F7" s="15"/>
      <c r="G7" s="15">
        <v>30</v>
      </c>
      <c r="H7" s="15"/>
      <c r="I7" s="15"/>
      <c r="J7" s="15"/>
      <c r="K7" s="15"/>
      <c r="L7" s="15">
        <v>31</v>
      </c>
    </row>
    <row r="8" spans="1:12">
      <c r="A8" s="14" t="s">
        <v>29</v>
      </c>
      <c r="B8" s="15">
        <v>0</v>
      </c>
      <c r="C8" s="15">
        <v>0.98</v>
      </c>
      <c r="D8" s="15"/>
      <c r="E8" s="15"/>
      <c r="F8" s="15"/>
      <c r="G8" s="15">
        <v>20</v>
      </c>
      <c r="H8" s="15"/>
      <c r="I8" s="15"/>
      <c r="J8" s="15"/>
      <c r="K8" s="15"/>
      <c r="L8" s="15">
        <v>20.98</v>
      </c>
    </row>
    <row r="9" spans="1:12">
      <c r="A9" s="14" t="s">
        <v>30</v>
      </c>
      <c r="B9" s="15">
        <v>0</v>
      </c>
      <c r="C9" s="15">
        <v>4.0999999999999996</v>
      </c>
      <c r="D9" s="15"/>
      <c r="E9" s="15"/>
      <c r="F9" s="15"/>
      <c r="G9" s="15">
        <v>12</v>
      </c>
      <c r="H9" s="15"/>
      <c r="I9" s="15"/>
      <c r="J9" s="15"/>
      <c r="K9" s="15"/>
      <c r="L9" s="15">
        <v>16.100000000000001</v>
      </c>
    </row>
    <row r="10" spans="1:12">
      <c r="A10" s="14" t="s">
        <v>31</v>
      </c>
      <c r="B10" s="15">
        <v>0</v>
      </c>
      <c r="C10" s="15">
        <v>4.2</v>
      </c>
      <c r="D10" s="15"/>
      <c r="E10" s="15"/>
      <c r="F10" s="15"/>
      <c r="G10" s="15">
        <v>18</v>
      </c>
      <c r="H10" s="15"/>
      <c r="I10" s="15"/>
      <c r="J10" s="15"/>
      <c r="K10" s="15"/>
      <c r="L10" s="15">
        <v>22.2</v>
      </c>
    </row>
    <row r="11" spans="1:12">
      <c r="A11" s="14" t="s">
        <v>32</v>
      </c>
      <c r="B11" s="15">
        <v>9.4393000000000005E-2</v>
      </c>
      <c r="C11" s="15">
        <v>0.61</v>
      </c>
      <c r="D11" s="15"/>
      <c r="E11" s="15">
        <v>7</v>
      </c>
      <c r="F11" s="15">
        <v>20</v>
      </c>
      <c r="G11" s="15">
        <v>25</v>
      </c>
      <c r="H11" s="15"/>
      <c r="I11" s="15">
        <v>0.4</v>
      </c>
      <c r="J11" s="15"/>
      <c r="K11" s="15">
        <v>14</v>
      </c>
      <c r="L11" s="15">
        <v>67.104392999999988</v>
      </c>
    </row>
    <row r="12" spans="1:12">
      <c r="A12" s="14" t="s">
        <v>33</v>
      </c>
      <c r="B12" s="15">
        <v>9.4393000000000005E-2</v>
      </c>
      <c r="C12" s="15">
        <v>0.53</v>
      </c>
      <c r="D12" s="15"/>
      <c r="E12" s="15">
        <v>7</v>
      </c>
      <c r="F12" s="15">
        <v>20</v>
      </c>
      <c r="G12" s="15">
        <v>25</v>
      </c>
      <c r="H12" s="15"/>
      <c r="I12" s="15">
        <v>0.4</v>
      </c>
      <c r="J12" s="15"/>
      <c r="K12" s="15">
        <v>14</v>
      </c>
      <c r="L12" s="15">
        <v>67.024393000000003</v>
      </c>
    </row>
    <row r="13" spans="1:12">
      <c r="A13" s="14" t="s">
        <v>34</v>
      </c>
      <c r="B13" s="15">
        <v>9.4393000000000005E-2</v>
      </c>
      <c r="C13" s="15">
        <v>0.53</v>
      </c>
      <c r="D13" s="15"/>
      <c r="E13" s="15">
        <v>7</v>
      </c>
      <c r="F13" s="15">
        <v>20</v>
      </c>
      <c r="G13" s="15">
        <v>25</v>
      </c>
      <c r="H13" s="15"/>
      <c r="I13" s="15">
        <v>0.4</v>
      </c>
      <c r="J13" s="15"/>
      <c r="K13" s="15">
        <v>14</v>
      </c>
      <c r="L13" s="15">
        <v>67.024393000000003</v>
      </c>
    </row>
    <row r="14" spans="1:12">
      <c r="A14" s="14" t="s">
        <v>35</v>
      </c>
      <c r="B14" s="15">
        <v>9.4393000000000005E-2</v>
      </c>
      <c r="C14" s="15"/>
      <c r="D14" s="15"/>
      <c r="E14" s="15">
        <v>7</v>
      </c>
      <c r="F14" s="15">
        <v>20</v>
      </c>
      <c r="G14" s="15"/>
      <c r="H14" s="15"/>
      <c r="I14" s="15"/>
      <c r="J14" s="15"/>
      <c r="K14" s="15"/>
      <c r="L14" s="15">
        <v>27.094393</v>
      </c>
    </row>
    <row r="15" spans="1:12">
      <c r="A15" s="14" t="s">
        <v>36</v>
      </c>
      <c r="B15" s="15">
        <v>9.4393000000000005E-2</v>
      </c>
      <c r="C15" s="15"/>
      <c r="D15" s="15"/>
      <c r="E15" s="15">
        <v>7</v>
      </c>
      <c r="F15" s="15">
        <v>20</v>
      </c>
      <c r="G15" s="15">
        <v>30</v>
      </c>
      <c r="H15" s="15"/>
      <c r="I15" s="15"/>
      <c r="J15" s="15"/>
      <c r="K15" s="15"/>
      <c r="L15" s="15">
        <v>57.094392999999997</v>
      </c>
    </row>
    <row r="16" spans="1:12">
      <c r="A16" s="14" t="s">
        <v>37</v>
      </c>
      <c r="B16" s="15">
        <v>9.4393000000000005E-2</v>
      </c>
      <c r="C16" s="15"/>
      <c r="D16" s="15"/>
      <c r="E16" s="15">
        <v>7</v>
      </c>
      <c r="F16" s="15">
        <v>20</v>
      </c>
      <c r="G16" s="15">
        <v>30</v>
      </c>
      <c r="H16" s="15"/>
      <c r="I16" s="15"/>
      <c r="J16" s="15"/>
      <c r="K16" s="15"/>
      <c r="L16" s="15">
        <v>57.094392999999997</v>
      </c>
    </row>
    <row r="17" spans="1:12">
      <c r="A17" s="14" t="s">
        <v>39</v>
      </c>
      <c r="B17" s="15">
        <v>9.4393000000000005E-2</v>
      </c>
      <c r="C17" s="15"/>
      <c r="D17" s="15"/>
      <c r="E17" s="15">
        <v>7</v>
      </c>
      <c r="F17" s="15">
        <v>20</v>
      </c>
      <c r="G17" s="15">
        <v>20</v>
      </c>
      <c r="H17" s="15"/>
      <c r="I17" s="15"/>
      <c r="J17" s="15"/>
      <c r="K17" s="15">
        <v>21</v>
      </c>
      <c r="L17" s="15">
        <v>68.094392999999997</v>
      </c>
    </row>
    <row r="18" spans="1:12">
      <c r="A18" s="14" t="s">
        <v>41</v>
      </c>
      <c r="B18" s="15">
        <v>9.4393000000000005E-2</v>
      </c>
      <c r="C18" s="15"/>
      <c r="D18" s="15"/>
      <c r="E18" s="15">
        <v>7</v>
      </c>
      <c r="F18" s="15">
        <v>20</v>
      </c>
      <c r="G18" s="15">
        <v>60</v>
      </c>
      <c r="H18" s="15"/>
      <c r="I18" s="15"/>
      <c r="J18" s="15"/>
      <c r="K18" s="15"/>
      <c r="L18" s="15">
        <v>87.094392999999997</v>
      </c>
    </row>
    <row r="19" spans="1:12">
      <c r="A19" s="14" t="s">
        <v>42</v>
      </c>
      <c r="B19" s="15">
        <v>9.4393000000000005E-2</v>
      </c>
      <c r="C19" s="15"/>
      <c r="D19" s="15"/>
      <c r="E19" s="15">
        <v>7</v>
      </c>
      <c r="F19" s="15">
        <v>20</v>
      </c>
      <c r="G19" s="15">
        <v>60</v>
      </c>
      <c r="H19" s="15"/>
      <c r="I19" s="15"/>
      <c r="J19" s="15"/>
      <c r="K19" s="15"/>
      <c r="L19" s="15">
        <v>87.094392999999997</v>
      </c>
    </row>
    <row r="20" spans="1:12">
      <c r="A20" s="14" t="s">
        <v>43</v>
      </c>
      <c r="B20" s="15">
        <v>9.4393000000000005E-2</v>
      </c>
      <c r="C20" s="15"/>
      <c r="D20" s="15"/>
      <c r="E20" s="15">
        <v>7</v>
      </c>
      <c r="F20" s="15">
        <v>20</v>
      </c>
      <c r="G20" s="15">
        <v>60</v>
      </c>
      <c r="H20" s="15"/>
      <c r="I20" s="15"/>
      <c r="J20" s="15"/>
      <c r="K20" s="15"/>
      <c r="L20" s="15">
        <v>87.094392999999997</v>
      </c>
    </row>
    <row r="21" spans="1:12">
      <c r="A21" s="14" t="s">
        <v>44</v>
      </c>
      <c r="B21" s="15">
        <v>9.4393000000000005E-2</v>
      </c>
      <c r="C21" s="15"/>
      <c r="D21" s="15"/>
      <c r="E21" s="15">
        <v>7</v>
      </c>
      <c r="F21" s="15">
        <v>20</v>
      </c>
      <c r="G21" s="15">
        <v>60</v>
      </c>
      <c r="H21" s="15"/>
      <c r="I21" s="15"/>
      <c r="J21" s="15"/>
      <c r="K21" s="15"/>
      <c r="L21" s="15">
        <v>87.094392999999997</v>
      </c>
    </row>
    <row r="22" spans="1:12">
      <c r="A22" s="14" t="s">
        <v>45</v>
      </c>
      <c r="B22" s="15">
        <v>9.4393000000000005E-2</v>
      </c>
      <c r="C22" s="15">
        <v>1.012</v>
      </c>
      <c r="D22" s="15"/>
      <c r="E22" s="15">
        <v>7</v>
      </c>
      <c r="F22" s="15">
        <v>20</v>
      </c>
      <c r="G22" s="15">
        <v>25</v>
      </c>
      <c r="H22" s="15"/>
      <c r="I22" s="15">
        <v>0.4</v>
      </c>
      <c r="J22" s="15"/>
      <c r="K22" s="15">
        <v>21</v>
      </c>
      <c r="L22" s="15">
        <v>74.506393000000003</v>
      </c>
    </row>
    <row r="23" spans="1:12">
      <c r="A23" s="14" t="s">
        <v>46</v>
      </c>
      <c r="B23" s="15">
        <v>9.4393000000000005E-2</v>
      </c>
      <c r="C23" s="15">
        <v>1.012</v>
      </c>
      <c r="D23" s="15"/>
      <c r="E23" s="15">
        <v>7</v>
      </c>
      <c r="F23" s="15">
        <v>20</v>
      </c>
      <c r="G23" s="15">
        <v>25</v>
      </c>
      <c r="H23" s="15"/>
      <c r="I23" s="15">
        <v>0.4</v>
      </c>
      <c r="J23" s="15"/>
      <c r="K23" s="15">
        <v>21</v>
      </c>
      <c r="L23" s="15">
        <v>74.506393000000003</v>
      </c>
    </row>
    <row r="24" spans="1:12">
      <c r="A24" s="14" t="s">
        <v>47</v>
      </c>
      <c r="B24" s="15">
        <v>9.4393000000000005E-2</v>
      </c>
      <c r="C24" s="15">
        <v>0.99</v>
      </c>
      <c r="D24" s="15"/>
      <c r="E24" s="15">
        <v>7</v>
      </c>
      <c r="F24" s="15">
        <v>20</v>
      </c>
      <c r="G24" s="15">
        <v>20</v>
      </c>
      <c r="H24" s="15"/>
      <c r="I24" s="15">
        <v>0.05</v>
      </c>
      <c r="J24" s="15"/>
      <c r="K24" s="15">
        <v>1</v>
      </c>
      <c r="L24" s="15">
        <v>49.134392999999996</v>
      </c>
    </row>
    <row r="25" spans="1:12">
      <c r="A25" s="14" t="s">
        <v>48</v>
      </c>
      <c r="B25" s="15">
        <v>9.4393000000000005E-2</v>
      </c>
      <c r="C25" s="15">
        <v>0.99</v>
      </c>
      <c r="D25" s="15"/>
      <c r="E25" s="15">
        <v>7</v>
      </c>
      <c r="F25" s="15">
        <v>20</v>
      </c>
      <c r="G25" s="15">
        <v>20</v>
      </c>
      <c r="H25" s="15"/>
      <c r="I25" s="15">
        <v>0.05</v>
      </c>
      <c r="J25" s="15"/>
      <c r="K25" s="15">
        <v>1</v>
      </c>
      <c r="L25" s="15">
        <v>49.134392999999996</v>
      </c>
    </row>
    <row r="26" spans="1:12">
      <c r="A26" s="14" t="s">
        <v>49</v>
      </c>
      <c r="B26" s="15">
        <v>9.4393000000000005E-2</v>
      </c>
      <c r="C26" s="15">
        <v>1.06</v>
      </c>
      <c r="D26" s="15"/>
      <c r="E26" s="15">
        <v>7</v>
      </c>
      <c r="F26" s="15">
        <v>20</v>
      </c>
      <c r="G26" s="15">
        <v>25</v>
      </c>
      <c r="H26" s="15"/>
      <c r="I26" s="15">
        <v>0.15</v>
      </c>
      <c r="J26" s="15"/>
      <c r="K26" s="15">
        <v>2.8</v>
      </c>
      <c r="L26" s="15">
        <v>56.104392999999995</v>
      </c>
    </row>
    <row r="27" spans="1:12">
      <c r="A27" s="14" t="s">
        <v>50</v>
      </c>
      <c r="B27" s="15">
        <v>9.4393000000000005E-2</v>
      </c>
      <c r="C27" s="15">
        <v>1.06</v>
      </c>
      <c r="D27" s="15"/>
      <c r="E27" s="15">
        <v>7</v>
      </c>
      <c r="F27" s="15">
        <v>20</v>
      </c>
      <c r="G27" s="15">
        <v>25</v>
      </c>
      <c r="H27" s="15"/>
      <c r="I27" s="15">
        <v>0.15</v>
      </c>
      <c r="J27" s="15"/>
      <c r="K27" s="15">
        <v>2.8</v>
      </c>
      <c r="L27" s="15">
        <v>56.104392999999995</v>
      </c>
    </row>
    <row r="28" spans="1:12">
      <c r="A28" s="14" t="s">
        <v>51</v>
      </c>
      <c r="B28" s="15">
        <v>9.4393000000000005E-2</v>
      </c>
      <c r="C28" s="15">
        <v>5.2</v>
      </c>
      <c r="D28" s="15"/>
      <c r="E28" s="15">
        <v>7</v>
      </c>
      <c r="F28" s="15">
        <v>20</v>
      </c>
      <c r="G28" s="15">
        <v>25</v>
      </c>
      <c r="H28" s="15"/>
      <c r="I28" s="15">
        <v>0.25</v>
      </c>
      <c r="J28" s="15"/>
      <c r="K28" s="15">
        <v>7</v>
      </c>
      <c r="L28" s="15">
        <v>64.544392999999999</v>
      </c>
    </row>
    <row r="29" spans="1:12">
      <c r="A29" s="14" t="s">
        <v>52</v>
      </c>
      <c r="B29" s="15">
        <v>9.4393000000000005E-2</v>
      </c>
      <c r="C29" s="15">
        <v>5.2</v>
      </c>
      <c r="D29" s="15"/>
      <c r="E29" s="15">
        <v>7</v>
      </c>
      <c r="F29" s="15">
        <v>20</v>
      </c>
      <c r="G29" s="15">
        <v>25</v>
      </c>
      <c r="H29" s="15"/>
      <c r="I29" s="15">
        <v>0.25</v>
      </c>
      <c r="J29" s="15"/>
      <c r="K29" s="15">
        <v>7</v>
      </c>
      <c r="L29" s="15">
        <v>64.544392999999999</v>
      </c>
    </row>
    <row r="30" spans="1:12">
      <c r="A30" s="14" t="s">
        <v>53</v>
      </c>
      <c r="B30" s="15">
        <v>9.4393000000000005E-2</v>
      </c>
      <c r="C30" s="15">
        <v>8.66</v>
      </c>
      <c r="D30" s="15"/>
      <c r="E30" s="15">
        <v>7</v>
      </c>
      <c r="F30" s="15">
        <v>20</v>
      </c>
      <c r="G30" s="15">
        <v>30</v>
      </c>
      <c r="H30" s="15"/>
      <c r="I30" s="15">
        <v>0.2</v>
      </c>
      <c r="J30" s="15"/>
      <c r="K30" s="15">
        <v>14</v>
      </c>
      <c r="L30" s="15">
        <v>79.954392999999996</v>
      </c>
    </row>
    <row r="31" spans="1:12">
      <c r="A31" s="14" t="s">
        <v>54</v>
      </c>
      <c r="B31" s="15">
        <v>9.4393000000000005E-2</v>
      </c>
      <c r="C31" s="15">
        <v>8.66</v>
      </c>
      <c r="D31" s="15"/>
      <c r="E31" s="15">
        <v>7</v>
      </c>
      <c r="F31" s="15">
        <v>20</v>
      </c>
      <c r="G31" s="15">
        <v>30</v>
      </c>
      <c r="H31" s="15"/>
      <c r="I31" s="15">
        <v>0.2</v>
      </c>
      <c r="J31" s="15"/>
      <c r="K31" s="15">
        <v>14</v>
      </c>
      <c r="L31" s="15">
        <v>79.954392999999996</v>
      </c>
    </row>
    <row r="32" spans="1:12">
      <c r="A32" s="14" t="s">
        <v>55</v>
      </c>
      <c r="B32" s="15">
        <v>9.4393000000000005E-2</v>
      </c>
      <c r="C32" s="15">
        <v>2.98</v>
      </c>
      <c r="D32" s="15"/>
      <c r="E32" s="15">
        <v>7</v>
      </c>
      <c r="F32" s="15">
        <v>20</v>
      </c>
      <c r="G32" s="15">
        <v>30</v>
      </c>
      <c r="H32" s="15"/>
      <c r="I32" s="15">
        <v>0.2</v>
      </c>
      <c r="J32" s="15"/>
      <c r="K32" s="15">
        <v>14</v>
      </c>
      <c r="L32" s="15">
        <v>74.274393000000003</v>
      </c>
    </row>
    <row r="33" spans="1:12">
      <c r="A33" s="14" t="s">
        <v>56</v>
      </c>
      <c r="B33" s="15">
        <v>9.4393000000000005E-2</v>
      </c>
      <c r="C33" s="15">
        <v>2.98</v>
      </c>
      <c r="D33" s="15"/>
      <c r="E33" s="15">
        <v>7</v>
      </c>
      <c r="F33" s="15">
        <v>20</v>
      </c>
      <c r="G33" s="15">
        <v>30</v>
      </c>
      <c r="H33" s="15"/>
      <c r="I33" s="15">
        <v>0.2</v>
      </c>
      <c r="J33" s="15"/>
      <c r="K33" s="15">
        <v>14</v>
      </c>
      <c r="L33" s="15">
        <v>74.274393000000003</v>
      </c>
    </row>
    <row r="34" spans="1:12">
      <c r="A34" s="14" t="s">
        <v>57</v>
      </c>
      <c r="B34" s="15">
        <v>9.4393000000000005E-2</v>
      </c>
      <c r="C34" s="15">
        <v>3.4</v>
      </c>
      <c r="D34" s="15"/>
      <c r="E34" s="15">
        <v>7</v>
      </c>
      <c r="F34" s="15">
        <v>20</v>
      </c>
      <c r="G34" s="15">
        <v>25</v>
      </c>
      <c r="H34" s="15"/>
      <c r="I34" s="15">
        <v>0.25</v>
      </c>
      <c r="J34" s="15"/>
      <c r="K34" s="15">
        <v>7</v>
      </c>
      <c r="L34" s="15">
        <v>62.744393000000002</v>
      </c>
    </row>
    <row r="35" spans="1:12">
      <c r="A35" s="14" t="s">
        <v>58</v>
      </c>
      <c r="B35" s="15">
        <v>9.4393000000000005E-2</v>
      </c>
      <c r="C35" s="15">
        <v>3.4</v>
      </c>
      <c r="D35" s="15"/>
      <c r="E35" s="15">
        <v>7</v>
      </c>
      <c r="F35" s="15">
        <v>20</v>
      </c>
      <c r="G35" s="15">
        <v>25</v>
      </c>
      <c r="H35" s="15"/>
      <c r="I35" s="15">
        <v>0.25</v>
      </c>
      <c r="J35" s="15"/>
      <c r="K35" s="15">
        <v>7</v>
      </c>
      <c r="L35" s="15">
        <v>62.744393000000002</v>
      </c>
    </row>
    <row r="36" spans="1:12">
      <c r="A36" s="14" t="s">
        <v>59</v>
      </c>
      <c r="B36" s="15">
        <v>9.4393000000000005E-2</v>
      </c>
      <c r="C36" s="15">
        <v>3.1</v>
      </c>
      <c r="D36" s="15"/>
      <c r="E36" s="15">
        <v>7</v>
      </c>
      <c r="F36" s="15">
        <v>20</v>
      </c>
      <c r="G36" s="15">
        <v>20</v>
      </c>
      <c r="H36" s="15"/>
      <c r="I36" s="15">
        <v>0.25</v>
      </c>
      <c r="J36" s="15"/>
      <c r="K36" s="15">
        <v>3.5</v>
      </c>
      <c r="L36" s="15">
        <v>53.944392999999998</v>
      </c>
    </row>
    <row r="37" spans="1:12">
      <c r="A37" s="14" t="s">
        <v>60</v>
      </c>
      <c r="B37" s="15">
        <v>9.4393000000000005E-2</v>
      </c>
      <c r="C37" s="15">
        <v>1</v>
      </c>
      <c r="D37" s="15"/>
      <c r="E37" s="15">
        <v>7</v>
      </c>
      <c r="F37" s="15">
        <v>20</v>
      </c>
      <c r="G37" s="15"/>
      <c r="H37" s="15">
        <v>24</v>
      </c>
      <c r="I37" s="15">
        <v>0.4</v>
      </c>
      <c r="J37" s="15">
        <v>24</v>
      </c>
      <c r="K37" s="15"/>
      <c r="L37" s="15">
        <v>76.494393000000002</v>
      </c>
    </row>
    <row r="38" spans="1:12">
      <c r="A38" s="14" t="s">
        <v>61</v>
      </c>
      <c r="B38" s="15">
        <v>9.4393000000000005E-2</v>
      </c>
      <c r="C38" s="15">
        <v>1</v>
      </c>
      <c r="D38" s="15"/>
      <c r="E38" s="15">
        <v>7</v>
      </c>
      <c r="F38" s="15">
        <v>20</v>
      </c>
      <c r="G38" s="15"/>
      <c r="H38" s="15">
        <v>24</v>
      </c>
      <c r="I38" s="15">
        <v>0.4</v>
      </c>
      <c r="J38" s="15">
        <v>24</v>
      </c>
      <c r="K38" s="15"/>
      <c r="L38" s="15">
        <v>76.494393000000002</v>
      </c>
    </row>
    <row r="39" spans="1:12">
      <c r="A39" s="14" t="s">
        <v>13</v>
      </c>
      <c r="B39" s="15">
        <v>9.4393000000000005E-2</v>
      </c>
      <c r="C39" s="15">
        <v>0.28499999999999998</v>
      </c>
      <c r="D39" s="15"/>
      <c r="E39" s="15">
        <v>7</v>
      </c>
      <c r="F39" s="15">
        <v>20</v>
      </c>
      <c r="G39" s="15"/>
      <c r="H39" s="15">
        <v>24</v>
      </c>
      <c r="I39" s="15">
        <v>0.4</v>
      </c>
      <c r="J39" s="15">
        <v>24</v>
      </c>
      <c r="K39" s="15"/>
      <c r="L39" s="15">
        <v>75.779392999999999</v>
      </c>
    </row>
    <row r="40" spans="1:12">
      <c r="A40" s="14" t="s">
        <v>62</v>
      </c>
      <c r="B40" s="15">
        <v>9.4393000000000005E-2</v>
      </c>
      <c r="C40" s="15">
        <v>2.2499999999999998E-3</v>
      </c>
      <c r="D40" s="15"/>
      <c r="E40" s="15">
        <v>7</v>
      </c>
      <c r="F40" s="15">
        <v>20</v>
      </c>
      <c r="G40" s="15"/>
      <c r="H40" s="15">
        <v>24</v>
      </c>
      <c r="I40" s="15">
        <v>0.4</v>
      </c>
      <c r="J40" s="15">
        <v>24</v>
      </c>
      <c r="K40" s="15"/>
      <c r="L40" s="15">
        <v>75.496643000000006</v>
      </c>
    </row>
    <row r="41" spans="1:12">
      <c r="A41" s="14" t="s">
        <v>63</v>
      </c>
      <c r="B41" s="15">
        <v>9.4393000000000005E-2</v>
      </c>
      <c r="C41" s="15">
        <v>2.2499999999999998E-3</v>
      </c>
      <c r="D41" s="15"/>
      <c r="E41" s="15">
        <v>7</v>
      </c>
      <c r="F41" s="15">
        <v>20</v>
      </c>
      <c r="G41" s="15"/>
      <c r="H41" s="15">
        <v>24</v>
      </c>
      <c r="I41" s="15">
        <v>0.4</v>
      </c>
      <c r="J41" s="15">
        <v>24</v>
      </c>
      <c r="K41" s="15"/>
      <c r="L41" s="15">
        <v>75.496643000000006</v>
      </c>
    </row>
    <row r="42" spans="1:12">
      <c r="A42" s="14" t="s">
        <v>64</v>
      </c>
      <c r="B42" s="15">
        <v>9.4393000000000005E-2</v>
      </c>
      <c r="C42" s="15">
        <v>0.43</v>
      </c>
      <c r="D42" s="15"/>
      <c r="E42" s="15">
        <v>7</v>
      </c>
      <c r="F42" s="15">
        <v>20</v>
      </c>
      <c r="G42" s="15">
        <v>25</v>
      </c>
      <c r="H42" s="15"/>
      <c r="I42" s="15">
        <v>0.2</v>
      </c>
      <c r="J42" s="15"/>
      <c r="K42" s="15">
        <v>0.75</v>
      </c>
      <c r="L42" s="15">
        <v>53.474393000000006</v>
      </c>
    </row>
    <row r="43" spans="1:12">
      <c r="A43" s="14" t="s">
        <v>65</v>
      </c>
      <c r="B43" s="15">
        <v>0.109795</v>
      </c>
      <c r="C43" s="15"/>
      <c r="D43" s="15"/>
      <c r="E43" s="15">
        <v>7</v>
      </c>
      <c r="F43" s="15">
        <v>15</v>
      </c>
      <c r="G43" s="15">
        <v>15</v>
      </c>
      <c r="H43" s="15"/>
      <c r="I43" s="15"/>
      <c r="J43" s="15"/>
      <c r="K43" s="15"/>
      <c r="L43" s="15">
        <v>37.109794999999998</v>
      </c>
    </row>
    <row r="44" spans="1:12">
      <c r="A44" s="14" t="s">
        <v>67</v>
      </c>
      <c r="B44" s="15">
        <v>9.4393000000000005E-2</v>
      </c>
      <c r="C44" s="15">
        <v>1</v>
      </c>
      <c r="D44" s="15">
        <v>1</v>
      </c>
      <c r="E44" s="15">
        <v>7</v>
      </c>
      <c r="F44" s="15">
        <v>20</v>
      </c>
      <c r="G44" s="15">
        <v>40</v>
      </c>
      <c r="H44" s="15"/>
      <c r="I44" s="15"/>
      <c r="J44" s="15"/>
      <c r="K44" s="15"/>
      <c r="L44" s="15">
        <v>69.094392999999997</v>
      </c>
    </row>
    <row r="45" spans="1:12">
      <c r="A45" s="14" t="s">
        <v>68</v>
      </c>
      <c r="B45" s="15">
        <v>9.4393000000000005E-2</v>
      </c>
      <c r="C45" s="15">
        <v>1</v>
      </c>
      <c r="D45" s="15">
        <v>1</v>
      </c>
      <c r="E45" s="15">
        <v>7</v>
      </c>
      <c r="F45" s="15">
        <v>20</v>
      </c>
      <c r="G45" s="15">
        <v>40</v>
      </c>
      <c r="H45" s="15"/>
      <c r="I45" s="15"/>
      <c r="J45" s="15"/>
      <c r="K45" s="15"/>
      <c r="L45" s="15">
        <v>69.094392999999997</v>
      </c>
    </row>
    <row r="46" spans="1:12">
      <c r="A46" s="14" t="s">
        <v>69</v>
      </c>
      <c r="B46" s="15">
        <v>9.4393000000000005E-2</v>
      </c>
      <c r="C46" s="15">
        <v>1</v>
      </c>
      <c r="D46" s="15">
        <v>1</v>
      </c>
      <c r="E46" s="15">
        <v>7</v>
      </c>
      <c r="F46" s="15">
        <v>20</v>
      </c>
      <c r="G46" s="15">
        <v>40</v>
      </c>
      <c r="H46" s="15"/>
      <c r="I46" s="15"/>
      <c r="J46" s="15"/>
      <c r="K46" s="15"/>
      <c r="L46" s="15">
        <v>69.094392999999997</v>
      </c>
    </row>
    <row r="47" spans="1:12">
      <c r="A47" s="14" t="s">
        <v>70</v>
      </c>
      <c r="B47" s="15">
        <v>9.4393000000000005E-2</v>
      </c>
      <c r="C47" s="15">
        <v>0.48</v>
      </c>
      <c r="D47" s="15"/>
      <c r="E47" s="15">
        <v>7</v>
      </c>
      <c r="F47" s="15">
        <v>20</v>
      </c>
      <c r="G47" s="15">
        <v>30</v>
      </c>
      <c r="H47" s="15"/>
      <c r="I47" s="15"/>
      <c r="J47" s="15"/>
      <c r="K47" s="15"/>
      <c r="L47" s="15">
        <v>57.574393000000001</v>
      </c>
    </row>
    <row r="48" spans="1:12">
      <c r="A48" s="14" t="s">
        <v>71</v>
      </c>
      <c r="B48" s="15">
        <v>9.4393000000000005E-2</v>
      </c>
      <c r="C48" s="15">
        <v>0.48</v>
      </c>
      <c r="D48" s="15"/>
      <c r="E48" s="15">
        <v>7</v>
      </c>
      <c r="F48" s="15">
        <v>20</v>
      </c>
      <c r="G48" s="15">
        <v>30</v>
      </c>
      <c r="H48" s="15"/>
      <c r="I48" s="15"/>
      <c r="J48" s="15"/>
      <c r="K48" s="15"/>
      <c r="L48" s="15">
        <v>57.574393000000001</v>
      </c>
    </row>
    <row r="49" spans="1:12">
      <c r="A49" s="14" t="s">
        <v>72</v>
      </c>
      <c r="B49" s="15">
        <v>9.4393000000000005E-2</v>
      </c>
      <c r="C49" s="15"/>
      <c r="D49" s="15"/>
      <c r="E49" s="15">
        <v>7</v>
      </c>
      <c r="F49" s="15">
        <v>20</v>
      </c>
      <c r="G49" s="15">
        <v>25</v>
      </c>
      <c r="H49" s="15"/>
      <c r="I49" s="15"/>
      <c r="J49" s="15"/>
      <c r="K49" s="15"/>
      <c r="L49" s="15">
        <v>52.094392999999997</v>
      </c>
    </row>
    <row r="50" spans="1:12">
      <c r="A50" s="14" t="s">
        <v>73</v>
      </c>
      <c r="B50" s="15">
        <v>9.4393000000000005E-2</v>
      </c>
      <c r="C50" s="15">
        <v>1</v>
      </c>
      <c r="D50" s="15">
        <v>1</v>
      </c>
      <c r="E50" s="15">
        <v>7</v>
      </c>
      <c r="F50" s="15">
        <v>20</v>
      </c>
      <c r="G50" s="15">
        <v>30</v>
      </c>
      <c r="H50" s="15"/>
      <c r="I50" s="15"/>
      <c r="J50" s="15"/>
      <c r="K50" s="15"/>
      <c r="L50" s="15">
        <v>59.094392999999997</v>
      </c>
    </row>
    <row r="51" spans="1:12">
      <c r="A51" s="14" t="s">
        <v>74</v>
      </c>
      <c r="B51" s="15">
        <v>9.4393000000000005E-2</v>
      </c>
      <c r="C51" s="15">
        <v>1</v>
      </c>
      <c r="D51" s="15">
        <v>1</v>
      </c>
      <c r="E51" s="15">
        <v>7</v>
      </c>
      <c r="F51" s="15">
        <v>20</v>
      </c>
      <c r="G51" s="15">
        <v>30</v>
      </c>
      <c r="H51" s="15"/>
      <c r="I51" s="15"/>
      <c r="J51" s="15"/>
      <c r="K51" s="15"/>
      <c r="L51" s="15">
        <v>59.094392999999997</v>
      </c>
    </row>
    <row r="52" spans="1:12">
      <c r="A52" s="14" t="s">
        <v>186</v>
      </c>
      <c r="B52" s="15">
        <v>4.0743010000000028</v>
      </c>
      <c r="C52" s="15">
        <v>70.95150000000001</v>
      </c>
      <c r="D52" s="15">
        <v>5</v>
      </c>
      <c r="E52" s="15">
        <v>301</v>
      </c>
      <c r="F52" s="15">
        <v>855</v>
      </c>
      <c r="G52" s="15">
        <v>1210</v>
      </c>
      <c r="H52" s="15">
        <v>120</v>
      </c>
      <c r="I52" s="15">
        <v>6.950000000000002</v>
      </c>
      <c r="J52" s="15">
        <v>120</v>
      </c>
      <c r="K52" s="15">
        <v>242.85000000000002</v>
      </c>
      <c r="L52" s="15">
        <v>2935.8258009999981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189</v>
      </c>
      <c r="B1" t="s">
        <v>181</v>
      </c>
      <c r="C1" t="s">
        <v>190</v>
      </c>
      <c r="D1" t="s">
        <v>182</v>
      </c>
      <c r="E1" t="s">
        <v>183</v>
      </c>
      <c r="F1" t="s">
        <v>184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3" t="s">
        <v>183</v>
      </c>
      <c r="B1" t="s">
        <v>191</v>
      </c>
    </row>
    <row r="2" spans="1:10">
      <c r="A2" s="13" t="s">
        <v>190</v>
      </c>
      <c r="B2" t="s">
        <v>117</v>
      </c>
    </row>
    <row r="4" spans="1:10">
      <c r="A4" s="13" t="s">
        <v>192</v>
      </c>
      <c r="B4" s="13" t="s">
        <v>188</v>
      </c>
    </row>
    <row r="5" spans="1:10">
      <c r="A5" s="13" t="s">
        <v>185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186</v>
      </c>
    </row>
    <row r="6" spans="1:10">
      <c r="A6" s="14" t="s">
        <v>26</v>
      </c>
      <c r="B6" s="15"/>
      <c r="C6" s="15">
        <v>117000</v>
      </c>
      <c r="D6" s="15"/>
      <c r="E6" s="15">
        <v>2900000</v>
      </c>
      <c r="F6" s="15"/>
      <c r="G6" s="15"/>
      <c r="H6" s="15">
        <v>39.369999999999997</v>
      </c>
      <c r="I6" s="15">
        <v>1.9</v>
      </c>
      <c r="J6" s="15">
        <v>603416.12800000003</v>
      </c>
    </row>
    <row r="7" spans="1:10">
      <c r="A7" s="14" t="s">
        <v>27</v>
      </c>
      <c r="B7" s="15"/>
      <c r="C7" s="15">
        <v>117000</v>
      </c>
      <c r="D7" s="15"/>
      <c r="E7" s="15">
        <v>2900000</v>
      </c>
      <c r="F7" s="15"/>
      <c r="G7" s="15"/>
      <c r="H7" s="15">
        <v>39.369999999999997</v>
      </c>
      <c r="I7" s="15">
        <v>1.9</v>
      </c>
      <c r="J7" s="15">
        <v>603416.12800000003</v>
      </c>
    </row>
    <row r="8" spans="1:10">
      <c r="A8" s="14" t="s">
        <v>28</v>
      </c>
      <c r="B8" s="15"/>
      <c r="C8" s="15"/>
      <c r="D8" s="15"/>
      <c r="E8" s="15"/>
      <c r="F8" s="15"/>
      <c r="G8" s="15"/>
      <c r="H8" s="15">
        <v>3.0000000000000001E-3</v>
      </c>
      <c r="I8" s="15"/>
      <c r="J8" s="15">
        <v>3.0000000000000001E-3</v>
      </c>
    </row>
    <row r="9" spans="1:10">
      <c r="A9" s="14" t="s">
        <v>29</v>
      </c>
      <c r="B9" s="15"/>
      <c r="C9" s="15"/>
      <c r="D9" s="15"/>
      <c r="E9" s="15"/>
      <c r="F9" s="15"/>
      <c r="G9" s="15"/>
      <c r="H9" s="15">
        <v>0.01</v>
      </c>
      <c r="I9" s="15"/>
      <c r="J9" s="15">
        <v>0.01</v>
      </c>
    </row>
    <row r="10" spans="1:10">
      <c r="A10" s="14" t="s">
        <v>30</v>
      </c>
      <c r="B10" s="15"/>
      <c r="C10" s="15"/>
      <c r="D10" s="15"/>
      <c r="E10" s="15"/>
      <c r="F10" s="15"/>
      <c r="G10" s="15"/>
      <c r="H10" s="15">
        <v>6.0000000000000001E-3</v>
      </c>
      <c r="I10" s="15"/>
      <c r="J10" s="15">
        <v>6.0000000000000001E-3</v>
      </c>
    </row>
    <row r="11" spans="1:10">
      <c r="A11" s="14" t="s">
        <v>31</v>
      </c>
      <c r="B11" s="15"/>
      <c r="C11" s="15"/>
      <c r="D11" s="15"/>
      <c r="E11" s="15"/>
      <c r="F11" s="15"/>
      <c r="G11" s="15"/>
      <c r="H11" s="15">
        <v>0.01</v>
      </c>
      <c r="I11" s="15"/>
      <c r="J11" s="15">
        <v>0.01</v>
      </c>
    </row>
    <row r="12" spans="1:10">
      <c r="A12" s="14" t="s">
        <v>32</v>
      </c>
      <c r="B12" s="15"/>
      <c r="C12" s="15">
        <v>27800</v>
      </c>
      <c r="D12" s="15"/>
      <c r="E12" s="15">
        <v>830000</v>
      </c>
      <c r="F12" s="15"/>
      <c r="G12" s="15"/>
      <c r="H12" s="15">
        <v>300</v>
      </c>
      <c r="I12" s="15">
        <v>4.2</v>
      </c>
      <c r="J12" s="15">
        <v>214526.05</v>
      </c>
    </row>
    <row r="13" spans="1:10">
      <c r="A13" s="14" t="s">
        <v>33</v>
      </c>
      <c r="B13" s="15"/>
      <c r="C13" s="15">
        <v>27800</v>
      </c>
      <c r="D13" s="15"/>
      <c r="E13" s="15">
        <v>1200000</v>
      </c>
      <c r="F13" s="15"/>
      <c r="G13" s="15"/>
      <c r="H13" s="15">
        <v>55</v>
      </c>
      <c r="I13" s="15">
        <v>4.2</v>
      </c>
      <c r="J13" s="15">
        <v>306964.8</v>
      </c>
    </row>
    <row r="14" spans="1:10">
      <c r="A14" s="14" t="s">
        <v>34</v>
      </c>
      <c r="B14" s="15"/>
      <c r="C14" s="15">
        <v>27800</v>
      </c>
      <c r="D14" s="15"/>
      <c r="E14" s="15">
        <v>1200000</v>
      </c>
      <c r="F14" s="15"/>
      <c r="G14" s="15"/>
      <c r="H14" s="15">
        <v>55</v>
      </c>
      <c r="I14" s="15">
        <v>4.2</v>
      </c>
      <c r="J14" s="15">
        <v>306964.8</v>
      </c>
    </row>
    <row r="15" spans="1:10">
      <c r="A15" s="14" t="s">
        <v>35</v>
      </c>
      <c r="B15" s="15"/>
      <c r="C15" s="15"/>
      <c r="D15" s="15"/>
      <c r="E15" s="15"/>
      <c r="F15" s="15"/>
      <c r="G15" s="15"/>
      <c r="H15" s="15">
        <v>0.5</v>
      </c>
      <c r="I15" s="15">
        <v>21</v>
      </c>
      <c r="J15" s="15">
        <v>7.333333333333333</v>
      </c>
    </row>
    <row r="16" spans="1:10">
      <c r="A16" s="14" t="s">
        <v>36</v>
      </c>
      <c r="B16" s="15"/>
      <c r="C16" s="15">
        <v>68680</v>
      </c>
      <c r="D16" s="15"/>
      <c r="E16" s="15">
        <v>4040000</v>
      </c>
      <c r="F16" s="15"/>
      <c r="G16" s="15"/>
      <c r="H16" s="15">
        <v>150</v>
      </c>
      <c r="I16" s="15"/>
      <c r="J16" s="15">
        <v>1369610</v>
      </c>
    </row>
    <row r="17" spans="1:10">
      <c r="A17" s="14" t="s">
        <v>37</v>
      </c>
      <c r="B17" s="15"/>
      <c r="C17" s="15">
        <v>60520.000000000007</v>
      </c>
      <c r="D17" s="15"/>
      <c r="E17" s="15">
        <v>3560000</v>
      </c>
      <c r="F17" s="15"/>
      <c r="G17" s="15"/>
      <c r="H17" s="15">
        <v>100</v>
      </c>
      <c r="I17" s="15"/>
      <c r="J17" s="15">
        <v>1206873.3333333333</v>
      </c>
    </row>
    <row r="18" spans="1:10">
      <c r="A18" s="14" t="s">
        <v>38</v>
      </c>
      <c r="B18" s="15"/>
      <c r="C18" s="15">
        <v>104000</v>
      </c>
      <c r="D18" s="15"/>
      <c r="E18" s="15">
        <v>3460000</v>
      </c>
      <c r="F18" s="15"/>
      <c r="G18" s="15"/>
      <c r="H18" s="15">
        <v>225</v>
      </c>
      <c r="I18" s="15">
        <v>1.0629999999999999</v>
      </c>
      <c r="J18" s="15">
        <v>891056.51575000002</v>
      </c>
    </row>
    <row r="19" spans="1:10">
      <c r="A19" s="14" t="s">
        <v>39</v>
      </c>
      <c r="B19" s="15"/>
      <c r="C19" s="15"/>
      <c r="D19" s="15"/>
      <c r="E19" s="15"/>
      <c r="F19" s="15"/>
      <c r="G19" s="15"/>
      <c r="H19" s="15">
        <v>170</v>
      </c>
      <c r="I19" s="15"/>
      <c r="J19" s="15">
        <v>170</v>
      </c>
    </row>
    <row r="20" spans="1:10">
      <c r="A20" s="14" t="s">
        <v>40</v>
      </c>
      <c r="B20" s="15"/>
      <c r="C20" s="15"/>
      <c r="D20" s="15"/>
      <c r="E20" s="15">
        <v>900000</v>
      </c>
      <c r="F20" s="15"/>
      <c r="G20" s="15"/>
      <c r="H20" s="15">
        <v>173.06666666666669</v>
      </c>
      <c r="I20" s="15">
        <v>9.5</v>
      </c>
      <c r="J20" s="15">
        <v>225088.90833333333</v>
      </c>
    </row>
    <row r="21" spans="1:10">
      <c r="A21" s="14" t="s">
        <v>41</v>
      </c>
      <c r="B21" s="15"/>
      <c r="C21" s="15">
        <v>11450</v>
      </c>
      <c r="D21" s="15"/>
      <c r="E21" s="15">
        <v>2290000</v>
      </c>
      <c r="F21" s="15"/>
      <c r="G21" s="15"/>
      <c r="H21" s="15">
        <v>200</v>
      </c>
      <c r="I21" s="15"/>
      <c r="J21" s="15">
        <v>767216.66666666663</v>
      </c>
    </row>
    <row r="22" spans="1:10">
      <c r="A22" s="14" t="s">
        <v>42</v>
      </c>
      <c r="B22" s="15"/>
      <c r="C22" s="15">
        <v>13450</v>
      </c>
      <c r="D22" s="15"/>
      <c r="E22" s="15">
        <v>2690000</v>
      </c>
      <c r="F22" s="15"/>
      <c r="G22" s="15"/>
      <c r="H22" s="15">
        <v>60</v>
      </c>
      <c r="I22" s="15"/>
      <c r="J22" s="15">
        <v>901170</v>
      </c>
    </row>
    <row r="23" spans="1:10">
      <c r="A23" s="14" t="s">
        <v>43</v>
      </c>
      <c r="B23" s="15"/>
      <c r="C23" s="15">
        <v>33550</v>
      </c>
      <c r="D23" s="15"/>
      <c r="E23" s="15">
        <v>3355000</v>
      </c>
      <c r="F23" s="15"/>
      <c r="G23" s="15"/>
      <c r="H23" s="15">
        <v>10</v>
      </c>
      <c r="I23" s="15"/>
      <c r="J23" s="15">
        <v>1129520</v>
      </c>
    </row>
    <row r="24" spans="1:10">
      <c r="A24" s="14" t="s">
        <v>44</v>
      </c>
      <c r="B24" s="15"/>
      <c r="C24" s="15">
        <v>14950</v>
      </c>
      <c r="D24" s="15"/>
      <c r="E24" s="15">
        <v>2990000</v>
      </c>
      <c r="F24" s="15"/>
      <c r="G24" s="15"/>
      <c r="H24" s="15">
        <v>10</v>
      </c>
      <c r="I24" s="15"/>
      <c r="J24" s="15">
        <v>1001653.3333333334</v>
      </c>
    </row>
    <row r="25" spans="1:10">
      <c r="A25" s="14" t="s">
        <v>45</v>
      </c>
      <c r="B25" s="15"/>
      <c r="C25" s="15">
        <v>31000</v>
      </c>
      <c r="D25" s="15"/>
      <c r="E25" s="15">
        <v>680000</v>
      </c>
      <c r="F25" s="15"/>
      <c r="G25" s="15"/>
      <c r="H25" s="15">
        <v>6.1</v>
      </c>
      <c r="I25" s="15">
        <v>2.62</v>
      </c>
      <c r="J25" s="15">
        <v>177752.18</v>
      </c>
    </row>
    <row r="26" spans="1:10">
      <c r="A26" s="14" t="s">
        <v>46</v>
      </c>
      <c r="B26" s="15"/>
      <c r="C26" s="15">
        <v>31000</v>
      </c>
      <c r="D26" s="15"/>
      <c r="E26" s="15">
        <v>680000</v>
      </c>
      <c r="F26" s="15"/>
      <c r="G26" s="15"/>
      <c r="H26" s="15">
        <v>6.1</v>
      </c>
      <c r="I26" s="15">
        <v>2.62</v>
      </c>
      <c r="J26" s="15">
        <v>177752.18</v>
      </c>
    </row>
    <row r="27" spans="1:10">
      <c r="A27" s="14" t="s">
        <v>47</v>
      </c>
      <c r="B27" s="15"/>
      <c r="C27" s="15">
        <v>1020</v>
      </c>
      <c r="D27" s="15"/>
      <c r="E27" s="15">
        <v>60000</v>
      </c>
      <c r="F27" s="15"/>
      <c r="G27" s="15"/>
      <c r="H27" s="15">
        <v>10</v>
      </c>
      <c r="I27" s="15">
        <v>1</v>
      </c>
      <c r="J27" s="15">
        <v>15257.75</v>
      </c>
    </row>
    <row r="28" spans="1:10">
      <c r="A28" s="14" t="s">
        <v>48</v>
      </c>
      <c r="B28" s="15"/>
      <c r="C28" s="15">
        <v>1020</v>
      </c>
      <c r="D28" s="15"/>
      <c r="E28" s="15">
        <v>60000</v>
      </c>
      <c r="F28" s="15"/>
      <c r="G28" s="15"/>
      <c r="H28" s="15">
        <v>10</v>
      </c>
      <c r="I28" s="15">
        <v>1</v>
      </c>
      <c r="J28" s="15">
        <v>15257.75</v>
      </c>
    </row>
    <row r="29" spans="1:10">
      <c r="A29" s="14" t="s">
        <v>49</v>
      </c>
      <c r="B29" s="15"/>
      <c r="C29" s="15">
        <v>1900</v>
      </c>
      <c r="D29" s="15"/>
      <c r="E29" s="15">
        <v>50000</v>
      </c>
      <c r="F29" s="15"/>
      <c r="G29" s="15"/>
      <c r="H29" s="15">
        <v>5.25</v>
      </c>
      <c r="I29" s="15">
        <v>1</v>
      </c>
      <c r="J29" s="15">
        <v>12976.5625</v>
      </c>
    </row>
    <row r="30" spans="1:10">
      <c r="A30" s="14" t="s">
        <v>50</v>
      </c>
      <c r="B30" s="15"/>
      <c r="C30" s="15">
        <v>1900</v>
      </c>
      <c r="D30" s="15"/>
      <c r="E30" s="15">
        <v>50000</v>
      </c>
      <c r="F30" s="15"/>
      <c r="G30" s="15"/>
      <c r="H30" s="15">
        <v>5.25</v>
      </c>
      <c r="I30" s="15">
        <v>1</v>
      </c>
      <c r="J30" s="15">
        <v>12976.5625</v>
      </c>
    </row>
    <row r="31" spans="1:10">
      <c r="A31" s="14" t="s">
        <v>51</v>
      </c>
      <c r="B31" s="15"/>
      <c r="C31" s="15">
        <v>2000</v>
      </c>
      <c r="D31" s="15"/>
      <c r="E31" s="15">
        <v>570000</v>
      </c>
      <c r="F31" s="15"/>
      <c r="G31" s="15">
        <v>10</v>
      </c>
      <c r="H31" s="15">
        <v>10</v>
      </c>
      <c r="I31" s="15">
        <v>2.0099999999999998</v>
      </c>
      <c r="J31" s="15">
        <v>114404.402</v>
      </c>
    </row>
    <row r="32" spans="1:10">
      <c r="A32" s="14" t="s">
        <v>52</v>
      </c>
      <c r="B32" s="15"/>
      <c r="C32" s="15">
        <v>2000</v>
      </c>
      <c r="D32" s="15"/>
      <c r="E32" s="15">
        <v>570000</v>
      </c>
      <c r="F32" s="15"/>
      <c r="G32" s="15">
        <v>10</v>
      </c>
      <c r="H32" s="15">
        <v>10</v>
      </c>
      <c r="I32" s="15">
        <v>2.0099999999999998</v>
      </c>
      <c r="J32" s="15">
        <v>114404.402</v>
      </c>
    </row>
    <row r="33" spans="1:10">
      <c r="A33" s="14" t="s">
        <v>53</v>
      </c>
      <c r="B33" s="15"/>
      <c r="C33" s="15">
        <v>22500</v>
      </c>
      <c r="D33" s="15"/>
      <c r="E33" s="15">
        <v>2690000</v>
      </c>
      <c r="F33" s="15"/>
      <c r="G33" s="15"/>
      <c r="H33" s="15">
        <v>13.1</v>
      </c>
      <c r="I33" s="15">
        <v>4.5999999999999996</v>
      </c>
      <c r="J33" s="15">
        <v>678129.42500000005</v>
      </c>
    </row>
    <row r="34" spans="1:10">
      <c r="A34" s="14" t="s">
        <v>54</v>
      </c>
      <c r="B34" s="15"/>
      <c r="C34" s="15">
        <v>22500</v>
      </c>
      <c r="D34" s="15"/>
      <c r="E34" s="15">
        <v>2690000</v>
      </c>
      <c r="F34" s="15"/>
      <c r="G34" s="15"/>
      <c r="H34" s="15">
        <v>13.1</v>
      </c>
      <c r="I34" s="15">
        <v>4.5999999999999996</v>
      </c>
      <c r="J34" s="15">
        <v>678129.42500000005</v>
      </c>
    </row>
    <row r="35" spans="1:10">
      <c r="A35" s="14" t="s">
        <v>55</v>
      </c>
      <c r="B35" s="15"/>
      <c r="C35" s="15">
        <v>16300</v>
      </c>
      <c r="D35" s="15"/>
      <c r="E35" s="15">
        <v>1970000</v>
      </c>
      <c r="F35" s="15"/>
      <c r="G35" s="15"/>
      <c r="H35" s="15">
        <v>17.399999999999999</v>
      </c>
      <c r="I35" s="15">
        <v>2.9</v>
      </c>
      <c r="J35" s="15">
        <v>496580.07499999995</v>
      </c>
    </row>
    <row r="36" spans="1:10">
      <c r="A36" s="14" t="s">
        <v>56</v>
      </c>
      <c r="B36" s="15"/>
      <c r="C36" s="15">
        <v>16300</v>
      </c>
      <c r="D36" s="15"/>
      <c r="E36" s="15">
        <v>1970000</v>
      </c>
      <c r="F36" s="15"/>
      <c r="G36" s="15"/>
      <c r="H36" s="15">
        <v>17.399999999999999</v>
      </c>
      <c r="I36" s="15">
        <v>2.9</v>
      </c>
      <c r="J36" s="15">
        <v>496580.07499999995</v>
      </c>
    </row>
    <row r="37" spans="1:10">
      <c r="A37" s="14" t="s">
        <v>57</v>
      </c>
      <c r="B37" s="15"/>
      <c r="C37" s="15">
        <v>4000</v>
      </c>
      <c r="D37" s="15"/>
      <c r="E37" s="15">
        <v>380000</v>
      </c>
      <c r="F37" s="15"/>
      <c r="G37" s="15">
        <v>10</v>
      </c>
      <c r="H37" s="15">
        <v>20</v>
      </c>
      <c r="I37" s="15">
        <v>1.51</v>
      </c>
      <c r="J37" s="15">
        <v>76806.301999999996</v>
      </c>
    </row>
    <row r="38" spans="1:10">
      <c r="A38" s="14" t="s">
        <v>58</v>
      </c>
      <c r="B38" s="15"/>
      <c r="C38" s="15">
        <v>4000</v>
      </c>
      <c r="D38" s="15"/>
      <c r="E38" s="15">
        <v>380000</v>
      </c>
      <c r="F38" s="15"/>
      <c r="G38" s="15">
        <v>10</v>
      </c>
      <c r="H38" s="15">
        <v>20</v>
      </c>
      <c r="I38" s="15">
        <v>1.51</v>
      </c>
      <c r="J38" s="15">
        <v>76806.301999999996</v>
      </c>
    </row>
    <row r="39" spans="1:10">
      <c r="A39" s="14" t="s">
        <v>59</v>
      </c>
      <c r="B39" s="15"/>
      <c r="C39" s="15">
        <v>870</v>
      </c>
      <c r="D39" s="15"/>
      <c r="E39" s="15">
        <v>930000</v>
      </c>
      <c r="F39" s="15"/>
      <c r="G39" s="15"/>
      <c r="H39" s="15">
        <v>1.5</v>
      </c>
      <c r="I39" s="15">
        <v>3.2</v>
      </c>
      <c r="J39" s="15">
        <v>232718.67499999999</v>
      </c>
    </row>
    <row r="40" spans="1:10">
      <c r="A40" s="14" t="s">
        <v>60</v>
      </c>
      <c r="B40" s="15"/>
      <c r="C40" s="15">
        <v>28000</v>
      </c>
      <c r="D40" s="15"/>
      <c r="E40" s="15">
        <v>1000000</v>
      </c>
      <c r="F40" s="15">
        <v>6.6666666666666662E-3</v>
      </c>
      <c r="G40" s="15"/>
      <c r="H40" s="15">
        <v>200</v>
      </c>
      <c r="I40" s="15">
        <v>1.2</v>
      </c>
      <c r="J40" s="15">
        <v>205640.24133333334</v>
      </c>
    </row>
    <row r="41" spans="1:10">
      <c r="A41" s="14" t="s">
        <v>61</v>
      </c>
      <c r="B41" s="15"/>
      <c r="C41" s="15">
        <v>28000</v>
      </c>
      <c r="D41" s="15"/>
      <c r="E41" s="15">
        <v>1000000</v>
      </c>
      <c r="F41" s="15">
        <v>6.6666666666666662E-3</v>
      </c>
      <c r="G41" s="15"/>
      <c r="H41" s="15">
        <v>200</v>
      </c>
      <c r="I41" s="15">
        <v>1.2</v>
      </c>
      <c r="J41" s="15">
        <v>205640.24133333334</v>
      </c>
    </row>
    <row r="42" spans="1:10">
      <c r="A42" s="14" t="s">
        <v>13</v>
      </c>
      <c r="B42" s="15">
        <v>63</v>
      </c>
      <c r="C42" s="15">
        <v>100000</v>
      </c>
      <c r="D42" s="15">
        <v>4.07</v>
      </c>
      <c r="E42" s="15">
        <v>4000000</v>
      </c>
      <c r="F42" s="15">
        <v>6.6666666666666662E-3</v>
      </c>
      <c r="G42" s="15"/>
      <c r="H42" s="15">
        <v>57</v>
      </c>
      <c r="I42" s="15">
        <v>4</v>
      </c>
      <c r="J42" s="15">
        <v>585732.58238095243</v>
      </c>
    </row>
    <row r="43" spans="1:10">
      <c r="A43" s="14" t="s">
        <v>62</v>
      </c>
      <c r="B43" s="15">
        <v>50</v>
      </c>
      <c r="C43" s="15">
        <v>126700</v>
      </c>
      <c r="D43" s="15">
        <v>4.07</v>
      </c>
      <c r="E43" s="15">
        <v>5067000</v>
      </c>
      <c r="F43" s="15">
        <v>6.6666666666666662E-3</v>
      </c>
      <c r="G43" s="15"/>
      <c r="H43" s="15">
        <v>47.5</v>
      </c>
      <c r="I43" s="15">
        <v>2.6</v>
      </c>
      <c r="J43" s="15">
        <v>577094.9196296297</v>
      </c>
    </row>
    <row r="44" spans="1:10">
      <c r="A44" s="14" t="s">
        <v>63</v>
      </c>
      <c r="B44" s="15">
        <v>50</v>
      </c>
      <c r="C44" s="15">
        <v>126700</v>
      </c>
      <c r="D44" s="15">
        <v>4.07</v>
      </c>
      <c r="E44" s="15">
        <v>5067000</v>
      </c>
      <c r="F44" s="15">
        <v>6.6666666666666662E-3</v>
      </c>
      <c r="G44" s="15"/>
      <c r="H44" s="15">
        <v>47.5</v>
      </c>
      <c r="I44" s="15">
        <v>2.6</v>
      </c>
      <c r="J44" s="15">
        <v>577094.9196296297</v>
      </c>
    </row>
    <row r="45" spans="1:10">
      <c r="A45" s="14" t="s">
        <v>64</v>
      </c>
      <c r="B45" s="15"/>
      <c r="C45" s="15">
        <v>7745</v>
      </c>
      <c r="D45" s="15"/>
      <c r="E45" s="15">
        <v>435000</v>
      </c>
      <c r="F45" s="15"/>
      <c r="G45" s="15">
        <v>43</v>
      </c>
      <c r="H45" s="15">
        <v>100</v>
      </c>
      <c r="I45" s="15">
        <v>4.5</v>
      </c>
      <c r="J45" s="15">
        <v>88578.5</v>
      </c>
    </row>
    <row r="46" spans="1:10">
      <c r="A46" s="14" t="s">
        <v>65</v>
      </c>
      <c r="B46" s="15"/>
      <c r="C46" s="15"/>
      <c r="D46" s="15"/>
      <c r="E46" s="15"/>
      <c r="F46" s="15"/>
      <c r="G46" s="15"/>
      <c r="H46" s="15">
        <v>3.7</v>
      </c>
      <c r="I46" s="15"/>
      <c r="J46" s="15">
        <v>3.7</v>
      </c>
    </row>
    <row r="47" spans="1:10">
      <c r="A47" s="14" t="s">
        <v>66</v>
      </c>
      <c r="B47" s="15"/>
      <c r="C47" s="15"/>
      <c r="D47" s="15"/>
      <c r="E47" s="15">
        <v>1600000</v>
      </c>
      <c r="F47" s="15"/>
      <c r="G47" s="15"/>
      <c r="H47" s="15">
        <v>188.8</v>
      </c>
      <c r="I47" s="15">
        <v>7.4</v>
      </c>
      <c r="J47" s="15">
        <v>400096.25</v>
      </c>
    </row>
    <row r="48" spans="1:10">
      <c r="A48" s="14" t="s">
        <v>67</v>
      </c>
      <c r="B48" s="15"/>
      <c r="C48" s="15">
        <v>9240</v>
      </c>
      <c r="D48" s="15"/>
      <c r="E48" s="15">
        <v>630000</v>
      </c>
      <c r="F48" s="15"/>
      <c r="G48" s="15"/>
      <c r="H48" s="15">
        <v>0.1</v>
      </c>
      <c r="I48" s="15"/>
      <c r="J48" s="15">
        <v>213080.03333333333</v>
      </c>
    </row>
    <row r="49" spans="1:10">
      <c r="A49" s="14" t="s">
        <v>68</v>
      </c>
      <c r="B49" s="15"/>
      <c r="C49" s="15">
        <v>10815</v>
      </c>
      <c r="D49" s="15"/>
      <c r="E49" s="15">
        <v>870000</v>
      </c>
      <c r="F49" s="15"/>
      <c r="G49" s="15"/>
      <c r="H49" s="15">
        <v>6.0000000000000001E-3</v>
      </c>
      <c r="I49" s="15"/>
      <c r="J49" s="15">
        <v>293605.00200000004</v>
      </c>
    </row>
    <row r="50" spans="1:10">
      <c r="A50" s="14" t="s">
        <v>69</v>
      </c>
      <c r="B50" s="15"/>
      <c r="C50" s="15">
        <v>7250</v>
      </c>
      <c r="D50" s="15"/>
      <c r="E50" s="15">
        <v>380000</v>
      </c>
      <c r="F50" s="15"/>
      <c r="G50" s="15"/>
      <c r="H50" s="15">
        <v>8</v>
      </c>
      <c r="I50" s="15"/>
      <c r="J50" s="15">
        <v>129086</v>
      </c>
    </row>
    <row r="51" spans="1:10">
      <c r="A51" s="14" t="s">
        <v>70</v>
      </c>
      <c r="B51" s="15"/>
      <c r="C51" s="15">
        <v>0.04</v>
      </c>
      <c r="D51" s="15"/>
      <c r="E51" s="15">
        <v>180000</v>
      </c>
      <c r="F51" s="15"/>
      <c r="G51" s="15"/>
      <c r="H51" s="15"/>
      <c r="I51" s="15">
        <v>0.3</v>
      </c>
      <c r="J51" s="15">
        <v>60000.113333333335</v>
      </c>
    </row>
    <row r="52" spans="1:10">
      <c r="A52" s="14" t="s">
        <v>71</v>
      </c>
      <c r="B52" s="15"/>
      <c r="C52" s="15">
        <v>0.04</v>
      </c>
      <c r="D52" s="15"/>
      <c r="E52" s="15">
        <v>180000</v>
      </c>
      <c r="F52" s="15"/>
      <c r="G52" s="15"/>
      <c r="H52" s="15"/>
      <c r="I52" s="15">
        <v>0.3</v>
      </c>
      <c r="J52" s="15">
        <v>60000.113333333335</v>
      </c>
    </row>
    <row r="53" spans="1:10">
      <c r="A53" s="14" t="s">
        <v>72</v>
      </c>
      <c r="B53" s="15"/>
      <c r="C53" s="15"/>
      <c r="D53" s="15"/>
      <c r="E53" s="15">
        <v>3350000</v>
      </c>
      <c r="F53" s="15"/>
      <c r="G53" s="15"/>
      <c r="H53" s="15">
        <v>55</v>
      </c>
      <c r="I53" s="15">
        <v>10</v>
      </c>
      <c r="J53" s="15">
        <v>1116688.3333333333</v>
      </c>
    </row>
    <row r="54" spans="1:10">
      <c r="A54" s="14" t="s">
        <v>73</v>
      </c>
      <c r="B54" s="15"/>
      <c r="C54" s="15">
        <v>36053</v>
      </c>
      <c r="D54" s="15"/>
      <c r="E54" s="15">
        <v>1930000</v>
      </c>
      <c r="F54" s="15"/>
      <c r="G54" s="15"/>
      <c r="H54" s="15">
        <v>15</v>
      </c>
      <c r="I54" s="15">
        <v>2.7</v>
      </c>
      <c r="J54" s="15">
        <v>491517.67499999999</v>
      </c>
    </row>
    <row r="55" spans="1:10">
      <c r="A55" s="14" t="s">
        <v>74</v>
      </c>
      <c r="B55" s="15"/>
      <c r="C55" s="15">
        <v>12600</v>
      </c>
      <c r="D55" s="15"/>
      <c r="E55" s="15">
        <v>1040000</v>
      </c>
      <c r="F55" s="15"/>
      <c r="G55" s="15"/>
      <c r="H55" s="15">
        <v>5</v>
      </c>
      <c r="I55" s="15">
        <v>1.35</v>
      </c>
      <c r="J55" s="15">
        <v>263151.58750000002</v>
      </c>
    </row>
    <row r="56" spans="1:10">
      <c r="A56" s="14" t="s">
        <v>186</v>
      </c>
      <c r="B56" s="15">
        <v>54.333333333333336</v>
      </c>
      <c r="C56" s="15">
        <v>31885.327000000001</v>
      </c>
      <c r="D56" s="15">
        <v>4.07</v>
      </c>
      <c r="E56" s="15">
        <v>1692418.6046511629</v>
      </c>
      <c r="F56" s="15">
        <v>6.6666666666666662E-3</v>
      </c>
      <c r="G56" s="15">
        <v>16.600000000000001</v>
      </c>
      <c r="H56" s="15">
        <v>59.472777777777758</v>
      </c>
      <c r="I56" s="15">
        <v>3.3998108108108114</v>
      </c>
      <c r="J56" s="15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C26" sqref="C26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194</v>
      </c>
      <c r="C19" t="s">
        <v>198</v>
      </c>
    </row>
    <row r="20" spans="1:3">
      <c r="A20" s="16" t="s">
        <v>193</v>
      </c>
      <c r="B20" t="s">
        <v>195</v>
      </c>
      <c r="C20" t="s">
        <v>199</v>
      </c>
    </row>
    <row r="21" spans="1:3">
      <c r="A21" s="16" t="s">
        <v>196</v>
      </c>
      <c r="B21" t="s">
        <v>197</v>
      </c>
      <c r="C21" t="s">
        <v>200</v>
      </c>
    </row>
    <row r="22" spans="1:3">
      <c r="A22" s="17" t="s">
        <v>146</v>
      </c>
      <c r="B22" t="s">
        <v>197</v>
      </c>
      <c r="C22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topLeftCell="A10" zoomScale="85" zoomScaleNormal="85" workbookViewId="0">
      <selection activeCell="D33" sqref="D33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40" t="s">
        <v>85</v>
      </c>
      <c r="B1" s="41">
        <v>2030</v>
      </c>
      <c r="C1" s="40" t="s">
        <v>83</v>
      </c>
      <c r="D1" s="40">
        <v>40.68</v>
      </c>
      <c r="F1" t="s">
        <v>219</v>
      </c>
    </row>
    <row r="2" spans="1:17">
      <c r="A2" s="40" t="s">
        <v>86</v>
      </c>
      <c r="B2" s="41">
        <v>2030</v>
      </c>
      <c r="C2" s="40" t="s">
        <v>83</v>
      </c>
      <c r="D2" s="40">
        <v>65</v>
      </c>
    </row>
    <row r="3" spans="1:17">
      <c r="A3" s="40" t="s">
        <v>87</v>
      </c>
      <c r="B3" s="41">
        <v>2030</v>
      </c>
      <c r="C3" s="40" t="s">
        <v>83</v>
      </c>
      <c r="D3" s="40">
        <v>36.323999999999998</v>
      </c>
    </row>
    <row r="4" spans="1:17">
      <c r="A4" s="40" t="s">
        <v>88</v>
      </c>
      <c r="B4" s="41">
        <v>2030</v>
      </c>
      <c r="C4" s="40" t="s">
        <v>83</v>
      </c>
      <c r="D4" s="40">
        <v>6.48</v>
      </c>
    </row>
    <row r="5" spans="1:17">
      <c r="A5" s="40" t="s">
        <v>11</v>
      </c>
      <c r="B5" s="41">
        <v>2030</v>
      </c>
      <c r="C5" s="40" t="s">
        <v>83</v>
      </c>
      <c r="D5" s="40">
        <v>26.81</v>
      </c>
      <c r="L5" s="39"/>
      <c r="M5" s="39"/>
      <c r="N5" s="39"/>
      <c r="O5" s="39"/>
      <c r="P5" s="39"/>
      <c r="Q5" s="39"/>
    </row>
    <row r="6" spans="1:17">
      <c r="A6" s="40" t="s">
        <v>89</v>
      </c>
      <c r="B6" s="41">
        <v>2030</v>
      </c>
      <c r="C6" s="40" t="s">
        <v>83</v>
      </c>
      <c r="D6" s="40">
        <v>14.65</v>
      </c>
      <c r="L6" s="39"/>
      <c r="M6" s="39"/>
      <c r="N6" s="39"/>
      <c r="O6" s="39"/>
      <c r="P6" s="39"/>
      <c r="Q6" s="39"/>
    </row>
    <row r="7" spans="1:17">
      <c r="A7" s="40" t="s">
        <v>90</v>
      </c>
      <c r="B7" s="41">
        <v>2030</v>
      </c>
      <c r="C7" s="40" t="s">
        <v>83</v>
      </c>
      <c r="D7" s="40">
        <v>1.69</v>
      </c>
      <c r="L7" s="39"/>
      <c r="M7" s="39"/>
      <c r="N7" s="39"/>
      <c r="O7" s="39"/>
      <c r="P7" s="39"/>
      <c r="Q7" s="39"/>
    </row>
    <row r="8" spans="1:17">
      <c r="A8" s="40" t="s">
        <v>91</v>
      </c>
      <c r="B8" s="41">
        <v>2030</v>
      </c>
      <c r="C8" s="40" t="s">
        <v>83</v>
      </c>
      <c r="D8" s="40">
        <v>6.6960000000000006</v>
      </c>
      <c r="L8" s="39"/>
      <c r="M8" s="39"/>
      <c r="N8" s="39"/>
      <c r="O8" s="39"/>
      <c r="P8" s="39"/>
      <c r="Q8" s="39"/>
    </row>
    <row r="9" spans="1:17">
      <c r="A9" s="40" t="s">
        <v>84</v>
      </c>
      <c r="B9" s="41">
        <v>2030</v>
      </c>
      <c r="C9" s="40" t="s">
        <v>83</v>
      </c>
      <c r="D9" s="40">
        <v>7.0919999999999996</v>
      </c>
      <c r="L9" s="39"/>
      <c r="M9" s="39"/>
      <c r="N9" s="39"/>
      <c r="O9" s="39"/>
      <c r="P9" s="39"/>
      <c r="Q9" s="39"/>
    </row>
    <row r="10" spans="1:17">
      <c r="A10" s="40" t="s">
        <v>81</v>
      </c>
      <c r="B10" s="41">
        <v>2030</v>
      </c>
      <c r="C10" s="40" t="s">
        <v>83</v>
      </c>
      <c r="D10" s="40">
        <v>7.5</v>
      </c>
      <c r="L10" s="39"/>
      <c r="M10" s="39"/>
      <c r="N10" s="39"/>
      <c r="O10" s="39"/>
      <c r="P10" s="39"/>
      <c r="Q10" s="39"/>
    </row>
    <row r="11" spans="1:17">
      <c r="A11" s="40" t="s">
        <v>82</v>
      </c>
      <c r="B11" s="41">
        <v>2030</v>
      </c>
      <c r="C11" s="40" t="s">
        <v>83</v>
      </c>
      <c r="D11" s="40">
        <v>45</v>
      </c>
      <c r="E11" s="39"/>
      <c r="F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1:17">
      <c r="A12" s="40" t="s">
        <v>80</v>
      </c>
      <c r="B12" s="41">
        <v>2030</v>
      </c>
      <c r="C12" s="40" t="s">
        <v>83</v>
      </c>
      <c r="D12" s="40">
        <v>82.5</v>
      </c>
      <c r="E12" s="39"/>
      <c r="F12" s="39"/>
      <c r="I12" s="39">
        <v>2020</v>
      </c>
      <c r="J12" s="39">
        <v>2030</v>
      </c>
      <c r="K12" s="39">
        <v>2050</v>
      </c>
      <c r="L12" s="39"/>
      <c r="M12" s="39"/>
      <c r="N12" s="39"/>
      <c r="O12" s="39"/>
      <c r="P12" s="39"/>
      <c r="Q12" s="39"/>
    </row>
    <row r="13" spans="1:17">
      <c r="A13" s="40" t="s">
        <v>75</v>
      </c>
      <c r="B13" s="41">
        <v>2030</v>
      </c>
      <c r="C13" s="40" t="s">
        <v>83</v>
      </c>
      <c r="D13" s="40">
        <v>74.66</v>
      </c>
      <c r="E13" s="39"/>
      <c r="F13" s="39"/>
      <c r="H13" t="s">
        <v>85</v>
      </c>
      <c r="I13" s="33">
        <v>21.175000000000001</v>
      </c>
      <c r="J13" s="33">
        <v>40.68</v>
      </c>
      <c r="K13">
        <v>79.69</v>
      </c>
      <c r="L13" s="39"/>
      <c r="M13" s="39"/>
      <c r="N13" s="39"/>
      <c r="O13" s="39"/>
      <c r="P13" s="39"/>
      <c r="Q13" s="39"/>
    </row>
    <row r="14" spans="1:17">
      <c r="A14" s="40" t="s">
        <v>79</v>
      </c>
      <c r="B14" s="41">
        <v>2030</v>
      </c>
      <c r="C14" s="40" t="s">
        <v>83</v>
      </c>
      <c r="D14" s="40">
        <v>15</v>
      </c>
      <c r="E14" s="39"/>
      <c r="F14" s="39"/>
      <c r="H14" s="33" t="s">
        <v>86</v>
      </c>
      <c r="I14" s="33">
        <v>74.965000000000003</v>
      </c>
      <c r="J14" s="33">
        <v>65</v>
      </c>
      <c r="K14" s="33">
        <v>45.07</v>
      </c>
      <c r="L14" s="39"/>
      <c r="M14" s="39"/>
      <c r="N14" s="39"/>
      <c r="O14" s="39"/>
      <c r="P14" s="39"/>
      <c r="Q14" s="39"/>
    </row>
    <row r="15" spans="1:17">
      <c r="A15" s="42" t="s">
        <v>100</v>
      </c>
      <c r="B15" s="40">
        <v>2020</v>
      </c>
      <c r="C15" s="42" t="s">
        <v>101</v>
      </c>
      <c r="D15" s="42">
        <v>1</v>
      </c>
      <c r="E15" s="39"/>
      <c r="F15" s="39"/>
      <c r="H15" s="19" t="s">
        <v>87</v>
      </c>
      <c r="I15" s="19">
        <v>46.44</v>
      </c>
      <c r="J15" s="19">
        <v>36.323999999999998</v>
      </c>
      <c r="K15" s="19">
        <v>32.832000000000001</v>
      </c>
      <c r="L15" s="39"/>
      <c r="M15" s="39"/>
      <c r="N15" s="39"/>
      <c r="O15" s="39"/>
      <c r="P15" s="39"/>
      <c r="Q15" s="39"/>
    </row>
    <row r="16" spans="1:17">
      <c r="A16" s="40" t="s">
        <v>85</v>
      </c>
      <c r="B16" s="40">
        <v>2020</v>
      </c>
      <c r="C16" s="40" t="s">
        <v>83</v>
      </c>
      <c r="D16" s="40">
        <v>21.175000000000001</v>
      </c>
      <c r="E16" s="39"/>
      <c r="F16" s="39"/>
      <c r="H16" t="s">
        <v>88</v>
      </c>
      <c r="I16" s="19">
        <v>6.48</v>
      </c>
      <c r="J16" s="19">
        <v>6.48</v>
      </c>
      <c r="K16" s="19">
        <v>6.48</v>
      </c>
      <c r="L16" s="39"/>
      <c r="M16" s="39"/>
      <c r="N16" s="39"/>
      <c r="O16" s="39"/>
      <c r="P16" s="39"/>
      <c r="Q16" s="39"/>
    </row>
    <row r="17" spans="1:17">
      <c r="A17" s="40" t="s">
        <v>86</v>
      </c>
      <c r="B17" s="40">
        <v>2020</v>
      </c>
      <c r="C17" s="40" t="s">
        <v>83</v>
      </c>
      <c r="D17" s="40">
        <v>74.965000000000003</v>
      </c>
      <c r="E17" s="39"/>
      <c r="F17" s="39"/>
      <c r="H17" t="s">
        <v>11</v>
      </c>
      <c r="I17" s="33">
        <v>16.716999999999999</v>
      </c>
      <c r="J17" s="33">
        <v>26.81</v>
      </c>
      <c r="K17">
        <v>46.996000000000002</v>
      </c>
      <c r="L17" s="39"/>
      <c r="M17" s="39"/>
      <c r="N17" s="39"/>
      <c r="O17" s="39"/>
      <c r="P17" s="39"/>
      <c r="Q17" s="39"/>
    </row>
    <row r="18" spans="1:17">
      <c r="A18" s="40" t="s">
        <v>87</v>
      </c>
      <c r="B18" s="40">
        <v>2020</v>
      </c>
      <c r="C18" s="40" t="s">
        <v>83</v>
      </c>
      <c r="D18" s="40">
        <v>46.44</v>
      </c>
      <c r="E18" s="39"/>
      <c r="F18" s="39"/>
      <c r="H18" t="s">
        <v>89</v>
      </c>
      <c r="I18" s="33">
        <v>13.4</v>
      </c>
      <c r="J18" s="33">
        <v>14.65</v>
      </c>
      <c r="K18">
        <v>42.74</v>
      </c>
      <c r="L18" s="39"/>
      <c r="M18" s="39"/>
      <c r="N18" s="39"/>
      <c r="O18" s="39"/>
      <c r="P18" s="39"/>
      <c r="Q18" s="39"/>
    </row>
    <row r="19" spans="1:17">
      <c r="A19" s="40" t="s">
        <v>88</v>
      </c>
      <c r="B19" s="40">
        <v>2020</v>
      </c>
      <c r="C19" s="40" t="s">
        <v>83</v>
      </c>
      <c r="D19" s="40">
        <v>6.48</v>
      </c>
      <c r="E19" s="39"/>
      <c r="F19" s="39"/>
      <c r="H19" t="s">
        <v>90</v>
      </c>
      <c r="I19" s="33">
        <v>1.69</v>
      </c>
      <c r="J19" s="33">
        <v>1.69</v>
      </c>
      <c r="K19">
        <v>1.69</v>
      </c>
      <c r="L19" s="39"/>
      <c r="M19" s="39"/>
      <c r="N19" s="39"/>
      <c r="O19" s="39"/>
      <c r="P19" s="39"/>
      <c r="Q19" s="39"/>
    </row>
    <row r="20" spans="1:17">
      <c r="A20" s="40" t="s">
        <v>11</v>
      </c>
      <c r="B20" s="40">
        <v>2020</v>
      </c>
      <c r="C20" s="40" t="s">
        <v>83</v>
      </c>
      <c r="D20" s="40">
        <v>16.716999999999999</v>
      </c>
      <c r="E20" s="39"/>
      <c r="F20" s="39"/>
      <c r="H20" t="s">
        <v>91</v>
      </c>
      <c r="I20" s="19">
        <v>4.5360000000000005</v>
      </c>
      <c r="J20" s="19">
        <v>6.6960000000000006</v>
      </c>
      <c r="K20" s="19">
        <v>14.148000000000001</v>
      </c>
      <c r="L20" s="39"/>
      <c r="M20" s="39"/>
      <c r="N20" s="39"/>
      <c r="O20" s="39"/>
      <c r="P20" s="39"/>
      <c r="Q20" s="39"/>
    </row>
    <row r="21" spans="1:17">
      <c r="A21" s="40" t="s">
        <v>89</v>
      </c>
      <c r="B21" s="40">
        <v>2020</v>
      </c>
      <c r="C21" s="40" t="s">
        <v>83</v>
      </c>
      <c r="D21" s="40">
        <v>13.4</v>
      </c>
      <c r="E21" s="39"/>
      <c r="F21" s="39"/>
      <c r="H21" t="s">
        <v>84</v>
      </c>
      <c r="I21" s="19">
        <v>10.8</v>
      </c>
      <c r="J21" s="19">
        <v>7.0919999999999996</v>
      </c>
      <c r="K21" s="19">
        <v>6.7320000000000002</v>
      </c>
      <c r="L21" s="39"/>
      <c r="M21" s="39"/>
      <c r="N21" s="39"/>
      <c r="O21" s="39"/>
      <c r="P21" s="39"/>
      <c r="Q21" s="39"/>
    </row>
    <row r="22" spans="1:17">
      <c r="A22" s="40" t="s">
        <v>90</v>
      </c>
      <c r="B22" s="40">
        <v>2020</v>
      </c>
      <c r="C22" s="40" t="s">
        <v>83</v>
      </c>
      <c r="D22" s="40">
        <v>1.69</v>
      </c>
      <c r="E22" s="39"/>
      <c r="F22" s="39"/>
      <c r="H22" t="s">
        <v>81</v>
      </c>
      <c r="I22" s="33">
        <v>7.5</v>
      </c>
      <c r="J22" s="33">
        <v>7.5</v>
      </c>
      <c r="K22">
        <v>7.5</v>
      </c>
      <c r="L22" s="39"/>
      <c r="M22" s="39"/>
      <c r="N22" s="39"/>
      <c r="O22" s="39"/>
      <c r="P22" s="39"/>
      <c r="Q22" s="39"/>
    </row>
    <row r="23" spans="1:17">
      <c r="A23" s="40" t="s">
        <v>91</v>
      </c>
      <c r="B23" s="40">
        <v>2020</v>
      </c>
      <c r="C23" s="40" t="s">
        <v>83</v>
      </c>
      <c r="D23" s="40">
        <v>4.5360000000000005</v>
      </c>
      <c r="E23" s="39"/>
      <c r="F23" s="39"/>
      <c r="H23" s="33" t="s">
        <v>82</v>
      </c>
      <c r="I23" s="33">
        <v>45</v>
      </c>
      <c r="J23" s="33">
        <v>45</v>
      </c>
      <c r="K23" s="33">
        <v>45</v>
      </c>
      <c r="L23" s="39"/>
      <c r="M23" s="39"/>
      <c r="N23" s="39"/>
      <c r="O23" s="39"/>
      <c r="P23" s="39"/>
      <c r="Q23" s="39"/>
    </row>
    <row r="24" spans="1:17">
      <c r="A24" s="40" t="s">
        <v>84</v>
      </c>
      <c r="B24" s="40">
        <v>2020</v>
      </c>
      <c r="C24" s="40" t="s">
        <v>83</v>
      </c>
      <c r="D24" s="40">
        <v>10.8</v>
      </c>
      <c r="E24" s="39"/>
      <c r="F24" s="39"/>
      <c r="H24" t="s">
        <v>80</v>
      </c>
      <c r="I24" s="33">
        <v>82.5</v>
      </c>
      <c r="J24" s="33">
        <v>82.5</v>
      </c>
      <c r="K24">
        <v>82.5</v>
      </c>
      <c r="L24" s="39"/>
      <c r="M24" s="39"/>
      <c r="N24" s="39"/>
      <c r="O24" s="39"/>
      <c r="P24" s="39"/>
      <c r="Q24" s="39"/>
    </row>
    <row r="25" spans="1:17">
      <c r="A25" s="40" t="s">
        <v>81</v>
      </c>
      <c r="B25" s="40">
        <v>2020</v>
      </c>
      <c r="C25" s="40" t="s">
        <v>83</v>
      </c>
      <c r="D25" s="40">
        <v>7.5</v>
      </c>
      <c r="E25" s="39"/>
      <c r="F25" s="39"/>
      <c r="H25" s="33" t="s">
        <v>75</v>
      </c>
      <c r="I25" s="33">
        <v>86.844999999999999</v>
      </c>
      <c r="J25" s="33">
        <v>74.66</v>
      </c>
      <c r="K25" s="33">
        <v>50.29</v>
      </c>
      <c r="L25" s="39"/>
      <c r="M25" s="39"/>
      <c r="N25" s="39"/>
      <c r="O25" s="39"/>
      <c r="P25" s="39"/>
      <c r="Q25" s="39"/>
    </row>
    <row r="26" spans="1:17">
      <c r="A26" s="40" t="s">
        <v>82</v>
      </c>
      <c r="B26" s="40">
        <v>2020</v>
      </c>
      <c r="C26" s="40" t="s">
        <v>83</v>
      </c>
      <c r="D26" s="40">
        <v>45</v>
      </c>
      <c r="E26" s="39"/>
      <c r="F26" s="39"/>
      <c r="H26" s="33" t="s">
        <v>79</v>
      </c>
      <c r="I26" s="33">
        <v>15</v>
      </c>
      <c r="J26" s="33">
        <v>15</v>
      </c>
      <c r="K26" s="33">
        <v>15</v>
      </c>
      <c r="L26" s="39"/>
      <c r="M26" s="39"/>
      <c r="N26" s="39"/>
      <c r="O26" s="39"/>
      <c r="P26" s="39"/>
      <c r="Q26" s="39"/>
    </row>
    <row r="27" spans="1:17">
      <c r="A27" s="40" t="s">
        <v>80</v>
      </c>
      <c r="B27" s="40">
        <v>2020</v>
      </c>
      <c r="C27" s="40" t="s">
        <v>83</v>
      </c>
      <c r="D27" s="40">
        <v>82.5</v>
      </c>
      <c r="E27" s="39"/>
      <c r="F27" s="39"/>
      <c r="L27" s="39"/>
      <c r="M27" s="39"/>
      <c r="N27" s="39"/>
      <c r="O27" s="39"/>
      <c r="P27" s="39"/>
      <c r="Q27" s="39"/>
    </row>
    <row r="28" spans="1:17">
      <c r="A28" s="40" t="s">
        <v>75</v>
      </c>
      <c r="B28" s="40">
        <v>2020</v>
      </c>
      <c r="C28" s="40" t="s">
        <v>83</v>
      </c>
      <c r="D28" s="40">
        <v>86.844999999999999</v>
      </c>
      <c r="E28" s="39"/>
      <c r="F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>
      <c r="A29" s="40" t="s">
        <v>79</v>
      </c>
      <c r="B29" s="40">
        <v>2020</v>
      </c>
      <c r="C29" s="40" t="s">
        <v>83</v>
      </c>
      <c r="D29" s="40">
        <v>15</v>
      </c>
      <c r="E29" s="39"/>
      <c r="F29" s="39"/>
      <c r="N29" s="39"/>
      <c r="O29" s="39"/>
      <c r="P29" s="39"/>
      <c r="Q29" s="39"/>
    </row>
    <row r="30" spans="1:17">
      <c r="A30" s="40" t="s">
        <v>2</v>
      </c>
      <c r="B30" s="40">
        <v>2020</v>
      </c>
      <c r="C30" s="40" t="s">
        <v>83</v>
      </c>
      <c r="D30" s="40">
        <v>25</v>
      </c>
      <c r="F30" s="33" t="s">
        <v>218</v>
      </c>
      <c r="N30" s="39"/>
      <c r="O30" s="39"/>
      <c r="P30" s="39"/>
      <c r="Q30" s="39"/>
    </row>
    <row r="31" spans="1:17">
      <c r="A31" s="42" t="s">
        <v>100</v>
      </c>
      <c r="B31" s="42">
        <v>2050</v>
      </c>
      <c r="C31" s="42" t="s">
        <v>101</v>
      </c>
      <c r="D31" s="42">
        <v>1</v>
      </c>
      <c r="N31" s="39"/>
      <c r="O31" s="39"/>
      <c r="P31" s="39"/>
      <c r="Q31" s="39"/>
    </row>
    <row r="32" spans="1:17">
      <c r="A32" s="43" t="s">
        <v>85</v>
      </c>
      <c r="B32" s="43">
        <v>2050</v>
      </c>
      <c r="C32" s="43" t="s">
        <v>83</v>
      </c>
      <c r="D32" s="43">
        <v>79.69</v>
      </c>
      <c r="N32" s="39"/>
      <c r="O32" s="39"/>
      <c r="P32" s="39"/>
      <c r="Q32" s="39"/>
    </row>
    <row r="33" spans="1:17">
      <c r="A33" s="40" t="s">
        <v>86</v>
      </c>
      <c r="B33" s="40">
        <v>2050</v>
      </c>
      <c r="C33" s="40" t="s">
        <v>83</v>
      </c>
      <c r="D33" s="40">
        <v>45.07</v>
      </c>
      <c r="N33" s="39"/>
      <c r="O33" s="39"/>
      <c r="P33" s="39"/>
      <c r="Q33" s="39"/>
    </row>
    <row r="34" spans="1:17">
      <c r="A34" s="43" t="s">
        <v>87</v>
      </c>
      <c r="B34" s="43">
        <v>2050</v>
      </c>
      <c r="C34" s="43" t="s">
        <v>83</v>
      </c>
      <c r="D34" s="43">
        <v>32.832000000000001</v>
      </c>
      <c r="N34" s="39"/>
      <c r="O34" s="39"/>
      <c r="P34" s="39"/>
      <c r="Q34" s="39"/>
    </row>
    <row r="35" spans="1:17">
      <c r="A35" s="40" t="s">
        <v>88</v>
      </c>
      <c r="B35" s="40">
        <v>2050</v>
      </c>
      <c r="C35" s="40" t="s">
        <v>83</v>
      </c>
      <c r="D35" s="40">
        <v>6.48</v>
      </c>
      <c r="N35" s="39"/>
      <c r="O35" s="39"/>
      <c r="P35" s="39"/>
      <c r="Q35" s="39"/>
    </row>
    <row r="36" spans="1:17">
      <c r="A36" s="43" t="s">
        <v>11</v>
      </c>
      <c r="B36" s="43">
        <v>2050</v>
      </c>
      <c r="C36" s="43" t="s">
        <v>83</v>
      </c>
      <c r="D36" s="43">
        <v>46.996000000000002</v>
      </c>
      <c r="N36" s="39"/>
      <c r="O36" s="39"/>
      <c r="P36" s="39"/>
      <c r="Q36" s="39"/>
    </row>
    <row r="37" spans="1:17">
      <c r="A37" s="43" t="s">
        <v>89</v>
      </c>
      <c r="B37" s="43">
        <v>2050</v>
      </c>
      <c r="C37" s="43" t="s">
        <v>83</v>
      </c>
      <c r="D37" s="43">
        <v>42.74</v>
      </c>
    </row>
    <row r="38" spans="1:17">
      <c r="A38" s="43" t="s">
        <v>90</v>
      </c>
      <c r="B38" s="43">
        <v>2050</v>
      </c>
      <c r="C38" s="43" t="s">
        <v>83</v>
      </c>
      <c r="D38" s="43">
        <v>1.69</v>
      </c>
    </row>
    <row r="39" spans="1:17">
      <c r="A39" s="40" t="s">
        <v>91</v>
      </c>
      <c r="B39" s="40">
        <v>2050</v>
      </c>
      <c r="C39" s="40" t="s">
        <v>83</v>
      </c>
      <c r="D39" s="40">
        <v>14.148000000000001</v>
      </c>
    </row>
    <row r="40" spans="1:17">
      <c r="A40" s="40" t="s">
        <v>84</v>
      </c>
      <c r="B40" s="40">
        <v>2050</v>
      </c>
      <c r="C40" s="40" t="s">
        <v>83</v>
      </c>
      <c r="D40" s="40">
        <v>6.7320000000000002</v>
      </c>
    </row>
    <row r="41" spans="1:17">
      <c r="A41" s="43" t="s">
        <v>81</v>
      </c>
      <c r="B41" s="43">
        <v>2050</v>
      </c>
      <c r="C41" s="43" t="s">
        <v>83</v>
      </c>
      <c r="D41" s="43">
        <v>7.5</v>
      </c>
    </row>
    <row r="42" spans="1:17">
      <c r="A42" s="40" t="s">
        <v>82</v>
      </c>
      <c r="B42" s="40">
        <v>2050</v>
      </c>
      <c r="C42" s="40" t="s">
        <v>83</v>
      </c>
      <c r="D42" s="40">
        <v>45</v>
      </c>
    </row>
    <row r="43" spans="1:17">
      <c r="A43" s="43" t="s">
        <v>80</v>
      </c>
      <c r="B43" s="43">
        <v>2050</v>
      </c>
      <c r="C43" s="43" t="s">
        <v>83</v>
      </c>
      <c r="D43" s="43">
        <v>82.5</v>
      </c>
    </row>
    <row r="44" spans="1:17">
      <c r="A44" s="40" t="s">
        <v>75</v>
      </c>
      <c r="B44" s="40">
        <v>2050</v>
      </c>
      <c r="C44" s="40" t="s">
        <v>83</v>
      </c>
      <c r="D44" s="40">
        <v>50.29</v>
      </c>
    </row>
    <row r="45" spans="1:17">
      <c r="A45" s="40" t="s">
        <v>2</v>
      </c>
      <c r="B45" s="40">
        <v>2050</v>
      </c>
      <c r="C45" s="40" t="s">
        <v>83</v>
      </c>
      <c r="D45" s="43">
        <v>200</v>
      </c>
    </row>
    <row r="46" spans="1:17">
      <c r="A46" s="40" t="s">
        <v>79</v>
      </c>
      <c r="B46" s="40">
        <v>2050</v>
      </c>
      <c r="C46" s="40" t="s">
        <v>83</v>
      </c>
      <c r="D46" s="40">
        <v>15</v>
      </c>
      <c r="F46" s="33" t="s">
        <v>214</v>
      </c>
    </row>
    <row r="48" spans="1:17">
      <c r="A48" t="s">
        <v>75</v>
      </c>
      <c r="B48" t="s">
        <v>76</v>
      </c>
      <c r="C48" t="s">
        <v>77</v>
      </c>
      <c r="D48">
        <v>102</v>
      </c>
    </row>
    <row r="49" spans="1:4">
      <c r="A49" t="s">
        <v>75</v>
      </c>
      <c r="B49" t="s">
        <v>76</v>
      </c>
      <c r="C49" t="s">
        <v>78</v>
      </c>
      <c r="D49">
        <v>36</v>
      </c>
    </row>
    <row r="50" spans="1:4">
      <c r="A50" t="s">
        <v>79</v>
      </c>
      <c r="B50" t="s">
        <v>76</v>
      </c>
      <c r="C50" t="s">
        <v>77</v>
      </c>
      <c r="D50">
        <v>30</v>
      </c>
    </row>
    <row r="51" spans="1:4">
      <c r="A51" t="s">
        <v>79</v>
      </c>
      <c r="B51" t="s">
        <v>76</v>
      </c>
      <c r="C51" t="s">
        <v>78</v>
      </c>
      <c r="D51">
        <v>15</v>
      </c>
    </row>
    <row r="52" spans="1:4">
      <c r="A52" t="s">
        <v>80</v>
      </c>
      <c r="B52" t="s">
        <v>76</v>
      </c>
      <c r="C52" t="s">
        <v>77</v>
      </c>
      <c r="D52">
        <v>125</v>
      </c>
    </row>
    <row r="53" spans="1:4">
      <c r="A53" t="s">
        <v>80</v>
      </c>
      <c r="B53" t="s">
        <v>76</v>
      </c>
      <c r="C53" t="s">
        <v>78</v>
      </c>
      <c r="D53">
        <v>40</v>
      </c>
    </row>
    <row r="54" spans="1:4">
      <c r="A54" t="s">
        <v>81</v>
      </c>
      <c r="B54" t="s">
        <v>76</v>
      </c>
      <c r="C54" t="s">
        <v>77</v>
      </c>
      <c r="D54">
        <v>15</v>
      </c>
    </row>
    <row r="55" spans="1:4">
      <c r="A55" t="s">
        <v>81</v>
      </c>
      <c r="B55" t="s">
        <v>76</v>
      </c>
      <c r="C55" t="s">
        <v>78</v>
      </c>
      <c r="D55">
        <v>0</v>
      </c>
    </row>
    <row r="56" spans="1:4">
      <c r="A56" t="s">
        <v>82</v>
      </c>
      <c r="B56" t="s">
        <v>76</v>
      </c>
      <c r="C56" t="s">
        <v>77</v>
      </c>
      <c r="D56">
        <v>45</v>
      </c>
    </row>
    <row r="57" spans="1:4">
      <c r="A57" t="s">
        <v>82</v>
      </c>
      <c r="B57" t="s">
        <v>76</v>
      </c>
      <c r="C57" t="s">
        <v>78</v>
      </c>
      <c r="D57">
        <v>30</v>
      </c>
    </row>
    <row r="58" spans="1:4">
      <c r="A58" s="33" t="s">
        <v>84</v>
      </c>
      <c r="B58" s="33" t="s">
        <v>92</v>
      </c>
      <c r="C58" s="33">
        <v>2030</v>
      </c>
      <c r="D58" s="33">
        <v>100</v>
      </c>
    </row>
    <row r="59" spans="1:4">
      <c r="A59" s="33" t="s">
        <v>85</v>
      </c>
      <c r="B59" s="33" t="s">
        <v>92</v>
      </c>
      <c r="C59" s="33">
        <v>2030</v>
      </c>
      <c r="D59" s="33">
        <v>100</v>
      </c>
    </row>
    <row r="60" spans="1:4">
      <c r="A60" s="33" t="s">
        <v>87</v>
      </c>
      <c r="B60" s="33" t="s">
        <v>92</v>
      </c>
      <c r="C60" s="33">
        <v>2030</v>
      </c>
      <c r="D60" s="33">
        <v>100</v>
      </c>
    </row>
    <row r="61" spans="1:4">
      <c r="A61" s="33" t="s">
        <v>88</v>
      </c>
      <c r="B61" s="33" t="s">
        <v>92</v>
      </c>
      <c r="C61" s="33">
        <v>2030</v>
      </c>
      <c r="D61" s="33">
        <v>100</v>
      </c>
    </row>
    <row r="62" spans="1:4">
      <c r="A62" s="33" t="s">
        <v>11</v>
      </c>
      <c r="B62" s="33" t="s">
        <v>92</v>
      </c>
      <c r="C62" s="33">
        <v>2030</v>
      </c>
      <c r="D62" s="33">
        <v>100</v>
      </c>
    </row>
    <row r="63" spans="1:4">
      <c r="A63" s="33" t="s">
        <v>89</v>
      </c>
      <c r="B63" s="33" t="s">
        <v>92</v>
      </c>
      <c r="C63" s="33">
        <v>2030</v>
      </c>
      <c r="D63" s="33">
        <v>100</v>
      </c>
    </row>
    <row r="64" spans="1:4">
      <c r="A64" s="33" t="s">
        <v>91</v>
      </c>
      <c r="B64" s="33" t="s">
        <v>92</v>
      </c>
      <c r="C64" s="33">
        <v>2030</v>
      </c>
      <c r="D64" s="33">
        <v>100</v>
      </c>
    </row>
    <row r="65" spans="1:10">
      <c r="A65" t="s">
        <v>84</v>
      </c>
      <c r="B65" t="s">
        <v>92</v>
      </c>
      <c r="C65">
        <v>2050</v>
      </c>
      <c r="D65">
        <v>120</v>
      </c>
    </row>
    <row r="66" spans="1:10">
      <c r="A66" t="s">
        <v>85</v>
      </c>
      <c r="B66" t="s">
        <v>92</v>
      </c>
      <c r="C66">
        <v>2050</v>
      </c>
      <c r="D66">
        <v>120</v>
      </c>
    </row>
    <row r="67" spans="1:10">
      <c r="A67" t="s">
        <v>87</v>
      </c>
      <c r="B67" t="s">
        <v>92</v>
      </c>
      <c r="C67">
        <v>2050</v>
      </c>
      <c r="D67">
        <v>120</v>
      </c>
    </row>
    <row r="68" spans="1:10">
      <c r="A68" t="s">
        <v>88</v>
      </c>
      <c r="B68" t="s">
        <v>92</v>
      </c>
      <c r="C68">
        <v>2050</v>
      </c>
      <c r="D68">
        <v>120</v>
      </c>
    </row>
    <row r="69" spans="1:10">
      <c r="A69" t="s">
        <v>11</v>
      </c>
      <c r="B69" t="s">
        <v>92</v>
      </c>
      <c r="C69">
        <v>2050</v>
      </c>
      <c r="D69">
        <v>120</v>
      </c>
    </row>
    <row r="70" spans="1:10">
      <c r="A70" t="s">
        <v>89</v>
      </c>
      <c r="B70" t="s">
        <v>92</v>
      </c>
      <c r="C70">
        <v>2050</v>
      </c>
      <c r="D70">
        <v>120</v>
      </c>
    </row>
    <row r="71" spans="1:10">
      <c r="A71" t="s">
        <v>91</v>
      </c>
      <c r="B71" t="s">
        <v>92</v>
      </c>
      <c r="C71">
        <v>2050</v>
      </c>
      <c r="D71">
        <v>120</v>
      </c>
    </row>
    <row r="72" spans="1:10">
      <c r="A72" t="s">
        <v>84</v>
      </c>
      <c r="B72" t="s">
        <v>92</v>
      </c>
      <c r="C72" t="s">
        <v>93</v>
      </c>
      <c r="D72">
        <v>200</v>
      </c>
    </row>
    <row r="73" spans="1:10">
      <c r="A73" t="s">
        <v>85</v>
      </c>
      <c r="B73" t="s">
        <v>92</v>
      </c>
      <c r="C73" t="s">
        <v>93</v>
      </c>
      <c r="D73">
        <v>200</v>
      </c>
      <c r="G73" s="39"/>
      <c r="H73" s="39"/>
    </row>
    <row r="74" spans="1:10">
      <c r="A74" t="s">
        <v>87</v>
      </c>
      <c r="B74" t="s">
        <v>92</v>
      </c>
      <c r="C74" t="s">
        <v>93</v>
      </c>
      <c r="D74">
        <v>200</v>
      </c>
      <c r="G74" s="39"/>
      <c r="H74" s="39"/>
    </row>
    <row r="75" spans="1:10">
      <c r="A75" t="s">
        <v>88</v>
      </c>
      <c r="B75" t="s">
        <v>92</v>
      </c>
      <c r="C75" t="s">
        <v>93</v>
      </c>
      <c r="D75">
        <v>200</v>
      </c>
      <c r="G75" s="39"/>
      <c r="H75" s="39"/>
    </row>
    <row r="76" spans="1:10">
      <c r="A76" t="s">
        <v>11</v>
      </c>
      <c r="B76" t="s">
        <v>92</v>
      </c>
      <c r="C76" t="s">
        <v>93</v>
      </c>
      <c r="D76">
        <v>200</v>
      </c>
      <c r="G76" s="39"/>
      <c r="H76" s="39"/>
    </row>
    <row r="77" spans="1:10">
      <c r="A77" t="s">
        <v>89</v>
      </c>
      <c r="B77" t="s">
        <v>92</v>
      </c>
      <c r="C77" t="s">
        <v>93</v>
      </c>
      <c r="D77">
        <v>200</v>
      </c>
      <c r="G77" s="39"/>
      <c r="H77" s="39"/>
      <c r="I77" s="39"/>
      <c r="J77" s="39"/>
    </row>
    <row r="78" spans="1:10">
      <c r="A78" t="s">
        <v>91</v>
      </c>
      <c r="B78" t="s">
        <v>92</v>
      </c>
      <c r="C78" t="s">
        <v>93</v>
      </c>
      <c r="D78">
        <v>200</v>
      </c>
      <c r="G78" s="39"/>
      <c r="H78" s="39"/>
      <c r="I78" s="39"/>
      <c r="J78" s="39"/>
    </row>
    <row r="79" spans="1:10">
      <c r="A79" t="s">
        <v>84</v>
      </c>
      <c r="B79" t="s">
        <v>92</v>
      </c>
      <c r="C79" t="s">
        <v>94</v>
      </c>
      <c r="D79">
        <v>70</v>
      </c>
      <c r="G79" s="39"/>
      <c r="H79" s="39"/>
      <c r="I79" s="39"/>
    </row>
    <row r="80" spans="1:10">
      <c r="A80" t="s">
        <v>85</v>
      </c>
      <c r="B80" t="s">
        <v>92</v>
      </c>
      <c r="C80" t="s">
        <v>94</v>
      </c>
      <c r="D80">
        <v>70</v>
      </c>
      <c r="G80" s="39"/>
      <c r="H80" s="39"/>
      <c r="I80" s="39"/>
      <c r="J80" s="39"/>
    </row>
    <row r="81" spans="1:10">
      <c r="A81" t="s">
        <v>87</v>
      </c>
      <c r="B81" t="s">
        <v>92</v>
      </c>
      <c r="C81" t="s">
        <v>94</v>
      </c>
      <c r="D81">
        <v>70</v>
      </c>
      <c r="G81" s="39"/>
      <c r="H81" s="39"/>
      <c r="I81" s="39"/>
    </row>
    <row r="82" spans="1:10">
      <c r="A82" t="s">
        <v>88</v>
      </c>
      <c r="B82" t="s">
        <v>92</v>
      </c>
      <c r="C82" t="s">
        <v>94</v>
      </c>
      <c r="D82">
        <v>70</v>
      </c>
      <c r="G82" s="39"/>
      <c r="H82" s="39"/>
      <c r="I82" s="39"/>
    </row>
    <row r="83" spans="1:10">
      <c r="A83" t="s">
        <v>11</v>
      </c>
      <c r="B83" t="s">
        <v>92</v>
      </c>
      <c r="C83" t="s">
        <v>94</v>
      </c>
      <c r="D83">
        <v>70</v>
      </c>
      <c r="G83" s="39"/>
      <c r="H83" s="39"/>
      <c r="I83" s="39"/>
    </row>
    <row r="84" spans="1:10">
      <c r="A84" t="s">
        <v>89</v>
      </c>
      <c r="B84" t="s">
        <v>92</v>
      </c>
      <c r="C84" t="s">
        <v>94</v>
      </c>
      <c r="D84">
        <v>70</v>
      </c>
      <c r="G84" s="39"/>
      <c r="H84" s="39"/>
      <c r="I84" s="39"/>
    </row>
    <row r="85" spans="1:10">
      <c r="A85" t="s">
        <v>91</v>
      </c>
      <c r="B85" t="s">
        <v>92</v>
      </c>
      <c r="C85" t="s">
        <v>94</v>
      </c>
      <c r="D85">
        <v>70</v>
      </c>
      <c r="G85" s="39"/>
      <c r="H85" s="39"/>
      <c r="I85" s="39"/>
      <c r="J85" s="39"/>
    </row>
    <row r="86" spans="1:10">
      <c r="A86" t="s">
        <v>75</v>
      </c>
      <c r="B86" t="s">
        <v>95</v>
      </c>
      <c r="C86" t="s">
        <v>96</v>
      </c>
      <c r="D86">
        <v>113000000</v>
      </c>
      <c r="G86" s="39"/>
      <c r="H86" s="39"/>
      <c r="I86" s="39"/>
      <c r="J86" s="39"/>
    </row>
    <row r="87" spans="1:10">
      <c r="A87" t="s">
        <v>75</v>
      </c>
      <c r="B87" t="s">
        <v>95</v>
      </c>
      <c r="C87" t="s">
        <v>97</v>
      </c>
      <c r="D87">
        <v>116000000</v>
      </c>
      <c r="G87" s="39"/>
      <c r="H87" s="39"/>
    </row>
    <row r="88" spans="1:10">
      <c r="A88" t="s">
        <v>75</v>
      </c>
      <c r="B88" t="s">
        <v>95</v>
      </c>
      <c r="C88" t="s">
        <v>98</v>
      </c>
      <c r="D88">
        <v>109000000</v>
      </c>
      <c r="G88" s="39"/>
      <c r="H88" s="39"/>
    </row>
    <row r="89" spans="1:10">
      <c r="A89" t="s">
        <v>75</v>
      </c>
      <c r="B89" t="s">
        <v>95</v>
      </c>
      <c r="C89" t="s">
        <v>99</v>
      </c>
      <c r="D89">
        <v>111000000</v>
      </c>
      <c r="G89" s="39"/>
      <c r="H89" s="39"/>
    </row>
    <row r="90" spans="1:10">
      <c r="A90" t="s">
        <v>79</v>
      </c>
      <c r="B90" t="s">
        <v>95</v>
      </c>
      <c r="C90" t="s">
        <v>99</v>
      </c>
      <c r="D90">
        <v>309000000</v>
      </c>
      <c r="G90" s="39"/>
      <c r="H90" s="39"/>
    </row>
    <row r="91" spans="1:10">
      <c r="A91" t="s">
        <v>79</v>
      </c>
      <c r="B91" t="s">
        <v>95</v>
      </c>
      <c r="C91" t="s">
        <v>96</v>
      </c>
      <c r="D91">
        <v>299000000</v>
      </c>
      <c r="G91" s="39"/>
      <c r="H91" s="39"/>
    </row>
    <row r="92" spans="1:10">
      <c r="A92" t="s">
        <v>79</v>
      </c>
      <c r="B92" t="s">
        <v>95</v>
      </c>
      <c r="C92" t="s">
        <v>97</v>
      </c>
      <c r="D92">
        <v>321000000</v>
      </c>
      <c r="G92" s="39"/>
      <c r="H92" s="39"/>
    </row>
    <row r="93" spans="1:10">
      <c r="A93" t="s">
        <v>79</v>
      </c>
      <c r="B93" t="s">
        <v>95</v>
      </c>
      <c r="C93" t="s">
        <v>98</v>
      </c>
      <c r="D93">
        <v>335000000</v>
      </c>
      <c r="E93" s="39"/>
      <c r="F93" s="39"/>
      <c r="G93" s="39"/>
      <c r="H93" s="39"/>
    </row>
  </sheetData>
  <phoneticPr fontId="2" type="noConversion"/>
  <pageMargins left="0.75" right="0.75" top="1" bottom="1" header="0.5" footer="0.5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205</v>
      </c>
      <c r="S1" t="s">
        <v>206</v>
      </c>
    </row>
    <row r="2" spans="1:23">
      <c r="A2" t="s">
        <v>204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8">
        <v>0.26676</v>
      </c>
    </row>
    <row r="3" spans="1:23">
      <c r="A3" s="27">
        <v>2020</v>
      </c>
      <c r="B3" s="27">
        <f>VLOOKUP(B2,node!$A$15:$D$30,4,0)</f>
        <v>21.175000000000001</v>
      </c>
      <c r="C3" s="27">
        <f>VLOOKUP(C2,node!$A$15:$D$30,4,0)</f>
        <v>74.965000000000003</v>
      </c>
      <c r="D3" s="27">
        <f>VLOOKUP(D2,node!$A$15:$D$30,4,0)</f>
        <v>46.44</v>
      </c>
      <c r="E3" s="27">
        <f>VLOOKUP(E2,node!$A$15:$D$30,4,0)</f>
        <v>6.48</v>
      </c>
      <c r="F3" s="27">
        <f>VLOOKUP(F2,node!$A$15:$D$30,4,0)</f>
        <v>16.716999999999999</v>
      </c>
      <c r="G3" s="27">
        <f>VLOOKUP(G2,node!$A$15:$D$30,4,0)</f>
        <v>13.4</v>
      </c>
      <c r="H3" s="27">
        <f>VLOOKUP(H2,node!$A$15:$D$30,4,0)</f>
        <v>1.69</v>
      </c>
      <c r="I3" s="27">
        <f>VLOOKUP(I2,node!$A$15:$D$30,4,0)</f>
        <v>4.5360000000000005</v>
      </c>
      <c r="J3" s="27">
        <f>VLOOKUP(J2,node!$A$15:$D$30,4,0)</f>
        <v>10.8</v>
      </c>
      <c r="K3" s="27">
        <f>VLOOKUP(K2,node!$A$15:$D$30,4,0)</f>
        <v>7.5</v>
      </c>
      <c r="L3" s="27">
        <f>VLOOKUP(L2,node!$A$15:$D$30,4,0)</f>
        <v>45</v>
      </c>
      <c r="M3" s="27">
        <f>VLOOKUP(M2,node!$A$15:$D$30,4,0)</f>
        <v>82.5</v>
      </c>
      <c r="N3" s="27">
        <f>VLOOKUP(N2,node!$A$15:$D$30,4,0)</f>
        <v>86.844999999999999</v>
      </c>
      <c r="O3" s="27">
        <f>VLOOKUP(O2,node!$A$15:$D$30,4,0)</f>
        <v>15</v>
      </c>
      <c r="R3" s="7" t="s">
        <v>86</v>
      </c>
      <c r="S3">
        <v>0</v>
      </c>
    </row>
    <row r="4" spans="1:23">
      <c r="A4" s="27">
        <v>2030</v>
      </c>
      <c r="B4" s="27">
        <f>VLOOKUP(B2,node!$A$1:$D$14,4,0)</f>
        <v>40.68</v>
      </c>
      <c r="C4" s="27">
        <f>VLOOKUP(C2,node!$A$1:$D$14,4,0)</f>
        <v>65</v>
      </c>
      <c r="D4" s="27">
        <f>VLOOKUP(D2,node!$A$1:$D$14,4,0)</f>
        <v>36.323999999999998</v>
      </c>
      <c r="E4" s="27">
        <f>VLOOKUP(E2,node!$A$1:$D$14,4,0)</f>
        <v>6.48</v>
      </c>
      <c r="F4" s="27">
        <f>VLOOKUP(F2,node!$A$1:$D$14,4,0)</f>
        <v>26.81</v>
      </c>
      <c r="G4" s="27">
        <f>VLOOKUP(G2,node!$A$1:$D$14,4,0)</f>
        <v>14.65</v>
      </c>
      <c r="H4" s="27">
        <f>VLOOKUP(H2,node!$A$1:$D$14,4,0)</f>
        <v>1.69</v>
      </c>
      <c r="I4" s="27">
        <f>VLOOKUP(I2,node!$A$1:$D$14,4,0)</f>
        <v>6.6960000000000006</v>
      </c>
      <c r="J4" s="27">
        <f>VLOOKUP(J2,node!$A$1:$D$14,4,0)</f>
        <v>7.0919999999999996</v>
      </c>
      <c r="K4" s="27">
        <f>VLOOKUP(K2,node!$A$1:$D$14,4,0)</f>
        <v>7.5</v>
      </c>
      <c r="L4" s="27">
        <f>VLOOKUP(L2,node!$A$1:$D$14,4,0)</f>
        <v>45</v>
      </c>
      <c r="M4" s="27">
        <f>VLOOKUP(M2,node!$A$1:$D$14,4,0)</f>
        <v>82.5</v>
      </c>
      <c r="N4" s="27">
        <f>VLOOKUP(N2,node!$A$1:$D$14,4,0)</f>
        <v>74.66</v>
      </c>
      <c r="O4" s="27">
        <f>VLOOKUP(O2,node!$A$1:$D$14,4,0)</f>
        <v>15</v>
      </c>
      <c r="R4" s="7" t="s">
        <v>87</v>
      </c>
      <c r="S4">
        <v>0</v>
      </c>
    </row>
    <row r="5" spans="1:23">
      <c r="A5" s="27">
        <v>2050</v>
      </c>
      <c r="B5" s="27">
        <f>VLOOKUP(B2,node!$A$31:$D$46,4,0)</f>
        <v>79.69</v>
      </c>
      <c r="C5" s="27">
        <f>VLOOKUP(C2,node!$A$31:$D$46,4,0)</f>
        <v>45.07</v>
      </c>
      <c r="D5" s="27">
        <f>VLOOKUP(D2,node!$A$31:$D$46,4,0)</f>
        <v>32.832000000000001</v>
      </c>
      <c r="E5" s="27">
        <f>VLOOKUP(E2,node!$A$31:$D$46,4,0)</f>
        <v>6.48</v>
      </c>
      <c r="F5" s="27">
        <f>VLOOKUP(F2,node!$A$31:$D$46,4,0)</f>
        <v>46.996000000000002</v>
      </c>
      <c r="G5" s="27">
        <f>VLOOKUP(G2,node!$A$31:$D$46,4,0)</f>
        <v>42.74</v>
      </c>
      <c r="H5" s="27">
        <f>VLOOKUP(H2,node!$A$31:$D$46,4,0)</f>
        <v>1.69</v>
      </c>
      <c r="I5" s="27">
        <f>VLOOKUP(I2,node!$A$31:$D$46,4,0)</f>
        <v>14.148000000000001</v>
      </c>
      <c r="J5" s="27">
        <f>VLOOKUP(J2,node!$A$31:$D$46,4,0)</f>
        <v>6.7320000000000002</v>
      </c>
      <c r="K5" s="27">
        <f>VLOOKUP(K2,node!$A$31:$D$46,4,0)</f>
        <v>7.5</v>
      </c>
      <c r="L5" s="27">
        <f>VLOOKUP(L2,node!$A$31:$D$46,4,0)</f>
        <v>45</v>
      </c>
      <c r="M5" s="27">
        <f>VLOOKUP(M2,node!$A$31:$D$46,4,0)</f>
        <v>82.5</v>
      </c>
      <c r="N5" s="27">
        <f>VLOOKUP(N2,node!$A$31:$D$46,4,0)</f>
        <v>50.29</v>
      </c>
      <c r="O5" s="27">
        <f>VLOOKUP(O2,node!$A$31:$D$46,4,0)</f>
        <v>15</v>
      </c>
      <c r="R5" s="7" t="s">
        <v>88</v>
      </c>
      <c r="S5" s="28">
        <v>0.36399999999999999</v>
      </c>
    </row>
    <row r="6" spans="1:23">
      <c r="R6" s="7" t="s">
        <v>11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89</v>
      </c>
      <c r="S7" s="28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73.968500000000176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10.783214285714621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45</v>
      </c>
      <c r="M8">
        <f t="shared" si="1"/>
        <v>82.5</v>
      </c>
      <c r="N8">
        <f t="shared" si="1"/>
        <v>85.626499999999851</v>
      </c>
      <c r="O8">
        <f t="shared" si="1"/>
        <v>15</v>
      </c>
      <c r="R8" s="7" t="s">
        <v>90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72.972000000000207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11.822142857143263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</v>
      </c>
      <c r="M9">
        <f t="shared" si="1"/>
        <v>82.5</v>
      </c>
      <c r="N9">
        <f t="shared" si="1"/>
        <v>84.407999999999902</v>
      </c>
      <c r="O9">
        <f t="shared" si="1"/>
        <v>15</v>
      </c>
      <c r="R9" s="7" t="s">
        <v>91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71.975500000000011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12.861071428571904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</v>
      </c>
      <c r="M10">
        <f t="shared" si="1"/>
        <v>82.5</v>
      </c>
      <c r="N10">
        <f t="shared" si="1"/>
        <v>83.189499999999953</v>
      </c>
      <c r="O10">
        <f t="shared" si="1"/>
        <v>15</v>
      </c>
      <c r="R10" s="7" t="s">
        <v>84</v>
      </c>
      <c r="S10" s="28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70.979000000000042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13.900000000000546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45</v>
      </c>
      <c r="M11">
        <f t="shared" si="1"/>
        <v>82.5</v>
      </c>
      <c r="N11">
        <f t="shared" si="1"/>
        <v>81.971000000000004</v>
      </c>
      <c r="O11">
        <f t="shared" si="1"/>
        <v>15</v>
      </c>
      <c r="R11" s="7" t="s">
        <v>81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69.982500000000073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14.938928571429187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45</v>
      </c>
      <c r="M12">
        <f t="shared" si="1"/>
        <v>82.5</v>
      </c>
      <c r="N12">
        <f t="shared" si="1"/>
        <v>80.752500000000055</v>
      </c>
      <c r="O12">
        <f t="shared" si="1"/>
        <v>15</v>
      </c>
      <c r="R12" s="7" t="s">
        <v>82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68.986000000000104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15.977857142857374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45</v>
      </c>
      <c r="M13">
        <f t="shared" si="1"/>
        <v>82.5</v>
      </c>
      <c r="N13">
        <f t="shared" si="1"/>
        <v>79.533999999999651</v>
      </c>
      <c r="O13">
        <f t="shared" si="1"/>
        <v>15</v>
      </c>
      <c r="R13" s="7" t="s">
        <v>80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67.989500000000135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17.016785714286016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45</v>
      </c>
      <c r="M14">
        <f t="shared" si="1"/>
        <v>82.5</v>
      </c>
      <c r="N14">
        <f t="shared" si="1"/>
        <v>78.315499999999702</v>
      </c>
      <c r="O14">
        <f t="shared" si="1"/>
        <v>15</v>
      </c>
      <c r="R14" s="7" t="s">
        <v>75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66.993000000000166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18.055714285714657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45</v>
      </c>
      <c r="M15">
        <f t="shared" si="1"/>
        <v>82.5</v>
      </c>
      <c r="N15">
        <f t="shared" si="1"/>
        <v>77.096999999999753</v>
      </c>
      <c r="O15">
        <f t="shared" si="1"/>
        <v>15</v>
      </c>
      <c r="R15" s="7" t="s">
        <v>79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65.996500000000196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19.094642857143299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45</v>
      </c>
      <c r="M16">
        <f t="shared" si="1"/>
        <v>82.5</v>
      </c>
      <c r="N16">
        <f t="shared" si="1"/>
        <v>75.878499999999804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65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20.13357142857194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45</v>
      </c>
      <c r="M17">
        <f t="shared" si="1"/>
        <v>82.5</v>
      </c>
      <c r="N17">
        <f t="shared" si="1"/>
        <v>74.659999999999854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64.003500000000031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21.172500000000582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45</v>
      </c>
      <c r="M18">
        <f t="shared" si="2"/>
        <v>82.5</v>
      </c>
      <c r="N18">
        <f t="shared" si="2"/>
        <v>73.441499999999905</v>
      </c>
      <c r="O18">
        <f t="shared" si="2"/>
        <v>15</v>
      </c>
      <c r="R18" s="8" t="s">
        <v>216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63.007000000000062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22.211428571428769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45</v>
      </c>
      <c r="M19">
        <f t="shared" si="2"/>
        <v>82.5</v>
      </c>
      <c r="N19">
        <f t="shared" si="2"/>
        <v>72.222999999999956</v>
      </c>
      <c r="O19">
        <f t="shared" si="2"/>
        <v>15</v>
      </c>
      <c r="S19" t="s">
        <v>123</v>
      </c>
      <c r="T19" t="s">
        <v>122</v>
      </c>
      <c r="U19" t="s">
        <v>119</v>
      </c>
      <c r="V19" t="s">
        <v>210</v>
      </c>
      <c r="W19" t="s">
        <v>213</v>
      </c>
      <c r="X19" t="s">
        <v>102</v>
      </c>
      <c r="Y19" t="s">
        <v>102</v>
      </c>
    </row>
    <row r="20" spans="1:25">
      <c r="A20">
        <v>2033</v>
      </c>
      <c r="B20">
        <f t="shared" si="2"/>
        <v>46.531500000000051</v>
      </c>
      <c r="C20">
        <f t="shared" si="2"/>
        <v>62.010500000000093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23.250357142857411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45</v>
      </c>
      <c r="M20">
        <f t="shared" si="2"/>
        <v>82.5</v>
      </c>
      <c r="N20">
        <f t="shared" si="2"/>
        <v>71.004500000000007</v>
      </c>
      <c r="O20">
        <f t="shared" si="2"/>
        <v>15</v>
      </c>
      <c r="R20" t="str">
        <f>unit2020!A7</f>
        <v>Biomass_CHP_wood_pellets_DH</v>
      </c>
      <c r="S20">
        <f>unit2020!B7</f>
        <v>2040000</v>
      </c>
      <c r="T20">
        <f>unit2020!C7</f>
        <v>50000</v>
      </c>
      <c r="U20" s="10">
        <f>unit2020!D7</f>
        <v>2</v>
      </c>
      <c r="V20" s="31">
        <f>unit2020!E7</f>
        <v>0.309</v>
      </c>
      <c r="W20" s="31">
        <f>VLOOKUP(R20,'unit2030-none'!$A$1:$I$52,8,0)</f>
        <v>30</v>
      </c>
      <c r="X20" s="32">
        <f>PMT(0.1,W20,S20,0)</f>
        <v>-216401.66643537322</v>
      </c>
      <c r="Y20" s="32">
        <f>-X20</f>
        <v>216401.66643537322</v>
      </c>
    </row>
    <row r="21" spans="1:25">
      <c r="A21">
        <v>2034</v>
      </c>
      <c r="B21">
        <f t="shared" si="2"/>
        <v>48.482000000000426</v>
      </c>
      <c r="C21">
        <f t="shared" si="2"/>
        <v>61.014000000000124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24.289285714286052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45</v>
      </c>
      <c r="M21">
        <f t="shared" si="2"/>
        <v>82.5</v>
      </c>
      <c r="N21">
        <f t="shared" si="2"/>
        <v>69.786000000000058</v>
      </c>
      <c r="O21">
        <f t="shared" si="2"/>
        <v>15</v>
      </c>
      <c r="R21" t="str">
        <f>unit2020!A8</f>
        <v>CCGT</v>
      </c>
      <c r="S21">
        <f>unit2020!B8</f>
        <v>830000</v>
      </c>
      <c r="T21">
        <f>unit2020!C8</f>
        <v>27800</v>
      </c>
      <c r="U21">
        <f>unit2020!D8</f>
        <v>4</v>
      </c>
      <c r="V21" s="31">
        <f>unit2020!E8</f>
        <v>0.61</v>
      </c>
      <c r="W21" s="31">
        <f>VLOOKUP(R21,'unit2030-none'!$A$1:$I$52,8,0)</f>
        <v>30</v>
      </c>
      <c r="X21" s="32">
        <f t="shared" ref="X21:X29" si="3">PMT(0.1,W21,S21,0)</f>
        <v>-88045.776049686159</v>
      </c>
      <c r="Y21" s="32">
        <f t="shared" ref="Y21:Y29" si="4">-X21</f>
        <v>88045.776049686159</v>
      </c>
    </row>
    <row r="22" spans="1:25">
      <c r="A22">
        <v>2035</v>
      </c>
      <c r="B22">
        <f t="shared" si="2"/>
        <v>50.432500000000346</v>
      </c>
      <c r="C22">
        <f t="shared" si="2"/>
        <v>60.017500000000155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25.328214285714694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45</v>
      </c>
      <c r="M22">
        <f t="shared" si="2"/>
        <v>82.5</v>
      </c>
      <c r="N22">
        <f t="shared" si="2"/>
        <v>68.567499999999654</v>
      </c>
      <c r="O22">
        <f t="shared" si="2"/>
        <v>15</v>
      </c>
      <c r="R22" t="str">
        <f>unit2020!A9</f>
        <v>Hydropower_reservoir_medium</v>
      </c>
      <c r="S22">
        <f>unit2020!B9</f>
        <v>8000000</v>
      </c>
      <c r="T22">
        <f>unit2020!C9</f>
        <v>100000</v>
      </c>
      <c r="U22">
        <f>unit2020!D9</f>
        <v>0</v>
      </c>
      <c r="V22" s="31">
        <f>unit2020!E9</f>
        <v>0</v>
      </c>
      <c r="W22" s="31">
        <f>VLOOKUP(R22,'unit2030-none'!$A$1:$I$52,8,0)</f>
        <v>60</v>
      </c>
      <c r="X22" s="32">
        <f t="shared" si="3"/>
        <v>-802636.07380403264</v>
      </c>
      <c r="Y22" s="32">
        <f t="shared" si="4"/>
        <v>802636.07380403264</v>
      </c>
    </row>
    <row r="23" spans="1:25">
      <c r="A23">
        <v>2036</v>
      </c>
      <c r="B23">
        <f t="shared" si="2"/>
        <v>52.383000000000266</v>
      </c>
      <c r="C23">
        <f t="shared" si="2"/>
        <v>59.021000000000186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26.367142857143335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45</v>
      </c>
      <c r="M23">
        <f t="shared" si="2"/>
        <v>82.5</v>
      </c>
      <c r="N23">
        <f t="shared" si="2"/>
        <v>67.348999999999705</v>
      </c>
      <c r="O23">
        <f t="shared" si="2"/>
        <v>15</v>
      </c>
      <c r="R23" t="str">
        <f>unit2020!A10</f>
        <v>OCGT</v>
      </c>
      <c r="S23">
        <f>unit2020!B10</f>
        <v>435000</v>
      </c>
      <c r="T23">
        <f>unit2020!C10</f>
        <v>7745</v>
      </c>
      <c r="U23">
        <f>unit2020!D10</f>
        <v>5</v>
      </c>
      <c r="V23" s="31">
        <f>unit2020!E10</f>
        <v>0.43</v>
      </c>
      <c r="W23" s="31">
        <f>VLOOKUP(R23,'unit2030-none'!$A$1:$I$52,8,0)</f>
        <v>30</v>
      </c>
      <c r="X23" s="32">
        <f t="shared" si="3"/>
        <v>-46144.472989895759</v>
      </c>
      <c r="Y23" s="32">
        <f t="shared" si="4"/>
        <v>46144.472989895759</v>
      </c>
    </row>
    <row r="24" spans="1:25">
      <c r="A24">
        <v>2037</v>
      </c>
      <c r="B24">
        <f t="shared" si="2"/>
        <v>54.333500000000186</v>
      </c>
      <c r="C24">
        <f t="shared" si="2"/>
        <v>58.024500000000216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27.406071428571977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45</v>
      </c>
      <c r="M24">
        <f t="shared" si="2"/>
        <v>82.5</v>
      </c>
      <c r="N24">
        <f t="shared" si="2"/>
        <v>66.130499999999756</v>
      </c>
      <c r="O24">
        <f t="shared" si="2"/>
        <v>15</v>
      </c>
      <c r="R24" t="str">
        <f>unit2020!A11</f>
        <v>PV_utility_systems</v>
      </c>
      <c r="S24">
        <f>unit2020!B11</f>
        <v>587000</v>
      </c>
      <c r="T24">
        <f>unit2020!C11</f>
        <v>11700</v>
      </c>
      <c r="U24">
        <f>unit2020!D11</f>
        <v>0</v>
      </c>
      <c r="V24" s="31">
        <f>unit2020!E11</f>
        <v>1</v>
      </c>
      <c r="W24" s="31">
        <f>VLOOKUP(R24,'unit2030-none'!$A$1:$I$52,8,0)</f>
        <v>25</v>
      </c>
      <c r="X24" s="32">
        <f t="shared" si="3"/>
        <v>-64668.65837554224</v>
      </c>
      <c r="Y24" s="32">
        <f t="shared" si="4"/>
        <v>64668.65837554224</v>
      </c>
    </row>
    <row r="25" spans="1:25">
      <c r="A25">
        <v>2038</v>
      </c>
      <c r="B25">
        <f t="shared" si="2"/>
        <v>56.284000000000106</v>
      </c>
      <c r="C25">
        <f t="shared" si="2"/>
        <v>57.02800000000002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28.445000000000618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45</v>
      </c>
      <c r="M25">
        <f t="shared" si="2"/>
        <v>82.5</v>
      </c>
      <c r="N25">
        <f t="shared" si="2"/>
        <v>64.911999999999807</v>
      </c>
      <c r="O25">
        <f t="shared" si="2"/>
        <v>15</v>
      </c>
      <c r="R25" t="str">
        <f>unit2020!A12</f>
        <v>WTG_offshore</v>
      </c>
      <c r="S25">
        <f>unit2020!B12</f>
        <v>2270000</v>
      </c>
      <c r="T25">
        <f>unit2020!C12</f>
        <v>23400</v>
      </c>
      <c r="U25">
        <f>unit2020!D12</f>
        <v>3</v>
      </c>
      <c r="V25" s="31">
        <f>unit2020!E12</f>
        <v>1</v>
      </c>
      <c r="W25" s="31">
        <f>VLOOKUP(R25,'unit2030-none'!$A$1:$I$52,8,0)</f>
        <v>30</v>
      </c>
      <c r="X25" s="32">
        <f t="shared" si="3"/>
        <v>-240799.89353347901</v>
      </c>
      <c r="Y25" s="32">
        <f t="shared" si="4"/>
        <v>240799.89353347901</v>
      </c>
    </row>
    <row r="26" spans="1:25">
      <c r="A26">
        <v>2039</v>
      </c>
      <c r="B26">
        <f t="shared" si="2"/>
        <v>58.234500000000025</v>
      </c>
      <c r="C26">
        <f t="shared" si="2"/>
        <v>56.031500000000051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29.483928571428805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45</v>
      </c>
      <c r="M26">
        <f t="shared" si="2"/>
        <v>82.5</v>
      </c>
      <c r="N26">
        <f t="shared" si="2"/>
        <v>63.693499999999858</v>
      </c>
      <c r="O26">
        <f t="shared" si="2"/>
        <v>15</v>
      </c>
      <c r="R26" t="str">
        <f>unit2020!A13</f>
        <v>WTG_onshore</v>
      </c>
      <c r="S26">
        <f>unit2020!B13</f>
        <v>1150000</v>
      </c>
      <c r="T26">
        <f>unit2020!C13</f>
        <v>11000</v>
      </c>
      <c r="U26">
        <f>unit2020!D13</f>
        <v>1</v>
      </c>
      <c r="V26" s="31">
        <f>unit2020!E13</f>
        <v>1</v>
      </c>
      <c r="W26" s="31">
        <f>VLOOKUP(R26,'unit2030-none'!$A$1:$I$52,8,0)</f>
        <v>25</v>
      </c>
      <c r="X26" s="32">
        <f t="shared" si="3"/>
        <v>-126693.28301852397</v>
      </c>
      <c r="Y26" s="32">
        <f t="shared" si="4"/>
        <v>126693.28301852397</v>
      </c>
    </row>
    <row r="27" spans="1:25">
      <c r="A27">
        <v>2040</v>
      </c>
      <c r="B27">
        <f t="shared" si="2"/>
        <v>60.1850000000004</v>
      </c>
      <c r="C27">
        <f t="shared" si="2"/>
        <v>55.035000000000082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30.522857142857447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45</v>
      </c>
      <c r="M27">
        <f t="shared" si="2"/>
        <v>82.5</v>
      </c>
      <c r="N27">
        <f t="shared" si="2"/>
        <v>62.474999999999909</v>
      </c>
      <c r="O27">
        <f t="shared" si="2"/>
        <v>15</v>
      </c>
      <c r="R27" t="str">
        <f>unit2020!A14</f>
        <v>Lithium_ion_battery</v>
      </c>
      <c r="S27" s="10">
        <f>unit2020!B14</f>
        <v>321000</v>
      </c>
      <c r="T27">
        <f>unit2020!C14</f>
        <v>7800</v>
      </c>
      <c r="U27">
        <f>unit2020!D14</f>
        <v>2</v>
      </c>
      <c r="V27" s="31">
        <f>unit2020!E14</f>
        <v>0.9</v>
      </c>
      <c r="W27" s="31">
        <f>VLOOKUP(R27,'unit2030-none'!$A$1:$I$52,8,0)</f>
        <v>20</v>
      </c>
      <c r="X27" s="32">
        <f t="shared" si="3"/>
        <v>-37704.539551987196</v>
      </c>
      <c r="Y27" s="32">
        <f t="shared" si="4"/>
        <v>37704.539551987196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54.038500000000113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31.561785714286088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45</v>
      </c>
      <c r="M28">
        <f t="shared" si="5"/>
        <v>82.5</v>
      </c>
      <c r="N28">
        <f t="shared" si="5"/>
        <v>61.25649999999996</v>
      </c>
      <c r="O28">
        <f t="shared" si="5"/>
        <v>15</v>
      </c>
      <c r="R28" t="str">
        <f>unit2020!A15</f>
        <v>CCGT_CHP_backpressure_DH</v>
      </c>
      <c r="S28">
        <f>unit2020!B15</f>
        <v>1200000</v>
      </c>
      <c r="T28">
        <f>unit2020!C15</f>
        <v>0</v>
      </c>
      <c r="U28">
        <f>unit2020!D15</f>
        <v>0</v>
      </c>
      <c r="V28" s="31">
        <f>unit2020!E15</f>
        <v>0.53</v>
      </c>
      <c r="W28" s="31">
        <f>VLOOKUP(R28,'unit2030-none'!$A$1:$I$52,8,0)</f>
        <v>30</v>
      </c>
      <c r="X28" s="32">
        <f t="shared" si="3"/>
        <v>-127295.09790316071</v>
      </c>
      <c r="Y28" s="32">
        <f t="shared" si="4"/>
        <v>127295.09790316071</v>
      </c>
    </row>
    <row r="29" spans="1:25">
      <c r="A29">
        <v>2042</v>
      </c>
      <c r="B29">
        <f t="shared" si="5"/>
        <v>64.08600000000024</v>
      </c>
      <c r="C29">
        <f t="shared" si="5"/>
        <v>53.042000000000144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32.60071428571473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45</v>
      </c>
      <c r="M29">
        <f t="shared" si="5"/>
        <v>82.5</v>
      </c>
      <c r="N29">
        <f t="shared" si="5"/>
        <v>60.038000000000011</v>
      </c>
      <c r="O29">
        <f t="shared" si="5"/>
        <v>15</v>
      </c>
      <c r="R29" t="str">
        <f>unit2020!A16</f>
        <v>Hydropower_ROR</v>
      </c>
      <c r="S29">
        <f>unit2020!B16</f>
        <v>8000000</v>
      </c>
      <c r="T29">
        <f>unit2020!C16</f>
        <v>100000</v>
      </c>
      <c r="U29">
        <f>unit2020!D16</f>
        <v>0</v>
      </c>
      <c r="V29" s="31">
        <f>unit2020!E16</f>
        <v>0</v>
      </c>
      <c r="W29" s="31">
        <f>VLOOKUP(R29,'unit2030-none'!$A$1:$I$52,8,0)</f>
        <v>20</v>
      </c>
      <c r="X29" s="32">
        <f t="shared" si="3"/>
        <v>-939676.99818036635</v>
      </c>
      <c r="Y29" s="32">
        <f t="shared" si="4"/>
        <v>939676.99818036635</v>
      </c>
    </row>
    <row r="30" spans="1:25">
      <c r="A30">
        <v>2043</v>
      </c>
      <c r="B30">
        <f t="shared" si="5"/>
        <v>66.03650000000016</v>
      </c>
      <c r="C30">
        <f t="shared" si="5"/>
        <v>52.045500000000175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33.639642857143372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45</v>
      </c>
      <c r="M30">
        <f t="shared" si="5"/>
        <v>82.5</v>
      </c>
      <c r="N30">
        <f t="shared" si="5"/>
        <v>58.819500000000062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51.049000000000206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34.678571428572013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45</v>
      </c>
      <c r="M31">
        <f t="shared" si="5"/>
        <v>82.5</v>
      </c>
      <c r="N31">
        <f t="shared" si="5"/>
        <v>57.600999999999658</v>
      </c>
      <c r="O31">
        <f t="shared" si="5"/>
        <v>15</v>
      </c>
      <c r="U31" t="s">
        <v>204</v>
      </c>
      <c r="V31" t="s">
        <v>2</v>
      </c>
      <c r="W31" t="s">
        <v>215</v>
      </c>
    </row>
    <row r="32" spans="1:25">
      <c r="A32">
        <v>2045</v>
      </c>
      <c r="B32">
        <f t="shared" si="5"/>
        <v>69.9375</v>
      </c>
      <c r="C32">
        <f t="shared" si="5"/>
        <v>50.052500000000009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35.7175000000002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45</v>
      </c>
      <c r="M32">
        <f t="shared" si="5"/>
        <v>82.5</v>
      </c>
      <c r="N32">
        <f t="shared" si="5"/>
        <v>56.382499999999709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49.05600000000004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36.756428571428842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45</v>
      </c>
      <c r="M33">
        <f t="shared" si="5"/>
        <v>82.5</v>
      </c>
      <c r="N33">
        <f t="shared" si="5"/>
        <v>55.16399999999976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48.059500000000071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37.795357142857483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45</v>
      </c>
      <c r="M34">
        <f t="shared" si="5"/>
        <v>82.5</v>
      </c>
      <c r="N34">
        <f t="shared" si="5"/>
        <v>53.945499999999811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47.063000000000102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38.834285714286125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45</v>
      </c>
      <c r="M35">
        <f t="shared" si="5"/>
        <v>82.5</v>
      </c>
      <c r="N35">
        <f t="shared" si="5"/>
        <v>52.726999999999862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46.066500000000133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39.873214285714766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45</v>
      </c>
      <c r="M36">
        <f t="shared" si="5"/>
        <v>82.5</v>
      </c>
      <c r="N36">
        <f t="shared" si="5"/>
        <v>51.508499999999913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45.07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42.74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45</v>
      </c>
      <c r="M37">
        <f t="shared" si="6"/>
        <v>82.5</v>
      </c>
      <c r="N37">
        <f t="shared" si="6"/>
        <v>50.29</v>
      </c>
      <c r="O37">
        <f t="shared" si="6"/>
        <v>15</v>
      </c>
    </row>
    <row r="39" spans="1:22">
      <c r="A39" t="s">
        <v>209</v>
      </c>
    </row>
    <row r="40" spans="1:22">
      <c r="B40" t="s">
        <v>26</v>
      </c>
      <c r="C40" t="s">
        <v>32</v>
      </c>
      <c r="D40" t="s">
        <v>64</v>
      </c>
      <c r="E40" t="s">
        <v>69</v>
      </c>
      <c r="F40" t="s">
        <v>73</v>
      </c>
      <c r="G40" t="s">
        <v>74</v>
      </c>
      <c r="H40" t="s">
        <v>178</v>
      </c>
      <c r="I40" t="s">
        <v>33</v>
      </c>
      <c r="M40" s="29" t="s">
        <v>207</v>
      </c>
    </row>
    <row r="41" spans="1:22">
      <c r="A41" t="s">
        <v>123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9" t="s">
        <v>208</v>
      </c>
    </row>
    <row r="42" spans="1:22">
      <c r="A42" t="s">
        <v>102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9" t="s">
        <v>212</v>
      </c>
    </row>
    <row r="43" spans="1:22">
      <c r="A43" t="s">
        <v>122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119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210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211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217</v>
      </c>
    </row>
    <row r="48" spans="1:22">
      <c r="A48" s="8">
        <f>S18</f>
        <v>2020</v>
      </c>
      <c r="B48" s="8">
        <f>VLOOKUP($A$48,$A$49:$I$79,2,0)</f>
        <v>147.53106796116506</v>
      </c>
      <c r="C48" s="8">
        <f>VLOOKUP($A$48,$A$49:$I$79,3,0)</f>
        <v>30.599186681771251</v>
      </c>
      <c r="D48" s="8">
        <f>VLOOKUP($A$48,$A$49:$I$79,4,0)</f>
        <v>41.950009013675498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30.383969577132948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147.53106796116506</v>
      </c>
      <c r="C49" s="7">
        <f t="shared" ref="C49:D49" si="9">C$44+($G8+C$46*$V$35)/C$45</f>
        <v>30.599186681771251</v>
      </c>
      <c r="D49" s="7">
        <f t="shared" si="9"/>
        <v>41.950009013675498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30.383969577132948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147.53106796116506</v>
      </c>
      <c r="C50" s="7">
        <f t="shared" ref="C50:D50" si="21">C$44+($G9+C$46*$V$35)/C$45</f>
        <v>32.302348274277222</v>
      </c>
      <c r="D50" s="7">
        <f t="shared" si="21"/>
        <v>44.36612197048629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32.344212164734159</v>
      </c>
      <c r="M50">
        <v>300</v>
      </c>
      <c r="N50">
        <f t="shared" si="12"/>
        <v>415849.51619467093</v>
      </c>
      <c r="O50">
        <f t="shared" si="13"/>
        <v>125025.53205421753</v>
      </c>
      <c r="P50">
        <f t="shared" si="14"/>
        <v>66474.475693998407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136410.28877630059</v>
      </c>
    </row>
    <row r="51" spans="1:21">
      <c r="A51" s="7">
        <f t="shared" si="20"/>
        <v>2022</v>
      </c>
      <c r="B51" s="7">
        <f t="shared" si="8"/>
        <v>147.53106796116506</v>
      </c>
      <c r="C51" s="7">
        <f t="shared" ref="C51:D51" si="22">C$44+($G10+C$46*$V$35)/C$45</f>
        <v>34.005509866783193</v>
      </c>
      <c r="D51" s="7">
        <f t="shared" si="22"/>
        <v>46.782234927297083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34.304454752335367</v>
      </c>
      <c r="M51">
        <v>600</v>
      </c>
      <c r="N51">
        <f t="shared" si="12"/>
        <v>460108.83658302051</v>
      </c>
      <c r="O51">
        <f t="shared" si="13"/>
        <v>134205.28805874891</v>
      </c>
      <c r="P51">
        <f t="shared" si="14"/>
        <v>79059.478398101055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145525.47964944047</v>
      </c>
    </row>
    <row r="52" spans="1:21">
      <c r="A52" s="7">
        <f t="shared" si="20"/>
        <v>2023</v>
      </c>
      <c r="B52" s="7">
        <f t="shared" si="8"/>
        <v>147.53106796116506</v>
      </c>
      <c r="C52" s="7">
        <f t="shared" ref="C52:D52" si="23">C$44+($G11+C$46*$V$35)/C$45</f>
        <v>35.708671459289164</v>
      </c>
      <c r="D52" s="7">
        <f t="shared" si="23"/>
        <v>49.198347884107882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36.264697339936582</v>
      </c>
      <c r="M52">
        <v>900</v>
      </c>
      <c r="N52">
        <f t="shared" si="12"/>
        <v>504368.15697136999</v>
      </c>
      <c r="O52">
        <f t="shared" si="13"/>
        <v>143385.04406328028</v>
      </c>
      <c r="P52">
        <f t="shared" si="14"/>
        <v>91644.481102203717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154640.67052258036</v>
      </c>
    </row>
    <row r="53" spans="1:21">
      <c r="A53" s="7">
        <f t="shared" si="20"/>
        <v>2024</v>
      </c>
      <c r="B53" s="7">
        <f t="shared" si="8"/>
        <v>147.53106796116506</v>
      </c>
      <c r="C53" s="7">
        <f>C$44+($G12+C$46*$V$35)/C$45</f>
        <v>37.411833051795135</v>
      </c>
      <c r="D53" s="7">
        <f t="shared" ref="D53" si="24">D$44+($G12+D$46*$V$35)/D$45</f>
        <v>51.614460840918674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38.22493992753779</v>
      </c>
      <c r="M53">
        <v>1200</v>
      </c>
      <c r="N53">
        <f t="shared" si="12"/>
        <v>548627.47735971957</v>
      </c>
      <c r="O53">
        <f t="shared" si="13"/>
        <v>152564.80006781165</v>
      </c>
      <c r="P53">
        <f t="shared" si="14"/>
        <v>104229.48380630635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163755.86139572025</v>
      </c>
    </row>
    <row r="54" spans="1:21">
      <c r="A54" s="7">
        <f t="shared" si="20"/>
        <v>2025</v>
      </c>
      <c r="B54" s="7">
        <f t="shared" si="8"/>
        <v>147.53106796116506</v>
      </c>
      <c r="C54" s="7">
        <f t="shared" ref="C54" si="25">C$44+($G13+C$46*$V$35)/C$45</f>
        <v>39.11499464430036</v>
      </c>
      <c r="D54" s="7">
        <f>D$44+($G13+D$46*$V$35)/D$45</f>
        <v>54.030573797728408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40.185182515138145</v>
      </c>
      <c r="M54">
        <v>1500</v>
      </c>
      <c r="N54">
        <f t="shared" si="12"/>
        <v>592886.79774806905</v>
      </c>
      <c r="O54">
        <f t="shared" si="13"/>
        <v>161744.55607234302</v>
      </c>
      <c r="P54">
        <f t="shared" si="14"/>
        <v>116814.48651040901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172871.05226886013</v>
      </c>
    </row>
    <row r="55" spans="1:21">
      <c r="A55" s="7">
        <f t="shared" si="20"/>
        <v>2026</v>
      </c>
      <c r="B55" s="7">
        <f t="shared" si="8"/>
        <v>147.53106796116506</v>
      </c>
      <c r="C55" s="7">
        <f t="shared" ref="C55:D55" si="26">C$44+($G14+C$46*$V$35)/C$45</f>
        <v>40.818156236806331</v>
      </c>
      <c r="D55" s="7">
        <f t="shared" si="26"/>
        <v>56.446686754539208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42.145425102739352</v>
      </c>
      <c r="M55">
        <v>1800</v>
      </c>
      <c r="N55">
        <f t="shared" si="12"/>
        <v>637146.11813641852</v>
      </c>
      <c r="O55">
        <f t="shared" si="13"/>
        <v>170924.31207687443</v>
      </c>
      <c r="P55">
        <f t="shared" si="14"/>
        <v>129399.48921451166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181986.24314200002</v>
      </c>
    </row>
    <row r="56" spans="1:21">
      <c r="A56" s="7">
        <f t="shared" si="20"/>
        <v>2027</v>
      </c>
      <c r="B56" s="7">
        <f t="shared" si="8"/>
        <v>147.53106796116506</v>
      </c>
      <c r="C56" s="7">
        <f t="shared" ref="C56:D56" si="27">C$44+($G15+C$46*$V$35)/C$45</f>
        <v>42.521317829312295</v>
      </c>
      <c r="D56" s="7">
        <f t="shared" si="27"/>
        <v>58.86279971135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44.10566769034056</v>
      </c>
      <c r="M56">
        <v>2100</v>
      </c>
      <c r="N56">
        <f t="shared" si="12"/>
        <v>681405.43852476811</v>
      </c>
      <c r="O56">
        <f t="shared" si="13"/>
        <v>180104.06808140577</v>
      </c>
      <c r="P56">
        <f t="shared" si="14"/>
        <v>141984.49191861431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191101.43401513991</v>
      </c>
    </row>
    <row r="57" spans="1:21">
      <c r="A57" s="7">
        <f t="shared" si="20"/>
        <v>2028</v>
      </c>
      <c r="B57" s="7">
        <f t="shared" si="8"/>
        <v>147.53106796116506</v>
      </c>
      <c r="C57" s="7">
        <f t="shared" ref="C57:D57" si="28">C$44+($G16+C$46*$V$35)/C$45</f>
        <v>44.224479421818266</v>
      </c>
      <c r="D57" s="7">
        <f t="shared" si="28"/>
        <v>61.278912668160793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46.065910277941775</v>
      </c>
      <c r="M57">
        <v>2400</v>
      </c>
      <c r="N57">
        <f t="shared" si="12"/>
        <v>725664.75891311758</v>
      </c>
      <c r="O57">
        <f t="shared" si="13"/>
        <v>189283.82408593717</v>
      </c>
      <c r="P57">
        <f t="shared" si="14"/>
        <v>154569.49462271697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200216.6248882798</v>
      </c>
    </row>
    <row r="58" spans="1:21">
      <c r="A58" s="7">
        <f t="shared" si="20"/>
        <v>2029</v>
      </c>
      <c r="B58" s="7">
        <f t="shared" si="8"/>
        <v>147.53106796116506</v>
      </c>
      <c r="C58" s="7">
        <f t="shared" ref="C58:D58" si="29">C$44+($G17+C$46*$V$35)/C$45</f>
        <v>45.927641014324237</v>
      </c>
      <c r="D58" s="7">
        <f t="shared" si="29"/>
        <v>63.695025624971592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48.026152865542983</v>
      </c>
      <c r="M58">
        <v>2700</v>
      </c>
      <c r="N58">
        <f t="shared" si="12"/>
        <v>769924.07930146705</v>
      </c>
      <c r="O58">
        <f t="shared" si="13"/>
        <v>198463.58009046852</v>
      </c>
      <c r="P58">
        <f t="shared" si="14"/>
        <v>167154.4973268196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209331.81576141965</v>
      </c>
    </row>
    <row r="59" spans="1:21">
      <c r="A59" s="7">
        <f t="shared" si="20"/>
        <v>2030</v>
      </c>
      <c r="B59" s="7">
        <f t="shared" si="8"/>
        <v>147.53106796116506</v>
      </c>
      <c r="C59" s="7">
        <f t="shared" ref="C59:D59" si="30">C$44+($G18+C$46*$V$35)/C$45</f>
        <v>47.630802606830208</v>
      </c>
      <c r="D59" s="7">
        <f t="shared" si="30"/>
        <v>66.111138581782384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49.986395453144198</v>
      </c>
      <c r="M59">
        <v>3000</v>
      </c>
      <c r="N59">
        <f t="shared" si="12"/>
        <v>814183.39968981664</v>
      </c>
      <c r="O59">
        <f t="shared" si="13"/>
        <v>207643.33609499992</v>
      </c>
      <c r="P59">
        <f t="shared" si="14"/>
        <v>179739.50003092227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218447.00663455954</v>
      </c>
    </row>
    <row r="60" spans="1:21">
      <c r="A60" s="7">
        <f t="shared" si="20"/>
        <v>2031</v>
      </c>
      <c r="B60" s="7">
        <f t="shared" si="8"/>
        <v>147.53106796116506</v>
      </c>
      <c r="C60" s="7">
        <f t="shared" ref="C60:D60" si="31">C$44+($G19+C$46*$V$35)/C$45</f>
        <v>49.333964199335433</v>
      </c>
      <c r="D60" s="7">
        <f t="shared" si="31"/>
        <v>68.527251538592125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51.946638040744546</v>
      </c>
      <c r="M60">
        <v>3300</v>
      </c>
      <c r="N60">
        <f t="shared" si="12"/>
        <v>858442.72007816611</v>
      </c>
      <c r="O60">
        <f t="shared" si="13"/>
        <v>216823.09209953129</v>
      </c>
      <c r="P60">
        <f t="shared" si="14"/>
        <v>192324.5027350249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227562.19750769943</v>
      </c>
    </row>
    <row r="61" spans="1:21">
      <c r="A61" s="7">
        <f t="shared" si="20"/>
        <v>2032</v>
      </c>
      <c r="B61" s="7">
        <f t="shared" si="8"/>
        <v>147.53106796116506</v>
      </c>
      <c r="C61" s="7">
        <f t="shared" ref="C61:D61" si="32">C$44+($G20+C$46*$V$35)/C$45</f>
        <v>51.037125791841405</v>
      </c>
      <c r="D61" s="7">
        <f t="shared" si="32"/>
        <v>70.943364495402918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53.90688062834576</v>
      </c>
      <c r="M61">
        <v>3600</v>
      </c>
      <c r="N61">
        <f t="shared" si="12"/>
        <v>902702.0404665157</v>
      </c>
      <c r="O61">
        <f t="shared" si="13"/>
        <v>226002.84810406266</v>
      </c>
      <c r="P61">
        <f t="shared" si="14"/>
        <v>204909.50543912756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236677.38838083931</v>
      </c>
    </row>
    <row r="62" spans="1:21">
      <c r="A62" s="7">
        <f t="shared" si="20"/>
        <v>2033</v>
      </c>
      <c r="B62" s="7">
        <f t="shared" si="8"/>
        <v>147.53106796116506</v>
      </c>
      <c r="C62" s="7">
        <f t="shared" ref="C62:D62" si="33">C$44+($G21+C$46*$V$35)/C$45</f>
        <v>52.740287384347369</v>
      </c>
      <c r="D62" s="7">
        <f t="shared" si="33"/>
        <v>73.35947745221371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55.867123215946968</v>
      </c>
      <c r="M62">
        <v>3900</v>
      </c>
      <c r="N62">
        <f t="shared" si="12"/>
        <v>946961.36085486517</v>
      </c>
      <c r="O62">
        <f t="shared" si="13"/>
        <v>235182.60410859404</v>
      </c>
      <c r="P62">
        <f t="shared" si="14"/>
        <v>217494.5081432302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245792.5792539792</v>
      </c>
    </row>
    <row r="63" spans="1:21">
      <c r="A63" s="7">
        <f t="shared" si="20"/>
        <v>2034</v>
      </c>
      <c r="B63" s="7">
        <f t="shared" si="8"/>
        <v>147.53106796116506</v>
      </c>
      <c r="C63" s="7">
        <f t="shared" ref="C63:D63" si="34">C$44+($G22+C$46*$V$35)/C$45</f>
        <v>54.44344897685334</v>
      </c>
      <c r="D63" s="7">
        <f t="shared" si="34"/>
        <v>75.775590409024502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57.827365803548176</v>
      </c>
      <c r="M63">
        <v>4200</v>
      </c>
      <c r="N63">
        <f t="shared" si="12"/>
        <v>991220.68124321476</v>
      </c>
      <c r="O63">
        <f t="shared" si="13"/>
        <v>244362.36011312541</v>
      </c>
      <c r="P63">
        <f t="shared" si="14"/>
        <v>230079.51084733286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254907.77012711909</v>
      </c>
    </row>
    <row r="64" spans="1:21">
      <c r="A64" s="7">
        <f t="shared" si="20"/>
        <v>2035</v>
      </c>
      <c r="B64" s="7">
        <f t="shared" si="8"/>
        <v>147.53106796116506</v>
      </c>
      <c r="C64" s="7">
        <f t="shared" ref="C64:D64" si="35">C$44+($G23+C$46*$V$35)/C$45</f>
        <v>56.146610569359311</v>
      </c>
      <c r="D64" s="7">
        <f t="shared" si="35"/>
        <v>78.191703365835295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59.787608391149391</v>
      </c>
      <c r="M64">
        <v>4500</v>
      </c>
      <c r="N64">
        <f t="shared" si="12"/>
        <v>1035480.0016315642</v>
      </c>
      <c r="O64">
        <f t="shared" si="13"/>
        <v>253542.11611765678</v>
      </c>
      <c r="P64">
        <f t="shared" si="14"/>
        <v>242664.51355143549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264022.96100025898</v>
      </c>
    </row>
    <row r="65" spans="1:21">
      <c r="A65" s="7">
        <f t="shared" si="20"/>
        <v>2036</v>
      </c>
      <c r="B65" s="7">
        <f t="shared" si="8"/>
        <v>147.53106796116506</v>
      </c>
      <c r="C65" s="7">
        <f t="shared" ref="C65:D65" si="36">C$44+($G24+C$46*$V$35)/C$45</f>
        <v>57.849772161865282</v>
      </c>
      <c r="D65" s="7">
        <f t="shared" si="36"/>
        <v>80.607816322646087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61.747850978750598</v>
      </c>
      <c r="M65">
        <v>4800</v>
      </c>
      <c r="N65">
        <f t="shared" si="12"/>
        <v>1079739.3220199137</v>
      </c>
      <c r="O65">
        <f t="shared" si="13"/>
        <v>262721.87212218816</v>
      </c>
      <c r="P65">
        <f t="shared" si="14"/>
        <v>255249.51625553815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273138.15187339886</v>
      </c>
    </row>
    <row r="66" spans="1:21">
      <c r="A66" s="7">
        <f t="shared" si="20"/>
        <v>2037</v>
      </c>
      <c r="B66" s="7">
        <f t="shared" si="8"/>
        <v>147.53106796116506</v>
      </c>
      <c r="C66" s="7">
        <f t="shared" ref="C66:D66" si="37">C$44+($G25+C$46*$V$35)/C$45</f>
        <v>59.552933754371253</v>
      </c>
      <c r="D66" s="7">
        <f t="shared" si="37"/>
        <v>83.02392927945688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63.708093566351806</v>
      </c>
      <c r="M66">
        <v>5100</v>
      </c>
      <c r="N66">
        <f t="shared" si="12"/>
        <v>1123998.6424082632</v>
      </c>
      <c r="O66">
        <f t="shared" si="13"/>
        <v>271901.6281267195</v>
      </c>
      <c r="P66">
        <f t="shared" si="14"/>
        <v>267834.51895964076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282253.34274653875</v>
      </c>
    </row>
    <row r="67" spans="1:21">
      <c r="A67" s="7">
        <f t="shared" si="20"/>
        <v>2038</v>
      </c>
      <c r="B67" s="7">
        <f t="shared" si="8"/>
        <v>147.53106796116506</v>
      </c>
      <c r="C67" s="7">
        <f t="shared" ref="C67:D67" si="38">C$44+($G26+C$46*$V$35)/C$45</f>
        <v>61.256095346876478</v>
      </c>
      <c r="D67" s="7">
        <f t="shared" si="38"/>
        <v>85.440042236266621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65.668336153952168</v>
      </c>
      <c r="M67">
        <v>5400</v>
      </c>
      <c r="N67">
        <f t="shared" si="12"/>
        <v>1168257.9627966126</v>
      </c>
      <c r="O67">
        <f t="shared" si="13"/>
        <v>281081.3841312509</v>
      </c>
      <c r="P67">
        <f t="shared" si="14"/>
        <v>280419.52166374342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291368.53361967864</v>
      </c>
    </row>
    <row r="68" spans="1:21">
      <c r="A68" s="7">
        <f t="shared" si="20"/>
        <v>2039</v>
      </c>
      <c r="B68" s="7">
        <f t="shared" si="8"/>
        <v>147.53106796116506</v>
      </c>
      <c r="C68" s="7">
        <f t="shared" ref="C68:D68" si="39">C$44+($G27+C$46*$V$35)/C$45</f>
        <v>62.959256939382442</v>
      </c>
      <c r="D68" s="7">
        <f t="shared" si="39"/>
        <v>87.856155193077413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67.628578741553369</v>
      </c>
      <c r="M68">
        <v>5700</v>
      </c>
      <c r="N68">
        <f t="shared" si="12"/>
        <v>1212517.2831849623</v>
      </c>
      <c r="O68">
        <f t="shared" si="13"/>
        <v>290261.14013578231</v>
      </c>
      <c r="P68">
        <f t="shared" si="14"/>
        <v>293004.52436784608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300483.72449281852</v>
      </c>
    </row>
    <row r="69" spans="1:21">
      <c r="A69" s="7">
        <f t="shared" si="20"/>
        <v>2040</v>
      </c>
      <c r="B69" s="7">
        <f t="shared" si="8"/>
        <v>147.53106796116506</v>
      </c>
      <c r="C69" s="7">
        <f t="shared" ref="C69:D69" si="40">C$44+($G28+C$46*$V$35)/C$45</f>
        <v>64.662418531888406</v>
      </c>
      <c r="D69" s="7">
        <f t="shared" si="40"/>
        <v>90.272268149888205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69.588821329154584</v>
      </c>
      <c r="M69">
        <v>6000</v>
      </c>
      <c r="N69">
        <f t="shared" si="12"/>
        <v>1256776.6035733118</v>
      </c>
      <c r="O69">
        <f t="shared" si="13"/>
        <v>299440.89614031365</v>
      </c>
      <c r="P69">
        <f t="shared" si="14"/>
        <v>305589.52707194875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309598.91536595841</v>
      </c>
    </row>
    <row r="70" spans="1:21">
      <c r="A70" s="7">
        <f t="shared" si="20"/>
        <v>2041</v>
      </c>
      <c r="B70" s="7">
        <f t="shared" si="8"/>
        <v>147.53106796116506</v>
      </c>
      <c r="C70" s="7">
        <f t="shared" ref="C70:D70" si="41">C$44+($G29+C$46*$V$35)/C$45</f>
        <v>66.365580124394384</v>
      </c>
      <c r="D70" s="7">
        <f t="shared" si="41"/>
        <v>92.688381106699012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71.549063916755799</v>
      </c>
      <c r="M70">
        <v>6300</v>
      </c>
      <c r="N70">
        <f t="shared" si="12"/>
        <v>1301035.9239616613</v>
      </c>
      <c r="O70">
        <f t="shared" si="13"/>
        <v>308620.65214484505</v>
      </c>
      <c r="P70">
        <f t="shared" si="14"/>
        <v>318174.52977605141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318714.1062390983</v>
      </c>
    </row>
    <row r="71" spans="1:21">
      <c r="A71" s="7">
        <f t="shared" si="20"/>
        <v>2042</v>
      </c>
      <c r="B71" s="7">
        <f t="shared" si="8"/>
        <v>147.53106796116506</v>
      </c>
      <c r="C71" s="7">
        <f t="shared" ref="C71:D71" si="42">C$44+($G30+C$46*$V$35)/C$45</f>
        <v>68.068741716900348</v>
      </c>
      <c r="D71" s="7">
        <f t="shared" si="42"/>
        <v>95.104494063509804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73.509306504356999</v>
      </c>
      <c r="M71">
        <v>6600</v>
      </c>
      <c r="N71">
        <f t="shared" si="12"/>
        <v>1345295.2443500108</v>
      </c>
      <c r="O71">
        <f t="shared" si="13"/>
        <v>317800.4081493764</v>
      </c>
      <c r="P71">
        <f t="shared" si="14"/>
        <v>330759.53248015407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327829.29711223819</v>
      </c>
    </row>
    <row r="72" spans="1:21">
      <c r="A72" s="7">
        <f t="shared" si="20"/>
        <v>2043</v>
      </c>
      <c r="B72" s="7">
        <f t="shared" si="8"/>
        <v>147.53106796116506</v>
      </c>
      <c r="C72" s="7">
        <f t="shared" ref="C72:D72" si="43">C$44+($G31+C$46*$V$35)/C$45</f>
        <v>69.771903309406326</v>
      </c>
      <c r="D72" s="7">
        <f t="shared" si="43"/>
        <v>97.520607020320597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75.469549091958214</v>
      </c>
      <c r="M72">
        <v>6900</v>
      </c>
      <c r="N72">
        <f t="shared" si="12"/>
        <v>1389554.5647383605</v>
      </c>
      <c r="O72">
        <f t="shared" si="13"/>
        <v>326980.1641539078</v>
      </c>
      <c r="P72">
        <f t="shared" si="14"/>
        <v>343344.53518425673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336944.48798537807</v>
      </c>
    </row>
    <row r="73" spans="1:21">
      <c r="A73" s="7">
        <f t="shared" si="20"/>
        <v>2044</v>
      </c>
      <c r="B73" s="7">
        <f t="shared" si="8"/>
        <v>147.53106796116506</v>
      </c>
      <c r="C73" s="7">
        <f t="shared" ref="C73:D73" si="44">C$44+($G32+C$46*$V$35)/C$45</f>
        <v>71.475064901911551</v>
      </c>
      <c r="D73" s="7">
        <f t="shared" si="44"/>
        <v>99.936719977130338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77.429791679558562</v>
      </c>
      <c r="M73">
        <v>7200</v>
      </c>
      <c r="N73">
        <f t="shared" si="12"/>
        <v>1433813.8851267099</v>
      </c>
      <c r="O73">
        <f t="shared" si="13"/>
        <v>336159.9201584392</v>
      </c>
      <c r="P73">
        <f t="shared" si="14"/>
        <v>355929.53788835939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346059.67885851796</v>
      </c>
    </row>
    <row r="74" spans="1:21">
      <c r="A74" s="7">
        <f t="shared" si="20"/>
        <v>2045</v>
      </c>
      <c r="B74" s="7">
        <f t="shared" si="8"/>
        <v>147.53106796116506</v>
      </c>
      <c r="C74" s="7">
        <f t="shared" ref="C74:D74" si="45">C$44+($G33+C$46*$V$35)/C$45</f>
        <v>73.178226494417515</v>
      </c>
      <c r="D74" s="7">
        <f t="shared" si="45"/>
        <v>102.35283293394113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79.390034267159777</v>
      </c>
      <c r="M74">
        <v>7500</v>
      </c>
      <c r="N74">
        <f t="shared" si="12"/>
        <v>1478073.2055150594</v>
      </c>
      <c r="O74">
        <f t="shared" si="13"/>
        <v>345339.67616297054</v>
      </c>
      <c r="P74">
        <f t="shared" si="14"/>
        <v>368514.54059246194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355174.86973165785</v>
      </c>
    </row>
    <row r="75" spans="1:21">
      <c r="A75" s="7">
        <f t="shared" si="20"/>
        <v>2046</v>
      </c>
      <c r="B75" s="7">
        <f t="shared" si="8"/>
        <v>147.53106796116506</v>
      </c>
      <c r="C75" s="7">
        <f t="shared" ref="C75:D75" si="46">C$44+($G34+C$46*$V$35)/C$45</f>
        <v>74.881388086923494</v>
      </c>
      <c r="D75" s="7">
        <f t="shared" si="46"/>
        <v>104.76894589075192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81.350276854760992</v>
      </c>
      <c r="M75">
        <v>7800</v>
      </c>
      <c r="N75">
        <f t="shared" si="12"/>
        <v>1522332.5259034089</v>
      </c>
      <c r="O75">
        <f t="shared" si="13"/>
        <v>354519.43216750189</v>
      </c>
      <c r="P75">
        <f t="shared" si="14"/>
        <v>381099.5432965646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364290.06060479773</v>
      </c>
    </row>
    <row r="76" spans="1:21">
      <c r="A76" s="7">
        <f t="shared" si="20"/>
        <v>2047</v>
      </c>
      <c r="B76" s="7">
        <f t="shared" si="8"/>
        <v>147.53106796116506</v>
      </c>
      <c r="C76" s="7">
        <f t="shared" ref="C76:D76" si="47">C$44+($G35+C$46*$V$35)/C$45</f>
        <v>76.584549679429458</v>
      </c>
      <c r="D76" s="7">
        <f t="shared" si="47"/>
        <v>107.18505884756271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83.310519442362192</v>
      </c>
      <c r="M76">
        <v>8100</v>
      </c>
      <c r="N76">
        <f t="shared" si="12"/>
        <v>1566591.8462917586</v>
      </c>
      <c r="O76">
        <f t="shared" si="13"/>
        <v>363699.18817203329</v>
      </c>
      <c r="P76">
        <f t="shared" si="14"/>
        <v>393684.54600066727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373405.25147793762</v>
      </c>
    </row>
    <row r="77" spans="1:21">
      <c r="A77" s="7">
        <f t="shared" si="20"/>
        <v>2048</v>
      </c>
      <c r="B77" s="7">
        <f t="shared" si="8"/>
        <v>147.53106796116506</v>
      </c>
      <c r="C77" s="7">
        <f t="shared" ref="C77:D77" si="48">C$44+($G36+C$46*$V$35)/C$45</f>
        <v>78.287711271935422</v>
      </c>
      <c r="D77" s="7">
        <f t="shared" si="48"/>
        <v>109.60117180437351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85.270762029963407</v>
      </c>
      <c r="M77">
        <v>8400</v>
      </c>
      <c r="N77">
        <f t="shared" si="12"/>
        <v>1610851.1666801081</v>
      </c>
      <c r="O77">
        <f t="shared" si="13"/>
        <v>372878.94417656469</v>
      </c>
      <c r="P77">
        <f t="shared" si="14"/>
        <v>406269.54870476993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382520.44235107745</v>
      </c>
    </row>
    <row r="78" spans="1:21">
      <c r="A78" s="7">
        <f t="shared" si="20"/>
        <v>2049</v>
      </c>
      <c r="B78" s="7">
        <f t="shared" si="8"/>
        <v>147.53106796116506</v>
      </c>
      <c r="C78" s="7">
        <f t="shared" ref="C78:D78" si="49">C$44+($G37+C$46*$V$35)/C$45</f>
        <v>82.987359983878434</v>
      </c>
      <c r="D78" s="7">
        <f t="shared" si="49"/>
        <v>116.26811532596709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90.679791679558193</v>
      </c>
      <c r="M78">
        <v>8700</v>
      </c>
      <c r="N78">
        <f t="shared" si="12"/>
        <v>1655110.4870684575</v>
      </c>
      <c r="O78">
        <f t="shared" si="13"/>
        <v>382058.70018109609</v>
      </c>
      <c r="P78">
        <f t="shared" si="14"/>
        <v>418854.55140887259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391635.6332242174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D41" sqref="D41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9" t="s">
        <v>167</v>
      </c>
      <c r="J1" s="9" t="s">
        <v>168</v>
      </c>
      <c r="K1" s="9" t="s">
        <v>169</v>
      </c>
      <c r="L1" s="9" t="s">
        <v>170</v>
      </c>
      <c r="P1" t="s">
        <v>171</v>
      </c>
    </row>
    <row r="2" spans="1:16">
      <c r="A2" t="s">
        <v>172</v>
      </c>
      <c r="B2">
        <v>3845510</v>
      </c>
      <c r="C2" s="10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173</v>
      </c>
      <c r="P2" s="11" t="s">
        <v>174</v>
      </c>
    </row>
    <row r="3" spans="1:16">
      <c r="A3" t="s">
        <v>175</v>
      </c>
      <c r="B3">
        <v>3845510</v>
      </c>
      <c r="C3" s="10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1" t="s">
        <v>174</v>
      </c>
    </row>
    <row r="4" spans="1:16">
      <c r="A4" t="s">
        <v>176</v>
      </c>
      <c r="B4">
        <v>343000</v>
      </c>
      <c r="C4" s="10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177</v>
      </c>
      <c r="P4" s="11" t="s">
        <v>174</v>
      </c>
    </row>
    <row r="5" spans="1:16">
      <c r="A5" t="s">
        <v>13</v>
      </c>
      <c r="B5">
        <v>7940450</v>
      </c>
      <c r="C5" s="10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1" t="s">
        <v>174</v>
      </c>
    </row>
    <row r="6" spans="1:16">
      <c r="A6" t="s">
        <v>179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180</v>
      </c>
    </row>
    <row r="7" spans="1:16">
      <c r="A7" s="37" t="s">
        <v>26</v>
      </c>
      <c r="B7" s="36">
        <v>2040000</v>
      </c>
      <c r="C7" s="36">
        <v>50000</v>
      </c>
      <c r="D7" s="38">
        <v>2</v>
      </c>
      <c r="E7" s="30">
        <f>VLOOKUP($A7,'[1]unit2030-none'!$A$1:$M$53,6,FALSE)</f>
        <v>0.309</v>
      </c>
      <c r="F7" s="10"/>
      <c r="G7" s="10"/>
      <c r="H7" s="10"/>
      <c r="I7" s="10"/>
      <c r="J7" s="10"/>
      <c r="K7" s="10"/>
      <c r="L7" s="10"/>
    </row>
    <row r="8" spans="1:16">
      <c r="A8" s="26" t="s">
        <v>32</v>
      </c>
      <c r="B8" s="25">
        <f>VLOOKUP($A8,'[1]unit2030-none'!$A$1:$M$53,3,FALSE)</f>
        <v>830000</v>
      </c>
      <c r="C8" s="25">
        <f>VLOOKUP($A8,'[1]unit2030-none'!$A$1:$M$53,2,FALSE)</f>
        <v>27800</v>
      </c>
      <c r="D8" s="38">
        <v>4</v>
      </c>
      <c r="E8" s="30">
        <f>VLOOKUP($A8,'[1]unit2030-none'!$A$1:$M$53,6,FALSE)</f>
        <v>0.61</v>
      </c>
      <c r="F8" s="10"/>
      <c r="G8" s="10"/>
      <c r="H8" s="10"/>
      <c r="I8" s="10"/>
      <c r="J8" s="10"/>
      <c r="K8" s="10"/>
      <c r="L8" s="10"/>
    </row>
    <row r="9" spans="1:16">
      <c r="A9" s="37" t="s">
        <v>42</v>
      </c>
      <c r="B9" s="36">
        <v>8000000</v>
      </c>
      <c r="C9" s="36">
        <v>100000</v>
      </c>
      <c r="D9" s="38">
        <v>0</v>
      </c>
      <c r="E9" s="30">
        <f>VLOOKUP($A9,'[1]unit2030-none'!$A$1:$M$53,6,FALSE)</f>
        <v>0</v>
      </c>
      <c r="F9" s="10"/>
      <c r="G9" s="10"/>
      <c r="H9" s="10"/>
      <c r="I9" s="10"/>
      <c r="J9" s="10"/>
      <c r="K9" s="10"/>
      <c r="L9" s="10"/>
      <c r="N9" t="s">
        <v>203</v>
      </c>
      <c r="O9" t="s">
        <v>202</v>
      </c>
    </row>
    <row r="10" spans="1:16">
      <c r="A10" s="26" t="s">
        <v>64</v>
      </c>
      <c r="B10" s="25">
        <f>VLOOKUP($A10,'[1]unit2030-none'!$A$1:$M$53,3,FALSE)</f>
        <v>435000</v>
      </c>
      <c r="C10" s="25">
        <f>VLOOKUP($A10,'[1]unit2030-none'!$A$1:$M$53,2,FALSE)</f>
        <v>7745</v>
      </c>
      <c r="D10" s="38">
        <v>5</v>
      </c>
      <c r="E10" s="30">
        <f>VLOOKUP($A10,'[1]unit2030-none'!$A$1:$M$53,6,FALSE)</f>
        <v>0.43</v>
      </c>
      <c r="F10" s="10"/>
      <c r="G10" s="10"/>
      <c r="H10" s="10"/>
      <c r="I10" s="10"/>
      <c r="J10" s="10"/>
      <c r="K10" s="10"/>
      <c r="L10" s="10"/>
    </row>
    <row r="11" spans="1:16">
      <c r="A11" s="37" t="s">
        <v>69</v>
      </c>
      <c r="B11" s="36">
        <v>587000</v>
      </c>
      <c r="C11" s="36">
        <v>11700</v>
      </c>
      <c r="D11" s="38">
        <v>0</v>
      </c>
      <c r="E11" s="30">
        <f>VLOOKUP($A11,'[1]unit2030-none'!$A$1:$M$53,6,FALSE)</f>
        <v>1</v>
      </c>
      <c r="F11" s="10"/>
      <c r="G11" s="10"/>
      <c r="H11" s="10"/>
      <c r="I11" s="10"/>
      <c r="J11" s="10"/>
      <c r="K11" s="10"/>
      <c r="L11" s="10"/>
    </row>
    <row r="12" spans="1:16">
      <c r="A12" s="37" t="s">
        <v>73</v>
      </c>
      <c r="B12" s="36">
        <v>2270000</v>
      </c>
      <c r="C12" s="36">
        <v>23400</v>
      </c>
      <c r="D12" s="38">
        <v>3</v>
      </c>
      <c r="E12" s="30">
        <f>VLOOKUP($A12,'[1]unit2030-none'!$A$1:$M$53,6,FALSE)</f>
        <v>1</v>
      </c>
      <c r="F12" s="10"/>
      <c r="G12" s="10"/>
      <c r="H12" s="10"/>
      <c r="I12" s="10"/>
      <c r="J12" s="10"/>
      <c r="K12" s="10"/>
      <c r="L12" s="10"/>
    </row>
    <row r="13" spans="1:16">
      <c r="A13" s="37" t="s">
        <v>74</v>
      </c>
      <c r="B13" s="33">
        <v>1150000</v>
      </c>
      <c r="C13" s="36">
        <v>11000</v>
      </c>
      <c r="D13" s="38">
        <v>1</v>
      </c>
      <c r="E13" s="30">
        <f>VLOOKUP($A13,'[1]unit2030-none'!$A$1:$M$53,6,FALSE)</f>
        <v>1</v>
      </c>
      <c r="F13" s="10"/>
      <c r="G13" s="10"/>
      <c r="H13" s="10"/>
      <c r="I13" s="10"/>
      <c r="J13" s="10"/>
      <c r="K13" s="10"/>
      <c r="L13" s="10"/>
    </row>
    <row r="14" spans="1:16">
      <c r="A14" s="37" t="s">
        <v>178</v>
      </c>
      <c r="B14" s="36">
        <v>321000</v>
      </c>
      <c r="C14" s="36">
        <v>7800</v>
      </c>
      <c r="D14" s="38">
        <v>2</v>
      </c>
      <c r="E14" s="30">
        <f>VLOOKUP($A14,'[1]unit2030-none'!$A$1:$M$53,6,FALSE)</f>
        <v>0.9</v>
      </c>
      <c r="F14" s="10"/>
      <c r="G14" s="10"/>
      <c r="H14" s="10"/>
      <c r="I14" s="10"/>
      <c r="J14" s="10"/>
      <c r="K14" s="10"/>
      <c r="L14" s="10"/>
    </row>
    <row r="15" spans="1:16">
      <c r="A15" s="26" t="s">
        <v>33</v>
      </c>
      <c r="B15" s="25">
        <f>VLOOKUP($A15,'[1]unit2030-none'!$A$1:$M$53,3,FALSE)</f>
        <v>1200000</v>
      </c>
      <c r="C15" s="19"/>
      <c r="D15" s="19"/>
      <c r="E15" s="30">
        <f>VLOOKUP($A15,'[1]unit2030-none'!$A$1:$M$53,6,FALSE)</f>
        <v>0.53</v>
      </c>
    </row>
    <row r="16" spans="1:16">
      <c r="A16" s="37" t="s">
        <v>44</v>
      </c>
      <c r="B16" s="36">
        <v>8000000</v>
      </c>
      <c r="C16" s="36">
        <v>100000</v>
      </c>
      <c r="D16" s="19"/>
      <c r="E16" s="30">
        <f>VLOOKUP($A16,'[1]unit2030-none'!$A$1:$M$53,6,FALSE)</f>
        <v>0</v>
      </c>
    </row>
    <row r="17" spans="1:18">
      <c r="A17" s="26" t="s">
        <v>27</v>
      </c>
      <c r="B17" s="25">
        <f>VLOOKUP($A17,'unit2030-none'!$A$1:$M$53,3,FALSE)</f>
        <v>2900000</v>
      </c>
      <c r="C17" s="25">
        <f>VLOOKUP($A17,'unit2030-none'!$A$1:$M$53,2,FALSE)</f>
        <v>117000</v>
      </c>
      <c r="D17" s="25">
        <f>VLOOKUP($A17,'unit2030-none'!$A$1:$M$53,4,FALSE)</f>
        <v>1.9</v>
      </c>
      <c r="E17" s="30">
        <f>VLOOKUP($A17,'unit2030-none'!$A$1:$M$53,6,FALSE)</f>
        <v>0.309</v>
      </c>
    </row>
    <row r="19" spans="1:18">
      <c r="R19" t="s">
        <v>166</v>
      </c>
    </row>
    <row r="24" spans="1:18">
      <c r="H24" s="10"/>
      <c r="I24" s="10"/>
    </row>
    <row r="25" spans="1:18">
      <c r="H25" s="10"/>
      <c r="I25" s="10"/>
    </row>
    <row r="26" spans="1:18">
      <c r="H26" s="10"/>
      <c r="I26" s="10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grid</vt:lpstr>
      <vt:lpstr>flow</vt:lpstr>
      <vt:lpstr>reserve_type</vt:lpstr>
      <vt:lpstr>unittype</vt:lpstr>
      <vt:lpstr>explanation</vt:lpstr>
      <vt:lpstr>node</vt:lpstr>
      <vt:lpstr>screening curve</vt:lpstr>
      <vt:lpstr>node2020</vt:lpstr>
      <vt:lpstr>unit2020</vt:lpstr>
      <vt:lpstr>unit2030-none</vt:lpstr>
      <vt:lpstr>unit2050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2023-02-06T22:02:46Z</dcterms:modified>
</cp:coreProperties>
</file>