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A5E6190-1296-41AC-9CF1-F2642B99CCA6}" xr6:coauthVersionLast="47" xr6:coauthVersionMax="47" xr10:uidLastSave="{00000000-0000-0000-0000-000000000000}"/>
  <bookViews>
    <workbookView xWindow="-28920" yWindow="-15" windowWidth="29040" windowHeight="15840" firstSheet="1" activeTab="3" xr2:uid="{B8782AFC-8070-4987-A54E-8F4783B58729}"/>
  </bookViews>
  <sheets>
    <sheet name="MOSTimportantdata" sheetId="2" r:id="rId1"/>
    <sheet name="capacityFactors" sheetId="4" r:id="rId2"/>
    <sheet name="fuelprices" sheetId="1" r:id="rId3"/>
    <sheet name="investmentCosts" sheetId="3" r:id="rId4"/>
    <sheet name="traderes" sheetId="6" r:id="rId5"/>
    <sheet name="Sheet2" sheetId="7" r:id="rId6"/>
    <sheet name="minimum NPV" sheetId="5" r:id="rId7"/>
  </sheets>
  <externalReferences>
    <externalReference r:id="rId8"/>
  </externalReferences>
  <definedNames>
    <definedName name="_xlnm._FilterDatabase" localSheetId="4" hidden="1">traderes!$E$2:$O$18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6" l="1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0" i="3" l="1"/>
  <c r="J18" i="3"/>
  <c r="L18" i="3" s="1"/>
  <c r="J19" i="3"/>
  <c r="L19" i="3" s="1"/>
  <c r="J22" i="3"/>
  <c r="L22" i="3" s="1"/>
  <c r="J23" i="3"/>
  <c r="L23" i="3" s="1"/>
  <c r="J24" i="3"/>
  <c r="I18" i="3"/>
  <c r="K18" i="3" s="1"/>
  <c r="I19" i="3"/>
  <c r="K19" i="3" s="1"/>
  <c r="I22" i="3"/>
  <c r="K22" i="3" s="1"/>
  <c r="I23" i="3"/>
  <c r="K23" i="3" s="1"/>
  <c r="I24" i="3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" i="3"/>
  <c r="J34" i="3"/>
  <c r="K34" i="3" s="1"/>
  <c r="J32" i="3"/>
  <c r="K32" i="3" s="1"/>
  <c r="J33" i="3" l="1"/>
  <c r="K33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5" i="3"/>
  <c r="C3" i="2" l="1"/>
  <c r="C4" i="2"/>
  <c r="C5" i="2"/>
  <c r="C6" i="2"/>
  <c r="C7" i="2"/>
  <c r="C8" i="2"/>
  <c r="B4" i="2"/>
  <c r="B5" i="2"/>
  <c r="B6" i="2"/>
  <c r="B7" i="2"/>
  <c r="B8" i="2"/>
  <c r="B2" i="2"/>
  <c r="C2" i="2"/>
  <c r="B3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5" i="2"/>
  <c r="C45" i="2"/>
  <c r="B46" i="2"/>
  <c r="C46" i="2"/>
</calcChain>
</file>

<file path=xl/sharedStrings.xml><?xml version="1.0" encoding="utf-8"?>
<sst xmlns="http://schemas.openxmlformats.org/spreadsheetml/2006/main" count="418" uniqueCount="190">
  <si>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</si>
  <si>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</si>
  <si>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</si>
  <si>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</si>
  <si>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</si>
  <si>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</si>
  <si>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</si>
  <si>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</si>
  <si>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</si>
  <si>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</si>
  <si>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</si>
  <si>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</si>
  <si>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</si>
  <si>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</si>
  <si>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</si>
  <si>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</si>
  <si>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</si>
  <si>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</si>
  <si>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</si>
  <si>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</si>
  <si>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</si>
  <si>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</si>
  <si>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</si>
  <si>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electricity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</si>
  <si>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</si>
  <si>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</si>
  <si>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</si>
  <si>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</si>
  <si>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</si>
  <si>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</si>
  <si>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</si>
  <si>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</si>
  <si>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</si>
  <si>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</si>
  <si>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</si>
  <si>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</si>
  <si>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</si>
  <si>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</si>
  <si>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</si>
  <si>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</si>
  <si>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</si>
  <si>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</si>
  <si>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</si>
  <si>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</si>
  <si>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</si>
  <si>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</si>
  <si>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</si>
  <si>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</si>
  <si>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fom_cost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</si>
  <si>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</si>
  <si>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</si>
  <si>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</si>
  <si>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</si>
  <si>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</si>
  <si>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</si>
  <si>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</si>
  <si>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</si>
  <si>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Eur/MWh</t>
  </si>
  <si>
    <t>Eur/MW</t>
  </si>
  <si>
    <t>2030 in gray, 2050 in blue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</si>
  <si>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</si>
  <si>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</si>
  <si>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</si>
  <si>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</si>
  <si>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</si>
  <si>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</si>
  <si>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</si>
  <si>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</si>
  <si>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</si>
  <si>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</si>
  <si>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</si>
  <si>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</si>
  <si>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</si>
  <si>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</si>
  <si>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</si>
  <si>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</si>
  <si>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</si>
  <si>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</si>
  <si>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</si>
  <si>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</si>
  <si>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</si>
  <si>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</si>
  <si>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</si>
  <si>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</si>
  <si>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</si>
  <si>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</si>
  <si>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</si>
  <si>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</si>
  <si>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</si>
  <si>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</si>
  <si>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</si>
  <si>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</si>
  <si>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</si>
  <si>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</si>
  <si>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</si>
  <si>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</si>
  <si>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</si>
  <si>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</si>
  <si>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</si>
  <si>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</si>
  <si>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</si>
  <si>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</si>
  <si>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</si>
  <si>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</si>
  <si>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</si>
  <si>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</si>
  <si>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</si>
  <si>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</si>
  <si>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</si>
  <si>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</si>
  <si>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</si>
  <si>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</si>
  <si>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</si>
  <si>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</si>
  <si>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</si>
  <si>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</si>
  <si>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</si>
  <si>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</si>
  <si>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</si>
  <si>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</si>
  <si>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</si>
  <si>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</si>
  <si>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</si>
  <si>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</si>
  <si>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</si>
  <si>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</si>
  <si>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</si>
  <si>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</si>
  <si>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</si>
  <si>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</si>
  <si>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</si>
  <si>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</si>
  <si>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</si>
  <si>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</si>
  <si>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</si>
  <si>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</si>
  <si>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</si>
  <si>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</si>
  <si>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</si>
  <si>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</si>
  <si>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</si>
  <si>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</si>
  <si>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</si>
  <si>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</si>
  <si>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</si>
  <si>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</si>
  <si>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</si>
  <si>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</si>
  <si>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</si>
  <si>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</si>
  <si>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</si>
  <si>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</si>
  <si>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</si>
  <si>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</si>
  <si>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</si>
  <si>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</si>
  <si>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</si>
  <si>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</si>
  <si>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</si>
  <si>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</si>
  <si>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</si>
  <si>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</si>
  <si>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</si>
  <si>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</si>
  <si>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</si>
  <si>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</si>
  <si>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</si>
  <si>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dif2050</t>
  </si>
  <si>
    <t>dif2030</t>
  </si>
  <si>
    <t>Newtraderes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</si>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</sst>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€&quot;\ #,##0;[Red]&quot;€&quot;\ \-#,##0"/>
    <numFmt numFmtId="43" formatCode="_ * #,##0.00_ ;_ * \-#,##0.00_ ;_ * &quot;-&quot;??_ ;_ @_ "/>
    <numFmt numFmtId="164" formatCode="0.0"/>
    <numFmt numFmtId="165" formatCode="_ &quot;€&quot;\ * #,##0_ ;_ &quot;€&quot;\ * \-#,##0_ ;_ &quot;€&quot;\ * &quot;-&quot;??_ ;_ @_ "/>
    <numFmt numFmtId="166" formatCode="_-* #,##0.00_-;\-* #,##0.00_-;_-* &quot;-&quot;??_-;_-@_-"/>
    <numFmt numFmtId="167" formatCode="_-* #,##0.00\ _F_t_-;\-* #,##0.00\ _F_t_-;_-* &quot;-&quot;??\ _F_t_-;_-@_-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46">
    <xf numFmtId="0" fontId="0" fillId="0" borderId="0"/>
    <xf numFmtId="166" fontId="8" fillId="0" borderId="0" applyFont="0" applyFill="0" applyBorder="0"/>
    <xf numFmtId="166" fontId="8" fillId="0" borderId="0" applyFont="0" applyFill="0" applyBorder="0"/>
    <xf numFmtId="166" fontId="8" fillId="0" borderId="0" applyFont="0" applyFill="0" applyBorder="0"/>
    <xf numFmtId="166" fontId="8" fillId="0" borderId="0" applyFont="0" applyFill="0" applyBorder="0"/>
    <xf numFmtId="166" fontId="8" fillId="0" borderId="0" applyFont="0" applyFill="0" applyBorder="0"/>
    <xf numFmtId="167" fontId="12" fillId="0" borderId="0"/>
    <xf numFmtId="166" fontId="8" fillId="0" borderId="0" applyFont="0" applyFill="0" applyBorder="0"/>
    <xf numFmtId="166" fontId="13" fillId="0" borderId="0"/>
    <xf numFmtId="166" fontId="8" fillId="0" borderId="0" applyFont="0" applyFill="0" applyBorder="0"/>
    <xf numFmtId="166" fontId="8" fillId="0" borderId="0" applyFont="0" applyFill="0" applyBorder="0"/>
    <xf numFmtId="43" fontId="12" fillId="0" borderId="0" applyFont="0" applyFill="0" applyBorder="0"/>
    <xf numFmtId="166" fontId="12" fillId="0" borderId="0" applyFont="0" applyFill="0" applyBorder="0"/>
    <xf numFmtId="166" fontId="12" fillId="0" borderId="0" applyFont="0" applyFill="0" applyBorder="0"/>
    <xf numFmtId="166" fontId="12" fillId="0" borderId="0" applyFont="0" applyFill="0" applyBorder="0"/>
    <xf numFmtId="166" fontId="12" fillId="0" borderId="0" applyFont="0" applyFill="0" applyBorder="0"/>
    <xf numFmtId="166" fontId="12" fillId="0" borderId="0" applyFont="0" applyFill="0" applyBorder="0"/>
    <xf numFmtId="166" fontId="12" fillId="0" borderId="0" applyFont="0" applyFill="0" applyBorder="0"/>
    <xf numFmtId="166" fontId="12" fillId="0" borderId="0" applyFont="0" applyFill="0" applyBorder="0"/>
    <xf numFmtId="166" fontId="12" fillId="0" borderId="0" applyFont="0" applyFill="0" applyBorder="0"/>
    <xf numFmtId="43" fontId="12" fillId="0" borderId="0" applyFont="0" applyFill="0" applyBorder="0"/>
    <xf numFmtId="166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4" fillId="0" borderId="0" applyNumberFormat="0" applyFill="0" applyBorder="0" applyAlignment="0" applyProtection="0"/>
    <xf numFmtId="166" fontId="8" fillId="0" borderId="0" applyFont="0" applyFill="0" applyBorder="0"/>
    <xf numFmtId="166" fontId="8" fillId="0" borderId="0" applyFont="0" applyFill="0" applyBorder="0"/>
    <xf numFmtId="166" fontId="8" fillId="0" borderId="0" applyFont="0" applyFill="0" applyBorder="0"/>
    <xf numFmtId="166" fontId="8" fillId="0" borderId="0" applyFont="0" applyFill="0" applyBorder="0"/>
    <xf numFmtId="166" fontId="8" fillId="0" borderId="0" applyFont="0" applyFill="0" applyBorder="0"/>
    <xf numFmtId="0" fontId="12" fillId="0" borderId="0"/>
    <xf numFmtId="0" fontId="15" fillId="0" borderId="0"/>
    <xf numFmtId="0" fontId="15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6" fillId="6" borderId="0" applyNumberFormat="0" applyBorder="0" applyProtection="0">
      <alignment horizontal="left"/>
    </xf>
    <xf numFmtId="0" fontId="17" fillId="7" borderId="4" applyNumberFormat="0" applyAlignment="0">
      <protection locked="0"/>
    </xf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164" fontId="0" fillId="0" borderId="1" xfId="0" applyNumberFormat="1" applyBorder="1"/>
    <xf numFmtId="0" fontId="0" fillId="5" borderId="0" xfId="0" applyFill="1"/>
    <xf numFmtId="165" fontId="0" fillId="0" borderId="1" xfId="0" applyNumberFormat="1" applyBorder="1"/>
    <xf numFmtId="165" fontId="0" fillId="0" borderId="0" xfId="0" applyNumberFormat="1"/>
    <xf numFmtId="165" fontId="0" fillId="5" borderId="1" xfId="0" applyNumberFormat="1" applyFill="1" applyBorder="1"/>
    <xf numFmtId="0" fontId="20" fillId="9" borderId="1" xfId="0" applyFont="1" applyFill="1" applyBorder="1" applyAlignment="1">
      <alignment vertical="top" wrapText="1"/>
    </xf>
    <xf numFmtId="2" fontId="0" fillId="0" borderId="0" xfId="0" applyNumberFormat="1"/>
    <xf numFmtId="0" fontId="19" fillId="0" borderId="0" xfId="0" applyFont="1"/>
    <xf numFmtId="0" fontId="18" fillId="9" borderId="1" xfId="0" applyFont="1" applyFill="1" applyBorder="1" applyAlignment="1">
      <alignment vertical="top" wrapText="1"/>
    </xf>
    <xf numFmtId="0" fontId="11" fillId="8" borderId="0" xfId="0" applyFont="1" applyFill="1"/>
  </cellXfs>
  <cellStyles count="46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0.0</c:formatCode>
                <c:ptCount val="3"/>
                <c:pt idx="0">
                  <c:v>2.04</c:v>
                </c:pt>
                <c:pt idx="1">
                  <c:v>2.04</c:v>
                </c:pt>
                <c:pt idx="2" formatCode="General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0.0</c:formatCode>
                <c:ptCount val="3"/>
                <c:pt idx="0">
                  <c:v>#N/A</c:v>
                </c:pt>
                <c:pt idx="1">
                  <c:v>2.9</c:v>
                </c:pt>
                <c:pt idx="2" formatCode="General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0.0</c:formatCode>
                <c:ptCount val="3"/>
                <c:pt idx="0">
                  <c:v>#N/A</c:v>
                </c:pt>
                <c:pt idx="1">
                  <c:v>0.83</c:v>
                </c:pt>
                <c:pt idx="2" formatCode="General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0.0</c:formatCode>
                <c:ptCount val="3"/>
                <c:pt idx="0">
                  <c:v>#N/A</c:v>
                </c:pt>
                <c:pt idx="1">
                  <c:v>1.2</c:v>
                </c:pt>
                <c:pt idx="2" formatCode="General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0.0</c:formatCode>
                <c:ptCount val="3"/>
                <c:pt idx="0">
                  <c:v>#N/A</c:v>
                </c:pt>
                <c:pt idx="1">
                  <c:v>1.2</c:v>
                </c:pt>
                <c:pt idx="2" formatCode="General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0.0</c:formatCode>
                <c:ptCount val="3"/>
                <c:pt idx="0">
                  <c:v>3.84551</c:v>
                </c:pt>
                <c:pt idx="1">
                  <c:v>#N/A</c:v>
                </c:pt>
                <c:pt idx="2" formatCode="General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0.0</c:formatCode>
                <c:ptCount val="3"/>
                <c:pt idx="0">
                  <c:v>#N/A</c:v>
                </c:pt>
                <c:pt idx="1">
                  <c:v>#N/A</c:v>
                </c:pt>
                <c:pt idx="2" formatCode="General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0.0</c:formatCode>
                <c:ptCount val="3"/>
                <c:pt idx="0">
                  <c:v>0.34300000000000003</c:v>
                </c:pt>
                <c:pt idx="1">
                  <c:v>#N/A</c:v>
                </c:pt>
                <c:pt idx="2" formatCode="General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0.0</c:formatCode>
                <c:ptCount val="3"/>
                <c:pt idx="0">
                  <c:v>#N/A</c:v>
                </c:pt>
                <c:pt idx="1">
                  <c:v>#N/A</c:v>
                </c:pt>
                <c:pt idx="2" formatCode="General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0.0</c:formatCode>
                <c:ptCount val="3"/>
                <c:pt idx="0">
                  <c:v>#N/A</c:v>
                </c:pt>
                <c:pt idx="1">
                  <c:v>#N/A</c:v>
                </c:pt>
                <c:pt idx="2" formatCode="General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0.0</c:formatCode>
                <c:ptCount val="3"/>
                <c:pt idx="0">
                  <c:v>#N/A</c:v>
                </c:pt>
                <c:pt idx="1">
                  <c:v>#N/A</c:v>
                </c:pt>
                <c:pt idx="2" formatCode="General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0.0</c:formatCode>
                <c:ptCount val="3"/>
                <c:pt idx="0">
                  <c:v>#N/A</c:v>
                </c:pt>
                <c:pt idx="1">
                  <c:v>#N/A</c:v>
                </c:pt>
                <c:pt idx="2" formatCode="General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0.0</c:formatCode>
                <c:ptCount val="3"/>
                <c:pt idx="0">
                  <c:v>#N/A</c:v>
                </c:pt>
                <c:pt idx="1">
                  <c:v>2.69</c:v>
                </c:pt>
                <c:pt idx="2" formatCode="General">
                  <c:v>2.6850000000000001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0.0</c:formatCode>
                <c:ptCount val="3"/>
                <c:pt idx="0">
                  <c:v>#N/A</c:v>
                </c:pt>
                <c:pt idx="1">
                  <c:v>2.99</c:v>
                </c:pt>
                <c:pt idx="2" formatCode="General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0.0</c:formatCode>
                <c:ptCount val="3"/>
                <c:pt idx="0">
                  <c:v>3.84551</c:v>
                </c:pt>
                <c:pt idx="1">
                  <c:v>#N/A</c:v>
                </c:pt>
                <c:pt idx="2" formatCode="General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0.0</c:formatCode>
                <c:ptCount val="3"/>
                <c:pt idx="0">
                  <c:v>0.32100000000000001</c:v>
                </c:pt>
                <c:pt idx="1">
                  <c:v>0.16</c:v>
                </c:pt>
                <c:pt idx="2" formatCode="General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0.0</c:formatCode>
                <c:ptCount val="3"/>
                <c:pt idx="0">
                  <c:v>7.9404500000000002</c:v>
                </c:pt>
                <c:pt idx="1">
                  <c:v>4</c:v>
                </c:pt>
                <c:pt idx="2" formatCode="General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0.0</c:formatCode>
                <c:ptCount val="3"/>
                <c:pt idx="0">
                  <c:v>#N/A</c:v>
                </c:pt>
                <c:pt idx="1">
                  <c:v>0.435</c:v>
                </c:pt>
                <c:pt idx="2" formatCode="General">
                  <c:v>0.41199999999999998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0.0</c:formatCode>
                <c:ptCount val="3"/>
                <c:pt idx="0">
                  <c:v>2</c:v>
                </c:pt>
                <c:pt idx="1">
                  <c:v>#N/A</c:v>
                </c:pt>
                <c:pt idx="2" formatCode="General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PV_utility_systems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0.0</c:formatCode>
                <c:ptCount val="3"/>
                <c:pt idx="0">
                  <c:v>0.58699999999999997</c:v>
                </c:pt>
                <c:pt idx="1">
                  <c:v>0.38</c:v>
                </c:pt>
                <c:pt idx="2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investmentCosts!$A$23</c:f>
              <c:strCache>
                <c:ptCount val="1"/>
                <c:pt idx="0">
                  <c:v>WTG_offshore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0.0</c:formatCode>
                <c:ptCount val="3"/>
                <c:pt idx="0">
                  <c:v>2.27</c:v>
                </c:pt>
                <c:pt idx="1">
                  <c:v>1.93</c:v>
                </c:pt>
                <c:pt idx="2" formatCode="General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investmentCosts!$A$24</c:f>
              <c:strCache>
                <c:ptCount val="1"/>
                <c:pt idx="0">
                  <c:v>WTG_onshore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investmentCosts!$B$24:$D$24</c:f>
              <c:numCache>
                <c:formatCode>0.0</c:formatCode>
                <c:ptCount val="3"/>
                <c:pt idx="0">
                  <c:v>1.1499999999999999</c:v>
                </c:pt>
                <c:pt idx="1">
                  <c:v>1.04</c:v>
                </c:pt>
                <c:pt idx="2" formatCode="General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36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356490</xdr:colOff>
      <xdr:row>3</xdr:row>
      <xdr:rowOff>175854</xdr:rowOff>
    </xdr:from>
    <xdr:to>
      <xdr:col>38</xdr:col>
      <xdr:colOff>425918</xdr:colOff>
      <xdr:row>24</xdr:row>
      <xdr:rowOff>125903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43420" y="744012"/>
          <a:ext cx="8653847" cy="3927154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27</xdr:row>
      <xdr:rowOff>0</xdr:rowOff>
    </xdr:from>
    <xdr:to>
      <xdr:col>43</xdr:col>
      <xdr:colOff>107175</xdr:colOff>
      <xdr:row>39</xdr:row>
      <xdr:rowOff>152109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12375" y="4886325"/>
          <a:ext cx="6200000" cy="23238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53</xdr:row>
      <xdr:rowOff>54402</xdr:rowOff>
    </xdr:from>
    <xdr:to>
      <xdr:col>31</xdr:col>
      <xdr:colOff>578437</xdr:colOff>
      <xdr:row>69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40</xdr:row>
      <xdr:rowOff>22412</xdr:rowOff>
    </xdr:from>
    <xdr:to>
      <xdr:col>41</xdr:col>
      <xdr:colOff>172133</xdr:colOff>
      <xdr:row>54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EnergyProducers"/>
      <sheetName val="ElectricitySpotMarkets"/>
      <sheetName val="HydrogenfromOptim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Technology</v>
          </cell>
          <cell r="D1" t="str">
            <v>Realistic_capacity</v>
          </cell>
        </row>
        <row r="2">
          <cell r="B2" t="str">
            <v>Lithium_ion_battery</v>
          </cell>
          <cell r="D2">
            <v>200</v>
          </cell>
        </row>
        <row r="3">
          <cell r="B3" t="str">
            <v>WTG_offshore</v>
          </cell>
          <cell r="D3">
            <v>500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PV_utility_systems</v>
          </cell>
          <cell r="D5">
            <v>350</v>
          </cell>
        </row>
        <row r="6">
          <cell r="B6" t="str">
            <v>WTG_onshore</v>
          </cell>
          <cell r="D6">
            <v>250</v>
          </cell>
        </row>
        <row r="7">
          <cell r="B7" t="str">
            <v>Biomass_CHP_wood_pellets_DH</v>
          </cell>
          <cell r="D7">
            <v>300</v>
          </cell>
        </row>
      </sheetData>
      <sheetData sheetId="9">
        <row r="1">
          <cell r="A1" t="str">
            <v>traderes technology</v>
          </cell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  <cell r="H1" t="str">
            <v>MaximumLifeExtension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  <cell r="H2">
            <v>0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  <cell r="H3">
            <v>0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  <cell r="H4">
            <v>0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  <cell r="H5">
            <v>0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  <cell r="H6">
            <v>0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  <cell r="H7">
            <v>0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  <cell r="H8">
            <v>0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  <cell r="H9">
            <v>0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  <cell r="H10">
            <v>0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  <cell r="H11">
            <v>0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  <cell r="H12">
            <v>0</v>
          </cell>
        </row>
        <row r="13">
          <cell r="A13" t="str">
            <v>Lithium_ion_battery</v>
          </cell>
          <cell r="B13" t="str">
            <v>StorageTrader</v>
          </cell>
          <cell r="C13">
            <v>0</v>
          </cell>
          <cell r="D13">
            <v>1</v>
          </cell>
          <cell r="E13">
            <v>20</v>
          </cell>
          <cell r="F13">
            <v>20</v>
          </cell>
          <cell r="H13">
            <v>0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  <cell r="H14">
            <v>0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  <cell r="H15">
            <v>0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  <cell r="H16">
            <v>0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  <cell r="H17">
            <v>0</v>
          </cell>
        </row>
        <row r="18">
          <cell r="A18" t="str">
            <v>Hydropower_reservoir_medium</v>
          </cell>
          <cell r="B18" t="str">
            <v>VariableRenewableOperator</v>
          </cell>
          <cell r="C18">
            <v>2</v>
          </cell>
          <cell r="D18">
            <v>5</v>
          </cell>
          <cell r="E18">
            <v>60</v>
          </cell>
          <cell r="F18">
            <v>60</v>
          </cell>
          <cell r="H18">
            <v>0</v>
          </cell>
        </row>
        <row r="19">
          <cell r="A19" t="str">
            <v>hydrogen_turbine</v>
          </cell>
          <cell r="B19" t="str">
            <v>ConventionalPlantOperator</v>
          </cell>
          <cell r="C19">
            <v>2</v>
          </cell>
          <cell r="D19">
            <v>2</v>
          </cell>
          <cell r="E19">
            <v>30</v>
          </cell>
          <cell r="F19">
            <v>30</v>
          </cell>
          <cell r="H19">
            <v>0</v>
          </cell>
        </row>
        <row r="20">
          <cell r="A20" t="str">
            <v>hydrogen_CHP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  <cell r="H20">
            <v>0</v>
          </cell>
        </row>
        <row r="21">
          <cell r="A21" t="str">
            <v>hydrogen_combined_cycle</v>
          </cell>
          <cell r="B21" t="str">
            <v>ConventionalPlantOperator</v>
          </cell>
          <cell r="C21">
            <v>2</v>
          </cell>
          <cell r="D21">
            <v>2</v>
          </cell>
          <cell r="E21">
            <v>30</v>
          </cell>
          <cell r="F21">
            <v>30</v>
          </cell>
          <cell r="H21">
            <v>0</v>
          </cell>
        </row>
      </sheetData>
      <sheetData sheetId="10"/>
      <sheetData sheetId="11"/>
      <sheetData sheetId="12"/>
      <sheetData sheetId="13">
        <row r="1">
          <cell r="A1" t="str">
            <v>Name</v>
          </cell>
          <cell r="B1" t="str">
            <v>investorMarket</v>
          </cell>
          <cell r="C1" t="str">
            <v>priceMarkUp</v>
          </cell>
          <cell r="D1" t="str">
            <v>willingToInvest</v>
          </cell>
          <cell r="E1" t="str">
            <v>downpaymentFractionOfCash</v>
          </cell>
          <cell r="F1" t="str">
            <v>dismantlingRequiredOperatingProfit</v>
          </cell>
          <cell r="H1" t="str">
            <v>loanInterestRate</v>
          </cell>
          <cell r="I1" t="str">
            <v>equityInterestRate</v>
          </cell>
          <cell r="J1" t="str">
            <v>longTermContractPastTimeHorizon</v>
          </cell>
          <cell r="K1" t="str">
            <v>longTermContractMargin</v>
          </cell>
        </row>
        <row r="3">
          <cell r="A3" t="str">
            <v>ProducerNL</v>
          </cell>
          <cell r="B3" t="str">
            <v>DutchElectricitySpotMarket</v>
          </cell>
          <cell r="C3">
            <v>0</v>
          </cell>
          <cell r="D3" t="b">
            <v>1</v>
          </cell>
          <cell r="E3">
            <v>0.5</v>
          </cell>
          <cell r="F3">
            <v>0</v>
          </cell>
          <cell r="H3">
            <v>0.1</v>
          </cell>
          <cell r="I3">
            <v>0.1</v>
          </cell>
          <cell r="J3">
            <v>3</v>
          </cell>
          <cell r="K3">
            <v>0.1</v>
          </cell>
        </row>
      </sheetData>
      <sheetData sheetId="14">
        <row r="1">
          <cell r="A1" t="str">
            <v>Name</v>
          </cell>
          <cell r="B1" t="str">
            <v>valueOfLostLoad</v>
          </cell>
        </row>
        <row r="3">
          <cell r="A3" t="str">
            <v>DutchElectricitySpotMarket</v>
          </cell>
          <cell r="B3">
            <v>4000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dimension ref="A1:K86"/>
  <sheetViews>
    <sheetView zoomScaleNormal="100" workbookViewId="0">
      <selection activeCell="F33" sqref="F33"/>
    </sheetView>
  </sheetViews>
  <sheetFormatPr defaultRowHeight="14.5"/>
  <cols>
    <col min="1" max="1" width="24.90625" customWidth="1"/>
    <col min="2" max="2" width="30" customWidth="1"/>
    <col min="3" max="3" width="14.26953125" customWidth="1"/>
    <col min="8" max="8" width="7.81640625" customWidth="1"/>
    <col min="10" max="10" width="7.453125" customWidth="1"/>
  </cols>
  <sheetData>
    <row r="1" spans="1:10">
      <c r="A1" t="s">
        <v>3</v>
      </c>
    </row>
    <row r="2" spans="1:10">
      <c r="B2" t="str">
        <f>[1]CandidatePowerPlants!B1</f>
        <v>Technology</v>
      </c>
      <c r="C2" t="str">
        <f>[1]CandidatePowerPlants!D1</f>
        <v>Realistic_capacity</v>
      </c>
    </row>
    <row r="3" spans="1:10">
      <c r="B3" t="str">
        <f>[1]CandidatePowerPlants!B2</f>
        <v>Lithium_ion_battery</v>
      </c>
      <c r="C3">
        <f>[1]CandidatePowerPlants!D2</f>
        <v>200</v>
      </c>
    </row>
    <row r="4" spans="1:10">
      <c r="B4" t="str">
        <f>[1]CandidatePowerPlants!B3</f>
        <v>WTG_offshore</v>
      </c>
      <c r="C4">
        <f>[1]CandidatePowerPlants!D3</f>
        <v>500</v>
      </c>
    </row>
    <row r="5" spans="1:10">
      <c r="B5" t="str">
        <f>[1]CandidatePowerPlants!B4</f>
        <v>hydrogen_turbine</v>
      </c>
      <c r="C5">
        <f>[1]CandidatePowerPlants!D4</f>
        <v>500</v>
      </c>
    </row>
    <row r="6" spans="1:10">
      <c r="B6" t="str">
        <f>[1]CandidatePowerPlants!B5</f>
        <v>PV_utility_systems</v>
      </c>
      <c r="C6">
        <f>[1]CandidatePowerPlants!D5</f>
        <v>350</v>
      </c>
    </row>
    <row r="7" spans="1:10">
      <c r="B7" t="str">
        <f>[1]CandidatePowerPlants!B6</f>
        <v>WTG_onshore</v>
      </c>
      <c r="C7">
        <f>[1]CandidatePowerPlants!D6</f>
        <v>250</v>
      </c>
    </row>
    <row r="8" spans="1:10">
      <c r="B8" t="str">
        <f>[1]CandidatePowerPlants!B7</f>
        <v>Biomass_CHP_wood_pellets_DH</v>
      </c>
      <c r="C8">
        <f>[1]CandidatePowerPlants!D7</f>
        <v>300</v>
      </c>
    </row>
    <row r="9" spans="1:10">
      <c r="J9" s="5"/>
    </row>
    <row r="10" spans="1:10">
      <c r="A10" t="s">
        <v>2</v>
      </c>
      <c r="J10" s="5"/>
    </row>
    <row r="11" spans="1:10">
      <c r="B11" t="str">
        <f>[1]TechnologiesEmlab!A1</f>
        <v>traderes technology</v>
      </c>
      <c r="C11" t="str">
        <f>[1]TechnologiesEmlab!B1</f>
        <v>type</v>
      </c>
      <c r="D11" t="str">
        <f>[1]TechnologiesEmlab!C1</f>
        <v>expectedPermittime</v>
      </c>
      <c r="E11" t="str">
        <f>[1]TechnologiesEmlab!D1</f>
        <v>expectedLeadtime</v>
      </c>
      <c r="F11" t="str">
        <f>[1]TechnologiesEmlab!E1</f>
        <v>lifetime_economic</v>
      </c>
      <c r="G11" t="str">
        <f>[1]TechnologiesEmlab!F1</f>
        <v>lifetime_technical</v>
      </c>
      <c r="H11" t="str">
        <f>[1]TechnologiesEmlab!H1</f>
        <v>MaximumLifeExtension</v>
      </c>
    </row>
    <row r="12" spans="1:10">
      <c r="B12" t="str">
        <f>[1]TechnologiesEmlab!A2</f>
        <v>Biomass_CHP_wood_pellets_DH</v>
      </c>
      <c r="C12" t="str">
        <f>[1]TechnologiesEmlab!B2</f>
        <v>ConventionalPlantOperator</v>
      </c>
      <c r="D12">
        <f>[1]TechnologiesEmlab!C2</f>
        <v>1</v>
      </c>
      <c r="E12">
        <f>[1]TechnologiesEmlab!D2</f>
        <v>3</v>
      </c>
      <c r="F12">
        <f>[1]TechnologiesEmlab!E2</f>
        <v>30</v>
      </c>
      <c r="G12">
        <f>[1]TechnologiesEmlab!F2</f>
        <v>30</v>
      </c>
      <c r="H12">
        <f>[1]TechnologiesEmlab!H2</f>
        <v>0</v>
      </c>
    </row>
    <row r="13" spans="1:10">
      <c r="B13" t="str">
        <f>[1]TechnologiesEmlab!A3</f>
        <v>Biomass_CHP_wood_pellets_PH</v>
      </c>
      <c r="C13" t="str">
        <f>[1]TechnologiesEmlab!B3</f>
        <v>ConventionalPlantOperator</v>
      </c>
      <c r="D13">
        <f>[1]TechnologiesEmlab!C3</f>
        <v>1</v>
      </c>
      <c r="E13">
        <f>[1]TechnologiesEmlab!D3</f>
        <v>3</v>
      </c>
      <c r="F13">
        <f>[1]TechnologiesEmlab!E3</f>
        <v>20</v>
      </c>
      <c r="G13">
        <f>[1]TechnologiesEmlab!F3</f>
        <v>20</v>
      </c>
      <c r="H13">
        <f>[1]TechnologiesEmlab!H3</f>
        <v>0</v>
      </c>
    </row>
    <row r="14" spans="1:10">
      <c r="B14" t="str">
        <f>[1]TechnologiesEmlab!A4</f>
        <v>CCGT</v>
      </c>
      <c r="C14" t="str">
        <f>[1]TechnologiesEmlab!B4</f>
        <v>ConventionalPlantOperator</v>
      </c>
      <c r="D14">
        <f>[1]TechnologiesEmlab!C4</f>
        <v>1</v>
      </c>
      <c r="E14">
        <f>[1]TechnologiesEmlab!D4</f>
        <v>2</v>
      </c>
      <c r="F14">
        <f>[1]TechnologiesEmlab!E4</f>
        <v>30</v>
      </c>
      <c r="G14">
        <f>[1]TechnologiesEmlab!F4</f>
        <v>30</v>
      </c>
      <c r="H14">
        <f>[1]TechnologiesEmlab!H4</f>
        <v>0</v>
      </c>
      <c r="J14" s="4"/>
    </row>
    <row r="15" spans="1:10">
      <c r="B15" t="str">
        <f>[1]TechnologiesEmlab!A5</f>
        <v>CCGT_CHP_backpressure_DH</v>
      </c>
      <c r="C15" t="str">
        <f>[1]TechnologiesEmlab!B5</f>
        <v>ConventionalPlantOperator</v>
      </c>
      <c r="D15">
        <f>[1]TechnologiesEmlab!C5</f>
        <v>1</v>
      </c>
      <c r="E15">
        <f>[1]TechnologiesEmlab!D5</f>
        <v>2</v>
      </c>
      <c r="F15">
        <f>[1]TechnologiesEmlab!E5</f>
        <v>30</v>
      </c>
      <c r="G15">
        <f>[1]TechnologiesEmlab!F5</f>
        <v>30</v>
      </c>
      <c r="H15">
        <f>[1]TechnologiesEmlab!H5</f>
        <v>0</v>
      </c>
    </row>
    <row r="16" spans="1:10">
      <c r="B16" t="str">
        <f>[1]TechnologiesEmlab!A6</f>
        <v>CCGT_CHP_backpressure_PH</v>
      </c>
      <c r="C16" t="str">
        <f>[1]TechnologiesEmlab!B6</f>
        <v>ConventionalPlantOperator</v>
      </c>
      <c r="D16">
        <f>[1]TechnologiesEmlab!C6</f>
        <v>1</v>
      </c>
      <c r="E16">
        <f>[1]TechnologiesEmlab!D6</f>
        <v>2</v>
      </c>
      <c r="F16">
        <f>[1]TechnologiesEmlab!E6</f>
        <v>20</v>
      </c>
      <c r="G16">
        <f>[1]TechnologiesEmlab!F6</f>
        <v>20</v>
      </c>
      <c r="H16">
        <f>[1]TechnologiesEmlab!H6</f>
        <v>0</v>
      </c>
    </row>
    <row r="17" spans="2:8">
      <c r="B17" t="str">
        <f>[1]TechnologiesEmlab!A7</f>
        <v>CCS</v>
      </c>
      <c r="C17" t="str">
        <f>[1]TechnologiesEmlab!B7</f>
        <v>ConventionalPlantOperator</v>
      </c>
      <c r="D17">
        <f>[1]TechnologiesEmlab!C7</f>
        <v>1</v>
      </c>
      <c r="E17">
        <f>[1]TechnologiesEmlab!D7</f>
        <v>2</v>
      </c>
      <c r="F17">
        <f>[1]TechnologiesEmlab!E7</f>
        <v>20</v>
      </c>
      <c r="G17">
        <f>[1]TechnologiesEmlab!F7</f>
        <v>20</v>
      </c>
      <c r="H17">
        <f>[1]TechnologiesEmlab!H7</f>
        <v>0</v>
      </c>
    </row>
    <row r="18" spans="2:8">
      <c r="B18" t="str">
        <f>[1]TechnologiesEmlab!A8</f>
        <v>Nuclear</v>
      </c>
      <c r="C18" t="str">
        <f>[1]TechnologiesEmlab!B8</f>
        <v>ConventionalPlantOperator</v>
      </c>
      <c r="D18">
        <f>[1]TechnologiesEmlab!C8</f>
        <v>2</v>
      </c>
      <c r="E18">
        <f>[1]TechnologiesEmlab!D8</f>
        <v>5</v>
      </c>
      <c r="F18">
        <f>[1]TechnologiesEmlab!E8</f>
        <v>45</v>
      </c>
      <c r="G18">
        <f>[1]TechnologiesEmlab!F8</f>
        <v>45</v>
      </c>
      <c r="H18">
        <f>[1]TechnologiesEmlab!H8</f>
        <v>0</v>
      </c>
    </row>
    <row r="19" spans="2:8">
      <c r="B19" t="str">
        <f>[1]TechnologiesEmlab!A9</f>
        <v>OCGT</v>
      </c>
      <c r="C19" t="str">
        <f>[1]TechnologiesEmlab!B9</f>
        <v>ConventionalPlantOperator</v>
      </c>
      <c r="D19">
        <f>[1]TechnologiesEmlab!C9</f>
        <v>1</v>
      </c>
      <c r="E19">
        <f>[1]TechnologiesEmlab!D9</f>
        <v>2</v>
      </c>
      <c r="F19">
        <f>[1]TechnologiesEmlab!E9</f>
        <v>30</v>
      </c>
      <c r="G19">
        <f>[1]TechnologiesEmlab!F9</f>
        <v>30</v>
      </c>
      <c r="H19">
        <f>[1]TechnologiesEmlab!H9</f>
        <v>0</v>
      </c>
    </row>
    <row r="20" spans="2:8">
      <c r="B20" t="str">
        <f>[1]TechnologiesEmlab!A10</f>
        <v>Coal PSC</v>
      </c>
      <c r="C20" t="str">
        <f>[1]TechnologiesEmlab!B10</f>
        <v>ConventionalPlantOperator</v>
      </c>
      <c r="D20">
        <f>[1]TechnologiesEmlab!C10</f>
        <v>1</v>
      </c>
      <c r="E20">
        <f>[1]TechnologiesEmlab!D10</f>
        <v>4</v>
      </c>
      <c r="F20">
        <f>[1]TechnologiesEmlab!E10</f>
        <v>40</v>
      </c>
      <c r="G20">
        <f>[1]TechnologiesEmlab!F10</f>
        <v>40</v>
      </c>
      <c r="H20">
        <f>[1]TechnologiesEmlab!H10</f>
        <v>0</v>
      </c>
    </row>
    <row r="21" spans="2:8">
      <c r="B21" t="str">
        <f>[1]TechnologiesEmlab!A11</f>
        <v>Lignite PSC</v>
      </c>
      <c r="C21" t="str">
        <f>[1]TechnologiesEmlab!B11</f>
        <v>ConventionalPlantOperator</v>
      </c>
      <c r="D21">
        <f>[1]TechnologiesEmlab!C11</f>
        <v>1</v>
      </c>
      <c r="E21">
        <f>[1]TechnologiesEmlab!D11</f>
        <v>5</v>
      </c>
      <c r="F21">
        <f>[1]TechnologiesEmlab!E11</f>
        <v>40</v>
      </c>
      <c r="G21">
        <f>[1]TechnologiesEmlab!F11</f>
        <v>40</v>
      </c>
      <c r="H21">
        <f>[1]TechnologiesEmlab!H11</f>
        <v>0</v>
      </c>
    </row>
    <row r="22" spans="2:8">
      <c r="B22" t="str">
        <f>[1]TechnologiesEmlab!A12</f>
        <v>Fuel oil PGT</v>
      </c>
      <c r="C22" t="str">
        <f>[1]TechnologiesEmlab!B12</f>
        <v>ConventionalPlantOperator</v>
      </c>
      <c r="D22">
        <f>[1]TechnologiesEmlab!C12</f>
        <v>1</v>
      </c>
      <c r="E22">
        <f>[1]TechnologiesEmlab!D12</f>
        <v>1</v>
      </c>
      <c r="F22">
        <f>[1]TechnologiesEmlab!E12</f>
        <v>25</v>
      </c>
      <c r="G22">
        <f>[1]TechnologiesEmlab!F12</f>
        <v>25</v>
      </c>
      <c r="H22">
        <f>[1]TechnologiesEmlab!H12</f>
        <v>0</v>
      </c>
    </row>
    <row r="23" spans="2:8">
      <c r="B23" t="str">
        <f>[1]TechnologiesEmlab!A13</f>
        <v>Lithium_ion_battery</v>
      </c>
      <c r="C23" t="str">
        <f>[1]TechnologiesEmlab!B13</f>
        <v>StorageTrader</v>
      </c>
      <c r="D23">
        <f>[1]TechnologiesEmlab!C13</f>
        <v>0</v>
      </c>
      <c r="E23">
        <f>[1]TechnologiesEmlab!D13</f>
        <v>1</v>
      </c>
      <c r="F23">
        <f>[1]TechnologiesEmlab!E13</f>
        <v>20</v>
      </c>
      <c r="G23">
        <f>[1]TechnologiesEmlab!F13</f>
        <v>20</v>
      </c>
      <c r="H23">
        <f>[1]TechnologiesEmlab!H13</f>
        <v>0</v>
      </c>
    </row>
    <row r="24" spans="2:8">
      <c r="B24" t="str">
        <f>[1]TechnologiesEmlab!A14</f>
        <v>Pumped_hydro</v>
      </c>
      <c r="C24" t="str">
        <f>[1]TechnologiesEmlab!B14</f>
        <v>StorageTrader</v>
      </c>
      <c r="D24">
        <f>[1]TechnologiesEmlab!C14</f>
        <v>3</v>
      </c>
      <c r="E24">
        <f>[1]TechnologiesEmlab!D14</f>
        <v>4</v>
      </c>
      <c r="F24">
        <f>[1]TechnologiesEmlab!E14</f>
        <v>100</v>
      </c>
      <c r="G24">
        <f>[1]TechnologiesEmlab!F14</f>
        <v>100</v>
      </c>
      <c r="H24">
        <f>[1]TechnologiesEmlab!H14</f>
        <v>0</v>
      </c>
    </row>
    <row r="25" spans="2:8">
      <c r="B25" t="str">
        <f>[1]TechnologiesEmlab!A15</f>
        <v>WTG_offshore</v>
      </c>
      <c r="C25" t="str">
        <f>[1]TechnologiesEmlab!B15</f>
        <v>VariableRenewableOperator</v>
      </c>
      <c r="D25">
        <f>[1]TechnologiesEmlab!C15</f>
        <v>1</v>
      </c>
      <c r="E25">
        <f>[1]TechnologiesEmlab!D15</f>
        <v>2</v>
      </c>
      <c r="F25">
        <f>[1]TechnologiesEmlab!E15</f>
        <v>30</v>
      </c>
      <c r="G25">
        <f>[1]TechnologiesEmlab!F15</f>
        <v>30</v>
      </c>
      <c r="H25">
        <f>[1]TechnologiesEmlab!H15</f>
        <v>0</v>
      </c>
    </row>
    <row r="26" spans="2:8">
      <c r="B26" t="str">
        <f>[1]TechnologiesEmlab!A16</f>
        <v>WTG_onshore</v>
      </c>
      <c r="C26" t="str">
        <f>[1]TechnologiesEmlab!B16</f>
        <v>VariableRenewableOperator</v>
      </c>
      <c r="D26">
        <f>[1]TechnologiesEmlab!C16</f>
        <v>1</v>
      </c>
      <c r="E26">
        <f>[1]TechnologiesEmlab!D16</f>
        <v>1</v>
      </c>
      <c r="F26">
        <f>[1]TechnologiesEmlab!E16</f>
        <v>25</v>
      </c>
      <c r="G26">
        <f>[1]TechnologiesEmlab!F16</f>
        <v>25</v>
      </c>
      <c r="H26">
        <f>[1]TechnologiesEmlab!H16</f>
        <v>0</v>
      </c>
    </row>
    <row r="27" spans="2:8">
      <c r="B27" t="str">
        <f>[1]TechnologiesEmlab!A17</f>
        <v>PV_utility_systems</v>
      </c>
      <c r="C27" t="str">
        <f>[1]TechnologiesEmlab!B17</f>
        <v>VariableRenewableOperator</v>
      </c>
      <c r="D27">
        <f>[1]TechnologiesEmlab!C17</f>
        <v>1</v>
      </c>
      <c r="E27">
        <f>[1]TechnologiesEmlab!D17</f>
        <v>1</v>
      </c>
      <c r="F27">
        <f>[1]TechnologiesEmlab!E17</f>
        <v>25</v>
      </c>
      <c r="G27">
        <f>[1]TechnologiesEmlab!F17</f>
        <v>25</v>
      </c>
      <c r="H27">
        <f>[1]TechnologiesEmlab!H17</f>
        <v>0</v>
      </c>
    </row>
    <row r="28" spans="2:8">
      <c r="B28" t="str">
        <f>[1]TechnologiesEmlab!A18</f>
        <v>Hydropower_reservoir_medium</v>
      </c>
      <c r="C28" t="str">
        <f>[1]TechnologiesEmlab!B18</f>
        <v>VariableRenewableOperator</v>
      </c>
      <c r="D28">
        <f>[1]TechnologiesEmlab!C18</f>
        <v>2</v>
      </c>
      <c r="E28">
        <f>[1]TechnologiesEmlab!D18</f>
        <v>5</v>
      </c>
      <c r="F28">
        <f>[1]TechnologiesEmlab!E18</f>
        <v>60</v>
      </c>
      <c r="G28">
        <f>[1]TechnologiesEmlab!F18</f>
        <v>60</v>
      </c>
      <c r="H28">
        <f>[1]TechnologiesEmlab!H18</f>
        <v>0</v>
      </c>
    </row>
    <row r="29" spans="2:8">
      <c r="B29" t="str">
        <f>[1]TechnologiesEmlab!A19</f>
        <v>hydrogen_turbine</v>
      </c>
      <c r="C29" t="str">
        <f>[1]TechnologiesEmlab!B19</f>
        <v>ConventionalPlantOperator</v>
      </c>
      <c r="D29">
        <f>[1]TechnologiesEmlab!C19</f>
        <v>2</v>
      </c>
      <c r="E29">
        <f>[1]TechnologiesEmlab!D19</f>
        <v>2</v>
      </c>
      <c r="F29">
        <f>[1]TechnologiesEmlab!E19</f>
        <v>30</v>
      </c>
      <c r="G29">
        <f>[1]TechnologiesEmlab!F19</f>
        <v>30</v>
      </c>
      <c r="H29">
        <f>[1]TechnologiesEmlab!H19</f>
        <v>0</v>
      </c>
    </row>
    <row r="30" spans="2:8">
      <c r="B30" t="str">
        <f>[1]TechnologiesEmlab!A20</f>
        <v>hydrogen_CHP</v>
      </c>
      <c r="C30" t="str">
        <f>[1]TechnologiesEmlab!B20</f>
        <v>ConventionalPlantOperator</v>
      </c>
      <c r="D30">
        <f>[1]TechnologiesEmlab!C20</f>
        <v>2</v>
      </c>
      <c r="E30">
        <f>[1]TechnologiesEmlab!D20</f>
        <v>2</v>
      </c>
      <c r="F30">
        <f>[1]TechnologiesEmlab!E20</f>
        <v>30</v>
      </c>
      <c r="G30">
        <f>[1]TechnologiesEmlab!F20</f>
        <v>30</v>
      </c>
      <c r="H30">
        <f>[1]TechnologiesEmlab!H20</f>
        <v>0</v>
      </c>
    </row>
    <row r="31" spans="2:8">
      <c r="B31" t="str">
        <f>[1]TechnologiesEmlab!A21</f>
        <v>hydrogen_combined_cycle</v>
      </c>
      <c r="C31" t="str">
        <f>[1]TechnologiesEmlab!B21</f>
        <v>ConventionalPlantOperator</v>
      </c>
      <c r="D31">
        <f>[1]TechnologiesEmlab!C21</f>
        <v>2</v>
      </c>
      <c r="E31">
        <f>[1]TechnologiesEmlab!D21</f>
        <v>2</v>
      </c>
      <c r="F31">
        <f>[1]TechnologiesEmlab!E21</f>
        <v>30</v>
      </c>
      <c r="G31">
        <f>[1]TechnologiesEmlab!F21</f>
        <v>30</v>
      </c>
      <c r="H31">
        <f>[1]TechnologiesEmlab!H21</f>
        <v>0</v>
      </c>
    </row>
    <row r="33" spans="1:11">
      <c r="A33" t="s">
        <v>8</v>
      </c>
    </row>
    <row r="34" spans="1:11">
      <c r="A34" s="3" t="s">
        <v>4</v>
      </c>
    </row>
    <row r="35" spans="1:11">
      <c r="B35" t="s">
        <v>6</v>
      </c>
      <c r="C35" t="s">
        <v>5</v>
      </c>
      <c r="D35">
        <v>0.01</v>
      </c>
    </row>
    <row r="36" spans="1:11">
      <c r="C36" t="s">
        <v>7</v>
      </c>
      <c r="D36">
        <v>-0.01</v>
      </c>
    </row>
    <row r="39" spans="1:11">
      <c r="A39" t="s">
        <v>1</v>
      </c>
    </row>
    <row r="40" spans="1:11">
      <c r="B40" t="str">
        <f>[1]EnergyProducers!A1</f>
        <v>Name</v>
      </c>
      <c r="C40" t="str">
        <f>[1]EnergyProducers!B1</f>
        <v>investorMarket</v>
      </c>
      <c r="D40" t="str">
        <f>[1]EnergyProducers!C1</f>
        <v>priceMarkUp</v>
      </c>
      <c r="E40" t="str">
        <f>[1]EnergyProducers!D1</f>
        <v>willingToInvest</v>
      </c>
      <c r="F40" t="str">
        <f>[1]EnergyProducers!E1</f>
        <v>downpaymentFractionOfCash</v>
      </c>
      <c r="G40" t="str">
        <f>[1]EnergyProducers!F1</f>
        <v>dismantlingRequiredOperatingProfit</v>
      </c>
      <c r="H40" t="str">
        <f>[1]EnergyProducers!H1</f>
        <v>loanInterestRate</v>
      </c>
      <c r="I40" t="str">
        <f>[1]EnergyProducers!I1</f>
        <v>equityInterestRate</v>
      </c>
      <c r="J40" t="str">
        <f>[1]EnergyProducers!J1</f>
        <v>longTermContractPastTimeHorizon</v>
      </c>
      <c r="K40" t="str">
        <f>[1]EnergyProducers!K1</f>
        <v>longTermContractMargin</v>
      </c>
    </row>
    <row r="41" spans="1:11">
      <c r="B41" t="str">
        <f>[1]EnergyProducers!A3</f>
        <v>ProducerNL</v>
      </c>
      <c r="C41" t="str">
        <f>[1]EnergyProducers!B3</f>
        <v>DutchElectricitySpotMarket</v>
      </c>
      <c r="D41">
        <f>[1]EnergyProducers!C3</f>
        <v>0</v>
      </c>
      <c r="E41" t="b">
        <f>[1]EnergyProducers!D3</f>
        <v>1</v>
      </c>
      <c r="F41">
        <f>[1]EnergyProducers!E3</f>
        <v>0.5</v>
      </c>
      <c r="G41">
        <f>[1]EnergyProducers!F3</f>
        <v>0</v>
      </c>
      <c r="H41">
        <f>[1]EnergyProducers!H3</f>
        <v>0.1</v>
      </c>
      <c r="I41">
        <f>[1]EnergyProducers!I3</f>
        <v>0.1</v>
      </c>
      <c r="J41">
        <f>[1]EnergyProducers!J3</f>
        <v>3</v>
      </c>
      <c r="K41">
        <f>[1]EnergyProducers!K3</f>
        <v>0.1</v>
      </c>
    </row>
    <row r="44" spans="1:11">
      <c r="A44" t="s">
        <v>0</v>
      </c>
    </row>
    <row r="45" spans="1:11">
      <c r="B45" t="str">
        <f>[1]ElectricitySpotMarkets!A1</f>
        <v>Name</v>
      </c>
      <c r="C45" t="str">
        <f>[1]ElectricitySpotMarkets!B1</f>
        <v>valueOfLostLoad</v>
      </c>
    </row>
    <row r="46" spans="1:11">
      <c r="B46" t="str">
        <f>[1]ElectricitySpotMarkets!A3</f>
        <v>DutchElectricitySpotMarket</v>
      </c>
      <c r="C46">
        <f>[1]ElectricitySpotMarkets!B3</f>
        <v>4000</v>
      </c>
    </row>
    <row r="50" spans="2:8">
      <c r="B50" s="2"/>
      <c r="C50" s="2"/>
    </row>
    <row r="51" spans="2:8">
      <c r="B51" s="2"/>
      <c r="C51" s="2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1"/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1"/>
      <c r="C57" s="1"/>
      <c r="D57" s="1"/>
      <c r="E57" s="1"/>
      <c r="F57" s="1"/>
      <c r="G57" s="1"/>
      <c r="H57" s="1"/>
    </row>
    <row r="58" spans="2:8">
      <c r="B58" s="1"/>
      <c r="C58" s="1"/>
      <c r="D58" s="1"/>
      <c r="E58" s="1"/>
      <c r="F58" s="1"/>
      <c r="G58" s="1"/>
      <c r="H58" s="1"/>
    </row>
    <row r="59" spans="2:8">
      <c r="B59" s="1"/>
      <c r="C59" s="1"/>
      <c r="D59" s="1"/>
      <c r="E59" s="1"/>
      <c r="F59" s="1"/>
      <c r="G59" s="1"/>
      <c r="H59" s="1"/>
    </row>
    <row r="60" spans="2:8">
      <c r="B60" s="1"/>
      <c r="C60" s="1"/>
      <c r="D60" s="1"/>
      <c r="E60" s="1"/>
      <c r="F60" s="1"/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1"/>
      <c r="D63" s="1"/>
      <c r="E63" s="1"/>
      <c r="F63" s="1"/>
      <c r="G63" s="1"/>
      <c r="H63" s="1"/>
    </row>
    <row r="64" spans="2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</row>
    <row r="71" spans="2:8">
      <c r="B71" s="1"/>
      <c r="C71" s="1"/>
      <c r="D71" s="1"/>
      <c r="E71" s="1"/>
    </row>
    <row r="72" spans="2:8">
      <c r="B72" s="1"/>
      <c r="C72" s="1"/>
      <c r="D72" s="1"/>
      <c r="E72" s="1"/>
    </row>
    <row r="73" spans="2:8">
      <c r="B73" s="1"/>
      <c r="C73" s="1"/>
      <c r="D73" s="1"/>
      <c r="E73" s="1"/>
    </row>
    <row r="74" spans="2:8">
      <c r="B74" s="1"/>
      <c r="C74" s="1"/>
      <c r="D74" s="1"/>
      <c r="E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G39" sqref="G39"/>
    </sheetView>
  </sheetViews>
  <sheetFormatPr defaultRowHeight="14.5"/>
  <cols>
    <col min="2" max="2" width="21" customWidth="1"/>
    <col min="3" max="3" width="19.54296875" customWidth="1"/>
    <col min="4" max="4" width="18.6328125" customWidth="1"/>
    <col min="5" max="5" width="12.26953125" customWidth="1"/>
  </cols>
  <sheetData>
    <row r="1" spans="1:5">
      <c r="A1" s="9"/>
      <c r="B1" s="9" t="s">
        <v>65</v>
      </c>
      <c r="C1" s="9" t="s">
        <v>70</v>
      </c>
      <c r="D1" s="9" t="s">
        <v>69</v>
      </c>
      <c r="E1" s="14" t="s">
        <v>79</v>
      </c>
    </row>
    <row r="2" spans="1:5">
      <c r="A2" s="9" t="s">
        <v>62</v>
      </c>
      <c r="B2" s="9">
        <v>16.7</v>
      </c>
      <c r="C2" s="9">
        <v>14</v>
      </c>
      <c r="D2" s="9" t="s">
        <v>68</v>
      </c>
    </row>
    <row r="3" spans="1:5">
      <c r="A3" s="9" t="s">
        <v>63</v>
      </c>
      <c r="B3" s="9">
        <v>45</v>
      </c>
      <c r="C3" s="9">
        <v>31</v>
      </c>
      <c r="D3" s="9" t="s">
        <v>66</v>
      </c>
    </row>
    <row r="4" spans="1:5">
      <c r="A4" s="9" t="s">
        <v>64</v>
      </c>
      <c r="B4" s="9">
        <v>53</v>
      </c>
      <c r="C4" s="9">
        <v>59</v>
      </c>
      <c r="D4" s="9" t="s">
        <v>67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dimension ref="A1:D17"/>
  <sheetViews>
    <sheetView workbookViewId="0">
      <selection activeCell="D32" sqref="D32"/>
    </sheetView>
  </sheetViews>
  <sheetFormatPr defaultRowHeight="14.5"/>
  <cols>
    <col min="1" max="1" width="19" customWidth="1"/>
  </cols>
  <sheetData>
    <row r="1" spans="1:4">
      <c r="A1" s="7"/>
      <c r="B1" s="7">
        <v>2020</v>
      </c>
      <c r="C1" s="7">
        <v>2030</v>
      </c>
      <c r="D1" s="7">
        <v>2050</v>
      </c>
    </row>
    <row r="2" spans="1:4">
      <c r="A2" s="8" t="s">
        <v>20</v>
      </c>
      <c r="B2">
        <v>82.5</v>
      </c>
      <c r="C2">
        <v>82.5</v>
      </c>
      <c r="D2">
        <v>82.5</v>
      </c>
    </row>
    <row r="3" spans="1:4">
      <c r="A3" s="8" t="s">
        <v>21</v>
      </c>
      <c r="B3">
        <v>86.844999999999999</v>
      </c>
      <c r="C3">
        <v>74.66</v>
      </c>
      <c r="D3">
        <v>50.29</v>
      </c>
    </row>
    <row r="4" spans="1:4">
      <c r="A4" s="8" t="s">
        <v>24</v>
      </c>
      <c r="B4">
        <v>0</v>
      </c>
      <c r="D4">
        <v>200</v>
      </c>
    </row>
    <row r="5" spans="1:4">
      <c r="A5" s="8" t="s">
        <v>22</v>
      </c>
      <c r="B5">
        <v>15</v>
      </c>
      <c r="C5">
        <v>15</v>
      </c>
      <c r="D5">
        <v>15</v>
      </c>
    </row>
    <row r="6" spans="1:4">
      <c r="A6" s="8" t="s">
        <v>23</v>
      </c>
      <c r="B6">
        <v>1</v>
      </c>
      <c r="D6">
        <v>1</v>
      </c>
    </row>
    <row r="7" spans="1:4">
      <c r="A7" s="8" t="s">
        <v>17</v>
      </c>
      <c r="B7">
        <v>10.8</v>
      </c>
      <c r="C7">
        <v>7.0919999999999996</v>
      </c>
      <c r="D7">
        <v>6.7320000000000002</v>
      </c>
    </row>
    <row r="8" spans="1:4">
      <c r="A8" s="8" t="s">
        <v>9</v>
      </c>
      <c r="B8">
        <v>21.175000000000001</v>
      </c>
      <c r="C8">
        <v>40.68</v>
      </c>
      <c r="D8">
        <v>79.69</v>
      </c>
    </row>
    <row r="9" spans="1:4">
      <c r="A9" s="8" t="s">
        <v>10</v>
      </c>
      <c r="B9">
        <v>74.965000000000003</v>
      </c>
      <c r="C9">
        <v>65</v>
      </c>
      <c r="D9">
        <v>80</v>
      </c>
    </row>
    <row r="10" spans="1:4">
      <c r="A10" s="8" t="s">
        <v>11</v>
      </c>
      <c r="B10">
        <v>46.44</v>
      </c>
      <c r="C10">
        <v>36.323999999999998</v>
      </c>
      <c r="D10">
        <v>32.832000000000001</v>
      </c>
    </row>
    <row r="11" spans="1:4">
      <c r="A11" s="8" t="s">
        <v>12</v>
      </c>
      <c r="B11">
        <v>6.48</v>
      </c>
      <c r="C11">
        <v>6.48</v>
      </c>
      <c r="D11">
        <v>6.48</v>
      </c>
    </row>
    <row r="12" spans="1:4">
      <c r="A12" s="8" t="s">
        <v>13</v>
      </c>
      <c r="B12">
        <v>16.716999999999999</v>
      </c>
      <c r="C12">
        <v>26.81</v>
      </c>
      <c r="D12">
        <v>46.996000000000002</v>
      </c>
    </row>
    <row r="13" spans="1:4">
      <c r="A13" s="8" t="s">
        <v>14</v>
      </c>
      <c r="B13">
        <v>13.4</v>
      </c>
      <c r="C13">
        <v>14.65</v>
      </c>
      <c r="D13">
        <v>42</v>
      </c>
    </row>
    <row r="14" spans="1:4">
      <c r="A14" s="8" t="s">
        <v>15</v>
      </c>
      <c r="B14">
        <v>1.69</v>
      </c>
      <c r="C14">
        <v>1.69</v>
      </c>
      <c r="D14">
        <v>1.69</v>
      </c>
    </row>
    <row r="15" spans="1:4">
      <c r="A15" s="8" t="s">
        <v>16</v>
      </c>
      <c r="B15">
        <v>4.5360000000000005</v>
      </c>
      <c r="C15">
        <v>6.6960000000000006</v>
      </c>
      <c r="D15">
        <v>14.148000000000001</v>
      </c>
    </row>
    <row r="16" spans="1:4">
      <c r="A16" s="8" t="s">
        <v>18</v>
      </c>
      <c r="B16">
        <v>7.5</v>
      </c>
      <c r="C16">
        <v>7.5</v>
      </c>
      <c r="D16">
        <v>7.5</v>
      </c>
    </row>
    <row r="17" spans="1:4">
      <c r="A17" s="8" t="s">
        <v>19</v>
      </c>
      <c r="B17">
        <v>45</v>
      </c>
      <c r="C17">
        <v>45</v>
      </c>
      <c r="D17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dimension ref="A1:AH47"/>
  <sheetViews>
    <sheetView tabSelected="1" zoomScaleNormal="100" workbookViewId="0">
      <pane xSplit="1" topLeftCell="B1" activePane="topRight" state="frozen"/>
      <selection pane="topRight" activeCell="AR21" sqref="AR21"/>
    </sheetView>
  </sheetViews>
  <sheetFormatPr defaultRowHeight="14.5"/>
  <cols>
    <col min="1" max="1" width="29.90625" customWidth="1"/>
    <col min="5" max="10" width="11.90625" customWidth="1"/>
    <col min="13" max="13" width="1.6328125" customWidth="1"/>
    <col min="14" max="14" width="1.7265625" customWidth="1"/>
    <col min="19" max="19" width="21.36328125" customWidth="1"/>
  </cols>
  <sheetData>
    <row r="1" spans="1:24">
      <c r="A1" s="6" t="s">
        <v>60</v>
      </c>
      <c r="C1" t="s">
        <v>75</v>
      </c>
      <c r="E1" t="s">
        <v>74</v>
      </c>
      <c r="I1" t="s">
        <v>169</v>
      </c>
      <c r="O1" t="s">
        <v>61</v>
      </c>
      <c r="X1" t="s">
        <v>71</v>
      </c>
    </row>
    <row r="2" spans="1:24">
      <c r="A2" s="6"/>
      <c r="B2" s="6">
        <v>2020</v>
      </c>
      <c r="C2" s="6">
        <v>2030</v>
      </c>
      <c r="D2" s="6">
        <v>2050</v>
      </c>
      <c r="E2" s="6">
        <v>2020</v>
      </c>
      <c r="F2" s="6">
        <v>2030</v>
      </c>
      <c r="G2" s="6">
        <v>2050</v>
      </c>
      <c r="H2" s="6">
        <v>2020</v>
      </c>
      <c r="I2" s="6">
        <v>2030</v>
      </c>
      <c r="J2" s="6">
        <v>2050</v>
      </c>
      <c r="K2" t="s">
        <v>168</v>
      </c>
      <c r="L2" t="s">
        <v>167</v>
      </c>
    </row>
    <row r="3" spans="1:24">
      <c r="A3" s="9" t="s">
        <v>26</v>
      </c>
      <c r="B3" s="18">
        <f>IF(ISBLANK(E3),#N/A,E3/1000000)</f>
        <v>2.04</v>
      </c>
      <c r="C3" s="18">
        <f t="shared" ref="C3:D18" si="0">IF(ISBLANK(F3),#N/A,F3/1000000)</f>
        <v>2.04</v>
      </c>
      <c r="D3" s="6" t="e">
        <f t="shared" si="0"/>
        <v>#N/A</v>
      </c>
      <c r="E3" s="20">
        <v>2040000</v>
      </c>
      <c r="F3" s="20">
        <v>2040000</v>
      </c>
      <c r="G3" s="20"/>
      <c r="H3" s="21"/>
      <c r="I3" s="20"/>
      <c r="J3" s="20"/>
      <c r="Q3" t="s">
        <v>171</v>
      </c>
    </row>
    <row r="4" spans="1:24">
      <c r="A4" s="9" t="s">
        <v>27</v>
      </c>
      <c r="B4" s="18" t="e">
        <f t="shared" ref="B4:B24" si="1">IF(ISBLANK(E4),#N/A,E4/1000000)</f>
        <v>#N/A</v>
      </c>
      <c r="C4" s="18">
        <f t="shared" si="0"/>
        <v>2.9</v>
      </c>
      <c r="D4" s="6">
        <f t="shared" si="0"/>
        <v>2.7</v>
      </c>
      <c r="E4" s="20"/>
      <c r="F4" s="20">
        <v>2900000</v>
      </c>
      <c r="G4" s="20">
        <v>2700000</v>
      </c>
      <c r="H4" s="21"/>
      <c r="I4" s="20"/>
      <c r="J4" s="20"/>
    </row>
    <row r="5" spans="1:24">
      <c r="A5" s="9" t="s">
        <v>28</v>
      </c>
      <c r="B5" s="18" t="e">
        <f t="shared" si="1"/>
        <v>#N/A</v>
      </c>
      <c r="C5" s="18">
        <f t="shared" si="0"/>
        <v>0.83</v>
      </c>
      <c r="D5" s="6">
        <f t="shared" si="0"/>
        <v>0.8</v>
      </c>
      <c r="E5" s="20"/>
      <c r="F5" s="20">
        <v>830000</v>
      </c>
      <c r="G5" s="20">
        <v>800000</v>
      </c>
      <c r="H5" s="21"/>
      <c r="I5" s="20"/>
      <c r="J5" s="20"/>
    </row>
    <row r="6" spans="1:24">
      <c r="A6" s="9" t="s">
        <v>29</v>
      </c>
      <c r="B6" s="18" t="e">
        <f t="shared" si="1"/>
        <v>#N/A</v>
      </c>
      <c r="C6" s="18">
        <f t="shared" si="0"/>
        <v>1.2</v>
      </c>
      <c r="D6" s="6">
        <f t="shared" si="0"/>
        <v>1.1000000000000001</v>
      </c>
      <c r="E6" s="20"/>
      <c r="F6" s="20">
        <v>1200000</v>
      </c>
      <c r="G6" s="20">
        <v>1100000</v>
      </c>
      <c r="H6" s="21"/>
      <c r="I6" s="20"/>
      <c r="J6" s="20"/>
    </row>
    <row r="7" spans="1:24">
      <c r="A7" s="9" t="s">
        <v>30</v>
      </c>
      <c r="B7" s="18" t="e">
        <f t="shared" si="1"/>
        <v>#N/A</v>
      </c>
      <c r="C7" s="18">
        <f t="shared" si="0"/>
        <v>1.2</v>
      </c>
      <c r="D7" s="6" t="e">
        <f t="shared" si="0"/>
        <v>#N/A</v>
      </c>
      <c r="E7" s="20"/>
      <c r="F7" s="20">
        <v>1200000</v>
      </c>
      <c r="G7" s="20"/>
      <c r="H7" s="21"/>
      <c r="I7" s="20"/>
      <c r="J7" s="20"/>
    </row>
    <row r="8" spans="1:24">
      <c r="A8" s="9" t="s">
        <v>31</v>
      </c>
      <c r="B8" s="18">
        <f t="shared" si="1"/>
        <v>3.84551</v>
      </c>
      <c r="C8" s="18" t="e">
        <f t="shared" si="0"/>
        <v>#N/A</v>
      </c>
      <c r="D8" s="6" t="e">
        <f t="shared" si="0"/>
        <v>#N/A</v>
      </c>
      <c r="E8" s="20">
        <v>3845510</v>
      </c>
      <c r="F8" s="20"/>
      <c r="G8" s="20"/>
      <c r="H8" s="21"/>
      <c r="I8" s="20"/>
      <c r="J8" s="20"/>
    </row>
    <row r="9" spans="1:24">
      <c r="A9" s="9" t="s">
        <v>32</v>
      </c>
      <c r="B9" s="18" t="e">
        <f t="shared" si="1"/>
        <v>#N/A</v>
      </c>
      <c r="C9" s="18" t="e">
        <f t="shared" si="0"/>
        <v>#N/A</v>
      </c>
      <c r="D9" s="6">
        <f t="shared" si="0"/>
        <v>0.35</v>
      </c>
      <c r="E9" s="20"/>
      <c r="F9" s="20"/>
      <c r="G9" s="20">
        <v>350000</v>
      </c>
      <c r="H9" s="21"/>
      <c r="I9" s="20"/>
      <c r="J9" s="20"/>
    </row>
    <row r="10" spans="1:24">
      <c r="A10" s="9" t="s">
        <v>33</v>
      </c>
      <c r="B10" s="18">
        <f t="shared" si="1"/>
        <v>0.34300000000000003</v>
      </c>
      <c r="C10" s="18" t="e">
        <f t="shared" si="0"/>
        <v>#N/A</v>
      </c>
      <c r="D10" s="6" t="e">
        <f t="shared" si="0"/>
        <v>#N/A</v>
      </c>
      <c r="E10" s="20">
        <v>343000</v>
      </c>
      <c r="F10" s="20"/>
      <c r="G10" s="20"/>
      <c r="H10" s="21"/>
      <c r="I10" s="20"/>
      <c r="J10" s="20"/>
    </row>
    <row r="11" spans="1:24">
      <c r="A11" s="9" t="s">
        <v>34</v>
      </c>
      <c r="B11" s="18" t="e">
        <f t="shared" si="1"/>
        <v>#N/A</v>
      </c>
      <c r="C11" s="18" t="e">
        <f t="shared" si="0"/>
        <v>#N/A</v>
      </c>
      <c r="D11" s="6">
        <f t="shared" si="0"/>
        <v>0.8</v>
      </c>
      <c r="E11" s="20"/>
      <c r="F11" s="20"/>
      <c r="G11" s="20">
        <v>800000</v>
      </c>
      <c r="H11" s="21"/>
      <c r="I11" s="20"/>
      <c r="J11" s="20"/>
    </row>
    <row r="12" spans="1:24">
      <c r="A12" s="9" t="s">
        <v>35</v>
      </c>
      <c r="B12" s="18" t="e">
        <f t="shared" si="1"/>
        <v>#N/A</v>
      </c>
      <c r="C12" s="18" t="e">
        <f t="shared" si="0"/>
        <v>#N/A</v>
      </c>
      <c r="D12" s="6">
        <f t="shared" si="0"/>
        <v>0.73</v>
      </c>
      <c r="E12" s="20"/>
      <c r="F12" s="20"/>
      <c r="G12" s="20">
        <v>730000</v>
      </c>
      <c r="H12" s="21"/>
      <c r="I12" s="20"/>
      <c r="J12" s="20"/>
    </row>
    <row r="13" spans="1:24">
      <c r="A13" s="9" t="s">
        <v>36</v>
      </c>
      <c r="B13" s="18" t="e">
        <f t="shared" si="1"/>
        <v>#N/A</v>
      </c>
      <c r="C13" s="18" t="e">
        <f t="shared" si="0"/>
        <v>#N/A</v>
      </c>
      <c r="D13" s="6">
        <f t="shared" si="0"/>
        <v>0.75</v>
      </c>
      <c r="E13" s="20"/>
      <c r="F13" s="20"/>
      <c r="G13" s="20">
        <v>750000</v>
      </c>
      <c r="H13" s="21"/>
      <c r="I13" s="20"/>
      <c r="J13" s="20"/>
    </row>
    <row r="14" spans="1:24">
      <c r="A14" s="9" t="s">
        <v>37</v>
      </c>
      <c r="B14" s="18" t="e">
        <f t="shared" si="1"/>
        <v>#N/A</v>
      </c>
      <c r="C14" s="18" t="e">
        <f t="shared" si="0"/>
        <v>#N/A</v>
      </c>
      <c r="D14" s="6">
        <f t="shared" si="0"/>
        <v>0.435</v>
      </c>
      <c r="E14" s="20"/>
      <c r="F14" s="20"/>
      <c r="G14" s="20">
        <v>435000</v>
      </c>
      <c r="H14" s="21"/>
      <c r="I14" s="20"/>
      <c r="J14" s="20"/>
    </row>
    <row r="15" spans="1:24">
      <c r="A15" s="9" t="s">
        <v>38</v>
      </c>
      <c r="B15" s="18" t="e">
        <f t="shared" si="1"/>
        <v>#N/A</v>
      </c>
      <c r="C15" s="18">
        <f t="shared" si="0"/>
        <v>2.69</v>
      </c>
      <c r="D15" s="6">
        <f t="shared" si="0"/>
        <v>2.6850000000000001</v>
      </c>
      <c r="E15" s="20"/>
      <c r="F15" s="20">
        <v>2690000</v>
      </c>
      <c r="G15" s="20">
        <v>2685000</v>
      </c>
      <c r="H15" s="21"/>
      <c r="I15" s="20"/>
      <c r="J15" s="20"/>
    </row>
    <row r="16" spans="1:24">
      <c r="A16" s="9" t="s">
        <v>39</v>
      </c>
      <c r="B16" s="18" t="e">
        <f t="shared" si="1"/>
        <v>#N/A</v>
      </c>
      <c r="C16" s="18">
        <f t="shared" si="0"/>
        <v>2.99</v>
      </c>
      <c r="D16" s="6">
        <f t="shared" si="0"/>
        <v>2.97</v>
      </c>
      <c r="E16" s="20"/>
      <c r="F16" s="20">
        <v>2990000</v>
      </c>
      <c r="G16" s="20">
        <v>2970000</v>
      </c>
      <c r="H16" s="21"/>
      <c r="I16" s="20"/>
      <c r="J16" s="20"/>
    </row>
    <row r="17" spans="1:34">
      <c r="A17" s="9" t="s">
        <v>40</v>
      </c>
      <c r="B17" s="18">
        <f t="shared" si="1"/>
        <v>3.84551</v>
      </c>
      <c r="C17" s="18" t="e">
        <f t="shared" si="0"/>
        <v>#N/A</v>
      </c>
      <c r="D17" s="6" t="e">
        <f t="shared" si="0"/>
        <v>#N/A</v>
      </c>
      <c r="E17" s="20">
        <v>3845510</v>
      </c>
      <c r="F17" s="20"/>
      <c r="G17" s="20"/>
      <c r="H17" s="21"/>
      <c r="I17" s="20"/>
      <c r="J17" s="20"/>
    </row>
    <row r="18" spans="1:34">
      <c r="A18" s="9" t="s">
        <v>41</v>
      </c>
      <c r="B18" s="18">
        <f t="shared" si="1"/>
        <v>0.32100000000000001</v>
      </c>
      <c r="C18" s="18">
        <f t="shared" si="0"/>
        <v>0.16</v>
      </c>
      <c r="D18" s="6">
        <f t="shared" si="0"/>
        <v>0.06</v>
      </c>
      <c r="E18" s="20">
        <v>321000</v>
      </c>
      <c r="F18" s="20">
        <v>160000</v>
      </c>
      <c r="G18" s="20">
        <v>60000</v>
      </c>
      <c r="H18" s="27">
        <v>534000</v>
      </c>
      <c r="I18" s="22">
        <f>INDEX(traderes!$A$77:$C$99,MATCH(investmentCosts!A18,traderes!$A$77:$A$99,0),2)</f>
        <v>284000</v>
      </c>
      <c r="J18" s="22">
        <f>INDEX(traderes!$A$77:$C$99,MATCH(investmentCosts!A18,traderes!$A$77:$A$99,0),3)</f>
        <v>270000</v>
      </c>
      <c r="K18">
        <f t="shared" ref="K18:K23" si="2">I18-F18</f>
        <v>124000</v>
      </c>
      <c r="L18">
        <f t="shared" ref="L18:L23" si="3">J18-G18</f>
        <v>210000</v>
      </c>
    </row>
    <row r="19" spans="1:34">
      <c r="A19" s="9" t="s">
        <v>42</v>
      </c>
      <c r="B19" s="18">
        <f t="shared" si="1"/>
        <v>7.9404500000000002</v>
      </c>
      <c r="C19" s="18">
        <f t="shared" ref="C19:C24" si="4">IF(ISBLANK(F19),#N/A,F19/1000000)</f>
        <v>4</v>
      </c>
      <c r="D19" s="6" t="e">
        <f t="shared" ref="D19:D24" si="5">IF(ISBLANK(G19),#N/A,G19/1000000)</f>
        <v>#N/A</v>
      </c>
      <c r="E19" s="20">
        <v>7940450</v>
      </c>
      <c r="F19" s="20">
        <v>4000000</v>
      </c>
      <c r="G19" s="20"/>
      <c r="H19" s="21"/>
      <c r="I19" s="22">
        <f>INDEX(traderes!$A$77:$C$99,MATCH(investmentCosts!A19,traderes!$A$77:$A$99,0),2)</f>
        <v>7940450</v>
      </c>
      <c r="J19" s="22">
        <f>INDEX(traderes!$A$77:$C$99,MATCH(investmentCosts!A19,traderes!$A$77:$A$99,0),3)</f>
        <v>6000000</v>
      </c>
      <c r="K19">
        <f t="shared" si="2"/>
        <v>3940450</v>
      </c>
      <c r="L19">
        <f t="shared" si="3"/>
        <v>6000000</v>
      </c>
    </row>
    <row r="20" spans="1:34">
      <c r="A20" s="9" t="s">
        <v>43</v>
      </c>
      <c r="B20" s="18" t="e">
        <f t="shared" si="1"/>
        <v>#N/A</v>
      </c>
      <c r="C20" s="18">
        <f t="shared" si="4"/>
        <v>0.435</v>
      </c>
      <c r="D20" s="6">
        <f t="shared" si="5"/>
        <v>0.41199999999999998</v>
      </c>
      <c r="E20" s="20"/>
      <c r="F20" s="20">
        <v>435000</v>
      </c>
      <c r="G20" s="20">
        <v>412000</v>
      </c>
      <c r="H20" s="21"/>
      <c r="I20" s="20"/>
      <c r="J20" s="20"/>
    </row>
    <row r="21" spans="1:34">
      <c r="A21" s="9" t="s">
        <v>44</v>
      </c>
      <c r="B21" s="18">
        <f t="shared" si="1"/>
        <v>2</v>
      </c>
      <c r="C21" s="18" t="e">
        <f t="shared" si="4"/>
        <v>#N/A</v>
      </c>
      <c r="D21" s="6" t="e">
        <f t="shared" si="5"/>
        <v>#N/A</v>
      </c>
      <c r="E21" s="20">
        <v>2000000</v>
      </c>
      <c r="F21" s="20"/>
      <c r="G21" s="20"/>
      <c r="H21" s="21"/>
      <c r="I21" s="20"/>
      <c r="J21" s="20"/>
    </row>
    <row r="22" spans="1:34">
      <c r="A22" s="9" t="s">
        <v>45</v>
      </c>
      <c r="B22" s="18">
        <f t="shared" si="1"/>
        <v>0.58699999999999997</v>
      </c>
      <c r="C22" s="18">
        <f t="shared" si="4"/>
        <v>0.38</v>
      </c>
      <c r="D22" s="6">
        <f t="shared" si="5"/>
        <v>0.3</v>
      </c>
      <c r="E22" s="20">
        <v>587000</v>
      </c>
      <c r="F22" s="20">
        <v>380000</v>
      </c>
      <c r="G22" s="20">
        <v>300000</v>
      </c>
      <c r="H22" s="21"/>
      <c r="I22" s="20">
        <f>INDEX(traderes!$A$77:$C$99,MATCH(investmentCosts!A22,traderes!$A$77:$A$99,0),2)</f>
        <v>380000</v>
      </c>
      <c r="J22" s="22">
        <f>INDEX(traderes!$A$77:$C$99,MATCH(investmentCosts!A22,traderes!$A$77:$A$99,0),3)</f>
        <v>290000</v>
      </c>
      <c r="K22">
        <f t="shared" si="2"/>
        <v>0</v>
      </c>
      <c r="L22">
        <f t="shared" si="3"/>
        <v>-10000</v>
      </c>
    </row>
    <row r="23" spans="1:34">
      <c r="A23" s="9" t="s">
        <v>46</v>
      </c>
      <c r="B23" s="18">
        <f t="shared" si="1"/>
        <v>2.27</v>
      </c>
      <c r="C23" s="18">
        <f t="shared" si="4"/>
        <v>1.93</v>
      </c>
      <c r="D23" s="6">
        <f t="shared" si="5"/>
        <v>1.78</v>
      </c>
      <c r="E23" s="20">
        <v>2270000</v>
      </c>
      <c r="F23" s="20">
        <v>1930000</v>
      </c>
      <c r="G23" s="20">
        <v>1780000</v>
      </c>
      <c r="H23" s="21"/>
      <c r="I23" s="22">
        <f>INDEX(traderes!$A$77:$C$99,MATCH(investmentCosts!A23,traderes!$A$77:$A$99,0),2)</f>
        <v>1800000</v>
      </c>
      <c r="J23" s="22">
        <f>INDEX(traderes!$A$77:$C$99,MATCH(investmentCosts!A23,traderes!$A$77:$A$99,0),3)</f>
        <v>1640000</v>
      </c>
      <c r="K23">
        <f t="shared" si="2"/>
        <v>-130000</v>
      </c>
      <c r="L23">
        <f t="shared" si="3"/>
        <v>-140000</v>
      </c>
    </row>
    <row r="24" spans="1:34">
      <c r="A24" s="9" t="s">
        <v>47</v>
      </c>
      <c r="B24" s="18">
        <f t="shared" si="1"/>
        <v>1.1499999999999999</v>
      </c>
      <c r="C24" s="18">
        <f t="shared" si="4"/>
        <v>1.04</v>
      </c>
      <c r="D24" s="6">
        <f t="shared" si="5"/>
        <v>0.96</v>
      </c>
      <c r="E24" s="20">
        <v>1150000</v>
      </c>
      <c r="F24" s="20">
        <v>1040000</v>
      </c>
      <c r="G24" s="20">
        <v>960000</v>
      </c>
      <c r="H24" s="21"/>
      <c r="I24" s="20">
        <f>INDEX(traderes!$A$77:$C$99,MATCH(investmentCosts!A24,traderes!$A$77:$A$99,0),2)</f>
        <v>1040000</v>
      </c>
      <c r="J24" s="20">
        <f>INDEX(traderes!$A$77:$C$99,MATCH(investmentCosts!A24,traderes!$A$77:$A$99,0),3)</f>
        <v>960000</v>
      </c>
    </row>
    <row r="25" spans="1:34">
      <c r="A25" s="8"/>
      <c r="B25" s="6"/>
    </row>
    <row r="26" spans="1:34">
      <c r="AH26" t="s">
        <v>170</v>
      </c>
    </row>
    <row r="27" spans="1:34">
      <c r="A27" t="s">
        <v>59</v>
      </c>
      <c r="B27" t="s">
        <v>58</v>
      </c>
      <c r="C27" t="s">
        <v>57</v>
      </c>
    </row>
    <row r="28" spans="1:34">
      <c r="A28" s="6" t="s">
        <v>25</v>
      </c>
      <c r="B28" s="6" t="s">
        <v>49</v>
      </c>
      <c r="C28" s="6" t="s">
        <v>48</v>
      </c>
      <c r="D28" s="6" t="s">
        <v>50</v>
      </c>
      <c r="E28" s="6" t="s">
        <v>51</v>
      </c>
      <c r="F28" s="6" t="s">
        <v>52</v>
      </c>
      <c r="G28" s="6" t="s">
        <v>53</v>
      </c>
      <c r="H28" s="6" t="s">
        <v>54</v>
      </c>
    </row>
    <row r="29" spans="1:34">
      <c r="A29" s="11" t="s">
        <v>26</v>
      </c>
      <c r="B29" s="6">
        <v>1.9</v>
      </c>
      <c r="C29" s="6">
        <v>50000</v>
      </c>
      <c r="D29" s="6">
        <v>0.309</v>
      </c>
      <c r="E29" s="6"/>
      <c r="F29" s="6"/>
      <c r="G29" s="6"/>
      <c r="H29" s="6"/>
    </row>
    <row r="30" spans="1:34">
      <c r="A30" s="11" t="s">
        <v>28</v>
      </c>
      <c r="B30" s="6">
        <v>4.2</v>
      </c>
      <c r="C30" s="6">
        <v>27800</v>
      </c>
      <c r="D30" s="6">
        <v>0.61</v>
      </c>
      <c r="E30" s="6"/>
      <c r="F30" s="6"/>
      <c r="G30" s="6"/>
      <c r="H30" s="6"/>
      <c r="K30">
        <f>8760</f>
        <v>8760</v>
      </c>
    </row>
    <row r="31" spans="1:34">
      <c r="A31" s="11" t="s">
        <v>29</v>
      </c>
      <c r="B31" s="6">
        <v>4.2</v>
      </c>
      <c r="C31" s="6">
        <v>27800</v>
      </c>
      <c r="D31" s="6">
        <v>0.53</v>
      </c>
      <c r="E31" s="6"/>
      <c r="F31" s="6"/>
      <c r="G31" s="6"/>
      <c r="H31" s="6"/>
      <c r="J31" t="s">
        <v>73</v>
      </c>
      <c r="K31" t="s">
        <v>72</v>
      </c>
    </row>
    <row r="32" spans="1:34">
      <c r="A32" s="11" t="s">
        <v>30</v>
      </c>
      <c r="B32" s="6">
        <v>4.2</v>
      </c>
      <c r="C32" s="6">
        <v>27800</v>
      </c>
      <c r="D32" s="6">
        <v>0.53</v>
      </c>
      <c r="E32" s="6"/>
      <c r="F32" s="6"/>
      <c r="G32" s="6"/>
      <c r="H32" s="6"/>
      <c r="J32">
        <f>0.17*K30</f>
        <v>1489.2</v>
      </c>
      <c r="K32">
        <f>G22/J32</f>
        <v>201.45044319097502</v>
      </c>
    </row>
    <row r="33" spans="1:11">
      <c r="A33" s="11" t="s">
        <v>55</v>
      </c>
      <c r="B33" s="6">
        <v>21</v>
      </c>
      <c r="C33" s="6"/>
      <c r="D33" s="6"/>
      <c r="E33" s="6"/>
      <c r="F33" s="6"/>
      <c r="G33" s="6"/>
      <c r="H33" s="6"/>
      <c r="J33">
        <f>0.5*K30</f>
        <v>4380</v>
      </c>
      <c r="K33">
        <f>G23/J33</f>
        <v>406.39269406392697</v>
      </c>
    </row>
    <row r="34" spans="1:11">
      <c r="A34" s="11" t="s">
        <v>38</v>
      </c>
      <c r="B34" s="6">
        <v>0</v>
      </c>
      <c r="C34" s="6">
        <v>13450</v>
      </c>
      <c r="D34" s="6">
        <v>1</v>
      </c>
      <c r="E34" s="6"/>
      <c r="F34" s="6"/>
      <c r="G34" s="6"/>
      <c r="H34" s="6"/>
      <c r="J34">
        <f>0.4*K30</f>
        <v>3504</v>
      </c>
      <c r="K34">
        <f>G24/J34</f>
        <v>273.97260273972603</v>
      </c>
    </row>
    <row r="35" spans="1:11">
      <c r="A35" s="11" t="s">
        <v>56</v>
      </c>
      <c r="B35" s="6"/>
      <c r="C35" s="6">
        <v>33550</v>
      </c>
      <c r="D35" s="6"/>
      <c r="E35" s="6"/>
      <c r="F35" s="6"/>
      <c r="G35" s="6"/>
      <c r="H35" s="6"/>
    </row>
    <row r="36" spans="1:11">
      <c r="A36" s="11" t="s">
        <v>39</v>
      </c>
      <c r="B36" s="6">
        <v>0</v>
      </c>
      <c r="C36" s="6">
        <v>14950</v>
      </c>
      <c r="D36" s="6">
        <v>1</v>
      </c>
      <c r="E36" s="6"/>
      <c r="F36" s="6"/>
      <c r="G36" s="6"/>
      <c r="H36" s="6"/>
    </row>
    <row r="37" spans="1:11">
      <c r="A37" s="11" t="s">
        <v>42</v>
      </c>
      <c r="B37" s="6">
        <v>4</v>
      </c>
      <c r="C37" s="6">
        <v>100000</v>
      </c>
      <c r="D37" s="6">
        <v>0.28499999999999998</v>
      </c>
      <c r="E37" s="6"/>
      <c r="F37" s="6"/>
      <c r="G37" s="6"/>
      <c r="H37" s="6"/>
    </row>
    <row r="38" spans="1:11">
      <c r="A38" s="11" t="s">
        <v>43</v>
      </c>
      <c r="B38" s="6">
        <v>4.5</v>
      </c>
      <c r="C38" s="6">
        <v>7745</v>
      </c>
      <c r="D38" s="6">
        <v>0.43</v>
      </c>
      <c r="E38" s="6"/>
      <c r="F38" s="6"/>
      <c r="G38" s="6"/>
      <c r="H38" s="6"/>
    </row>
    <row r="39" spans="1:11">
      <c r="A39" s="11" t="s">
        <v>45</v>
      </c>
      <c r="B39" s="6">
        <v>0</v>
      </c>
      <c r="C39" s="6">
        <v>7250</v>
      </c>
      <c r="D39" s="6">
        <v>1</v>
      </c>
      <c r="E39" s="6"/>
      <c r="F39" s="6"/>
      <c r="G39" s="6"/>
      <c r="H39" s="6"/>
    </row>
    <row r="40" spans="1:11">
      <c r="A40" s="11" t="s">
        <v>46</v>
      </c>
      <c r="B40" s="6">
        <v>3</v>
      </c>
      <c r="C40" s="6">
        <v>36053</v>
      </c>
      <c r="D40" s="6">
        <v>1</v>
      </c>
      <c r="E40" s="6"/>
      <c r="F40" s="6"/>
      <c r="G40" s="6"/>
      <c r="H40" s="6"/>
    </row>
    <row r="41" spans="1:11">
      <c r="A41" s="11" t="s">
        <v>47</v>
      </c>
      <c r="B41" s="6">
        <v>1.35</v>
      </c>
      <c r="C41" s="6">
        <v>12600</v>
      </c>
      <c r="D41" s="6">
        <v>1</v>
      </c>
      <c r="E41" s="6"/>
      <c r="F41" s="6"/>
      <c r="G41" s="6"/>
      <c r="H41" s="6"/>
    </row>
    <row r="42" spans="1:11">
      <c r="A42" s="11" t="s">
        <v>41</v>
      </c>
      <c r="B42" s="6">
        <v>1.8</v>
      </c>
      <c r="C42" s="6">
        <v>7800</v>
      </c>
      <c r="D42" s="6">
        <v>0.9</v>
      </c>
      <c r="E42" s="6">
        <v>5</v>
      </c>
      <c r="F42" s="6">
        <v>0.92</v>
      </c>
      <c r="G42" s="6">
        <v>0.92</v>
      </c>
      <c r="H42" s="6">
        <v>0</v>
      </c>
    </row>
    <row r="43" spans="1:11">
      <c r="A43" s="10" t="s">
        <v>34</v>
      </c>
      <c r="B43" s="6"/>
      <c r="C43" s="6"/>
      <c r="D43" s="6">
        <v>0.5</v>
      </c>
    </row>
    <row r="44" spans="1:11">
      <c r="A44" s="10" t="s">
        <v>35</v>
      </c>
      <c r="B44" s="6">
        <v>2.7</v>
      </c>
      <c r="C44" s="6">
        <v>30000</v>
      </c>
      <c r="D44" s="6">
        <v>0.85</v>
      </c>
    </row>
    <row r="45" spans="1:11">
      <c r="A45" s="10" t="s">
        <v>36</v>
      </c>
      <c r="B45" s="6">
        <f>B44</f>
        <v>2.7</v>
      </c>
      <c r="C45" s="6">
        <v>11250</v>
      </c>
      <c r="D45" s="6">
        <v>0.61</v>
      </c>
    </row>
    <row r="46" spans="1:11">
      <c r="A46" s="10" t="s">
        <v>37</v>
      </c>
      <c r="B46" s="6">
        <v>1.5</v>
      </c>
      <c r="C46" s="6">
        <v>8700</v>
      </c>
      <c r="D46" s="6">
        <v>0.4</v>
      </c>
    </row>
    <row r="47" spans="1:11">
      <c r="A47" s="10" t="s">
        <v>32</v>
      </c>
      <c r="B47" s="6">
        <v>0</v>
      </c>
      <c r="C47" s="6">
        <v>7000</v>
      </c>
      <c r="D47" s="6">
        <v>0.74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zoomScale="116" zoomScaleNormal="116" workbookViewId="0">
      <selection activeCell="E2" sqref="E2"/>
    </sheetView>
  </sheetViews>
  <sheetFormatPr defaultRowHeight="14.5"/>
  <cols>
    <col min="1" max="1" width="25.26953125" bestFit="1" customWidth="1"/>
    <col min="2" max="2" width="15.26953125" bestFit="1" customWidth="1"/>
    <col min="3" max="3" width="15.453125" customWidth="1"/>
    <col min="4" max="4" width="23.36328125" customWidth="1"/>
    <col min="5" max="5" width="25.26953125" bestFit="1" customWidth="1"/>
    <col min="6" max="6" width="7.453125" customWidth="1"/>
    <col min="7" max="7" width="8.81640625" bestFit="1" customWidth="1"/>
    <col min="8" max="11" width="4.81640625" customWidth="1"/>
    <col min="14" max="14" width="1.7265625" customWidth="1"/>
  </cols>
  <sheetData>
    <row r="1" spans="1:24">
      <c r="A1" t="s">
        <v>80</v>
      </c>
      <c r="B1" t="s">
        <v>88</v>
      </c>
      <c r="C1" t="s">
        <v>89</v>
      </c>
      <c r="E1" t="s">
        <v>189</v>
      </c>
      <c r="N1" s="25">
        <v>3.6</v>
      </c>
      <c r="O1" t="s">
        <v>186</v>
      </c>
    </row>
    <row r="2" spans="1:24">
      <c r="A2" t="s">
        <v>81</v>
      </c>
      <c r="B2">
        <v>26.81</v>
      </c>
      <c r="C2" s="19">
        <v>26.81</v>
      </c>
      <c r="E2" s="26"/>
      <c r="F2" s="26" t="s">
        <v>180</v>
      </c>
      <c r="G2" s="26" t="s">
        <v>181</v>
      </c>
      <c r="H2" s="26">
        <v>2025</v>
      </c>
      <c r="I2" s="26">
        <v>2030</v>
      </c>
      <c r="J2" s="26">
        <v>2040</v>
      </c>
      <c r="K2" s="26">
        <v>2050</v>
      </c>
      <c r="L2" s="26">
        <v>2025</v>
      </c>
      <c r="M2" s="26">
        <v>2030</v>
      </c>
      <c r="N2" s="26">
        <v>2040</v>
      </c>
      <c r="O2" s="26">
        <v>2050</v>
      </c>
    </row>
    <row r="3" spans="1:24">
      <c r="A3" t="s">
        <v>82</v>
      </c>
      <c r="B3">
        <v>74.27</v>
      </c>
      <c r="C3" s="19">
        <v>45.07</v>
      </c>
      <c r="E3" s="26" t="s">
        <v>24</v>
      </c>
      <c r="F3" s="26" t="s">
        <v>172</v>
      </c>
      <c r="G3" s="26" t="s">
        <v>182</v>
      </c>
      <c r="H3" s="26">
        <v>40</v>
      </c>
      <c r="I3" s="26">
        <v>78</v>
      </c>
      <c r="J3" s="26">
        <v>123</v>
      </c>
      <c r="K3" s="26">
        <v>168</v>
      </c>
      <c r="L3" s="24"/>
      <c r="M3" s="24"/>
      <c r="N3" s="24"/>
      <c r="O3" s="24"/>
      <c r="P3" s="26" t="s">
        <v>173</v>
      </c>
      <c r="Q3" s="26">
        <v>40</v>
      </c>
      <c r="R3" s="26">
        <v>70</v>
      </c>
      <c r="S3" s="26">
        <v>90</v>
      </c>
      <c r="T3" s="26" t="s">
        <v>174</v>
      </c>
    </row>
    <row r="4" spans="1:24">
      <c r="A4" t="s">
        <v>83</v>
      </c>
      <c r="B4">
        <v>8.93</v>
      </c>
      <c r="C4" s="19">
        <v>8.93</v>
      </c>
      <c r="E4" s="23" t="s">
        <v>175</v>
      </c>
      <c r="F4" s="26" t="s">
        <v>176</v>
      </c>
      <c r="G4" s="26" t="s">
        <v>182</v>
      </c>
      <c r="H4" s="26">
        <v>2.2999999999999998</v>
      </c>
      <c r="I4" s="26">
        <v>1.97</v>
      </c>
      <c r="J4" s="26">
        <v>1.92</v>
      </c>
      <c r="K4" s="26">
        <v>1.87</v>
      </c>
      <c r="L4" s="24">
        <f>H4*traderes!$N$1</f>
        <v>8.2799999999999994</v>
      </c>
      <c r="M4" s="24">
        <f>I4*traderes!$N$1</f>
        <v>7.0919999999999996</v>
      </c>
      <c r="N4" s="24">
        <f>J4*traderes!$N$1</f>
        <v>6.9119999999999999</v>
      </c>
      <c r="O4" s="24">
        <f>K4*traderes!$N$1</f>
        <v>6.7320000000000002</v>
      </c>
      <c r="P4" s="26" t="s">
        <v>173</v>
      </c>
      <c r="Q4" s="26">
        <v>2.2999999999999998</v>
      </c>
      <c r="R4" s="26">
        <v>2.48</v>
      </c>
      <c r="S4" s="26">
        <v>2.41</v>
      </c>
      <c r="T4" s="26" t="s">
        <v>174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84</v>
      </c>
      <c r="B5">
        <v>6.48</v>
      </c>
      <c r="C5">
        <v>6.48</v>
      </c>
      <c r="E5" s="23" t="s">
        <v>187</v>
      </c>
      <c r="F5" s="26"/>
      <c r="G5" s="26" t="s">
        <v>182</v>
      </c>
      <c r="H5" s="26">
        <v>12.87</v>
      </c>
      <c r="I5" s="26">
        <v>10.09</v>
      </c>
      <c r="J5" s="26">
        <v>9.61</v>
      </c>
      <c r="K5" s="26">
        <v>9.1199999999999992</v>
      </c>
      <c r="L5" s="24">
        <f>H5*traderes!$N$1</f>
        <v>46.332000000000001</v>
      </c>
      <c r="M5" s="24">
        <f>I5*traderes!$N$1</f>
        <v>36.323999999999998</v>
      </c>
      <c r="N5" s="24">
        <f>J5*traderes!$N$1</f>
        <v>34.595999999999997</v>
      </c>
      <c r="O5" s="24">
        <f>K5*traderes!$N$1</f>
        <v>32.832000000000001</v>
      </c>
      <c r="P5" s="26" t="s">
        <v>173</v>
      </c>
      <c r="Q5" s="26">
        <v>12.87</v>
      </c>
      <c r="R5" s="26">
        <v>13.78</v>
      </c>
      <c r="S5" s="26">
        <v>15.41</v>
      </c>
      <c r="T5" s="26" t="s">
        <v>174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42</v>
      </c>
      <c r="B6">
        <v>1.69</v>
      </c>
      <c r="C6">
        <v>1.69</v>
      </c>
      <c r="E6" s="23" t="s">
        <v>183</v>
      </c>
      <c r="F6" s="26"/>
      <c r="G6" s="26" t="s">
        <v>182</v>
      </c>
      <c r="H6" s="26">
        <v>5.57</v>
      </c>
      <c r="I6" s="26">
        <v>4.0199999999999996</v>
      </c>
      <c r="J6" s="26">
        <v>4.07</v>
      </c>
      <c r="K6" s="26">
        <v>4.07</v>
      </c>
      <c r="L6" s="24">
        <f>H6*traderes!$N$1</f>
        <v>20.052000000000003</v>
      </c>
      <c r="M6" s="24">
        <f>I6*traderes!$N$1</f>
        <v>14.472</v>
      </c>
      <c r="N6" s="24">
        <f>J6*traderes!$N$1</f>
        <v>14.652000000000001</v>
      </c>
      <c r="O6" s="24">
        <f>K6*traderes!$N$1</f>
        <v>14.652000000000001</v>
      </c>
      <c r="P6" s="26" t="s">
        <v>173</v>
      </c>
      <c r="Q6" s="26">
        <v>5.57</v>
      </c>
      <c r="R6" s="26">
        <v>6.23</v>
      </c>
      <c r="S6" s="26">
        <v>6.9</v>
      </c>
      <c r="T6" s="26" t="s">
        <v>174</v>
      </c>
      <c r="U6">
        <f>Q6*traderes!$N$1</f>
        <v>20.052000000000003</v>
      </c>
      <c r="V6">
        <f>R6*traderes!$N$1</f>
        <v>22.428000000000001</v>
      </c>
      <c r="W6" t="s">
        <v>188</v>
      </c>
      <c r="X6" t="e">
        <f>T6*traderes!$N$1</f>
        <v>#VALUE!</v>
      </c>
    </row>
    <row r="7" spans="1:24">
      <c r="A7" t="s">
        <v>85</v>
      </c>
      <c r="B7">
        <v>40.68</v>
      </c>
      <c r="C7" s="19">
        <v>40.68</v>
      </c>
      <c r="E7" s="26" t="s">
        <v>177</v>
      </c>
      <c r="F7" s="26"/>
      <c r="G7" s="26" t="s">
        <v>182</v>
      </c>
      <c r="H7" s="26">
        <v>23.89</v>
      </c>
      <c r="I7" s="26">
        <v>20.74</v>
      </c>
      <c r="J7" s="26">
        <v>16.940000000000001</v>
      </c>
      <c r="K7" s="26">
        <v>13.97</v>
      </c>
      <c r="L7" s="24">
        <f>H7*traderes!$N$1</f>
        <v>86.004000000000005</v>
      </c>
      <c r="M7" s="24">
        <f>I7*traderes!$N$1</f>
        <v>74.664000000000001</v>
      </c>
      <c r="N7" s="24">
        <f>J7*traderes!$N$1</f>
        <v>60.984000000000009</v>
      </c>
      <c r="O7" s="24">
        <f>K7*traderes!$N$1</f>
        <v>50.292000000000002</v>
      </c>
      <c r="P7" s="26" t="s">
        <v>173</v>
      </c>
      <c r="Q7" s="26">
        <v>23.89</v>
      </c>
      <c r="R7" s="26">
        <v>20.74</v>
      </c>
      <c r="S7" s="26">
        <v>16.940000000000001</v>
      </c>
      <c r="T7" s="26" t="s">
        <v>174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86</v>
      </c>
      <c r="B8">
        <v>74.66</v>
      </c>
      <c r="C8">
        <v>50.29</v>
      </c>
      <c r="E8" s="26" t="s">
        <v>178</v>
      </c>
      <c r="F8" s="26"/>
      <c r="G8" s="26" t="s">
        <v>182</v>
      </c>
      <c r="H8" s="26">
        <v>26.97</v>
      </c>
      <c r="I8" s="26">
        <v>28.96</v>
      </c>
      <c r="J8" s="26">
        <v>23.35</v>
      </c>
      <c r="K8" s="26">
        <v>18.09</v>
      </c>
      <c r="L8" s="24">
        <f>H8*traderes!$N$1</f>
        <v>97.091999999999999</v>
      </c>
      <c r="M8" s="24">
        <f>I8*traderes!$N$1</f>
        <v>104.256</v>
      </c>
      <c r="N8" s="24">
        <f>J8*traderes!$N$1</f>
        <v>84.06</v>
      </c>
      <c r="O8" s="24">
        <f>K8*traderes!$N$1</f>
        <v>65.123999999999995</v>
      </c>
      <c r="P8" s="26" t="s">
        <v>173</v>
      </c>
      <c r="Q8" s="26">
        <v>26.97</v>
      </c>
      <c r="R8" s="26">
        <v>28.09</v>
      </c>
      <c r="S8" s="26">
        <v>23.35</v>
      </c>
      <c r="T8" s="26" t="s">
        <v>174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87</v>
      </c>
      <c r="B9">
        <v>15</v>
      </c>
      <c r="C9">
        <v>15</v>
      </c>
      <c r="E9" s="23" t="s">
        <v>184</v>
      </c>
      <c r="F9" s="26"/>
      <c r="G9" s="26" t="s">
        <v>182</v>
      </c>
      <c r="H9" s="26" t="s">
        <v>179</v>
      </c>
      <c r="I9" s="26">
        <v>20.63</v>
      </c>
      <c r="J9" s="26">
        <v>16.079999999999998</v>
      </c>
      <c r="K9" s="26">
        <v>12.52</v>
      </c>
      <c r="L9" s="24" t="e">
        <f>H9*traderes!$N$1</f>
        <v>#VALUE!</v>
      </c>
      <c r="M9" s="24">
        <f>I9*traderes!$N$1</f>
        <v>74.268000000000001</v>
      </c>
      <c r="N9" s="24">
        <f>J9*traderes!$N$1</f>
        <v>57.887999999999998</v>
      </c>
      <c r="O9" s="24">
        <f>K9*traderes!$N$1</f>
        <v>45.072000000000003</v>
      </c>
      <c r="P9" s="26" t="s">
        <v>173</v>
      </c>
      <c r="Q9" s="26" t="s">
        <v>179</v>
      </c>
      <c r="R9" s="26">
        <v>20.25</v>
      </c>
      <c r="S9" s="26">
        <v>16.079999999999998</v>
      </c>
      <c r="T9" s="26" t="s">
        <v>174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113</v>
      </c>
      <c r="E10" s="23" t="s">
        <v>185</v>
      </c>
      <c r="F10" s="26"/>
      <c r="G10" s="26" t="s">
        <v>182</v>
      </c>
      <c r="H10" s="26">
        <v>19.05</v>
      </c>
      <c r="I10" s="26">
        <v>17.11</v>
      </c>
      <c r="J10" s="26">
        <v>17.55</v>
      </c>
      <c r="K10" s="26">
        <v>17.91</v>
      </c>
      <c r="L10" s="24">
        <f>H10*traderes!$N$1</f>
        <v>68.58</v>
      </c>
      <c r="M10" s="24">
        <f>I10*traderes!$N$1</f>
        <v>61.595999999999997</v>
      </c>
      <c r="N10" s="24">
        <f>J10*traderes!$N$1</f>
        <v>63.180000000000007</v>
      </c>
      <c r="O10" s="24">
        <f>K10*traderes!$N$1</f>
        <v>64.475999999999999</v>
      </c>
      <c r="P10" s="26" t="s">
        <v>173</v>
      </c>
      <c r="Q10" s="26">
        <v>19.05</v>
      </c>
      <c r="R10" s="26">
        <v>20.25</v>
      </c>
      <c r="S10" s="26">
        <v>16.079999999999998</v>
      </c>
      <c r="T10" s="26" t="s">
        <v>174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90</v>
      </c>
      <c r="C11">
        <v>0.9</v>
      </c>
    </row>
    <row r="12" spans="1:24">
      <c r="A12" t="s">
        <v>91</v>
      </c>
      <c r="C12">
        <v>1</v>
      </c>
    </row>
    <row r="13" spans="1:24">
      <c r="A13" t="s">
        <v>92</v>
      </c>
      <c r="C13">
        <v>0.9</v>
      </c>
    </row>
    <row r="14" spans="1:24">
      <c r="A14" t="s">
        <v>93</v>
      </c>
      <c r="C14">
        <v>1</v>
      </c>
    </row>
    <row r="15" spans="1:24">
      <c r="A15" t="s">
        <v>94</v>
      </c>
      <c r="C15">
        <v>0.309</v>
      </c>
    </row>
    <row r="16" spans="1:24">
      <c r="A16" t="s">
        <v>95</v>
      </c>
      <c r="C16">
        <v>0.309</v>
      </c>
    </row>
    <row r="17" spans="1:3">
      <c r="A17" t="s">
        <v>96</v>
      </c>
      <c r="C17">
        <v>1</v>
      </c>
    </row>
    <row r="18" spans="1:3">
      <c r="A18" t="s">
        <v>97</v>
      </c>
      <c r="C18">
        <v>0.4</v>
      </c>
    </row>
    <row r="19" spans="1:3">
      <c r="A19" t="s">
        <v>98</v>
      </c>
      <c r="C19">
        <v>1</v>
      </c>
    </row>
    <row r="20" spans="1:3">
      <c r="A20" t="s">
        <v>99</v>
      </c>
      <c r="C20">
        <v>0.4</v>
      </c>
    </row>
    <row r="21" spans="1:3">
      <c r="A21" t="s">
        <v>100</v>
      </c>
      <c r="C21">
        <v>0.35</v>
      </c>
    </row>
    <row r="22" spans="1:3">
      <c r="A22" t="s">
        <v>101</v>
      </c>
      <c r="C22">
        <v>0.33700000000000002</v>
      </c>
    </row>
    <row r="23" spans="1:3">
      <c r="A23" t="s">
        <v>102</v>
      </c>
      <c r="C23">
        <v>0.25</v>
      </c>
    </row>
    <row r="24" spans="1:3">
      <c r="A24" t="s">
        <v>103</v>
      </c>
      <c r="C24">
        <v>1</v>
      </c>
    </row>
    <row r="25" spans="1:3">
      <c r="A25" t="s">
        <v>104</v>
      </c>
      <c r="C25">
        <v>1</v>
      </c>
    </row>
    <row r="26" spans="1:3">
      <c r="A26" t="s">
        <v>105</v>
      </c>
      <c r="C26">
        <v>1</v>
      </c>
    </row>
    <row r="27" spans="1:3">
      <c r="A27" t="s">
        <v>106</v>
      </c>
      <c r="C27">
        <v>1</v>
      </c>
    </row>
    <row r="28" spans="1:3">
      <c r="A28" t="s">
        <v>107</v>
      </c>
      <c r="C28">
        <v>1</v>
      </c>
    </row>
    <row r="29" spans="1:3">
      <c r="A29" t="s">
        <v>108</v>
      </c>
      <c r="C29">
        <v>1</v>
      </c>
    </row>
    <row r="30" spans="1:3">
      <c r="A30" t="s">
        <v>109</v>
      </c>
      <c r="C30">
        <v>1</v>
      </c>
    </row>
    <row r="31" spans="1:3">
      <c r="A31" t="s">
        <v>110</v>
      </c>
      <c r="C31">
        <v>1</v>
      </c>
    </row>
    <row r="32" spans="1:3">
      <c r="A32" t="s">
        <v>111</v>
      </c>
      <c r="C32">
        <v>1</v>
      </c>
    </row>
    <row r="33" spans="1:13">
      <c r="A33" t="s">
        <v>112</v>
      </c>
      <c r="C33">
        <v>0.7</v>
      </c>
    </row>
    <row r="35" spans="1:13">
      <c r="A35" t="s">
        <v>114</v>
      </c>
      <c r="B35" t="s">
        <v>115</v>
      </c>
      <c r="C35" t="s">
        <v>116</v>
      </c>
      <c r="E35" t="s">
        <v>145</v>
      </c>
      <c r="F35" t="s">
        <v>144</v>
      </c>
      <c r="G35" t="s">
        <v>117</v>
      </c>
      <c r="H35" t="s">
        <v>118</v>
      </c>
      <c r="I35" t="s">
        <v>119</v>
      </c>
      <c r="J35" t="s">
        <v>120</v>
      </c>
      <c r="K35" t="s">
        <v>121</v>
      </c>
      <c r="L35" t="s">
        <v>122</v>
      </c>
      <c r="M35" t="s">
        <v>123</v>
      </c>
    </row>
    <row r="36" spans="1:13" ht="15">
      <c r="A36" t="s">
        <v>82</v>
      </c>
      <c r="B36" t="s">
        <v>124</v>
      </c>
      <c r="C36" t="s">
        <v>98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125</v>
      </c>
      <c r="J36">
        <v>20000</v>
      </c>
      <c r="K36">
        <v>1000000</v>
      </c>
      <c r="L36">
        <v>1</v>
      </c>
    </row>
    <row r="37" spans="1:13" ht="15">
      <c r="A37" t="s">
        <v>82</v>
      </c>
      <c r="B37" t="s">
        <v>124</v>
      </c>
      <c r="C37" t="s">
        <v>99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125</v>
      </c>
      <c r="L37">
        <v>1</v>
      </c>
    </row>
    <row r="38" spans="1:13" ht="15">
      <c r="A38" t="s">
        <v>82</v>
      </c>
      <c r="B38" t="s">
        <v>124</v>
      </c>
      <c r="C38" t="s">
        <v>112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126</v>
      </c>
      <c r="J38">
        <v>7000</v>
      </c>
      <c r="K38">
        <v>350000</v>
      </c>
      <c r="L38">
        <v>1</v>
      </c>
    </row>
    <row r="39" spans="1:13" ht="15">
      <c r="A39" t="s">
        <v>127</v>
      </c>
      <c r="B39" t="s">
        <v>128</v>
      </c>
      <c r="C39" t="s">
        <v>90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126</v>
      </c>
      <c r="I39">
        <v>15430</v>
      </c>
      <c r="L39">
        <v>1</v>
      </c>
    </row>
    <row r="40" spans="1:13" ht="15">
      <c r="A40" t="s">
        <v>127</v>
      </c>
      <c r="B40" t="s">
        <v>129</v>
      </c>
      <c r="C40" t="s">
        <v>93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125</v>
      </c>
      <c r="L40">
        <v>1</v>
      </c>
    </row>
    <row r="41" spans="1:13" ht="15">
      <c r="A41" t="s">
        <v>127</v>
      </c>
      <c r="B41" t="s">
        <v>128</v>
      </c>
      <c r="C41" t="s">
        <v>91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125</v>
      </c>
      <c r="L41">
        <v>1</v>
      </c>
    </row>
    <row r="42" spans="1:13" ht="15">
      <c r="A42" t="s">
        <v>127</v>
      </c>
      <c r="B42" t="s">
        <v>129</v>
      </c>
      <c r="C42" t="s">
        <v>92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126</v>
      </c>
      <c r="L42">
        <v>1</v>
      </c>
    </row>
    <row r="43" spans="1:13" ht="15">
      <c r="A43" t="s">
        <v>130</v>
      </c>
      <c r="B43" t="s">
        <v>131</v>
      </c>
      <c r="C43" t="s">
        <v>132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126</v>
      </c>
      <c r="I43">
        <v>2294.0239999999999</v>
      </c>
      <c r="L43">
        <v>2294.0239999999999</v>
      </c>
    </row>
    <row r="44" spans="1:13" ht="15">
      <c r="A44" t="s">
        <v>130</v>
      </c>
      <c r="B44" t="s">
        <v>131</v>
      </c>
      <c r="C44" t="s">
        <v>133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126</v>
      </c>
      <c r="I44">
        <v>2294.0239999999999</v>
      </c>
      <c r="L44">
        <v>2294.0239999999999</v>
      </c>
    </row>
    <row r="45" spans="1:13" ht="15">
      <c r="A45" t="s">
        <v>130</v>
      </c>
      <c r="B45" t="s">
        <v>134</v>
      </c>
      <c r="C45" t="s">
        <v>135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126</v>
      </c>
      <c r="I45">
        <v>22940.240000000002</v>
      </c>
      <c r="L45">
        <v>22940.240000000002</v>
      </c>
    </row>
    <row r="46" spans="1:13" ht="15">
      <c r="A46" t="s">
        <v>130</v>
      </c>
      <c r="B46" t="s">
        <v>134</v>
      </c>
      <c r="C46" t="s">
        <v>136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126</v>
      </c>
      <c r="I46">
        <v>22940.240000000002</v>
      </c>
      <c r="L46">
        <v>22940.240000000002</v>
      </c>
    </row>
    <row r="47" spans="1:13" ht="15">
      <c r="A47" t="s">
        <v>130</v>
      </c>
      <c r="B47" t="s">
        <v>134</v>
      </c>
      <c r="C47" t="s">
        <v>137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126</v>
      </c>
      <c r="I47">
        <v>6882.0720000000001</v>
      </c>
      <c r="L47">
        <v>6882.0720000000001</v>
      </c>
    </row>
    <row r="48" spans="1:13" ht="15">
      <c r="A48" t="s">
        <v>138</v>
      </c>
      <c r="B48" t="s">
        <v>139</v>
      </c>
      <c r="C48" t="s">
        <v>90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125</v>
      </c>
      <c r="L48">
        <v>1</v>
      </c>
      <c r="M48">
        <v>0.5</v>
      </c>
    </row>
    <row r="49" spans="1:13" ht="15">
      <c r="A49" t="s">
        <v>138</v>
      </c>
      <c r="B49" t="s">
        <v>139</v>
      </c>
      <c r="C49" t="s">
        <v>92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125</v>
      </c>
      <c r="L49">
        <v>1</v>
      </c>
      <c r="M49">
        <v>0.5</v>
      </c>
    </row>
    <row r="50" spans="1:13" ht="15">
      <c r="A50" t="s">
        <v>138</v>
      </c>
      <c r="B50" t="s">
        <v>139</v>
      </c>
      <c r="C50" t="s">
        <v>91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126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 ht="15">
      <c r="A51" t="s">
        <v>138</v>
      </c>
      <c r="B51" t="s">
        <v>139</v>
      </c>
      <c r="C51" t="s">
        <v>93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126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 ht="15">
      <c r="A52" t="s">
        <v>138</v>
      </c>
      <c r="B52" t="s">
        <v>139</v>
      </c>
      <c r="C52" t="s">
        <v>94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126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 ht="15">
      <c r="A53" t="s">
        <v>138</v>
      </c>
      <c r="B53" t="s">
        <v>139</v>
      </c>
      <c r="C53" t="s">
        <v>95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126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 ht="15">
      <c r="A54" t="s">
        <v>138</v>
      </c>
      <c r="B54" t="s">
        <v>139</v>
      </c>
      <c r="C54" t="s">
        <v>96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126</v>
      </c>
      <c r="I54">
        <v>460</v>
      </c>
      <c r="L54">
        <v>1</v>
      </c>
      <c r="M54">
        <v>344.82641033966041</v>
      </c>
    </row>
    <row r="55" spans="1:13" ht="15">
      <c r="A55" t="s">
        <v>138</v>
      </c>
      <c r="B55" t="s">
        <v>139</v>
      </c>
      <c r="C55" t="s">
        <v>99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126</v>
      </c>
      <c r="J55">
        <v>8700</v>
      </c>
      <c r="K55">
        <v>435000</v>
      </c>
      <c r="L55">
        <v>1</v>
      </c>
    </row>
    <row r="56" spans="1:13" ht="15">
      <c r="A56" t="s">
        <v>138</v>
      </c>
      <c r="B56" t="s">
        <v>139</v>
      </c>
      <c r="C56" t="s">
        <v>100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126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 ht="15">
      <c r="A57" t="s">
        <v>138</v>
      </c>
      <c r="B57" t="s">
        <v>139</v>
      </c>
      <c r="C57" t="s">
        <v>101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126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 ht="15">
      <c r="A58" t="s">
        <v>138</v>
      </c>
      <c r="B58" t="s">
        <v>139</v>
      </c>
      <c r="C58" t="s">
        <v>102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126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 ht="15">
      <c r="A59" t="s">
        <v>138</v>
      </c>
      <c r="B59" t="s">
        <v>139</v>
      </c>
      <c r="C59" t="s">
        <v>140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126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 ht="15">
      <c r="A60" t="s">
        <v>138</v>
      </c>
      <c r="B60" t="s">
        <v>139</v>
      </c>
      <c r="C60" t="s">
        <v>104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126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 ht="15">
      <c r="A61" t="s">
        <v>138</v>
      </c>
      <c r="B61" t="s">
        <v>139</v>
      </c>
      <c r="C61" t="s">
        <v>105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126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 ht="15">
      <c r="A62" t="s">
        <v>138</v>
      </c>
      <c r="B62" t="s">
        <v>139</v>
      </c>
      <c r="C62" t="s">
        <v>106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126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 ht="15">
      <c r="A63" t="s">
        <v>138</v>
      </c>
      <c r="B63" t="s">
        <v>139</v>
      </c>
      <c r="C63" t="s">
        <v>107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126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 ht="15">
      <c r="A64" t="s">
        <v>138</v>
      </c>
      <c r="B64" t="s">
        <v>139</v>
      </c>
      <c r="C64" t="s">
        <v>108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126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 ht="15">
      <c r="A65" t="s">
        <v>138</v>
      </c>
      <c r="B65" t="s">
        <v>139</v>
      </c>
      <c r="C65" t="s">
        <v>109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126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 ht="15">
      <c r="A66" t="s">
        <v>138</v>
      </c>
      <c r="B66" t="s">
        <v>139</v>
      </c>
      <c r="C66" t="s">
        <v>110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126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 ht="15">
      <c r="A67" t="s">
        <v>138</v>
      </c>
      <c r="B67" t="s">
        <v>139</v>
      </c>
      <c r="C67" t="s">
        <v>111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126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 ht="15">
      <c r="A68" t="s">
        <v>138</v>
      </c>
      <c r="B68" t="s">
        <v>139</v>
      </c>
      <c r="C68" t="s">
        <v>112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125</v>
      </c>
      <c r="L68">
        <v>1</v>
      </c>
    </row>
    <row r="69" spans="1:13" ht="15">
      <c r="A69" t="s">
        <v>138</v>
      </c>
      <c r="B69" t="s">
        <v>139</v>
      </c>
      <c r="C69" t="s">
        <v>141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125</v>
      </c>
      <c r="I69">
        <v>35174.368000000002</v>
      </c>
      <c r="L69">
        <v>1</v>
      </c>
    </row>
    <row r="70" spans="1:13" ht="15">
      <c r="A70" t="s">
        <v>138</v>
      </c>
      <c r="B70" t="s">
        <v>139</v>
      </c>
      <c r="C70" t="s">
        <v>132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125</v>
      </c>
      <c r="I70">
        <v>1773.915272638189</v>
      </c>
      <c r="L70">
        <v>1773.915272638189</v>
      </c>
    </row>
    <row r="71" spans="1:13" ht="15">
      <c r="A71" t="s">
        <v>138</v>
      </c>
      <c r="B71" t="s">
        <v>139</v>
      </c>
      <c r="C71" t="s">
        <v>135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125</v>
      </c>
      <c r="I71">
        <v>17739.15272638189</v>
      </c>
      <c r="L71">
        <v>17739.15272638189</v>
      </c>
    </row>
    <row r="72" spans="1:13" ht="15">
      <c r="A72" t="s">
        <v>138</v>
      </c>
      <c r="B72" t="s">
        <v>139</v>
      </c>
      <c r="C72" t="s">
        <v>137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125</v>
      </c>
      <c r="I72">
        <v>5321.745817914566</v>
      </c>
      <c r="L72">
        <v>5321.745817914566</v>
      </c>
    </row>
    <row r="73" spans="1:13" ht="15">
      <c r="A73" t="s">
        <v>138</v>
      </c>
      <c r="B73" t="s">
        <v>139</v>
      </c>
      <c r="C73" t="s">
        <v>142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126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 ht="15">
      <c r="A74" t="s">
        <v>143</v>
      </c>
      <c r="B74" t="s">
        <v>141</v>
      </c>
      <c r="C74" t="s">
        <v>141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126</v>
      </c>
      <c r="L74">
        <v>1</v>
      </c>
    </row>
    <row r="77" spans="1:13">
      <c r="A77" s="7" t="s">
        <v>25</v>
      </c>
      <c r="B77" s="7">
        <v>2030</v>
      </c>
      <c r="C77" s="7">
        <v>2050</v>
      </c>
    </row>
    <row r="78" spans="1:13">
      <c r="A78" s="8" t="s">
        <v>148</v>
      </c>
    </row>
    <row r="79" spans="1:13">
      <c r="A79" s="9" t="s">
        <v>41</v>
      </c>
      <c r="B79">
        <v>284000</v>
      </c>
      <c r="C79">
        <v>270000</v>
      </c>
    </row>
    <row r="80" spans="1:13">
      <c r="A80" s="8" t="s">
        <v>150</v>
      </c>
      <c r="B80">
        <v>2400000</v>
      </c>
      <c r="C80">
        <v>2300000</v>
      </c>
    </row>
    <row r="81" spans="1:3">
      <c r="A81" s="8" t="s">
        <v>151</v>
      </c>
    </row>
    <row r="82" spans="1:3">
      <c r="A82" s="9" t="s">
        <v>32</v>
      </c>
      <c r="B82">
        <v>350000</v>
      </c>
    </row>
    <row r="83" spans="1:3">
      <c r="A83" s="8" t="s">
        <v>143</v>
      </c>
    </row>
    <row r="84" spans="1:3">
      <c r="A84" s="8" t="s">
        <v>153</v>
      </c>
      <c r="B84">
        <v>835000</v>
      </c>
    </row>
    <row r="85" spans="1:3">
      <c r="A85" s="8" t="s">
        <v>154</v>
      </c>
      <c r="B85">
        <v>1000000</v>
      </c>
    </row>
    <row r="86" spans="1:3">
      <c r="A86" s="9" t="s">
        <v>37</v>
      </c>
      <c r="B86">
        <v>435000</v>
      </c>
    </row>
    <row r="87" spans="1:3">
      <c r="A87" s="8" t="s">
        <v>42</v>
      </c>
      <c r="B87">
        <v>7940450</v>
      </c>
      <c r="C87">
        <v>6000000</v>
      </c>
    </row>
    <row r="88" spans="1:3">
      <c r="A88" s="8" t="s">
        <v>156</v>
      </c>
      <c r="B88">
        <v>8600000</v>
      </c>
      <c r="C88">
        <v>7670000</v>
      </c>
    </row>
    <row r="89" spans="1:3">
      <c r="A89" s="8" t="s">
        <v>157</v>
      </c>
    </row>
    <row r="90" spans="1:3">
      <c r="A90" s="8" t="s">
        <v>158</v>
      </c>
    </row>
    <row r="91" spans="1:3">
      <c r="A91" s="8" t="s">
        <v>159</v>
      </c>
    </row>
    <row r="92" spans="1:3">
      <c r="A92" s="8" t="s">
        <v>160</v>
      </c>
    </row>
    <row r="93" spans="1:3">
      <c r="A93" s="8" t="s">
        <v>161</v>
      </c>
    </row>
    <row r="94" spans="1:3">
      <c r="A94" s="9" t="s">
        <v>45</v>
      </c>
      <c r="B94">
        <v>380000</v>
      </c>
      <c r="C94">
        <v>290000</v>
      </c>
    </row>
    <row r="95" spans="1:3">
      <c r="A95" s="8" t="s">
        <v>163</v>
      </c>
      <c r="B95">
        <v>840000</v>
      </c>
      <c r="C95">
        <v>640000</v>
      </c>
    </row>
    <row r="96" spans="1:3">
      <c r="A96" s="9" t="s">
        <v>46</v>
      </c>
      <c r="B96">
        <v>1800000</v>
      </c>
      <c r="C96">
        <v>1640000</v>
      </c>
    </row>
    <row r="97" spans="1:3">
      <c r="A97" s="9" t="s">
        <v>47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4" workbookViewId="0">
      <selection activeCell="A28" sqref="A28"/>
    </sheetView>
  </sheetViews>
  <sheetFormatPr defaultRowHeight="14.5"/>
  <cols>
    <col min="1" max="1" width="25.26953125" bestFit="1" customWidth="1"/>
    <col min="2" max="2" width="15.26953125" bestFit="1" customWidth="1"/>
    <col min="3" max="3" width="8.81640625" bestFit="1" customWidth="1"/>
    <col min="4" max="4" width="10.7265625" bestFit="1" customWidth="1"/>
  </cols>
  <sheetData>
    <row r="3" spans="1:4">
      <c r="A3" s="17" t="s">
        <v>166</v>
      </c>
      <c r="B3" s="17" t="s">
        <v>146</v>
      </c>
    </row>
    <row r="4" spans="1:4">
      <c r="A4" s="17" t="s">
        <v>25</v>
      </c>
      <c r="B4">
        <v>2030</v>
      </c>
      <c r="C4">
        <v>2050</v>
      </c>
      <c r="D4" t="s">
        <v>147</v>
      </c>
    </row>
    <row r="5" spans="1:4">
      <c r="A5" s="8" t="s">
        <v>148</v>
      </c>
    </row>
    <row r="6" spans="1:4">
      <c r="A6" s="8" t="s">
        <v>149</v>
      </c>
      <c r="B6">
        <v>284000</v>
      </c>
      <c r="C6">
        <v>270000</v>
      </c>
      <c r="D6">
        <v>554000</v>
      </c>
    </row>
    <row r="7" spans="1:4">
      <c r="A7" s="8" t="s">
        <v>150</v>
      </c>
      <c r="B7">
        <v>2400000</v>
      </c>
      <c r="C7">
        <v>2300000</v>
      </c>
      <c r="D7">
        <v>4700000</v>
      </c>
    </row>
    <row r="8" spans="1:4">
      <c r="A8" s="8" t="s">
        <v>151</v>
      </c>
    </row>
    <row r="9" spans="1:4">
      <c r="A9" s="8" t="s">
        <v>152</v>
      </c>
      <c r="B9">
        <v>350000</v>
      </c>
      <c r="D9">
        <v>350000</v>
      </c>
    </row>
    <row r="10" spans="1:4">
      <c r="A10" s="8" t="s">
        <v>143</v>
      </c>
    </row>
    <row r="11" spans="1:4">
      <c r="A11" s="8" t="s">
        <v>153</v>
      </c>
      <c r="B11">
        <v>835000</v>
      </c>
      <c r="D11">
        <v>835000</v>
      </c>
    </row>
    <row r="12" spans="1:4">
      <c r="A12" s="8" t="s">
        <v>154</v>
      </c>
      <c r="B12">
        <v>1000000</v>
      </c>
      <c r="D12">
        <v>1000000</v>
      </c>
    </row>
    <row r="13" spans="1:4">
      <c r="A13" s="8" t="s">
        <v>155</v>
      </c>
      <c r="B13">
        <v>435000</v>
      </c>
      <c r="D13">
        <v>435000</v>
      </c>
    </row>
    <row r="14" spans="1:4">
      <c r="A14" s="8" t="s">
        <v>42</v>
      </c>
      <c r="B14">
        <v>7940450</v>
      </c>
      <c r="C14">
        <v>6000000</v>
      </c>
      <c r="D14">
        <v>13940450</v>
      </c>
    </row>
    <row r="15" spans="1:4">
      <c r="A15" s="8" t="s">
        <v>156</v>
      </c>
      <c r="B15">
        <v>8600000</v>
      </c>
      <c r="C15">
        <v>7670000</v>
      </c>
      <c r="D15">
        <v>16270000</v>
      </c>
    </row>
    <row r="16" spans="1:4">
      <c r="A16" s="8" t="s">
        <v>157</v>
      </c>
    </row>
    <row r="17" spans="1:4">
      <c r="A17" s="8" t="s">
        <v>158</v>
      </c>
    </row>
    <row r="18" spans="1:4">
      <c r="A18" s="8" t="s">
        <v>159</v>
      </c>
    </row>
    <row r="19" spans="1:4">
      <c r="A19" s="8" t="s">
        <v>160</v>
      </c>
    </row>
    <row r="20" spans="1:4">
      <c r="A20" s="8" t="s">
        <v>161</v>
      </c>
    </row>
    <row r="21" spans="1:4">
      <c r="A21" s="8" t="s">
        <v>162</v>
      </c>
      <c r="B21">
        <v>380000</v>
      </c>
      <c r="C21">
        <v>290000</v>
      </c>
      <c r="D21">
        <v>670000</v>
      </c>
    </row>
    <row r="22" spans="1:4">
      <c r="A22" s="8" t="s">
        <v>163</v>
      </c>
      <c r="B22">
        <v>840000</v>
      </c>
      <c r="C22">
        <v>640000</v>
      </c>
      <c r="D22">
        <v>1480000</v>
      </c>
    </row>
    <row r="23" spans="1:4">
      <c r="A23" s="8" t="s">
        <v>164</v>
      </c>
      <c r="B23">
        <v>1800000</v>
      </c>
      <c r="C23">
        <v>1640000</v>
      </c>
      <c r="D23">
        <v>3440000</v>
      </c>
    </row>
    <row r="24" spans="1:4">
      <c r="A24" s="8" t="s">
        <v>165</v>
      </c>
      <c r="B24">
        <v>1040000</v>
      </c>
      <c r="C24">
        <v>960000</v>
      </c>
      <c r="D24">
        <v>2000000</v>
      </c>
    </row>
    <row r="25" spans="1:4">
      <c r="A25" s="8" t="s">
        <v>147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workbookViewId="0">
      <selection activeCell="AK16" sqref="AK16"/>
    </sheetView>
  </sheetViews>
  <sheetFormatPr defaultRowHeight="14.5"/>
  <cols>
    <col min="8" max="9" width="13.08984375" customWidth="1"/>
    <col min="10" max="10" width="11.26953125" bestFit="1" customWidth="1"/>
    <col min="11" max="11" width="9.54296875" customWidth="1"/>
    <col min="12" max="34" width="2.453125" customWidth="1"/>
    <col min="35" max="35" width="4.08984375" customWidth="1"/>
    <col min="36" max="39" width="2.453125" customWidth="1"/>
    <col min="40" max="40" width="7.6328125" customWidth="1"/>
    <col min="41" max="44" width="1.7265625" customWidth="1"/>
    <col min="45" max="45" width="6.26953125" customWidth="1"/>
  </cols>
  <sheetData>
    <row r="1" spans="1:40">
      <c r="A1" s="6" t="s">
        <v>60</v>
      </c>
      <c r="C1" t="s">
        <v>75</v>
      </c>
      <c r="F1" t="s">
        <v>61</v>
      </c>
    </row>
    <row r="2" spans="1:40">
      <c r="A2" s="6"/>
      <c r="B2" s="6">
        <v>2020</v>
      </c>
      <c r="C2" s="6">
        <v>2030</v>
      </c>
      <c r="D2" s="6">
        <v>2050</v>
      </c>
      <c r="G2" t="s">
        <v>74</v>
      </c>
      <c r="H2" t="s">
        <v>77</v>
      </c>
      <c r="I2" t="s">
        <v>78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26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27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28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29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30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31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32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33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34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35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36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37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38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39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40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41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42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43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44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45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46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47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76</v>
      </c>
    </row>
    <row r="42" spans="11:11">
      <c r="K4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MOSTimportantdata</vt:lpstr>
      <vt:lpstr>capacityFactors</vt:lpstr>
      <vt:lpstr>fuelprices</vt:lpstr>
      <vt:lpstr>investmentCosts</vt:lpstr>
      <vt:lpstr>traderes</vt:lpstr>
      <vt:lpstr>Sheet2</vt:lpstr>
      <vt:lpstr>minimum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2023-04-24T21:27:58Z</dcterms:modified>
</cp:coreProperties>
</file>