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F18822A-067F-43A2-8772-90CD8DAA9B8F}" xr6:coauthVersionLast="47" xr6:coauthVersionMax="47" xr10:uidLastSave="{00000000-0000-0000-0000-000000000000}"/>
  <bookViews>
    <workbookView xWindow="14295" yWindow="-17325" windowWidth="29040" windowHeight="15840" tabRatio="999" activeTab="2" xr2:uid="{00000000-000D-0000-FFFF-FFFF00000000}"/>
  </bookViews>
  <sheets>
    <sheet name="explanation" sheetId="9" r:id="rId1"/>
    <sheet name="danish" sheetId="32" r:id="rId2"/>
    <sheet name="node" sheetId="5" r:id="rId3"/>
    <sheet name="investmentCosts" sheetId="27" r:id="rId4"/>
    <sheet name="fixedCosts" sheetId="33" r:id="rId5"/>
    <sheet name="unit2020" sheetId="11" r:id="rId6"/>
    <sheet name="unit2030" sheetId="17" r:id="rId7"/>
    <sheet name="unit2050" sheetId="19" r:id="rId8"/>
    <sheet name="unitcostsgraph" sheetId="29" r:id="rId9"/>
    <sheet name="nodecostsgraph" sheetId="31" r:id="rId10"/>
    <sheet name="screening curve" sheetId="18" r:id="rId11"/>
    <sheet name="node2020" sheetId="10" r:id="rId12"/>
    <sheet name="unit2030-noneWRONG" sheetId="16" r:id="rId13"/>
    <sheet name="unit2040-2050" sheetId="6" r:id="rId14"/>
    <sheet name="unit2030-none_traderes" sheetId="12" r:id="rId15"/>
  </sheets>
  <definedNames>
    <definedName name="_xlnm._FilterDatabase" localSheetId="3" hidden="1">investmentCosts!$A$1:$G$43</definedName>
    <definedName name="_xlnm._FilterDatabase" localSheetId="2" hidden="1">node!$A$1:$C$47</definedName>
  </definedNames>
  <calcPr calcId="191029"/>
  <pivotCaches>
    <pivotCache cacheId="1" r:id="rId16"/>
    <pivotCache cacheId="2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7" l="1"/>
  <c r="C41" i="27"/>
  <c r="C39" i="27"/>
  <c r="D27" i="33"/>
  <c r="C27" i="33"/>
  <c r="I16" i="17" l="1"/>
  <c r="J6" i="11" l="1"/>
  <c r="J3" i="32" l="1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2" i="32"/>
  <c r="K6" i="11" l="1"/>
  <c r="K5" i="11"/>
  <c r="I2" i="11" l="1"/>
  <c r="B4" i="19" l="1"/>
  <c r="E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I5" i="11"/>
  <c r="I4" i="11"/>
  <c r="I3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tc={AF73F562-C7B1-4BE3-9596-D35B4CDFC110}</author>
  </authors>
  <commentList>
    <comment ref="E37" authorId="0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tc={20339EAE-4E88-43E1-BDB1-9A129100C504}</author>
    <author>tc={BB334738-32A2-4060-A901-F2ABAE2832A3}</author>
  </authors>
  <commentList>
    <comment ref="B1" authorId="0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I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tc={27455C39-93AA-4DE6-BB73-CE567F73CD83}</author>
    <author>tc={868F9651-EA8E-42CE-A618-A779D9F9867D}</author>
  </authors>
  <commentList>
    <comment ref="E7" authorId="0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  <comment ref="I7" authorId="1" shapeId="0" xr:uid="{868F9651-EA8E-42CE-A618-A779D9F986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<sst xmlns="http://schemas.openxmlformats.org/spreadsheetml/2006/main" count="3353" uniqueCount="270">
  <si>
    <t>CO2</t>
  </si>
  <si>
    <t>LNG</t>
  </si>
  <si>
    <t>Nuclear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</si>
  <si>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</si>
  <si>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</si>
  <si>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</si>
  <si>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</si>
  <si>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</si>
  <si>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</si>
  <si>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</si>
  <si>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</si>
  <si>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</si>
  <si>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</si>
  <si>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</si>
  <si>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</si>
  <si>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</si>
  <si>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</si>
  <si>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</si>
  <si>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</si>
  <si>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</si>
  <si>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</si>
  <si>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</si>
  <si>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</si>
  <si>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</si>
  <si>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</si>
  <si>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</si>
  <si>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</si>
  <si>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</si>
  <si>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</si>
  <si>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</si>
  <si>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</si>
  <si>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</si>
  <si>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</si>
  <si>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</si>
  <si>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</si>
  <si>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</si>
  <si>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</si>
  <si>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</si>
  <si>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</si>
  <si>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</si>
  <si>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</si>
  <si>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</si>
  <si>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</si>
  <si>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</si>
  <si>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</si>
  <si>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</si>
  <si>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</si>
  <si>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</si>
  <si>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</si>
  <si>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</si>
  <si>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</si>
  <si>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</si>
  <si>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</si>
  <si>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</si>
  <si>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</si>
  <si>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</si>
  <si>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</si>
  <si>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</si>
  <si>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</si>
  <si>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</si>
  <si>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</si>
  <si>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</si>
  <si>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</si>
  <si>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</si>
  <si>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</si>
  <si>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</si>
  <si>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</si>
  <si>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</si>
  <si>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</si>
  <si>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</si>
  <si>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</si>
  <si>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</si>
  <si>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</si>
  <si>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</si>
  <si>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</si>
  <si>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</si>
  <si>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</si>
  <si>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</si>
  <si>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</si>
  <si>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</si>
  <si>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</si>
  <si>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</si>
  <si>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</si>
  <si>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</si>
  <si>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</si>
  <si>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</si>
  <si>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</si>
  <si>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</si>
  <si>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</si>
  <si>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</si>
  <si>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</si>
  <si>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</si>
  <si>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</si>
  <si>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output</t>
  </si>
  <si>
    <t>subunit_capacity</t>
  </si>
  <si>
    <t>vom_cost</t>
  </si>
  <si>
    <t>input</t>
  </si>
  <si>
    <t>fom_cost</t>
  </si>
  <si>
    <t>investment_cost</t>
  </si>
  <si>
    <t>start_cost</t>
  </si>
  <si>
    <t>ramp_limit</t>
  </si>
  <si>
    <t>apparent_power</t>
  </si>
  <si>
    <t>inertia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</si>
  <si>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</si>
  <si>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</si>
  <si>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</si>
  <si>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</si>
  <si>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</si>
  <si>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</si>
  <si>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</si>
  <si>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</si>
  <si>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</si>
  <si>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</si>
  <si>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</si>
  <si>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</si>
  <si>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</si>
  <si>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</si>
  <si>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</si>
  <si>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</si>
  <si>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</si>
  <si>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</si>
  <si>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</si>
  <si>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</si>
  <si>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</si>
  <si>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</si>
  <si>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</si>
  <si>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</si>
  <si>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</si>
  <si>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</si>
  <si>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</si>
  <si>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</si>
  <si>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</si>
  <si>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</si>
  <si>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</si>
  <si>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</si>
  <si>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</si>
  <si>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</si>
  <si>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</si>
  <si>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</si>
  <si>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</si>
  <si>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</si>
  <si>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</si>
  <si>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</si>
  <si>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</si>
  <si>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</si>
  <si>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</si>
  <si>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</si>
  <si>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</si>
  <si>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</si>
  <si>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</si>
  <si>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</si>
  <si>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</si>
  <si>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</si>
  <si>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</si>
  <si>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</si>
  <si>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</si>
  <si>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</si>
  <si>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</si>
  <si>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</si>
  <si>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</si>
  <si>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</si>
  <si>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</si>
  <si>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</si>
  <si>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</si>
  <si>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</si>
  <si>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</si>
  <si>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</si>
  <si>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</si>
  <si>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</si>
  <si>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</si>
  <si>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</si>
  <si>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</si>
  <si>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</si>
  <si>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</si>
  <si>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</si>
  <si>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</si>
  <si>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</si>
  <si>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</si>
  <si>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</si>
  <si>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</si>
  <si>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</si>
  <si>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</si>
  <si>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</si>
  <si>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</si>
  <si>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misssing var costs &gt; from role of hydrogen greenhouse gas  paper Benjamin Lux</t>
  </si>
  <si>
    <t>role of hydrogen greenhouse gas  paper Benjamin Lux</t>
  </si>
  <si>
    <t>traderes same source but not in DB</t>
  </si>
  <si>
    <t>&lt; =  biofuel</t>
  </si>
  <si>
    <t>in emlab and Traderes Eur/MW</t>
  </si>
  <si>
    <t>Grand Total</t>
  </si>
  <si>
    <t>fuel</t>
  </si>
  <si>
    <t>Sum of price</t>
  </si>
  <si>
    <t>Column Labels</t>
  </si>
  <si>
    <t>Technology</t>
  </si>
  <si>
    <t>Category</t>
  </si>
  <si>
    <t>Commodity</t>
  </si>
  <si>
    <t>Output / input / storage</t>
  </si>
  <si>
    <t>Vintage</t>
  </si>
  <si>
    <t>Scenario</t>
  </si>
  <si>
    <t>Electricity-only production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</si>
  <si>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</si>
  <si>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</si>
  <si>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</si>
  <si>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</si>
  <si>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</si>
  <si>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</si>
  <si>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</si>
  <si>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</si>
  <si>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</si>
  <si>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</si>
  <si>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</si>
  <si>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</si>
  <si>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</si>
  <si>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</si>
  <si>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</si>
  <si>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</si>
  <si>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</si>
  <si>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</si>
  <si>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</si>
  <si>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</si>
  <si>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</si>
  <si>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</si>
  <si>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</si>
  <si>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</si>
  <si>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</si>
  <si>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</si>
  <si>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</si>
  <si>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</si>
  <si>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</si>
  <si>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</si>
  <si>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</si>
  <si>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Educated guess</t>
  </si>
  <si>
    <t>BEV</t>
  </si>
  <si>
    <t>Transport (electric and fuel-based)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</si>
  <si>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</si>
  <si>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</si>
  <si>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</si>
  <si>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</si>
  <si>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</si>
  <si>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</si>
  <si>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</si>
  <si>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</si>
  <si>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</si>
  <si>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</si>
  <si>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</si>
  <si>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</si>
  <si>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</si>
  <si>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</si>
  <si>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</si>
  <si>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</si>
  <si>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</si>
  <si>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</si>
  <si>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</si>
  <si>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</si>
  <si>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danish</t>
  </si>
  <si>
    <t>Waste</t>
  </si>
  <si>
    <t>Sum of Fixed O&amp;M cost</t>
  </si>
  <si>
    <t>Sum of Variable O&amp;M cost</t>
  </si>
  <si>
    <t>Lazard s Levelized Cost of Energy Analysis - Version 13.0</t>
  </si>
  <si>
    <t>tyndp GA</t>
  </si>
  <si>
    <t>&lt; from Silke 65 , but benjamin lux study said 81 eur/mwh from outside europe. COMPETES 84 eur/mwh</t>
  </si>
  <si>
    <t>MIT storage</t>
  </si>
  <si>
    <t>TNO</t>
  </si>
  <si>
    <t>€/MW(h)/year fom</t>
  </si>
  <si>
    <t>Eur/MWh var</t>
  </si>
  <si>
    <t>CCS CCGT</t>
  </si>
  <si>
    <t>entsoe</t>
  </si>
  <si>
    <t>entsoe decarbonized</t>
  </si>
  <si>
    <t>PV</t>
  </si>
  <si>
    <t>old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</si>
</sst>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€&quot;\ #,##0.00;[Red]&quot;€&quot;\ \-#,##0.00"/>
    <numFmt numFmtId="164" formatCode="&quot;€&quot;\ #,##0"/>
    <numFmt numFmtId="165" formatCode="_ &quot;€&quot;\ * #,##0_ ;_ &quot;€&quot;\ * \-#,##0_ ;_ &quot;€&quot;\ * &quot;-&quot;??_ ;_ @_ "/>
  </numFmts>
  <fonts count="2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  <font>
      <sz val="9"/>
      <color theme="1"/>
      <name val="Segoe UI"/>
      <family val="2"/>
    </font>
    <font>
      <sz val="6"/>
      <color rgb="FF1F2328"/>
      <name val="Segoe UI"/>
      <family val="2"/>
    </font>
    <font>
      <sz val="11"/>
      <color rgb="FF000000"/>
      <name val="Calibri"/>
      <family val="2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12" fillId="8" borderId="0" applyNumberFormat="0" applyBorder="0" applyAlignment="0" applyProtection="0"/>
  </cellStyleXfs>
  <cellXfs count="60">
    <xf numFmtId="0" fontId="0" fillId="0" borderId="0" xfId="0"/>
    <xf numFmtId="0" fontId="0" fillId="2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4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1" fontId="0" fillId="6" borderId="0" xfId="0" applyNumberFormat="1" applyFill="1"/>
    <xf numFmtId="0" fontId="7" fillId="7" borderId="0" xfId="3"/>
    <xf numFmtId="0" fontId="8" fillId="0" borderId="0" xfId="0" applyFont="1"/>
    <xf numFmtId="0" fontId="9" fillId="0" borderId="0" xfId="0" applyFont="1"/>
    <xf numFmtId="0" fontId="9" fillId="4" borderId="0" xfId="0" applyFont="1" applyFill="1"/>
    <xf numFmtId="1" fontId="10" fillId="7" borderId="0" xfId="3" applyNumberFormat="1" applyFont="1"/>
    <xf numFmtId="0" fontId="11" fillId="0" borderId="0" xfId="0" applyFont="1"/>
    <xf numFmtId="0" fontId="12" fillId="8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9" borderId="0" xfId="0" applyFill="1"/>
    <xf numFmtId="0" fontId="3" fillId="0" borderId="0" xfId="1"/>
    <xf numFmtId="0" fontId="0" fillId="9" borderId="1" xfId="0" applyFill="1" applyBorder="1"/>
    <xf numFmtId="0" fontId="7" fillId="9" borderId="1" xfId="3" applyFill="1" applyBorder="1"/>
    <xf numFmtId="0" fontId="0" fillId="4" borderId="1" xfId="0" applyFill="1" applyBorder="1"/>
    <xf numFmtId="0" fontId="0" fillId="0" borderId="1" xfId="0" applyBorder="1"/>
    <xf numFmtId="0" fontId="5" fillId="0" borderId="0" xfId="0" applyFont="1" applyAlignment="1">
      <alignment horizontal="center" vertical="top"/>
    </xf>
    <xf numFmtId="0" fontId="9" fillId="4" borderId="1" xfId="0" applyFont="1" applyFill="1" applyBorder="1"/>
    <xf numFmtId="0" fontId="9" fillId="0" borderId="1" xfId="0" applyFont="1" applyBorder="1"/>
    <xf numFmtId="0" fontId="9" fillId="9" borderId="1" xfId="0" applyFont="1" applyFill="1" applyBorder="1"/>
    <xf numFmtId="1" fontId="0" fillId="0" borderId="1" xfId="0" applyNumberFormat="1" applyBorder="1"/>
    <xf numFmtId="0" fontId="16" fillId="10" borderId="1" xfId="0" applyFont="1" applyFill="1" applyBorder="1"/>
    <xf numFmtId="2" fontId="9" fillId="11" borderId="2" xfId="0" applyNumberFormat="1" applyFont="1" applyFill="1" applyBorder="1"/>
    <xf numFmtId="0" fontId="17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pivotButton="1"/>
    <xf numFmtId="164" fontId="0" fillId="0" borderId="1" xfId="0" applyNumberFormat="1" applyBorder="1"/>
    <xf numFmtId="164" fontId="0" fillId="0" borderId="0" xfId="0" applyNumberFormat="1"/>
    <xf numFmtId="164" fontId="7" fillId="0" borderId="0" xfId="3" applyNumberFormat="1" applyFill="1" applyBorder="1"/>
    <xf numFmtId="0" fontId="18" fillId="0" borderId="0" xfId="0" applyFont="1"/>
    <xf numFmtId="165" fontId="0" fillId="4" borderId="1" xfId="0" applyNumberFormat="1" applyFill="1" applyBorder="1"/>
    <xf numFmtId="0" fontId="17" fillId="0" borderId="0" xfId="0" applyFont="1"/>
    <xf numFmtId="2" fontId="0" fillId="4" borderId="1" xfId="0" applyNumberFormat="1" applyFill="1" applyBorder="1"/>
    <xf numFmtId="2" fontId="0" fillId="0" borderId="1" xfId="0" applyNumberFormat="1" applyBorder="1"/>
    <xf numFmtId="0" fontId="19" fillId="12" borderId="1" xfId="0" applyFont="1" applyFill="1" applyBorder="1"/>
    <xf numFmtId="164" fontId="9" fillId="0" borderId="1" xfId="0" applyNumberFormat="1" applyFont="1" applyBorder="1"/>
    <xf numFmtId="165" fontId="9" fillId="0" borderId="1" xfId="0" applyNumberFormat="1" applyFont="1" applyBorder="1"/>
    <xf numFmtId="165" fontId="0" fillId="0" borderId="1" xfId="0" applyNumberFormat="1" applyBorder="1"/>
    <xf numFmtId="0" fontId="20" fillId="0" borderId="1" xfId="0" applyFont="1" applyBorder="1"/>
    <xf numFmtId="0" fontId="20" fillId="0" borderId="0" xfId="0" applyFont="1"/>
    <xf numFmtId="0" fontId="20" fillId="4" borderId="1" xfId="0" applyFont="1" applyFill="1" applyBorder="1"/>
    <xf numFmtId="164" fontId="20" fillId="0" borderId="0" xfId="0" applyNumberFormat="1" applyFont="1"/>
    <xf numFmtId="0" fontId="20" fillId="0" borderId="0" xfId="0" applyFont="1" applyAlignment="1">
      <alignment wrapText="1"/>
    </xf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0-4D16-A178-244B49BC16FF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0-4D16-A178-244B49BC16FF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0-4D16-A178-244B49BC16FF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9-42DD-A054-792C2EB7456F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9-42DD-A054-792C2EB7456F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E09-42DD-A054-792C2EB7456F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E09-42DD-A054-792C2EB7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57439"/>
        <c:axId val="607357855"/>
      </c:scatterChart>
      <c:valAx>
        <c:axId val="6073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855"/>
        <c:crosses val="autoZero"/>
        <c:crossBetween val="midCat"/>
      </c:valAx>
      <c:valAx>
        <c:axId val="6073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549121</xdr:colOff>
      <xdr:row>6</xdr:row>
      <xdr:rowOff>28498</xdr:rowOff>
    </xdr:from>
    <xdr:to>
      <xdr:col>18</xdr:col>
      <xdr:colOff>281957</xdr:colOff>
      <xdr:row>27</xdr:row>
      <xdr:rowOff>160637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914476</xdr:colOff>
      <xdr:row>34</xdr:row>
      <xdr:rowOff>147831</xdr:rowOff>
    </xdr:from>
    <xdr:to>
      <xdr:col>11</xdr:col>
      <xdr:colOff>450611</xdr:colOff>
      <xdr:row>45</xdr:row>
      <xdr:rowOff>50458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64B417-3987-119D-0DBE-31C75893A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6336" y="6466855"/>
          <a:ext cx="3078970" cy="1947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397642</xdr:colOff>
      <xdr:row>5</xdr:row>
      <xdr:rowOff>28576</xdr:rowOff>
    </xdr:from>
    <xdr:to>
      <xdr:col>32</xdr:col>
      <xdr:colOff>589456</xdr:colOff>
      <xdr:row>23</xdr:row>
      <xdr:rowOff>46969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590" y="959179"/>
          <a:ext cx="10614572" cy="3368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10</xdr:row>
      <xdr:rowOff>9525</xdr:rowOff>
    </xdr:from>
    <xdr:to>
      <xdr:col>14</xdr:col>
      <xdr:colOff>425450</xdr:colOff>
      <xdr:row>25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6CADD-1A69-4542-9F33-AB7E6F48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20.834346759257" createdVersion="8" refreshedVersion="8" minRefreshableVersion="3" recordCount="46" xr:uid="{3EBC05F8-995A-47C0-9D85-5B228302233F}">
  <cacheSource type="worksheet">
    <worksheetSource ref="A1:C47" sheet="nodecostsgraph"/>
  </cacheSource>
  <cacheFields count="3">
    <cacheField name="fuel" numFmtId="0">
      <sharedItems count="16">
        <s v="heavy_oil"/>
        <s v="hydrogen"/>
        <s v="light_oil"/>
        <s v="lignite"/>
        <s v="LNG"/>
        <s v="natural_gas"/>
        <s v="nuclear"/>
        <s v="oil_shale"/>
        <s v="hard_coal"/>
        <s v="processing_residues"/>
        <s v="wood_pellets"/>
        <s v="bioliquids"/>
        <s v="biomethane"/>
        <s v="collectable_residues"/>
        <s v="electricity"/>
        <s v="CO2"/>
      </sharedItems>
    </cacheField>
    <cacheField name="year" numFmtId="0">
      <sharedItems containsSemiMixedTypes="0" containsString="0" containsNumber="1" containsInteger="1" minValue="2020" maxValue="2050" count="3">
        <n v="2030"/>
        <n v="2020"/>
        <n v="2050"/>
      </sharedItems>
    </cacheField>
    <cacheField name="price" numFmtId="0">
      <sharedItems containsSemiMixedTypes="0" containsString="0" containsNumber="1" minValue="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9.791769212963" createdVersion="8" refreshedVersion="8" minRefreshableVersion="3" recordCount="52" xr:uid="{C3508C6C-D6BA-4995-A801-FC1C9BE019B9}">
  <cacheSource type="worksheet">
    <worksheetSource ref="A60:G112" sheet="danish"/>
  </cacheSource>
  <cacheFields count="7">
    <cacheField name="Technology" numFmtId="0">
      <sharedItems count="24">
        <s v="WTG_onshore"/>
        <s v="WTG_offshore"/>
        <s v="PV_residential"/>
        <s v="PV_commercial_systems"/>
        <s v="PV_utility_systems"/>
        <s v="CSP_Parabolic"/>
        <s v="CSP_Tower"/>
        <s v="Hydropower_reservoir_small"/>
        <s v="Hydropower_reservoir_medium"/>
        <s v="Hydropower_reservoir_large"/>
        <s v="Hydropower_ROR"/>
        <s v="Wave energy"/>
        <s v="OCGT"/>
        <s v="CCGT"/>
        <s v="Nuclear"/>
        <s v="CCGT_CHP_backpressure_DH"/>
        <s v="Biomass_CHP_wood_pellets_PH"/>
        <s v="Nuclear_CHP_DH"/>
        <s v="Lithium_ion_battery"/>
        <s v="Pumped_hydro"/>
        <s v="CCS"/>
        <s v="PEM_Electrolyzer"/>
        <s v="Hydrogen_to_Jet_Fuel"/>
        <s v="Power_to_Jet_Fuel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1040000"/>
        <n v="980000"/>
        <n v="960000"/>
        <n v="1930000"/>
        <n v="1810000"/>
        <n v="1780000"/>
        <n v="870000"/>
        <n v="590000"/>
        <n v="630000"/>
        <n v="490000"/>
        <n v="380000"/>
        <n v="330000"/>
        <n v="300000"/>
        <n v="4040000"/>
        <n v="3630000"/>
        <n v="3420000"/>
        <n v="3560000"/>
        <n v="3190000"/>
        <n v="3010000"/>
        <n v="3355000"/>
        <n v="2690000"/>
        <n v="2290000"/>
        <n v="2990000"/>
        <n v="3350000"/>
        <n v="2685000"/>
        <n v="2280000"/>
        <n v="2980000"/>
        <n v="3345000"/>
        <n v="2275000"/>
        <n v="2970000"/>
        <n v="1600000"/>
        <n v="435000"/>
        <n v="412000"/>
        <n v="830000"/>
        <n v="800000"/>
        <n v="4000000"/>
        <n v="1200000"/>
        <n v="1100000"/>
        <n v="2900000"/>
        <n v="2700000"/>
        <n v="5067000"/>
        <n v="160000"/>
        <n v="100000"/>
        <n v="60000"/>
        <n v="600000"/>
        <n v="3250000"/>
        <n v="400000"/>
        <e v="#VALUE!"/>
      </sharedItems>
    </cacheField>
    <cacheField name="Fixed O&amp;M cost" numFmtId="0">
      <sharedItems containsBlank="1" containsMixedTypes="1" containsNumber="1" minValue="540" maxValue="126700" count="44">
        <n v="12600"/>
        <n v="11592"/>
        <n v="11340"/>
        <n v="36053"/>
        <n v="33169"/>
        <n v="32448"/>
        <n v="10815"/>
        <n v="9135"/>
        <n v="9240"/>
        <n v="7810"/>
        <n v="7250"/>
        <n v="6625"/>
        <n v="6250"/>
        <n v="68680"/>
        <n v="61710.000000000007"/>
        <n v="58140.000000000007"/>
        <n v="60520.000000000007"/>
        <n v="54230.000000000007"/>
        <n v="51170.000000000007"/>
        <n v="33550"/>
        <n v="13450"/>
        <n v="11450"/>
        <n v="14950"/>
        <n v="33500"/>
        <n v="13425"/>
        <n v="11400"/>
        <n v="14900"/>
        <n v="33450"/>
        <n v="11375"/>
        <n v="14850"/>
        <s v="N/A"/>
        <n v="7745"/>
        <n v="7423"/>
        <n v="27800"/>
        <n v="26000"/>
        <n v="100000"/>
        <n v="117000"/>
        <n v="108000"/>
        <n v="126700"/>
        <n v="540"/>
        <n v="9000"/>
        <m/>
        <n v="30000"/>
        <n v="20000"/>
      </sharedItems>
    </cacheField>
    <cacheField name="Variable O&amp;M cost" numFmtId="0">
      <sharedItems containsMixedTypes="1" containsNumber="1" minValue="0" maxValue="10" count="17">
        <n v="1.35"/>
        <n v="1.24"/>
        <n v="1.22"/>
        <n v="2.7"/>
        <n v="2.5"/>
        <n v="2.4"/>
        <s v="N/A"/>
        <n v="10"/>
        <n v="7"/>
        <n v="4.5"/>
        <n v="4.2"/>
        <n v="4"/>
        <n v="1.9"/>
        <n v="1.8"/>
        <n v="1.7"/>
        <n v="1.6"/>
        <n v="0"/>
      </sharedItems>
    </cacheField>
    <cacheField name="Technical lifetime" numFmtId="0">
      <sharedItems containsString="0" containsBlank="1" containsNumber="1" containsInteger="1" minValue="15" maxValue="60"/>
    </cacheField>
    <cacheField name="Economic lifetime" numFmtId="0">
      <sharedItems containsSemiMixedTypes="0" containsString="0" containsNumber="1" containsInteger="1" minValue="1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40.68"/>
  </r>
  <r>
    <x v="1"/>
    <x v="0"/>
    <n v="65"/>
  </r>
  <r>
    <x v="2"/>
    <x v="0"/>
    <n v="36.323999999999998"/>
  </r>
  <r>
    <x v="3"/>
    <x v="0"/>
    <n v="6.48"/>
  </r>
  <r>
    <x v="4"/>
    <x v="0"/>
    <n v="26.81"/>
  </r>
  <r>
    <x v="5"/>
    <x v="0"/>
    <n v="14.65"/>
  </r>
  <r>
    <x v="6"/>
    <x v="0"/>
    <n v="1.69"/>
  </r>
  <r>
    <x v="7"/>
    <x v="0"/>
    <n v="6.6960000000000006"/>
  </r>
  <r>
    <x v="8"/>
    <x v="0"/>
    <n v="7.0919999999999996"/>
  </r>
  <r>
    <x v="9"/>
    <x v="0"/>
    <n v="7.5"/>
  </r>
  <r>
    <x v="10"/>
    <x v="0"/>
    <n v="45"/>
  </r>
  <r>
    <x v="11"/>
    <x v="0"/>
    <n v="82.5"/>
  </r>
  <r>
    <x v="12"/>
    <x v="0"/>
    <n v="74.66"/>
  </r>
  <r>
    <x v="13"/>
    <x v="0"/>
    <n v="15"/>
  </r>
  <r>
    <x v="14"/>
    <x v="1"/>
    <n v="1"/>
  </r>
  <r>
    <x v="0"/>
    <x v="1"/>
    <n v="21.175000000000001"/>
  </r>
  <r>
    <x v="1"/>
    <x v="1"/>
    <n v="74.965000000000003"/>
  </r>
  <r>
    <x v="2"/>
    <x v="1"/>
    <n v="46.44"/>
  </r>
  <r>
    <x v="3"/>
    <x v="1"/>
    <n v="6.48"/>
  </r>
  <r>
    <x v="4"/>
    <x v="1"/>
    <n v="16.716999999999999"/>
  </r>
  <r>
    <x v="5"/>
    <x v="1"/>
    <n v="13.4"/>
  </r>
  <r>
    <x v="6"/>
    <x v="1"/>
    <n v="1.69"/>
  </r>
  <r>
    <x v="7"/>
    <x v="1"/>
    <n v="4.5360000000000005"/>
  </r>
  <r>
    <x v="8"/>
    <x v="1"/>
    <n v="10.8"/>
  </r>
  <r>
    <x v="9"/>
    <x v="1"/>
    <n v="7.5"/>
  </r>
  <r>
    <x v="10"/>
    <x v="1"/>
    <n v="45"/>
  </r>
  <r>
    <x v="11"/>
    <x v="1"/>
    <n v="82.5"/>
  </r>
  <r>
    <x v="12"/>
    <x v="1"/>
    <n v="86.844999999999999"/>
  </r>
  <r>
    <x v="13"/>
    <x v="1"/>
    <n v="15"/>
  </r>
  <r>
    <x v="15"/>
    <x v="1"/>
    <n v="0"/>
  </r>
  <r>
    <x v="14"/>
    <x v="2"/>
    <n v="1"/>
  </r>
  <r>
    <x v="0"/>
    <x v="2"/>
    <n v="79.69"/>
  </r>
  <r>
    <x v="1"/>
    <x v="2"/>
    <n v="80"/>
  </r>
  <r>
    <x v="2"/>
    <x v="2"/>
    <n v="32.832000000000001"/>
  </r>
  <r>
    <x v="3"/>
    <x v="2"/>
    <n v="6.48"/>
  </r>
  <r>
    <x v="4"/>
    <x v="2"/>
    <n v="46.996000000000002"/>
  </r>
  <r>
    <x v="5"/>
    <x v="2"/>
    <n v="42"/>
  </r>
  <r>
    <x v="6"/>
    <x v="2"/>
    <n v="1.69"/>
  </r>
  <r>
    <x v="7"/>
    <x v="2"/>
    <n v="14.148000000000001"/>
  </r>
  <r>
    <x v="8"/>
    <x v="2"/>
    <n v="6.7320000000000002"/>
  </r>
  <r>
    <x v="9"/>
    <x v="2"/>
    <n v="7.5"/>
  </r>
  <r>
    <x v="10"/>
    <x v="2"/>
    <n v="35"/>
  </r>
  <r>
    <x v="11"/>
    <x v="2"/>
    <n v="82.5"/>
  </r>
  <r>
    <x v="12"/>
    <x v="2"/>
    <n v="50.29"/>
  </r>
  <r>
    <x v="15"/>
    <x v="2"/>
    <n v="200"/>
  </r>
  <r>
    <x v="13"/>
    <x v="2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x v="0"/>
    <n v="30"/>
    <n v="20"/>
  </r>
  <r>
    <x v="0"/>
    <x v="1"/>
    <x v="1"/>
    <x v="1"/>
    <x v="1"/>
    <n v="30"/>
    <n v="20"/>
  </r>
  <r>
    <x v="0"/>
    <x v="2"/>
    <x v="2"/>
    <x v="2"/>
    <x v="2"/>
    <n v="30"/>
    <n v="20"/>
  </r>
  <r>
    <x v="1"/>
    <x v="0"/>
    <x v="3"/>
    <x v="3"/>
    <x v="3"/>
    <n v="30"/>
    <n v="20"/>
  </r>
  <r>
    <x v="1"/>
    <x v="1"/>
    <x v="4"/>
    <x v="4"/>
    <x v="4"/>
    <n v="30"/>
    <n v="20"/>
  </r>
  <r>
    <x v="1"/>
    <x v="2"/>
    <x v="5"/>
    <x v="5"/>
    <x v="5"/>
    <n v="30"/>
    <n v="20"/>
  </r>
  <r>
    <x v="2"/>
    <x v="0"/>
    <x v="6"/>
    <x v="6"/>
    <x v="6"/>
    <n v="40"/>
    <n v="20"/>
  </r>
  <r>
    <x v="2"/>
    <x v="2"/>
    <x v="7"/>
    <x v="7"/>
    <x v="6"/>
    <n v="40"/>
    <n v="20"/>
  </r>
  <r>
    <x v="3"/>
    <x v="0"/>
    <x v="8"/>
    <x v="8"/>
    <x v="6"/>
    <n v="40"/>
    <n v="20"/>
  </r>
  <r>
    <x v="3"/>
    <x v="2"/>
    <x v="9"/>
    <x v="9"/>
    <x v="6"/>
    <n v="40"/>
    <n v="20"/>
  </r>
  <r>
    <x v="4"/>
    <x v="0"/>
    <x v="10"/>
    <x v="10"/>
    <x v="6"/>
    <n v="40"/>
    <n v="20"/>
  </r>
  <r>
    <x v="4"/>
    <x v="1"/>
    <x v="11"/>
    <x v="11"/>
    <x v="6"/>
    <n v="40"/>
    <n v="20"/>
  </r>
  <r>
    <x v="4"/>
    <x v="2"/>
    <x v="12"/>
    <x v="12"/>
    <x v="6"/>
    <n v="40"/>
    <n v="20"/>
  </r>
  <r>
    <x v="5"/>
    <x v="0"/>
    <x v="13"/>
    <x v="13"/>
    <x v="6"/>
    <n v="30"/>
    <n v="20"/>
  </r>
  <r>
    <x v="5"/>
    <x v="1"/>
    <x v="14"/>
    <x v="14"/>
    <x v="6"/>
    <n v="30"/>
    <n v="20"/>
  </r>
  <r>
    <x v="5"/>
    <x v="2"/>
    <x v="15"/>
    <x v="15"/>
    <x v="6"/>
    <n v="30"/>
    <n v="20"/>
  </r>
  <r>
    <x v="6"/>
    <x v="0"/>
    <x v="16"/>
    <x v="16"/>
    <x v="6"/>
    <n v="30"/>
    <n v="20"/>
  </r>
  <r>
    <x v="6"/>
    <x v="1"/>
    <x v="17"/>
    <x v="17"/>
    <x v="6"/>
    <n v="30"/>
    <n v="20"/>
  </r>
  <r>
    <x v="6"/>
    <x v="2"/>
    <x v="18"/>
    <x v="18"/>
    <x v="6"/>
    <n v="30"/>
    <n v="20"/>
  </r>
  <r>
    <x v="7"/>
    <x v="0"/>
    <x v="19"/>
    <x v="19"/>
    <x v="6"/>
    <n v="60"/>
    <n v="20"/>
  </r>
  <r>
    <x v="8"/>
    <x v="0"/>
    <x v="20"/>
    <x v="20"/>
    <x v="6"/>
    <n v="60"/>
    <n v="20"/>
  </r>
  <r>
    <x v="9"/>
    <x v="0"/>
    <x v="21"/>
    <x v="21"/>
    <x v="6"/>
    <n v="60"/>
    <n v="20"/>
  </r>
  <r>
    <x v="10"/>
    <x v="0"/>
    <x v="22"/>
    <x v="22"/>
    <x v="6"/>
    <n v="60"/>
    <n v="20"/>
  </r>
  <r>
    <x v="7"/>
    <x v="1"/>
    <x v="23"/>
    <x v="23"/>
    <x v="6"/>
    <n v="60"/>
    <n v="20"/>
  </r>
  <r>
    <x v="8"/>
    <x v="1"/>
    <x v="24"/>
    <x v="24"/>
    <x v="6"/>
    <n v="60"/>
    <n v="20"/>
  </r>
  <r>
    <x v="9"/>
    <x v="1"/>
    <x v="25"/>
    <x v="25"/>
    <x v="6"/>
    <n v="60"/>
    <n v="20"/>
  </r>
  <r>
    <x v="10"/>
    <x v="1"/>
    <x v="26"/>
    <x v="26"/>
    <x v="6"/>
    <n v="60"/>
    <n v="20"/>
  </r>
  <r>
    <x v="7"/>
    <x v="2"/>
    <x v="27"/>
    <x v="27"/>
    <x v="6"/>
    <n v="60"/>
    <n v="20"/>
  </r>
  <r>
    <x v="8"/>
    <x v="2"/>
    <x v="24"/>
    <x v="24"/>
    <x v="6"/>
    <n v="60"/>
    <n v="20"/>
  </r>
  <r>
    <x v="9"/>
    <x v="2"/>
    <x v="28"/>
    <x v="28"/>
    <x v="6"/>
    <n v="60"/>
    <n v="20"/>
  </r>
  <r>
    <x v="10"/>
    <x v="2"/>
    <x v="29"/>
    <x v="29"/>
    <x v="6"/>
    <n v="60"/>
    <n v="20"/>
  </r>
  <r>
    <x v="11"/>
    <x v="0"/>
    <x v="23"/>
    <x v="30"/>
    <x v="7"/>
    <n v="25"/>
    <n v="20"/>
  </r>
  <r>
    <x v="11"/>
    <x v="2"/>
    <x v="30"/>
    <x v="30"/>
    <x v="8"/>
    <n v="30"/>
    <n v="20"/>
  </r>
  <r>
    <x v="12"/>
    <x v="0"/>
    <x v="31"/>
    <x v="31"/>
    <x v="9"/>
    <n v="25"/>
    <n v="20"/>
  </r>
  <r>
    <x v="12"/>
    <x v="2"/>
    <x v="32"/>
    <x v="32"/>
    <x v="9"/>
    <n v="25"/>
    <n v="20"/>
  </r>
  <r>
    <x v="13"/>
    <x v="0"/>
    <x v="33"/>
    <x v="33"/>
    <x v="10"/>
    <n v="25"/>
    <n v="20"/>
  </r>
  <r>
    <x v="13"/>
    <x v="2"/>
    <x v="34"/>
    <x v="34"/>
    <x v="11"/>
    <n v="25"/>
    <n v="20"/>
  </r>
  <r>
    <x v="14"/>
    <x v="3"/>
    <x v="35"/>
    <x v="35"/>
    <x v="11"/>
    <m/>
    <n v="20"/>
  </r>
  <r>
    <x v="15"/>
    <x v="0"/>
    <x v="36"/>
    <x v="33"/>
    <x v="10"/>
    <n v="25"/>
    <n v="20"/>
  </r>
  <r>
    <x v="15"/>
    <x v="2"/>
    <x v="37"/>
    <x v="34"/>
    <x v="11"/>
    <n v="25"/>
    <n v="20"/>
  </r>
  <r>
    <x v="16"/>
    <x v="0"/>
    <x v="38"/>
    <x v="36"/>
    <x v="12"/>
    <n v="25"/>
    <n v="20"/>
  </r>
  <r>
    <x v="16"/>
    <x v="2"/>
    <x v="39"/>
    <x v="37"/>
    <x v="12"/>
    <n v="25"/>
    <n v="20"/>
  </r>
  <r>
    <x v="17"/>
    <x v="3"/>
    <x v="40"/>
    <x v="38"/>
    <x v="11"/>
    <m/>
    <n v="20"/>
  </r>
  <r>
    <x v="18"/>
    <x v="0"/>
    <x v="41"/>
    <x v="39"/>
    <x v="13"/>
    <n v="25"/>
    <n v="20"/>
  </r>
  <r>
    <x v="18"/>
    <x v="1"/>
    <x v="42"/>
    <x v="39"/>
    <x v="14"/>
    <n v="30"/>
    <n v="20"/>
  </r>
  <r>
    <x v="18"/>
    <x v="2"/>
    <x v="43"/>
    <x v="39"/>
    <x v="15"/>
    <n v="30"/>
    <n v="20"/>
  </r>
  <r>
    <x v="19"/>
    <x v="3"/>
    <x v="44"/>
    <x v="40"/>
    <x v="6"/>
    <n v="50"/>
    <n v="20"/>
  </r>
  <r>
    <x v="20"/>
    <x v="3"/>
    <x v="45"/>
    <x v="41"/>
    <x v="6"/>
    <m/>
    <n v="20"/>
  </r>
  <r>
    <x v="21"/>
    <x v="0"/>
    <x v="44"/>
    <x v="42"/>
    <x v="16"/>
    <n v="15"/>
    <n v="15"/>
  </r>
  <r>
    <x v="21"/>
    <x v="2"/>
    <x v="46"/>
    <x v="43"/>
    <x v="16"/>
    <n v="15"/>
    <n v="15"/>
  </r>
  <r>
    <x v="22"/>
    <x v="2"/>
    <x v="47"/>
    <x v="30"/>
    <x v="6"/>
    <n v="25"/>
    <n v="20"/>
  </r>
  <r>
    <x v="23"/>
    <x v="2"/>
    <x v="47"/>
    <x v="30"/>
    <x v="6"/>
    <n v="25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EA239-FC07-4532-8A2E-64494D026626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C136" firstHeaderRow="0" firstDataRow="1" firstDataCol="1" rowPageCount="1" colPageCount="1"/>
  <pivotFields count="7">
    <pivotField axis="axisRow" showAll="0">
      <items count="25">
        <item x="16"/>
        <item x="13"/>
        <item x="15"/>
        <item x="20"/>
        <item x="5"/>
        <item x="6"/>
        <item x="22"/>
        <item x="9"/>
        <item x="8"/>
        <item x="7"/>
        <item x="10"/>
        <item x="18"/>
        <item x="14"/>
        <item x="17"/>
        <item x="12"/>
        <item x="21"/>
        <item x="23"/>
        <item x="19"/>
        <item x="3"/>
        <item x="2"/>
        <item x="4"/>
        <item x="11"/>
        <item x="1"/>
        <item x="0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>
      <items count="49">
        <item x="43"/>
        <item x="42"/>
        <item x="41"/>
        <item x="12"/>
        <item x="11"/>
        <item x="10"/>
        <item x="46"/>
        <item x="32"/>
        <item x="31"/>
        <item x="9"/>
        <item x="7"/>
        <item x="44"/>
        <item x="8"/>
        <item x="34"/>
        <item x="33"/>
        <item x="6"/>
        <item x="2"/>
        <item x="1"/>
        <item x="0"/>
        <item x="37"/>
        <item x="36"/>
        <item x="30"/>
        <item x="5"/>
        <item x="4"/>
        <item x="3"/>
        <item x="28"/>
        <item x="25"/>
        <item x="21"/>
        <item x="24"/>
        <item x="20"/>
        <item x="39"/>
        <item x="38"/>
        <item x="29"/>
        <item x="26"/>
        <item x="22"/>
        <item x="18"/>
        <item x="17"/>
        <item x="45"/>
        <item x="27"/>
        <item x="23"/>
        <item x="19"/>
        <item x="15"/>
        <item x="16"/>
        <item x="14"/>
        <item x="35"/>
        <item x="13"/>
        <item x="40"/>
        <item x="47"/>
        <item t="default"/>
      </items>
    </pivotField>
    <pivotField dataField="1" showAll="0">
      <items count="45">
        <item x="39"/>
        <item x="12"/>
        <item x="11"/>
        <item x="10"/>
        <item x="32"/>
        <item x="31"/>
        <item x="9"/>
        <item x="40"/>
        <item x="7"/>
        <item x="8"/>
        <item x="6"/>
        <item x="2"/>
        <item x="28"/>
        <item x="25"/>
        <item x="21"/>
        <item x="1"/>
        <item x="0"/>
        <item x="24"/>
        <item x="20"/>
        <item x="29"/>
        <item x="26"/>
        <item x="22"/>
        <item x="43"/>
        <item x="34"/>
        <item x="33"/>
        <item x="42"/>
        <item x="5"/>
        <item x="4"/>
        <item x="27"/>
        <item x="23"/>
        <item x="19"/>
        <item x="3"/>
        <item x="18"/>
        <item x="17"/>
        <item x="15"/>
        <item x="16"/>
        <item x="14"/>
        <item x="13"/>
        <item x="35"/>
        <item x="37"/>
        <item x="36"/>
        <item x="38"/>
        <item x="30"/>
        <item x="41"/>
        <item t="default"/>
      </items>
    </pivotField>
    <pivotField dataField="1" showAll="0">
      <items count="18">
        <item x="16"/>
        <item x="2"/>
        <item x="1"/>
        <item x="0"/>
        <item x="15"/>
        <item x="14"/>
        <item x="13"/>
        <item x="12"/>
        <item x="5"/>
        <item x="4"/>
        <item x="3"/>
        <item x="11"/>
        <item x="10"/>
        <item x="9"/>
        <item x="8"/>
        <item x="7"/>
        <item x="6"/>
        <item t="default"/>
      </items>
    </pivotField>
    <pivotField showAll="0"/>
    <pivotField showAll="0"/>
  </pivotFields>
  <rowFields count="1">
    <field x="0"/>
  </rowFields>
  <rowItems count="2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Variable O&amp;M cost" fld="4" baseField="0" baseItem="20"/>
    <dataField name="Sum of Fixed O&amp;M cost" fld="3" baseField="0" baseItem="1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DE09F-0F71-4226-9264-A9D9946D7FE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K19" firstHeaderRow="1" firstDataRow="2" firstDataCol="1"/>
  <pivotFields count="3">
    <pivotField axis="axisRow" showAll="0">
      <items count="17">
        <item x="11"/>
        <item x="12"/>
        <item x="15"/>
        <item x="13"/>
        <item x="14"/>
        <item x="8"/>
        <item x="0"/>
        <item x="1"/>
        <item x="2"/>
        <item x="3"/>
        <item x="4"/>
        <item x="5"/>
        <item x="6"/>
        <item x="7"/>
        <item x="9"/>
        <item x="1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7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4-08T13:22:02.82" personId="{08DB7B5E-EE37-4573-9C2A-FF3EA7A96B25}" id="{20339EAE-4E88-43E1-BDB1-9A129100C504}">
    <text>Eur/MWh</text>
  </threadedComment>
  <threadedComment ref="I1" dT="2022-04-13T10:02:47.94" personId="{08DB7B5E-EE37-4573-9C2A-FF3EA7A96B25}" id="{BB334738-32A2-4060-A901-F2ABAE2832A3}">
    <text>in traderes
€/MW(h)/year, same as emlab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7" dT="2022-10-25T14:44:30.68" personId="{08DB7B5E-EE37-4573-9C2A-FF3EA7A96B25}" id="{27455C39-93AA-4DE6-BB73-CE567F73CD83}">
    <text xml:space="preserve">This is from MIT
</text>
  </threadedComment>
  <threadedComment ref="I7" dT="2023-04-23T17:21:53.25" personId="{08DB7B5E-EE37-4573-9C2A-FF3EA7A96B25}" id="{868F9651-EA8E-42CE-A618-A779D9F9867D}">
    <text xml:space="preserve">Was 540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dimension ref="A1:Z22"/>
  <sheetViews>
    <sheetView workbookViewId="0">
      <selection activeCell="C21" sqref="C21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116</v>
      </c>
      <c r="G1" t="s">
        <v>117</v>
      </c>
      <c r="L1" t="s">
        <v>135</v>
      </c>
      <c r="M1" s="1" t="s">
        <v>119</v>
      </c>
      <c r="N1" s="1" t="s">
        <v>120</v>
      </c>
      <c r="O1" s="1" t="s">
        <v>121</v>
      </c>
      <c r="P1" s="1" t="s">
        <v>120</v>
      </c>
      <c r="Q1" s="1" t="s">
        <v>122</v>
      </c>
      <c r="R1" s="1" t="s">
        <v>120</v>
      </c>
      <c r="S1" s="1" t="s">
        <v>123</v>
      </c>
      <c r="T1" s="1" t="s">
        <v>120</v>
      </c>
      <c r="U1" s="1" t="s">
        <v>124</v>
      </c>
      <c r="V1" s="1" t="s">
        <v>120</v>
      </c>
      <c r="W1" s="1" t="s">
        <v>125</v>
      </c>
      <c r="X1" s="1" t="s">
        <v>126</v>
      </c>
      <c r="Y1" s="1" t="s">
        <v>127</v>
      </c>
      <c r="Z1" s="1" t="s">
        <v>128</v>
      </c>
    </row>
    <row r="2" spans="1:26" ht="39">
      <c r="A2" t="s">
        <v>103</v>
      </c>
      <c r="G2" t="s">
        <v>118</v>
      </c>
      <c r="M2" s="2" t="s">
        <v>129</v>
      </c>
      <c r="N2" s="2"/>
      <c r="O2" s="2" t="s">
        <v>130</v>
      </c>
      <c r="P2" s="2"/>
      <c r="Q2" s="2" t="s">
        <v>131</v>
      </c>
      <c r="R2" s="2"/>
      <c r="S2" s="2" t="s">
        <v>132</v>
      </c>
      <c r="T2" s="2"/>
      <c r="U2" s="2" t="s">
        <v>133</v>
      </c>
      <c r="V2" s="2"/>
      <c r="W2" s="2" t="s">
        <v>133</v>
      </c>
      <c r="X2" s="2" t="s">
        <v>134</v>
      </c>
      <c r="Y2" s="2"/>
      <c r="Z2" s="2" t="s">
        <v>131</v>
      </c>
    </row>
    <row r="3" spans="1:26">
      <c r="A3" t="s">
        <v>104</v>
      </c>
      <c r="G3" t="s">
        <v>103</v>
      </c>
    </row>
    <row r="4" spans="1:26">
      <c r="A4" t="s">
        <v>105</v>
      </c>
      <c r="G4" t="s">
        <v>104</v>
      </c>
      <c r="O4" t="s">
        <v>98</v>
      </c>
      <c r="Q4" t="s">
        <v>97</v>
      </c>
      <c r="S4" t="s">
        <v>95</v>
      </c>
    </row>
    <row r="5" spans="1:26">
      <c r="A5" t="s">
        <v>106</v>
      </c>
      <c r="G5" t="s">
        <v>105</v>
      </c>
    </row>
    <row r="6" spans="1:26">
      <c r="A6" t="s">
        <v>107</v>
      </c>
      <c r="G6" t="s">
        <v>106</v>
      </c>
    </row>
    <row r="7" spans="1:26">
      <c r="A7" t="s">
        <v>108</v>
      </c>
      <c r="G7" t="s">
        <v>107</v>
      </c>
    </row>
    <row r="8" spans="1:26">
      <c r="A8" t="s">
        <v>109</v>
      </c>
      <c r="G8" t="s">
        <v>108</v>
      </c>
    </row>
    <row r="9" spans="1:26">
      <c r="A9" t="s">
        <v>110</v>
      </c>
      <c r="G9" t="s">
        <v>109</v>
      </c>
    </row>
    <row r="10" spans="1:26">
      <c r="A10" t="s">
        <v>111</v>
      </c>
      <c r="G10" t="s">
        <v>110</v>
      </c>
    </row>
    <row r="11" spans="1:26">
      <c r="A11" t="s">
        <v>112</v>
      </c>
      <c r="G11" t="s">
        <v>111</v>
      </c>
    </row>
    <row r="12" spans="1:26">
      <c r="A12" t="s">
        <v>113</v>
      </c>
      <c r="G12" t="s">
        <v>112</v>
      </c>
    </row>
    <row r="13" spans="1:26">
      <c r="A13" t="s">
        <v>114</v>
      </c>
      <c r="G13" t="s">
        <v>113</v>
      </c>
    </row>
    <row r="14" spans="1:26">
      <c r="A14" t="s">
        <v>115</v>
      </c>
      <c r="G14" t="s">
        <v>114</v>
      </c>
    </row>
    <row r="15" spans="1:26">
      <c r="G15" t="s">
        <v>115</v>
      </c>
    </row>
    <row r="19" spans="1:3">
      <c r="B19" t="s">
        <v>157</v>
      </c>
      <c r="C19" t="s">
        <v>161</v>
      </c>
    </row>
    <row r="20" spans="1:3">
      <c r="A20" s="12" t="s">
        <v>156</v>
      </c>
      <c r="B20" t="s">
        <v>158</v>
      </c>
      <c r="C20" t="s">
        <v>162</v>
      </c>
    </row>
    <row r="21" spans="1:3">
      <c r="A21" s="12" t="s">
        <v>159</v>
      </c>
      <c r="B21" t="s">
        <v>160</v>
      </c>
      <c r="C21" t="s">
        <v>163</v>
      </c>
    </row>
    <row r="22" spans="1:3">
      <c r="A22" s="13" t="s">
        <v>116</v>
      </c>
      <c r="B22" t="s">
        <v>160</v>
      </c>
      <c r="C22" t="s">
        <v>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9F3-E904-49AF-862D-F49075403CD8}">
  <dimension ref="A1:K47"/>
  <sheetViews>
    <sheetView workbookViewId="0">
      <selection activeCell="I37" sqref="I37"/>
    </sheetView>
  </sheetViews>
  <sheetFormatPr defaultRowHeight="14.5"/>
  <cols>
    <col min="7" max="7" width="18.6328125" bestFit="1" customWidth="1"/>
    <col min="8" max="8" width="15.6328125" bestFit="1" customWidth="1"/>
    <col min="9" max="10" width="7.81640625" bestFit="1" customWidth="1"/>
    <col min="11" max="11" width="10.7265625" bestFit="1" customWidth="1"/>
  </cols>
  <sheetData>
    <row r="1" spans="1:11">
      <c r="A1" t="s">
        <v>190</v>
      </c>
      <c r="B1" t="s">
        <v>165</v>
      </c>
      <c r="C1" t="s">
        <v>53</v>
      </c>
      <c r="G1" s="42" t="s">
        <v>191</v>
      </c>
      <c r="H1" s="42" t="s">
        <v>192</v>
      </c>
    </row>
    <row r="2" spans="1:11">
      <c r="A2" s="28" t="s">
        <v>62</v>
      </c>
      <c r="B2" s="29">
        <v>2030</v>
      </c>
      <c r="C2" s="28">
        <v>40.68</v>
      </c>
      <c r="G2" s="42" t="s">
        <v>155</v>
      </c>
      <c r="H2">
        <v>2020</v>
      </c>
      <c r="I2">
        <v>2030</v>
      </c>
      <c r="J2">
        <v>2050</v>
      </c>
      <c r="K2" t="s">
        <v>189</v>
      </c>
    </row>
    <row r="3" spans="1:11">
      <c r="A3" s="28" t="s">
        <v>63</v>
      </c>
      <c r="B3" s="29">
        <v>2030</v>
      </c>
      <c r="C3" s="28">
        <v>65</v>
      </c>
      <c r="G3" s="11" t="s">
        <v>57</v>
      </c>
      <c r="H3">
        <v>82.5</v>
      </c>
      <c r="I3">
        <v>82.5</v>
      </c>
      <c r="J3">
        <v>82.5</v>
      </c>
      <c r="K3">
        <v>247.5</v>
      </c>
    </row>
    <row r="4" spans="1:11">
      <c r="A4" s="28" t="s">
        <v>64</v>
      </c>
      <c r="B4" s="29">
        <v>2030</v>
      </c>
      <c r="C4" s="28">
        <v>36.323999999999998</v>
      </c>
      <c r="G4" s="11" t="s">
        <v>52</v>
      </c>
      <c r="H4">
        <v>86.844999999999999</v>
      </c>
      <c r="I4">
        <v>74.66</v>
      </c>
      <c r="J4">
        <v>50.29</v>
      </c>
      <c r="K4">
        <v>211.79499999999999</v>
      </c>
    </row>
    <row r="5" spans="1:11">
      <c r="A5" s="28" t="s">
        <v>65</v>
      </c>
      <c r="B5" s="29">
        <v>2030</v>
      </c>
      <c r="C5" s="28">
        <v>6.48</v>
      </c>
      <c r="G5" s="11" t="s">
        <v>0</v>
      </c>
      <c r="H5">
        <v>0</v>
      </c>
      <c r="J5">
        <v>200</v>
      </c>
      <c r="K5">
        <v>200</v>
      </c>
    </row>
    <row r="6" spans="1:11">
      <c r="A6" s="28" t="s">
        <v>1</v>
      </c>
      <c r="B6" s="29">
        <v>2030</v>
      </c>
      <c r="C6" s="28">
        <v>26.81</v>
      </c>
      <c r="G6" s="11" t="s">
        <v>56</v>
      </c>
      <c r="H6">
        <v>15</v>
      </c>
      <c r="I6">
        <v>15</v>
      </c>
      <c r="J6">
        <v>15</v>
      </c>
      <c r="K6">
        <v>45</v>
      </c>
    </row>
    <row r="7" spans="1:11">
      <c r="A7" s="28" t="s">
        <v>66</v>
      </c>
      <c r="B7" s="29">
        <v>2030</v>
      </c>
      <c r="C7" s="28">
        <v>14.65</v>
      </c>
      <c r="G7" s="11" t="s">
        <v>77</v>
      </c>
      <c r="H7">
        <v>1</v>
      </c>
      <c r="J7">
        <v>1</v>
      </c>
      <c r="K7">
        <v>2</v>
      </c>
    </row>
    <row r="8" spans="1:11">
      <c r="A8" s="28" t="s">
        <v>67</v>
      </c>
      <c r="B8" s="29">
        <v>2030</v>
      </c>
      <c r="C8" s="28">
        <v>1.69</v>
      </c>
      <c r="G8" s="11" t="s">
        <v>61</v>
      </c>
      <c r="H8">
        <v>10.8</v>
      </c>
      <c r="I8">
        <v>7.0919999999999996</v>
      </c>
      <c r="J8">
        <v>6.7320000000000002</v>
      </c>
      <c r="K8">
        <v>24.623999999999999</v>
      </c>
    </row>
    <row r="9" spans="1:11">
      <c r="A9" s="28" t="s">
        <v>68</v>
      </c>
      <c r="B9" s="29">
        <v>2030</v>
      </c>
      <c r="C9" s="28">
        <v>6.6960000000000006</v>
      </c>
      <c r="G9" s="11" t="s">
        <v>62</v>
      </c>
      <c r="H9">
        <v>21.175000000000001</v>
      </c>
      <c r="I9">
        <v>40.68</v>
      </c>
      <c r="J9">
        <v>79.69</v>
      </c>
      <c r="K9">
        <v>141.54500000000002</v>
      </c>
    </row>
    <row r="10" spans="1:11">
      <c r="A10" s="28" t="s">
        <v>61</v>
      </c>
      <c r="B10" s="29">
        <v>2030</v>
      </c>
      <c r="C10" s="28">
        <v>7.0919999999999996</v>
      </c>
      <c r="G10" s="11" t="s">
        <v>63</v>
      </c>
      <c r="H10">
        <v>74.965000000000003</v>
      </c>
      <c r="I10">
        <v>65</v>
      </c>
      <c r="J10">
        <v>80</v>
      </c>
      <c r="K10">
        <v>219.965</v>
      </c>
    </row>
    <row r="11" spans="1:11">
      <c r="A11" s="28" t="s">
        <v>58</v>
      </c>
      <c r="B11" s="29">
        <v>2030</v>
      </c>
      <c r="C11" s="28">
        <v>7.5</v>
      </c>
      <c r="G11" s="11" t="s">
        <v>64</v>
      </c>
      <c r="H11">
        <v>46.44</v>
      </c>
      <c r="I11">
        <v>36.323999999999998</v>
      </c>
      <c r="J11">
        <v>32.832000000000001</v>
      </c>
      <c r="K11">
        <v>115.596</v>
      </c>
    </row>
    <row r="12" spans="1:11">
      <c r="A12" s="28" t="s">
        <v>59</v>
      </c>
      <c r="B12" s="29">
        <v>2030</v>
      </c>
      <c r="C12" s="28">
        <v>45</v>
      </c>
      <c r="G12" s="11" t="s">
        <v>65</v>
      </c>
      <c r="H12">
        <v>6.48</v>
      </c>
      <c r="I12">
        <v>6.48</v>
      </c>
      <c r="J12">
        <v>6.48</v>
      </c>
      <c r="K12">
        <v>19.440000000000001</v>
      </c>
    </row>
    <row r="13" spans="1:11">
      <c r="A13" s="28" t="s">
        <v>57</v>
      </c>
      <c r="B13" s="29">
        <v>2030</v>
      </c>
      <c r="C13" s="28">
        <v>82.5</v>
      </c>
      <c r="G13" s="11" t="s">
        <v>1</v>
      </c>
      <c r="H13">
        <v>16.716999999999999</v>
      </c>
      <c r="I13">
        <v>26.81</v>
      </c>
      <c r="J13">
        <v>46.996000000000002</v>
      </c>
      <c r="K13">
        <v>90.522999999999996</v>
      </c>
    </row>
    <row r="14" spans="1:11">
      <c r="A14" s="28" t="s">
        <v>52</v>
      </c>
      <c r="B14" s="29">
        <v>2030</v>
      </c>
      <c r="C14" s="28">
        <v>74.66</v>
      </c>
      <c r="G14" s="11" t="s">
        <v>66</v>
      </c>
      <c r="H14">
        <v>13.4</v>
      </c>
      <c r="I14">
        <v>14.65</v>
      </c>
      <c r="J14">
        <v>42</v>
      </c>
      <c r="K14">
        <v>70.05</v>
      </c>
    </row>
    <row r="15" spans="1:11">
      <c r="A15" s="28" t="s">
        <v>56</v>
      </c>
      <c r="B15" s="29">
        <v>2030</v>
      </c>
      <c r="C15" s="28">
        <v>15</v>
      </c>
      <c r="G15" s="11" t="s">
        <v>67</v>
      </c>
      <c r="H15">
        <v>1.69</v>
      </c>
      <c r="I15">
        <v>1.69</v>
      </c>
      <c r="J15">
        <v>1.69</v>
      </c>
      <c r="K15">
        <v>5.07</v>
      </c>
    </row>
    <row r="16" spans="1:11">
      <c r="A16" s="30" t="s">
        <v>77</v>
      </c>
      <c r="B16" s="28">
        <v>2020</v>
      </c>
      <c r="C16" s="30">
        <v>1</v>
      </c>
      <c r="G16" s="11" t="s">
        <v>68</v>
      </c>
      <c r="H16">
        <v>4.5360000000000005</v>
      </c>
      <c r="I16">
        <v>6.6960000000000006</v>
      </c>
      <c r="J16">
        <v>14.148000000000001</v>
      </c>
      <c r="K16">
        <v>25.380000000000003</v>
      </c>
    </row>
    <row r="17" spans="1:11">
      <c r="A17" s="28" t="s">
        <v>62</v>
      </c>
      <c r="B17" s="28">
        <v>2020</v>
      </c>
      <c r="C17" s="28">
        <v>21.175000000000001</v>
      </c>
      <c r="G17" s="11" t="s">
        <v>58</v>
      </c>
      <c r="H17">
        <v>7.5</v>
      </c>
      <c r="I17">
        <v>7.5</v>
      </c>
      <c r="J17">
        <v>7.5</v>
      </c>
      <c r="K17">
        <v>22.5</v>
      </c>
    </row>
    <row r="18" spans="1:11">
      <c r="A18" s="28" t="s">
        <v>63</v>
      </c>
      <c r="B18" s="28">
        <v>2020</v>
      </c>
      <c r="C18" s="28">
        <v>74.965000000000003</v>
      </c>
      <c r="G18" s="11" t="s">
        <v>59</v>
      </c>
      <c r="H18">
        <v>45</v>
      </c>
      <c r="I18">
        <v>45</v>
      </c>
      <c r="J18">
        <v>35</v>
      </c>
      <c r="K18">
        <v>125</v>
      </c>
    </row>
    <row r="19" spans="1:11">
      <c r="A19" s="28" t="s">
        <v>64</v>
      </c>
      <c r="B19" s="28">
        <v>2020</v>
      </c>
      <c r="C19" s="28">
        <v>46.44</v>
      </c>
      <c r="G19" s="11" t="s">
        <v>189</v>
      </c>
      <c r="H19">
        <v>434.048</v>
      </c>
      <c r="I19">
        <v>430.08200000000005</v>
      </c>
      <c r="J19">
        <v>701.85800000000006</v>
      </c>
      <c r="K19">
        <v>1565.9879999999998</v>
      </c>
    </row>
    <row r="20" spans="1:11">
      <c r="A20" s="28" t="s">
        <v>65</v>
      </c>
      <c r="B20" s="28">
        <v>2020</v>
      </c>
      <c r="C20" s="28">
        <v>6.48</v>
      </c>
    </row>
    <row r="21" spans="1:11">
      <c r="A21" s="28" t="s">
        <v>1</v>
      </c>
      <c r="B21" s="28">
        <v>2020</v>
      </c>
      <c r="C21" s="28">
        <v>16.716999999999999</v>
      </c>
    </row>
    <row r="22" spans="1:11">
      <c r="A22" s="28" t="s">
        <v>66</v>
      </c>
      <c r="B22" s="28">
        <v>2020</v>
      </c>
      <c r="C22" s="28">
        <v>13.4</v>
      </c>
    </row>
    <row r="23" spans="1:11">
      <c r="A23" s="28" t="s">
        <v>67</v>
      </c>
      <c r="B23" s="28">
        <v>2020</v>
      </c>
      <c r="C23" s="28">
        <v>1.69</v>
      </c>
    </row>
    <row r="24" spans="1:11">
      <c r="A24" s="28" t="s">
        <v>68</v>
      </c>
      <c r="B24" s="28">
        <v>2020</v>
      </c>
      <c r="C24" s="28">
        <v>4.5360000000000005</v>
      </c>
    </row>
    <row r="25" spans="1:11">
      <c r="A25" s="28" t="s">
        <v>61</v>
      </c>
      <c r="B25" s="28">
        <v>2020</v>
      </c>
      <c r="C25" s="28">
        <v>10.8</v>
      </c>
    </row>
    <row r="26" spans="1:11">
      <c r="A26" s="28" t="s">
        <v>58</v>
      </c>
      <c r="B26" s="28">
        <v>2020</v>
      </c>
      <c r="C26" s="28">
        <v>7.5</v>
      </c>
    </row>
    <row r="27" spans="1:11">
      <c r="A27" s="28" t="s">
        <v>59</v>
      </c>
      <c r="B27" s="28">
        <v>2020</v>
      </c>
      <c r="C27" s="28">
        <v>45</v>
      </c>
    </row>
    <row r="28" spans="1:11">
      <c r="A28" s="28" t="s">
        <v>57</v>
      </c>
      <c r="B28" s="28">
        <v>2020</v>
      </c>
      <c r="C28" s="28">
        <v>82.5</v>
      </c>
    </row>
    <row r="29" spans="1:11">
      <c r="A29" s="28" t="s">
        <v>52</v>
      </c>
      <c r="B29" s="28">
        <v>2020</v>
      </c>
      <c r="C29" s="28">
        <v>86.844999999999999</v>
      </c>
    </row>
    <row r="30" spans="1:11">
      <c r="A30" s="28" t="s">
        <v>56</v>
      </c>
      <c r="B30" s="28">
        <v>2020</v>
      </c>
      <c r="C30" s="28">
        <v>15</v>
      </c>
    </row>
    <row r="31" spans="1:11">
      <c r="A31" s="28" t="s">
        <v>0</v>
      </c>
      <c r="B31" s="28">
        <v>2020</v>
      </c>
      <c r="C31" s="37">
        <v>0</v>
      </c>
    </row>
    <row r="32" spans="1:11">
      <c r="A32" s="30" t="s">
        <v>77</v>
      </c>
      <c r="B32" s="30">
        <v>2050</v>
      </c>
      <c r="C32" s="33">
        <v>1</v>
      </c>
    </row>
    <row r="33" spans="1:3">
      <c r="A33" s="31" t="s">
        <v>62</v>
      </c>
      <c r="B33" s="31">
        <v>2050</v>
      </c>
      <c r="C33" s="34">
        <v>79.69</v>
      </c>
    </row>
    <row r="34" spans="1:3">
      <c r="A34" s="28" t="s">
        <v>63</v>
      </c>
      <c r="B34" s="35">
        <v>2050</v>
      </c>
      <c r="C34" s="35">
        <v>80</v>
      </c>
    </row>
    <row r="35" spans="1:3">
      <c r="A35" s="31" t="s">
        <v>64</v>
      </c>
      <c r="B35" s="34">
        <v>2050</v>
      </c>
      <c r="C35" s="34">
        <v>32.832000000000001</v>
      </c>
    </row>
    <row r="36" spans="1:3">
      <c r="A36" s="28" t="s">
        <v>65</v>
      </c>
      <c r="B36" s="35">
        <v>2050</v>
      </c>
      <c r="C36" s="35">
        <v>6.48</v>
      </c>
    </row>
    <row r="37" spans="1:3">
      <c r="A37" s="31" t="s">
        <v>1</v>
      </c>
      <c r="B37" s="34">
        <v>2050</v>
      </c>
      <c r="C37" s="34">
        <v>46.996000000000002</v>
      </c>
    </row>
    <row r="38" spans="1:3">
      <c r="A38" s="31" t="s">
        <v>66</v>
      </c>
      <c r="B38" s="34">
        <v>2050</v>
      </c>
      <c r="C38" s="34">
        <v>42</v>
      </c>
    </row>
    <row r="39" spans="1:3">
      <c r="A39" s="31" t="s">
        <v>67</v>
      </c>
      <c r="B39" s="34">
        <v>2050</v>
      </c>
      <c r="C39" s="34">
        <v>1.69</v>
      </c>
    </row>
    <row r="40" spans="1:3">
      <c r="A40" s="28" t="s">
        <v>68</v>
      </c>
      <c r="B40" s="35">
        <v>2050</v>
      </c>
      <c r="C40" s="35">
        <v>14.148000000000001</v>
      </c>
    </row>
    <row r="41" spans="1:3">
      <c r="A41" s="28" t="s">
        <v>61</v>
      </c>
      <c r="B41" s="35">
        <v>2050</v>
      </c>
      <c r="C41" s="35">
        <v>6.7320000000000002</v>
      </c>
    </row>
    <row r="42" spans="1:3">
      <c r="A42" s="31" t="s">
        <v>58</v>
      </c>
      <c r="B42" s="34">
        <v>2050</v>
      </c>
      <c r="C42" s="34">
        <v>7.5</v>
      </c>
    </row>
    <row r="43" spans="1:3">
      <c r="A43" s="28" t="s">
        <v>59</v>
      </c>
      <c r="B43" s="35">
        <v>2050</v>
      </c>
      <c r="C43" s="35">
        <v>35</v>
      </c>
    </row>
    <row r="44" spans="1:3">
      <c r="A44" s="31" t="s">
        <v>57</v>
      </c>
      <c r="B44" s="34">
        <v>2050</v>
      </c>
      <c r="C44" s="34">
        <v>82.5</v>
      </c>
    </row>
    <row r="45" spans="1:3">
      <c r="A45" s="28" t="s">
        <v>52</v>
      </c>
      <c r="B45" s="35">
        <v>2050</v>
      </c>
      <c r="C45" s="35">
        <v>50.29</v>
      </c>
    </row>
    <row r="46" spans="1:3">
      <c r="A46" s="28" t="s">
        <v>0</v>
      </c>
      <c r="B46" s="35">
        <v>2050</v>
      </c>
      <c r="C46" s="37">
        <v>200</v>
      </c>
    </row>
    <row r="47" spans="1:3">
      <c r="A47" s="28" t="s">
        <v>56</v>
      </c>
      <c r="B47" s="35">
        <v>2050</v>
      </c>
      <c r="C47" s="35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166</v>
      </c>
      <c r="S1" t="s">
        <v>167</v>
      </c>
    </row>
    <row r="2" spans="1:23">
      <c r="A2" t="s">
        <v>165</v>
      </c>
      <c r="B2" t="s">
        <v>62</v>
      </c>
      <c r="C2" t="s">
        <v>63</v>
      </c>
      <c r="D2" t="s">
        <v>64</v>
      </c>
      <c r="E2" t="s">
        <v>65</v>
      </c>
      <c r="F2" t="s">
        <v>1</v>
      </c>
      <c r="G2" t="s">
        <v>66</v>
      </c>
      <c r="H2" t="s">
        <v>67</v>
      </c>
      <c r="I2" t="s">
        <v>68</v>
      </c>
      <c r="J2" t="s">
        <v>61</v>
      </c>
      <c r="K2" t="s">
        <v>58</v>
      </c>
      <c r="L2" t="s">
        <v>59</v>
      </c>
      <c r="M2" t="s">
        <v>57</v>
      </c>
      <c r="N2" t="s">
        <v>52</v>
      </c>
      <c r="O2" t="s">
        <v>56</v>
      </c>
      <c r="R2" t="s">
        <v>62</v>
      </c>
      <c r="S2" s="22">
        <v>0.26676</v>
      </c>
    </row>
    <row r="3" spans="1:23">
      <c r="A3" s="21">
        <v>2020</v>
      </c>
      <c r="B3" s="21" t="e">
        <f>VLOOKUP(B2,node!$A$1:$C$16,4,0)</f>
        <v>#REF!</v>
      </c>
      <c r="C3" s="21" t="e">
        <f>VLOOKUP(C2,node!$A$1:$C$16,4,0)</f>
        <v>#REF!</v>
      </c>
      <c r="D3" s="21" t="e">
        <f>VLOOKUP(D2,node!$A$1:$C$16,4,0)</f>
        <v>#REF!</v>
      </c>
      <c r="E3" s="21" t="e">
        <f>VLOOKUP(E2,node!$A$1:$C$16,4,0)</f>
        <v>#REF!</v>
      </c>
      <c r="F3" s="21" t="e">
        <f>VLOOKUP(F2,node!$A$1:$C$16,4,0)</f>
        <v>#REF!</v>
      </c>
      <c r="G3" s="21" t="e">
        <f>VLOOKUP(G2,node!$A$1:$C$16,4,0)</f>
        <v>#REF!</v>
      </c>
      <c r="H3" s="21" t="e">
        <f>VLOOKUP(H2,node!$A$1:$C$16,4,0)</f>
        <v>#REF!</v>
      </c>
      <c r="I3" s="21" t="e">
        <f>VLOOKUP(I2,node!$A$1:$C$16,4,0)</f>
        <v>#REF!</v>
      </c>
      <c r="J3" s="21" t="e">
        <f>VLOOKUP(J2,node!$A$1:$C$16,4,0)</f>
        <v>#REF!</v>
      </c>
      <c r="K3" s="21" t="e">
        <f>VLOOKUP(K2,node!$A$1:$C$16,4,0)</f>
        <v>#REF!</v>
      </c>
      <c r="L3" s="21" t="e">
        <f>VLOOKUP(L2,node!$A$1:$C$16,4,0)</f>
        <v>#REF!</v>
      </c>
      <c r="M3" s="21" t="e">
        <f>VLOOKUP(M2,node!$A$1:$C$16,4,0)</f>
        <v>#REF!</v>
      </c>
      <c r="N3" s="21" t="e">
        <f>VLOOKUP(N2,node!$A$1:$C$16,4,0)</f>
        <v>#REF!</v>
      </c>
      <c r="O3" s="21" t="e">
        <f>VLOOKUP(O2,node!$A$1:$C$16,4,0)</f>
        <v>#REF!</v>
      </c>
      <c r="R3" t="s">
        <v>63</v>
      </c>
      <c r="S3">
        <v>0</v>
      </c>
    </row>
    <row r="4" spans="1:23">
      <c r="A4" s="21">
        <v>2030</v>
      </c>
      <c r="B4" s="21" t="e">
        <f>VLOOKUP(B2,node!$A$17:$C$30,4,0)</f>
        <v>#REF!</v>
      </c>
      <c r="C4" s="21" t="e">
        <f>VLOOKUP(C2,node!$A$17:$C$30,4,0)</f>
        <v>#REF!</v>
      </c>
      <c r="D4" s="21" t="e">
        <f>VLOOKUP(D2,node!$A$17:$C$30,4,0)</f>
        <v>#REF!</v>
      </c>
      <c r="E4" s="21" t="e">
        <f>VLOOKUP(E2,node!$A$17:$C$30,4,0)</f>
        <v>#REF!</v>
      </c>
      <c r="F4" s="21" t="e">
        <f>VLOOKUP(F2,node!$A$17:$C$30,4,0)</f>
        <v>#REF!</v>
      </c>
      <c r="G4" s="21" t="e">
        <f>VLOOKUP(G2,node!$A$17:$C$30,4,0)</f>
        <v>#REF!</v>
      </c>
      <c r="H4" s="21" t="e">
        <f>VLOOKUP(H2,node!$A$17:$C$30,4,0)</f>
        <v>#REF!</v>
      </c>
      <c r="I4" s="21" t="e">
        <f>VLOOKUP(I2,node!$A$17:$C$30,4,0)</f>
        <v>#REF!</v>
      </c>
      <c r="J4" s="21" t="e">
        <f>VLOOKUP(J2,node!$A$17:$C$30,4,0)</f>
        <v>#REF!</v>
      </c>
      <c r="K4" s="21" t="e">
        <f>VLOOKUP(K2,node!$A$17:$C$30,4,0)</f>
        <v>#REF!</v>
      </c>
      <c r="L4" s="21" t="e">
        <f>VLOOKUP(L2,node!$A$17:$C$30,4,0)</f>
        <v>#REF!</v>
      </c>
      <c r="M4" s="21" t="e">
        <f>VLOOKUP(M2,node!$A$17:$C$30,4,0)</f>
        <v>#REF!</v>
      </c>
      <c r="N4" s="21" t="e">
        <f>VLOOKUP(N2,node!$A$17:$C$30,4,0)</f>
        <v>#REF!</v>
      </c>
      <c r="O4" s="21" t="e">
        <f>VLOOKUP(O2,node!$A$17:$C$30,4,0)</f>
        <v>#REF!</v>
      </c>
      <c r="R4" t="s">
        <v>64</v>
      </c>
      <c r="S4">
        <v>0</v>
      </c>
    </row>
    <row r="5" spans="1:23">
      <c r="A5" s="21">
        <v>2050</v>
      </c>
      <c r="B5" s="21" t="e">
        <f>VLOOKUP(B2,node!$A$32:$C$47,4,0)</f>
        <v>#REF!</v>
      </c>
      <c r="C5" s="21" t="e">
        <f>VLOOKUP(C2,node!$A$32:$C$47,4,0)</f>
        <v>#REF!</v>
      </c>
      <c r="D5" s="21" t="e">
        <f>VLOOKUP(D2,node!$A$32:$C$47,4,0)</f>
        <v>#REF!</v>
      </c>
      <c r="E5" s="21" t="e">
        <f>VLOOKUP(E2,node!$A$32:$C$47,4,0)</f>
        <v>#REF!</v>
      </c>
      <c r="F5" s="21" t="e">
        <f>VLOOKUP(F2,node!$A$32:$C$47,4,0)</f>
        <v>#REF!</v>
      </c>
      <c r="G5" s="21" t="e">
        <f>VLOOKUP(G2,node!$A$32:$C$47,4,0)</f>
        <v>#REF!</v>
      </c>
      <c r="H5" s="21" t="e">
        <f>VLOOKUP(H2,node!$A$32:$C$47,4,0)</f>
        <v>#REF!</v>
      </c>
      <c r="I5" s="21" t="e">
        <f>VLOOKUP(I2,node!$A$32:$C$47,4,0)</f>
        <v>#REF!</v>
      </c>
      <c r="J5" s="21" t="e">
        <f>VLOOKUP(J2,node!$A$32:$C$47,4,0)</f>
        <v>#REF!</v>
      </c>
      <c r="K5" s="21" t="e">
        <f>VLOOKUP(K2,node!$A$32:$C$47,4,0)</f>
        <v>#REF!</v>
      </c>
      <c r="L5" s="21" t="e">
        <f>VLOOKUP(L2,node!$A$32:$C$47,4,0)</f>
        <v>#REF!</v>
      </c>
      <c r="M5" s="21" t="e">
        <f>VLOOKUP(M2,node!$A$32:$C$47,4,0)</f>
        <v>#REF!</v>
      </c>
      <c r="N5" s="21" t="e">
        <f>VLOOKUP(N2,node!$A$32:$C$47,4,0)</f>
        <v>#REF!</v>
      </c>
      <c r="O5" s="21" t="e">
        <f>VLOOKUP(O2,node!$A$32:$C$47,4,0)</f>
        <v>#REF!</v>
      </c>
      <c r="R5" t="s">
        <v>65</v>
      </c>
      <c r="S5" s="22">
        <v>0.36399999999999999</v>
      </c>
    </row>
    <row r="6" spans="1:23">
      <c r="R6" t="s">
        <v>1</v>
      </c>
      <c r="S6">
        <v>0</v>
      </c>
    </row>
    <row r="7" spans="1:23">
      <c r="A7">
        <f>A3</f>
        <v>2020</v>
      </c>
      <c r="B7" t="e">
        <f>B3</f>
        <v>#REF!</v>
      </c>
      <c r="C7" t="e">
        <f t="shared" ref="C7:O7" si="0">C3</f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#REF!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66</v>
      </c>
      <c r="S7" s="22">
        <v>0.20195983840000001</v>
      </c>
      <c r="W7" s="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#REF!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67</v>
      </c>
      <c r="S8">
        <v>0</v>
      </c>
      <c r="W8" s="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#REF!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68</v>
      </c>
      <c r="S9">
        <f>S7</f>
        <v>0.20195983840000001</v>
      </c>
      <c r="W9" s="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#REF!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61</v>
      </c>
      <c r="S10" s="22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#REF!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58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#REF!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59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#REF!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57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#REF!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52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#REF!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56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#REF!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#REF!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#REF!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6" t="s">
        <v>176</v>
      </c>
      <c r="S18" s="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#REF!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98</v>
      </c>
      <c r="T19" t="s">
        <v>97</v>
      </c>
      <c r="U19" t="s">
        <v>95</v>
      </c>
      <c r="V19" t="s">
        <v>171</v>
      </c>
      <c r="W19" t="s">
        <v>174</v>
      </c>
      <c r="X19" t="s">
        <v>79</v>
      </c>
      <c r="Y19" t="s">
        <v>79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#REF!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unit2020!A9</f>
        <v>0</v>
      </c>
      <c r="S20">
        <f>unit2020!B9</f>
        <v>0</v>
      </c>
      <c r="T20" t="e">
        <f>unit2020!#REF!</f>
        <v>#REF!</v>
      </c>
      <c r="U20" s="8">
        <f>unit2020!C9</f>
        <v>0</v>
      </c>
      <c r="V20" s="24">
        <f>unit2020!D9</f>
        <v>0</v>
      </c>
      <c r="W20" s="24" t="e">
        <f>VLOOKUP(R20,unit2030!$A$1:$D$23,8,0)</f>
        <v>#N/A</v>
      </c>
      <c r="X20" s="25" t="e">
        <f>PMT(0.1,W20,S20,0)</f>
        <v>#N/A</v>
      </c>
      <c r="Y20" s="25" t="e">
        <f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#REF!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unit2020!A10</f>
        <v>0</v>
      </c>
      <c r="S21">
        <f>unit2020!B10</f>
        <v>0</v>
      </c>
      <c r="T21" t="e">
        <f>unit2020!#REF!</f>
        <v>#REF!</v>
      </c>
      <c r="U21">
        <f>unit2020!C10</f>
        <v>0</v>
      </c>
      <c r="V21" s="24">
        <f>unit2020!D10</f>
        <v>0</v>
      </c>
      <c r="W21" s="24" t="e">
        <f>VLOOKUP(R21,unit2030!$A$1:$D$23,8,0)</f>
        <v>#N/A</v>
      </c>
      <c r="X21" s="25" t="e">
        <f t="shared" ref="X21:X29" si="3">PMT(0.1,W21,S21,0)</f>
        <v>#N/A</v>
      </c>
      <c r="Y21" s="25" t="e">
        <f t="shared" ref="Y21:Y29" si="4">-X21</f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#REF!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unit2020!A11</f>
        <v>0</v>
      </c>
      <c r="S22">
        <f>unit2020!B11</f>
        <v>0</v>
      </c>
      <c r="T22" t="e">
        <f>unit2020!#REF!</f>
        <v>#REF!</v>
      </c>
      <c r="U22">
        <f>unit2020!C11</f>
        <v>0</v>
      </c>
      <c r="V22" s="24">
        <f>unit2020!D11</f>
        <v>0</v>
      </c>
      <c r="W22" s="24" t="e">
        <f>VLOOKUP(R22,unit2030!$A$1:$D$23,8,0)</f>
        <v>#N/A</v>
      </c>
      <c r="X22" s="25" t="e">
        <f t="shared" si="3"/>
        <v>#N/A</v>
      </c>
      <c r="Y22" s="25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#REF!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unit2020!A12</f>
        <v>0</v>
      </c>
      <c r="S23">
        <f>unit2020!B12</f>
        <v>0</v>
      </c>
      <c r="T23" t="e">
        <f>unit2020!#REF!</f>
        <v>#REF!</v>
      </c>
      <c r="U23">
        <f>unit2020!C12</f>
        <v>0</v>
      </c>
      <c r="V23" s="24">
        <f>unit2020!D12</f>
        <v>0</v>
      </c>
      <c r="W23" s="24" t="e">
        <f>VLOOKUP(R23,unit2030!$A$1:$D$23,8,0)</f>
        <v>#N/A</v>
      </c>
      <c r="X23" s="25" t="e">
        <f t="shared" si="3"/>
        <v>#N/A</v>
      </c>
      <c r="Y23" s="25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#REF!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unit2020!A13</f>
        <v>0</v>
      </c>
      <c r="S24">
        <f>unit2020!B13</f>
        <v>0</v>
      </c>
      <c r="T24" t="e">
        <f>unit2020!#REF!</f>
        <v>#REF!</v>
      </c>
      <c r="U24">
        <f>unit2020!C13</f>
        <v>0</v>
      </c>
      <c r="V24" s="24">
        <f>unit2020!D13</f>
        <v>0</v>
      </c>
      <c r="W24" s="24" t="e">
        <f>VLOOKUP(R24,unit2030!$A$1:$D$23,8,0)</f>
        <v>#N/A</v>
      </c>
      <c r="X24" s="25" t="e">
        <f t="shared" si="3"/>
        <v>#N/A</v>
      </c>
      <c r="Y24" s="25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#REF!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unit2020!A14</f>
        <v>0</v>
      </c>
      <c r="S25">
        <f>unit2020!B14</f>
        <v>0</v>
      </c>
      <c r="T25" t="e">
        <f>unit2020!#REF!</f>
        <v>#REF!</v>
      </c>
      <c r="U25">
        <f>unit2020!C14</f>
        <v>0</v>
      </c>
      <c r="V25" s="24">
        <f>unit2020!D14</f>
        <v>0</v>
      </c>
      <c r="W25" s="24" t="e">
        <f>VLOOKUP(R25,unit2030!$A$1:$D$23,8,0)</f>
        <v>#N/A</v>
      </c>
      <c r="X25" s="25" t="e">
        <f t="shared" si="3"/>
        <v>#N/A</v>
      </c>
      <c r="Y25" s="25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#REF!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unit2020!A15</f>
        <v>0</v>
      </c>
      <c r="S26">
        <f>unit2020!B15</f>
        <v>0</v>
      </c>
      <c r="T26" t="e">
        <f>unit2020!#REF!</f>
        <v>#REF!</v>
      </c>
      <c r="U26">
        <f>unit2020!C15</f>
        <v>0</v>
      </c>
      <c r="V26" s="24">
        <f>unit2020!D15</f>
        <v>0</v>
      </c>
      <c r="W26" s="24" t="e">
        <f>VLOOKUP(R26,unit2030!$A$1:$D$23,8,0)</f>
        <v>#N/A</v>
      </c>
      <c r="X26" s="25" t="e">
        <f t="shared" si="3"/>
        <v>#N/A</v>
      </c>
      <c r="Y26" s="25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#REF!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unit2020!A16</f>
        <v>0</v>
      </c>
      <c r="S27" s="8">
        <f>unit2020!B16</f>
        <v>0</v>
      </c>
      <c r="T27" t="e">
        <f>unit2020!#REF!</f>
        <v>#REF!</v>
      </c>
      <c r="U27">
        <f>unit2020!C16</f>
        <v>0</v>
      </c>
      <c r="V27" s="24">
        <f>unit2020!D16</f>
        <v>0</v>
      </c>
      <c r="W27" s="24" t="e">
        <f>VLOOKUP(R27,unit2030!$A$1:$D$23,8,0)</f>
        <v>#N/A</v>
      </c>
      <c r="X27" s="25" t="e">
        <f t="shared" si="3"/>
        <v>#N/A</v>
      </c>
      <c r="Y27" s="25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#REF!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unit2020!A17</f>
        <v>0</v>
      </c>
      <c r="S28">
        <f>unit2020!B17</f>
        <v>0</v>
      </c>
      <c r="T28" t="e">
        <f>unit2020!#REF!</f>
        <v>#REF!</v>
      </c>
      <c r="U28">
        <f>unit2020!C17</f>
        <v>0</v>
      </c>
      <c r="V28" s="24">
        <f>unit2020!D17</f>
        <v>0</v>
      </c>
      <c r="W28" s="24" t="e">
        <f>VLOOKUP(R28,unit2030!$A$1:$D$23,8,0)</f>
        <v>#N/A</v>
      </c>
      <c r="X28" s="25" t="e">
        <f t="shared" si="3"/>
        <v>#N/A</v>
      </c>
      <c r="Y28" s="25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#REF!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unit2020!A18</f>
        <v>0</v>
      </c>
      <c r="S29">
        <f>unit2020!B18</f>
        <v>0</v>
      </c>
      <c r="T29" t="e">
        <f>unit2020!#REF!</f>
        <v>#REF!</v>
      </c>
      <c r="U29">
        <f>unit2020!C18</f>
        <v>0</v>
      </c>
      <c r="V29" s="24">
        <f>unit2020!D18</f>
        <v>0</v>
      </c>
      <c r="W29" s="24" t="e">
        <f>VLOOKUP(R29,unit2030!$A$1:$D$23,8,0)</f>
        <v>#N/A</v>
      </c>
      <c r="X29" s="25" t="e">
        <f t="shared" si="3"/>
        <v>#N/A</v>
      </c>
      <c r="Y29" s="25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#REF!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#REF!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165</v>
      </c>
      <c r="V31" t="s">
        <v>0</v>
      </c>
      <c r="W31" t="s">
        <v>175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#REF!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#REF!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#REF!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8">
        <v>204.27817198389133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#REF!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6">
        <f>S18</f>
        <v>2020</v>
      </c>
      <c r="V35" s="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#REF!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>A5</f>
        <v>2050</v>
      </c>
      <c r="B37" t="e">
        <f t="shared" ref="B37:O37" si="6">B5</f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#REF!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170</v>
      </c>
    </row>
    <row r="40" spans="1:22">
      <c r="B40" t="s">
        <v>3</v>
      </c>
      <c r="C40" t="s">
        <v>9</v>
      </c>
      <c r="D40" t="s">
        <v>41</v>
      </c>
      <c r="E40" t="s">
        <v>46</v>
      </c>
      <c r="F40" t="s">
        <v>50</v>
      </c>
      <c r="G40" t="s">
        <v>51</v>
      </c>
      <c r="H40" t="s">
        <v>148</v>
      </c>
      <c r="I40" t="s">
        <v>10</v>
      </c>
      <c r="M40" s="23" t="s">
        <v>168</v>
      </c>
    </row>
    <row r="41" spans="1:22">
      <c r="A41" t="s">
        <v>98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3" t="s">
        <v>169</v>
      </c>
    </row>
    <row r="42" spans="1:22">
      <c r="A42" t="s">
        <v>79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3" t="s">
        <v>173</v>
      </c>
    </row>
    <row r="43" spans="1:22">
      <c r="A43" t="s">
        <v>97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95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171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172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177</v>
      </c>
    </row>
    <row r="48" spans="1:22">
      <c r="A48" s="6">
        <f>S18</f>
        <v>2020</v>
      </c>
      <c r="B48" s="6" t="e">
        <f>VLOOKUP($A$48,$A$49:$I$79,2,0)</f>
        <v>#REF!</v>
      </c>
      <c r="C48" s="6" t="e">
        <f>VLOOKUP($A$48,$A$49:$I$79,3,0)</f>
        <v>#REF!</v>
      </c>
      <c r="D48" s="6" t="e">
        <f>VLOOKUP($A$48,$A$49:$I$79,4,0)</f>
        <v>#REF!</v>
      </c>
      <c r="E48" s="6">
        <f>VLOOKUP($A$48,$A$49:$I$79,5,0)</f>
        <v>0</v>
      </c>
      <c r="F48" s="6">
        <f>VLOOKUP($A$48,$A$49:$I$79,6,0)</f>
        <v>2.7</v>
      </c>
      <c r="G48" s="6">
        <f>VLOOKUP($A$48,$A$49:$I$79,7,0)</f>
        <v>1.35</v>
      </c>
      <c r="H48" s="6">
        <f>VLOOKUP($A$48,$A$49:$I$79,8,0)</f>
        <v>1.8</v>
      </c>
      <c r="I48" s="6" t="e">
        <f>VLOOKUP($A$48,$A$49:$I$79,9,0)</f>
        <v>#REF!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>A7</f>
        <v>2020</v>
      </c>
      <c r="B49" t="e">
        <f t="shared" ref="B49:B79" si="8">B$44+($L8+B$46*$V$35)/B$45</f>
        <v>#REF!</v>
      </c>
      <c r="C49" t="e">
        <f t="shared" ref="C49:D49" si="9">C$44+($G8+C$46*$V$35)/C$45</f>
        <v>#REF!</v>
      </c>
      <c r="D49" t="e">
        <f t="shared" si="9"/>
        <v>#REF!</v>
      </c>
      <c r="E49">
        <f t="shared" ref="E49:H79" si="10">E$44+(E$46*$V$35)/E$45</f>
        <v>0</v>
      </c>
      <c r="F49">
        <f t="shared" si="10"/>
        <v>2.7</v>
      </c>
      <c r="G49">
        <f t="shared" si="10"/>
        <v>1.35</v>
      </c>
      <c r="H49">
        <f t="shared" si="10"/>
        <v>1.8</v>
      </c>
      <c r="I49" t="e">
        <f t="shared" ref="I49:I79" si="11">I$44+($G8+I$46*$V$35)/I$45</f>
        <v>#REF!</v>
      </c>
      <c r="M49">
        <v>0</v>
      </c>
      <c r="N49" t="e">
        <f t="shared" ref="N49:N78" si="12">$M49*B$48 + B$43+B$42</f>
        <v>#REF!</v>
      </c>
      <c r="O49" t="e">
        <f t="shared" ref="O49:O78" si="13">$M49*C$48 + C$43+C$42</f>
        <v>#REF!</v>
      </c>
      <c r="P49" t="e">
        <f t="shared" ref="P49:P78" si="14">$M49*D$48 + D$43+D$42</f>
        <v>#REF!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 t="e">
        <f t="shared" ref="U49:U78" si="19">$M49*I$48 + I$43+I$42</f>
        <v>#REF!</v>
      </c>
    </row>
    <row r="50" spans="1:21">
      <c r="A50">
        <f t="shared" ref="A50:A79" si="20">A8</f>
        <v>2021</v>
      </c>
      <c r="B50" t="e">
        <f t="shared" si="8"/>
        <v>#REF!</v>
      </c>
      <c r="C50" t="e">
        <f t="shared" ref="C50:D50" si="21">C$44+($G9+C$46*$V$35)/C$45</f>
        <v>#REF!</v>
      </c>
      <c r="D50" t="e">
        <f t="shared" si="21"/>
        <v>#REF!</v>
      </c>
      <c r="E50">
        <f t="shared" si="10"/>
        <v>0</v>
      </c>
      <c r="F50">
        <f t="shared" si="10"/>
        <v>2.7</v>
      </c>
      <c r="G50">
        <f t="shared" si="10"/>
        <v>1.35</v>
      </c>
      <c r="H50">
        <f t="shared" si="10"/>
        <v>1.8</v>
      </c>
      <c r="I50" t="e">
        <f t="shared" si="11"/>
        <v>#REF!</v>
      </c>
      <c r="M50">
        <v>300</v>
      </c>
      <c r="N50" t="e">
        <f t="shared" si="12"/>
        <v>#REF!</v>
      </c>
      <c r="O50" t="e">
        <f t="shared" si="13"/>
        <v>#REF!</v>
      </c>
      <c r="P50" t="e">
        <f t="shared" si="14"/>
        <v>#REF!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 t="e">
        <f t="shared" si="19"/>
        <v>#REF!</v>
      </c>
    </row>
    <row r="51" spans="1:21">
      <c r="A51">
        <f t="shared" si="20"/>
        <v>2022</v>
      </c>
      <c r="B51" t="e">
        <f t="shared" si="8"/>
        <v>#REF!</v>
      </c>
      <c r="C51" t="e">
        <f t="shared" ref="C51:D51" si="22">C$44+($G10+C$46*$V$35)/C$45</f>
        <v>#REF!</v>
      </c>
      <c r="D51" t="e">
        <f t="shared" si="22"/>
        <v>#REF!</v>
      </c>
      <c r="E51">
        <f>E$44+(E$46*$V$35)/E$45</f>
        <v>0</v>
      </c>
      <c r="F51">
        <f t="shared" si="10"/>
        <v>2.7</v>
      </c>
      <c r="G51">
        <f t="shared" si="10"/>
        <v>1.35</v>
      </c>
      <c r="H51">
        <f t="shared" si="10"/>
        <v>1.8</v>
      </c>
      <c r="I51" t="e">
        <f t="shared" si="11"/>
        <v>#REF!</v>
      </c>
      <c r="M51">
        <v>600</v>
      </c>
      <c r="N51" t="e">
        <f t="shared" si="12"/>
        <v>#REF!</v>
      </c>
      <c r="O51" t="e">
        <f t="shared" si="13"/>
        <v>#REF!</v>
      </c>
      <c r="P51" t="e">
        <f t="shared" si="14"/>
        <v>#REF!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 t="e">
        <f t="shared" si="19"/>
        <v>#REF!</v>
      </c>
    </row>
    <row r="52" spans="1:21">
      <c r="A52">
        <f t="shared" si="20"/>
        <v>2023</v>
      </c>
      <c r="B52" t="e">
        <f t="shared" si="8"/>
        <v>#REF!</v>
      </c>
      <c r="C52" t="e">
        <f t="shared" ref="C52:D52" si="23">C$44+($G11+C$46*$V$35)/C$45</f>
        <v>#REF!</v>
      </c>
      <c r="D52" t="e">
        <f t="shared" si="23"/>
        <v>#REF!</v>
      </c>
      <c r="E52">
        <f t="shared" si="10"/>
        <v>0</v>
      </c>
      <c r="F52">
        <f t="shared" si="10"/>
        <v>2.7</v>
      </c>
      <c r="G52">
        <f t="shared" si="10"/>
        <v>1.35</v>
      </c>
      <c r="H52">
        <f t="shared" si="10"/>
        <v>1.8</v>
      </c>
      <c r="I52" t="e">
        <f t="shared" si="11"/>
        <v>#REF!</v>
      </c>
      <c r="M52">
        <v>900</v>
      </c>
      <c r="N52" t="e">
        <f t="shared" si="12"/>
        <v>#REF!</v>
      </c>
      <c r="O52" t="e">
        <f t="shared" si="13"/>
        <v>#REF!</v>
      </c>
      <c r="P52" t="e">
        <f t="shared" si="14"/>
        <v>#REF!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 t="e">
        <f t="shared" si="19"/>
        <v>#REF!</v>
      </c>
    </row>
    <row r="53" spans="1:21">
      <c r="A53">
        <f t="shared" si="20"/>
        <v>2024</v>
      </c>
      <c r="B53" t="e">
        <f t="shared" si="8"/>
        <v>#REF!</v>
      </c>
      <c r="C53" t="e">
        <f>C$44+($G12+C$46*$V$35)/C$45</f>
        <v>#REF!</v>
      </c>
      <c r="D53" t="e">
        <f t="shared" ref="D53" si="24">D$44+($G12+D$46*$V$35)/D$45</f>
        <v>#REF!</v>
      </c>
      <c r="E53">
        <f t="shared" si="10"/>
        <v>0</v>
      </c>
      <c r="F53">
        <f t="shared" si="10"/>
        <v>2.7</v>
      </c>
      <c r="G53">
        <f t="shared" si="10"/>
        <v>1.35</v>
      </c>
      <c r="H53">
        <f t="shared" si="10"/>
        <v>1.8</v>
      </c>
      <c r="I53" t="e">
        <f t="shared" si="11"/>
        <v>#REF!</v>
      </c>
      <c r="M53">
        <v>1200</v>
      </c>
      <c r="N53" t="e">
        <f t="shared" si="12"/>
        <v>#REF!</v>
      </c>
      <c r="O53" t="e">
        <f t="shared" si="13"/>
        <v>#REF!</v>
      </c>
      <c r="P53" t="e">
        <f t="shared" si="14"/>
        <v>#REF!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 t="e">
        <f t="shared" si="19"/>
        <v>#REF!</v>
      </c>
    </row>
    <row r="54" spans="1:21">
      <c r="A54">
        <f t="shared" si="20"/>
        <v>2025</v>
      </c>
      <c r="B54" t="e">
        <f t="shared" si="8"/>
        <v>#REF!</v>
      </c>
      <c r="C54" t="e">
        <f t="shared" ref="C54" si="25">C$44+($G13+C$46*$V$35)/C$45</f>
        <v>#REF!</v>
      </c>
      <c r="D54" t="e">
        <f>D$44+($G13+D$46*$V$35)/D$45</f>
        <v>#REF!</v>
      </c>
      <c r="E54">
        <f t="shared" si="10"/>
        <v>0</v>
      </c>
      <c r="F54">
        <f t="shared" si="10"/>
        <v>2.7</v>
      </c>
      <c r="G54">
        <f t="shared" si="10"/>
        <v>1.35</v>
      </c>
      <c r="H54">
        <f t="shared" si="10"/>
        <v>1.8</v>
      </c>
      <c r="I54" t="e">
        <f t="shared" si="11"/>
        <v>#REF!</v>
      </c>
      <c r="M54">
        <v>1500</v>
      </c>
      <c r="N54" t="e">
        <f t="shared" si="12"/>
        <v>#REF!</v>
      </c>
      <c r="O54" t="e">
        <f t="shared" si="13"/>
        <v>#REF!</v>
      </c>
      <c r="P54" t="e">
        <f t="shared" si="14"/>
        <v>#REF!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 t="e">
        <f t="shared" si="19"/>
        <v>#REF!</v>
      </c>
    </row>
    <row r="55" spans="1:21">
      <c r="A55">
        <f t="shared" si="20"/>
        <v>2026</v>
      </c>
      <c r="B55" t="e">
        <f t="shared" si="8"/>
        <v>#REF!</v>
      </c>
      <c r="C55" t="e">
        <f t="shared" ref="C55:D55" si="26">C$44+($G14+C$46*$V$35)/C$45</f>
        <v>#REF!</v>
      </c>
      <c r="D55" t="e">
        <f t="shared" si="26"/>
        <v>#REF!</v>
      </c>
      <c r="E55">
        <f t="shared" si="10"/>
        <v>0</v>
      </c>
      <c r="F55">
        <f t="shared" si="10"/>
        <v>2.7</v>
      </c>
      <c r="G55">
        <f t="shared" si="10"/>
        <v>1.35</v>
      </c>
      <c r="H55">
        <f t="shared" si="10"/>
        <v>1.8</v>
      </c>
      <c r="I55" t="e">
        <f t="shared" si="11"/>
        <v>#REF!</v>
      </c>
      <c r="M55">
        <v>1800</v>
      </c>
      <c r="N55" t="e">
        <f t="shared" si="12"/>
        <v>#REF!</v>
      </c>
      <c r="O55" t="e">
        <f t="shared" si="13"/>
        <v>#REF!</v>
      </c>
      <c r="P55" t="e">
        <f t="shared" si="14"/>
        <v>#REF!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 t="e">
        <f t="shared" si="19"/>
        <v>#REF!</v>
      </c>
    </row>
    <row r="56" spans="1:21">
      <c r="A56">
        <f t="shared" si="20"/>
        <v>2027</v>
      </c>
      <c r="B56" t="e">
        <f t="shared" si="8"/>
        <v>#REF!</v>
      </c>
      <c r="C56" t="e">
        <f t="shared" ref="C56:D56" si="27">C$44+($G15+C$46*$V$35)/C$45</f>
        <v>#REF!</v>
      </c>
      <c r="D56" t="e">
        <f t="shared" si="27"/>
        <v>#REF!</v>
      </c>
      <c r="E56">
        <f t="shared" si="10"/>
        <v>0</v>
      </c>
      <c r="F56">
        <f t="shared" si="10"/>
        <v>2.7</v>
      </c>
      <c r="G56">
        <f t="shared" si="10"/>
        <v>1.35</v>
      </c>
      <c r="H56">
        <f t="shared" si="10"/>
        <v>1.8</v>
      </c>
      <c r="I56" t="e">
        <f t="shared" si="11"/>
        <v>#REF!</v>
      </c>
      <c r="M56">
        <v>2100</v>
      </c>
      <c r="N56" t="e">
        <f t="shared" si="12"/>
        <v>#REF!</v>
      </c>
      <c r="O56" t="e">
        <f t="shared" si="13"/>
        <v>#REF!</v>
      </c>
      <c r="P56" t="e">
        <f t="shared" si="14"/>
        <v>#REF!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 t="e">
        <f t="shared" si="19"/>
        <v>#REF!</v>
      </c>
    </row>
    <row r="57" spans="1:21">
      <c r="A57">
        <f t="shared" si="20"/>
        <v>2028</v>
      </c>
      <c r="B57" t="e">
        <f t="shared" si="8"/>
        <v>#REF!</v>
      </c>
      <c r="C57" t="e">
        <f t="shared" ref="C57:D57" si="28">C$44+($G16+C$46*$V$35)/C$45</f>
        <v>#REF!</v>
      </c>
      <c r="D57" t="e">
        <f t="shared" si="28"/>
        <v>#REF!</v>
      </c>
      <c r="E57">
        <f t="shared" si="10"/>
        <v>0</v>
      </c>
      <c r="F57">
        <f t="shared" si="10"/>
        <v>2.7</v>
      </c>
      <c r="G57">
        <f t="shared" si="10"/>
        <v>1.35</v>
      </c>
      <c r="H57">
        <f t="shared" si="10"/>
        <v>1.8</v>
      </c>
      <c r="I57" t="e">
        <f t="shared" si="11"/>
        <v>#REF!</v>
      </c>
      <c r="M57">
        <v>2400</v>
      </c>
      <c r="N57" t="e">
        <f t="shared" si="12"/>
        <v>#REF!</v>
      </c>
      <c r="O57" t="e">
        <f t="shared" si="13"/>
        <v>#REF!</v>
      </c>
      <c r="P57" t="e">
        <f t="shared" si="14"/>
        <v>#REF!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 t="e">
        <f t="shared" si="19"/>
        <v>#REF!</v>
      </c>
    </row>
    <row r="58" spans="1:21">
      <c r="A58">
        <f t="shared" si="20"/>
        <v>2029</v>
      </c>
      <c r="B58" t="e">
        <f t="shared" si="8"/>
        <v>#REF!</v>
      </c>
      <c r="C58" t="e">
        <f t="shared" ref="C58:D58" si="29">C$44+($G17+C$46*$V$35)/C$45</f>
        <v>#REF!</v>
      </c>
      <c r="D58" t="e">
        <f t="shared" si="29"/>
        <v>#REF!</v>
      </c>
      <c r="E58">
        <f t="shared" si="10"/>
        <v>0</v>
      </c>
      <c r="F58">
        <f t="shared" si="10"/>
        <v>2.7</v>
      </c>
      <c r="G58">
        <f t="shared" si="10"/>
        <v>1.35</v>
      </c>
      <c r="H58">
        <f t="shared" si="10"/>
        <v>1.8</v>
      </c>
      <c r="I58" t="e">
        <f t="shared" si="11"/>
        <v>#REF!</v>
      </c>
      <c r="M58">
        <v>2700</v>
      </c>
      <c r="N58" t="e">
        <f t="shared" si="12"/>
        <v>#REF!</v>
      </c>
      <c r="O58" t="e">
        <f t="shared" si="13"/>
        <v>#REF!</v>
      </c>
      <c r="P58" t="e">
        <f t="shared" si="14"/>
        <v>#REF!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 t="e">
        <f t="shared" si="19"/>
        <v>#REF!</v>
      </c>
    </row>
    <row r="59" spans="1:21">
      <c r="A59">
        <f t="shared" si="20"/>
        <v>2030</v>
      </c>
      <c r="B59" t="e">
        <f t="shared" si="8"/>
        <v>#REF!</v>
      </c>
      <c r="C59" t="e">
        <f t="shared" ref="C59:D59" si="30">C$44+($G18+C$46*$V$35)/C$45</f>
        <v>#REF!</v>
      </c>
      <c r="D59" t="e">
        <f t="shared" si="30"/>
        <v>#REF!</v>
      </c>
      <c r="E59">
        <f t="shared" si="10"/>
        <v>0</v>
      </c>
      <c r="F59">
        <f t="shared" si="10"/>
        <v>2.7</v>
      </c>
      <c r="G59">
        <f t="shared" si="10"/>
        <v>1.35</v>
      </c>
      <c r="H59">
        <f t="shared" si="10"/>
        <v>1.8</v>
      </c>
      <c r="I59" t="e">
        <f t="shared" si="11"/>
        <v>#REF!</v>
      </c>
      <c r="M59">
        <v>3000</v>
      </c>
      <c r="N59" t="e">
        <f t="shared" si="12"/>
        <v>#REF!</v>
      </c>
      <c r="O59" t="e">
        <f t="shared" si="13"/>
        <v>#REF!</v>
      </c>
      <c r="P59" t="e">
        <f t="shared" si="14"/>
        <v>#REF!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 t="e">
        <f t="shared" si="19"/>
        <v>#REF!</v>
      </c>
    </row>
    <row r="60" spans="1:21">
      <c r="A60">
        <f t="shared" si="20"/>
        <v>2031</v>
      </c>
      <c r="B60" t="e">
        <f t="shared" si="8"/>
        <v>#REF!</v>
      </c>
      <c r="C60" t="e">
        <f t="shared" ref="C60:D60" si="31">C$44+($G19+C$46*$V$35)/C$45</f>
        <v>#REF!</v>
      </c>
      <c r="D60" t="e">
        <f t="shared" si="31"/>
        <v>#REF!</v>
      </c>
      <c r="E60">
        <f t="shared" si="10"/>
        <v>0</v>
      </c>
      <c r="F60">
        <f t="shared" si="10"/>
        <v>2.7</v>
      </c>
      <c r="G60">
        <f t="shared" si="10"/>
        <v>1.35</v>
      </c>
      <c r="H60">
        <f t="shared" si="10"/>
        <v>1.8</v>
      </c>
      <c r="I60" t="e">
        <f t="shared" si="11"/>
        <v>#REF!</v>
      </c>
      <c r="M60">
        <v>3300</v>
      </c>
      <c r="N60" t="e">
        <f t="shared" si="12"/>
        <v>#REF!</v>
      </c>
      <c r="O60" t="e">
        <f t="shared" si="13"/>
        <v>#REF!</v>
      </c>
      <c r="P60" t="e">
        <f t="shared" si="14"/>
        <v>#REF!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 t="e">
        <f t="shared" si="19"/>
        <v>#REF!</v>
      </c>
    </row>
    <row r="61" spans="1:21">
      <c r="A61">
        <f t="shared" si="20"/>
        <v>2032</v>
      </c>
      <c r="B61" t="e">
        <f t="shared" si="8"/>
        <v>#REF!</v>
      </c>
      <c r="C61" t="e">
        <f t="shared" ref="C61:D61" si="32">C$44+($G20+C$46*$V$35)/C$45</f>
        <v>#REF!</v>
      </c>
      <c r="D61" t="e">
        <f t="shared" si="32"/>
        <v>#REF!</v>
      </c>
      <c r="E61">
        <f t="shared" si="10"/>
        <v>0</v>
      </c>
      <c r="F61">
        <f t="shared" si="10"/>
        <v>2.7</v>
      </c>
      <c r="G61">
        <f t="shared" si="10"/>
        <v>1.35</v>
      </c>
      <c r="H61">
        <f t="shared" si="10"/>
        <v>1.8</v>
      </c>
      <c r="I61" t="e">
        <f t="shared" si="11"/>
        <v>#REF!</v>
      </c>
      <c r="M61">
        <v>3600</v>
      </c>
      <c r="N61" t="e">
        <f t="shared" si="12"/>
        <v>#REF!</v>
      </c>
      <c r="O61" t="e">
        <f t="shared" si="13"/>
        <v>#REF!</v>
      </c>
      <c r="P61" t="e">
        <f t="shared" si="14"/>
        <v>#REF!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 t="e">
        <f t="shared" si="19"/>
        <v>#REF!</v>
      </c>
    </row>
    <row r="62" spans="1:21">
      <c r="A62">
        <f t="shared" si="20"/>
        <v>2033</v>
      </c>
      <c r="B62" t="e">
        <f t="shared" si="8"/>
        <v>#REF!</v>
      </c>
      <c r="C62" t="e">
        <f t="shared" ref="C62:D62" si="33">C$44+($G21+C$46*$V$35)/C$45</f>
        <v>#REF!</v>
      </c>
      <c r="D62" t="e">
        <f t="shared" si="33"/>
        <v>#REF!</v>
      </c>
      <c r="E62">
        <f t="shared" si="10"/>
        <v>0</v>
      </c>
      <c r="F62">
        <f t="shared" si="10"/>
        <v>2.7</v>
      </c>
      <c r="G62">
        <f t="shared" si="10"/>
        <v>1.35</v>
      </c>
      <c r="H62">
        <f t="shared" si="10"/>
        <v>1.8</v>
      </c>
      <c r="I62" t="e">
        <f t="shared" si="11"/>
        <v>#REF!</v>
      </c>
      <c r="M62">
        <v>3900</v>
      </c>
      <c r="N62" t="e">
        <f t="shared" si="12"/>
        <v>#REF!</v>
      </c>
      <c r="O62" t="e">
        <f t="shared" si="13"/>
        <v>#REF!</v>
      </c>
      <c r="P62" t="e">
        <f t="shared" si="14"/>
        <v>#REF!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 t="e">
        <f t="shared" si="19"/>
        <v>#REF!</v>
      </c>
    </row>
    <row r="63" spans="1:21">
      <c r="A63">
        <f t="shared" si="20"/>
        <v>2034</v>
      </c>
      <c r="B63" t="e">
        <f t="shared" si="8"/>
        <v>#REF!</v>
      </c>
      <c r="C63" t="e">
        <f t="shared" ref="C63:D63" si="34">C$44+($G22+C$46*$V$35)/C$45</f>
        <v>#REF!</v>
      </c>
      <c r="D63" t="e">
        <f t="shared" si="34"/>
        <v>#REF!</v>
      </c>
      <c r="E63">
        <f t="shared" si="10"/>
        <v>0</v>
      </c>
      <c r="F63">
        <f t="shared" si="10"/>
        <v>2.7</v>
      </c>
      <c r="G63">
        <f t="shared" si="10"/>
        <v>1.35</v>
      </c>
      <c r="H63">
        <f t="shared" si="10"/>
        <v>1.8</v>
      </c>
      <c r="I63" t="e">
        <f t="shared" si="11"/>
        <v>#REF!</v>
      </c>
      <c r="M63">
        <v>4200</v>
      </c>
      <c r="N63" t="e">
        <f t="shared" si="12"/>
        <v>#REF!</v>
      </c>
      <c r="O63" t="e">
        <f t="shared" si="13"/>
        <v>#REF!</v>
      </c>
      <c r="P63" t="e">
        <f t="shared" si="14"/>
        <v>#REF!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 t="e">
        <f t="shared" si="19"/>
        <v>#REF!</v>
      </c>
    </row>
    <row r="64" spans="1:21">
      <c r="A64">
        <f t="shared" si="20"/>
        <v>2035</v>
      </c>
      <c r="B64" t="e">
        <f t="shared" si="8"/>
        <v>#REF!</v>
      </c>
      <c r="C64" t="e">
        <f t="shared" ref="C64:D64" si="35">C$44+($G23+C$46*$V$35)/C$45</f>
        <v>#REF!</v>
      </c>
      <c r="D64" t="e">
        <f t="shared" si="35"/>
        <v>#REF!</v>
      </c>
      <c r="E64">
        <f t="shared" si="10"/>
        <v>0</v>
      </c>
      <c r="F64">
        <f t="shared" si="10"/>
        <v>2.7</v>
      </c>
      <c r="G64">
        <f t="shared" si="10"/>
        <v>1.35</v>
      </c>
      <c r="H64">
        <f t="shared" si="10"/>
        <v>1.8</v>
      </c>
      <c r="I64" t="e">
        <f t="shared" si="11"/>
        <v>#REF!</v>
      </c>
      <c r="M64">
        <v>4500</v>
      </c>
      <c r="N64" t="e">
        <f t="shared" si="12"/>
        <v>#REF!</v>
      </c>
      <c r="O64" t="e">
        <f t="shared" si="13"/>
        <v>#REF!</v>
      </c>
      <c r="P64" t="e">
        <f t="shared" si="14"/>
        <v>#REF!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 t="e">
        <f t="shared" si="19"/>
        <v>#REF!</v>
      </c>
    </row>
    <row r="65" spans="1:21">
      <c r="A65">
        <f t="shared" si="20"/>
        <v>2036</v>
      </c>
      <c r="B65" t="e">
        <f t="shared" si="8"/>
        <v>#REF!</v>
      </c>
      <c r="C65" t="e">
        <f t="shared" ref="C65:D65" si="36">C$44+($G24+C$46*$V$35)/C$45</f>
        <v>#REF!</v>
      </c>
      <c r="D65" t="e">
        <f t="shared" si="36"/>
        <v>#REF!</v>
      </c>
      <c r="E65">
        <f t="shared" si="10"/>
        <v>0</v>
      </c>
      <c r="F65">
        <f t="shared" si="10"/>
        <v>2.7</v>
      </c>
      <c r="G65">
        <f t="shared" si="10"/>
        <v>1.35</v>
      </c>
      <c r="H65">
        <f t="shared" si="10"/>
        <v>1.8</v>
      </c>
      <c r="I65" t="e">
        <f t="shared" si="11"/>
        <v>#REF!</v>
      </c>
      <c r="M65">
        <v>4800</v>
      </c>
      <c r="N65" t="e">
        <f t="shared" si="12"/>
        <v>#REF!</v>
      </c>
      <c r="O65" t="e">
        <f t="shared" si="13"/>
        <v>#REF!</v>
      </c>
      <c r="P65" t="e">
        <f t="shared" si="14"/>
        <v>#REF!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 t="e">
        <f t="shared" si="19"/>
        <v>#REF!</v>
      </c>
    </row>
    <row r="66" spans="1:21">
      <c r="A66">
        <f t="shared" si="20"/>
        <v>2037</v>
      </c>
      <c r="B66" t="e">
        <f t="shared" si="8"/>
        <v>#REF!</v>
      </c>
      <c r="C66" t="e">
        <f t="shared" ref="C66:D66" si="37">C$44+($G25+C$46*$V$35)/C$45</f>
        <v>#REF!</v>
      </c>
      <c r="D66" t="e">
        <f t="shared" si="37"/>
        <v>#REF!</v>
      </c>
      <c r="E66">
        <f t="shared" si="10"/>
        <v>0</v>
      </c>
      <c r="F66">
        <f t="shared" si="10"/>
        <v>2.7</v>
      </c>
      <c r="G66">
        <f t="shared" si="10"/>
        <v>1.35</v>
      </c>
      <c r="H66">
        <f t="shared" si="10"/>
        <v>1.8</v>
      </c>
      <c r="I66" t="e">
        <f t="shared" si="11"/>
        <v>#REF!</v>
      </c>
      <c r="M66">
        <v>5100</v>
      </c>
      <c r="N66" t="e">
        <f t="shared" si="12"/>
        <v>#REF!</v>
      </c>
      <c r="O66" t="e">
        <f t="shared" si="13"/>
        <v>#REF!</v>
      </c>
      <c r="P66" t="e">
        <f t="shared" si="14"/>
        <v>#REF!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 t="e">
        <f t="shared" si="19"/>
        <v>#REF!</v>
      </c>
    </row>
    <row r="67" spans="1:21">
      <c r="A67">
        <f t="shared" si="20"/>
        <v>2038</v>
      </c>
      <c r="B67" t="e">
        <f t="shared" si="8"/>
        <v>#REF!</v>
      </c>
      <c r="C67" t="e">
        <f t="shared" ref="C67:D67" si="38">C$44+($G26+C$46*$V$35)/C$45</f>
        <v>#REF!</v>
      </c>
      <c r="D67" t="e">
        <f t="shared" si="38"/>
        <v>#REF!</v>
      </c>
      <c r="E67">
        <f t="shared" si="10"/>
        <v>0</v>
      </c>
      <c r="F67">
        <f t="shared" si="10"/>
        <v>2.7</v>
      </c>
      <c r="G67">
        <f t="shared" si="10"/>
        <v>1.35</v>
      </c>
      <c r="H67">
        <f t="shared" si="10"/>
        <v>1.8</v>
      </c>
      <c r="I67" t="e">
        <f t="shared" si="11"/>
        <v>#REF!</v>
      </c>
      <c r="M67">
        <v>5400</v>
      </c>
      <c r="N67" t="e">
        <f t="shared" si="12"/>
        <v>#REF!</v>
      </c>
      <c r="O67" t="e">
        <f t="shared" si="13"/>
        <v>#REF!</v>
      </c>
      <c r="P67" t="e">
        <f t="shared" si="14"/>
        <v>#REF!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 t="e">
        <f t="shared" si="19"/>
        <v>#REF!</v>
      </c>
    </row>
    <row r="68" spans="1:21">
      <c r="A68">
        <f t="shared" si="20"/>
        <v>2039</v>
      </c>
      <c r="B68" t="e">
        <f t="shared" si="8"/>
        <v>#REF!</v>
      </c>
      <c r="C68" t="e">
        <f t="shared" ref="C68:D68" si="39">C$44+($G27+C$46*$V$35)/C$45</f>
        <v>#REF!</v>
      </c>
      <c r="D68" t="e">
        <f t="shared" si="39"/>
        <v>#REF!</v>
      </c>
      <c r="E68">
        <f t="shared" si="10"/>
        <v>0</v>
      </c>
      <c r="F68">
        <f t="shared" si="10"/>
        <v>2.7</v>
      </c>
      <c r="G68">
        <f t="shared" si="10"/>
        <v>1.35</v>
      </c>
      <c r="H68">
        <f t="shared" si="10"/>
        <v>1.8</v>
      </c>
      <c r="I68" t="e">
        <f t="shared" si="11"/>
        <v>#REF!</v>
      </c>
      <c r="M68">
        <v>5700</v>
      </c>
      <c r="N68" t="e">
        <f t="shared" si="12"/>
        <v>#REF!</v>
      </c>
      <c r="O68" t="e">
        <f t="shared" si="13"/>
        <v>#REF!</v>
      </c>
      <c r="P68" t="e">
        <f t="shared" si="14"/>
        <v>#REF!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 t="e">
        <f t="shared" si="19"/>
        <v>#REF!</v>
      </c>
    </row>
    <row r="69" spans="1:21">
      <c r="A69">
        <f t="shared" si="20"/>
        <v>2040</v>
      </c>
      <c r="B69" t="e">
        <f t="shared" si="8"/>
        <v>#REF!</v>
      </c>
      <c r="C69" t="e">
        <f t="shared" ref="C69:D69" si="40">C$44+($G28+C$46*$V$35)/C$45</f>
        <v>#REF!</v>
      </c>
      <c r="D69" t="e">
        <f t="shared" si="40"/>
        <v>#REF!</v>
      </c>
      <c r="E69">
        <f t="shared" si="10"/>
        <v>0</v>
      </c>
      <c r="F69">
        <f t="shared" si="10"/>
        <v>2.7</v>
      </c>
      <c r="G69">
        <f t="shared" si="10"/>
        <v>1.35</v>
      </c>
      <c r="H69">
        <f t="shared" si="10"/>
        <v>1.8</v>
      </c>
      <c r="I69" t="e">
        <f t="shared" si="11"/>
        <v>#REF!</v>
      </c>
      <c r="M69">
        <v>6000</v>
      </c>
      <c r="N69" t="e">
        <f t="shared" si="12"/>
        <v>#REF!</v>
      </c>
      <c r="O69" t="e">
        <f t="shared" si="13"/>
        <v>#REF!</v>
      </c>
      <c r="P69" t="e">
        <f t="shared" si="14"/>
        <v>#REF!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 t="e">
        <f t="shared" si="19"/>
        <v>#REF!</v>
      </c>
    </row>
    <row r="70" spans="1:21">
      <c r="A70">
        <f t="shared" si="20"/>
        <v>2041</v>
      </c>
      <c r="B70" t="e">
        <f t="shared" si="8"/>
        <v>#REF!</v>
      </c>
      <c r="C70" t="e">
        <f t="shared" ref="C70:D70" si="41">C$44+($G29+C$46*$V$35)/C$45</f>
        <v>#REF!</v>
      </c>
      <c r="D70" t="e">
        <f t="shared" si="41"/>
        <v>#REF!</v>
      </c>
      <c r="E70">
        <f t="shared" si="10"/>
        <v>0</v>
      </c>
      <c r="F70">
        <f t="shared" si="10"/>
        <v>2.7</v>
      </c>
      <c r="G70">
        <f t="shared" si="10"/>
        <v>1.35</v>
      </c>
      <c r="H70">
        <f t="shared" si="10"/>
        <v>1.8</v>
      </c>
      <c r="I70" t="e">
        <f t="shared" si="11"/>
        <v>#REF!</v>
      </c>
      <c r="M70">
        <v>6300</v>
      </c>
      <c r="N70" t="e">
        <f t="shared" si="12"/>
        <v>#REF!</v>
      </c>
      <c r="O70" t="e">
        <f t="shared" si="13"/>
        <v>#REF!</v>
      </c>
      <c r="P70" t="e">
        <f t="shared" si="14"/>
        <v>#REF!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 t="e">
        <f t="shared" si="19"/>
        <v>#REF!</v>
      </c>
    </row>
    <row r="71" spans="1:21">
      <c r="A71">
        <f t="shared" si="20"/>
        <v>2042</v>
      </c>
      <c r="B71" t="e">
        <f t="shared" si="8"/>
        <v>#REF!</v>
      </c>
      <c r="C71" t="e">
        <f t="shared" ref="C71:D71" si="42">C$44+($G30+C$46*$V$35)/C$45</f>
        <v>#REF!</v>
      </c>
      <c r="D71" t="e">
        <f t="shared" si="42"/>
        <v>#REF!</v>
      </c>
      <c r="E71">
        <f t="shared" si="10"/>
        <v>0</v>
      </c>
      <c r="F71">
        <f t="shared" si="10"/>
        <v>2.7</v>
      </c>
      <c r="G71">
        <f t="shared" si="10"/>
        <v>1.35</v>
      </c>
      <c r="H71">
        <f t="shared" si="10"/>
        <v>1.8</v>
      </c>
      <c r="I71" t="e">
        <f t="shared" si="11"/>
        <v>#REF!</v>
      </c>
      <c r="M71">
        <v>6600</v>
      </c>
      <c r="N71" t="e">
        <f t="shared" si="12"/>
        <v>#REF!</v>
      </c>
      <c r="O71" t="e">
        <f t="shared" si="13"/>
        <v>#REF!</v>
      </c>
      <c r="P71" t="e">
        <f t="shared" si="14"/>
        <v>#REF!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 t="e">
        <f t="shared" si="19"/>
        <v>#REF!</v>
      </c>
    </row>
    <row r="72" spans="1:21">
      <c r="A72">
        <f t="shared" si="20"/>
        <v>2043</v>
      </c>
      <c r="B72" t="e">
        <f t="shared" si="8"/>
        <v>#REF!</v>
      </c>
      <c r="C72" t="e">
        <f t="shared" ref="C72:D72" si="43">C$44+($G31+C$46*$V$35)/C$45</f>
        <v>#REF!</v>
      </c>
      <c r="D72" t="e">
        <f t="shared" si="43"/>
        <v>#REF!</v>
      </c>
      <c r="E72">
        <f t="shared" si="10"/>
        <v>0</v>
      </c>
      <c r="F72">
        <f t="shared" si="10"/>
        <v>2.7</v>
      </c>
      <c r="G72">
        <f t="shared" si="10"/>
        <v>1.35</v>
      </c>
      <c r="H72">
        <f t="shared" si="10"/>
        <v>1.8</v>
      </c>
      <c r="I72" t="e">
        <f t="shared" si="11"/>
        <v>#REF!</v>
      </c>
      <c r="M72">
        <v>6900</v>
      </c>
      <c r="N72" t="e">
        <f t="shared" si="12"/>
        <v>#REF!</v>
      </c>
      <c r="O72" t="e">
        <f t="shared" si="13"/>
        <v>#REF!</v>
      </c>
      <c r="P72" t="e">
        <f t="shared" si="14"/>
        <v>#REF!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 t="e">
        <f t="shared" si="19"/>
        <v>#REF!</v>
      </c>
    </row>
    <row r="73" spans="1:21">
      <c r="A73">
        <f t="shared" si="20"/>
        <v>2044</v>
      </c>
      <c r="B73" t="e">
        <f t="shared" si="8"/>
        <v>#REF!</v>
      </c>
      <c r="C73" t="e">
        <f t="shared" ref="C73:D73" si="44">C$44+($G32+C$46*$V$35)/C$45</f>
        <v>#REF!</v>
      </c>
      <c r="D73" t="e">
        <f t="shared" si="44"/>
        <v>#REF!</v>
      </c>
      <c r="E73">
        <f t="shared" si="10"/>
        <v>0</v>
      </c>
      <c r="F73">
        <f t="shared" si="10"/>
        <v>2.7</v>
      </c>
      <c r="G73">
        <f t="shared" si="10"/>
        <v>1.35</v>
      </c>
      <c r="H73">
        <f t="shared" si="10"/>
        <v>1.8</v>
      </c>
      <c r="I73" t="e">
        <f t="shared" si="11"/>
        <v>#REF!</v>
      </c>
      <c r="M73">
        <v>7200</v>
      </c>
      <c r="N73" t="e">
        <f t="shared" si="12"/>
        <v>#REF!</v>
      </c>
      <c r="O73" t="e">
        <f t="shared" si="13"/>
        <v>#REF!</v>
      </c>
      <c r="P73" t="e">
        <f t="shared" si="14"/>
        <v>#REF!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 t="e">
        <f t="shared" si="19"/>
        <v>#REF!</v>
      </c>
    </row>
    <row r="74" spans="1:21">
      <c r="A74">
        <f t="shared" si="20"/>
        <v>2045</v>
      </c>
      <c r="B74" t="e">
        <f t="shared" si="8"/>
        <v>#REF!</v>
      </c>
      <c r="C74" t="e">
        <f t="shared" ref="C74:D74" si="45">C$44+($G33+C$46*$V$35)/C$45</f>
        <v>#REF!</v>
      </c>
      <c r="D74" t="e">
        <f t="shared" si="45"/>
        <v>#REF!</v>
      </c>
      <c r="E74">
        <f t="shared" si="10"/>
        <v>0</v>
      </c>
      <c r="F74">
        <f t="shared" si="10"/>
        <v>2.7</v>
      </c>
      <c r="G74">
        <f t="shared" si="10"/>
        <v>1.35</v>
      </c>
      <c r="H74">
        <f t="shared" si="10"/>
        <v>1.8</v>
      </c>
      <c r="I74" t="e">
        <f t="shared" si="11"/>
        <v>#REF!</v>
      </c>
      <c r="M74">
        <v>7500</v>
      </c>
      <c r="N74" t="e">
        <f t="shared" si="12"/>
        <v>#REF!</v>
      </c>
      <c r="O74" t="e">
        <f t="shared" si="13"/>
        <v>#REF!</v>
      </c>
      <c r="P74" t="e">
        <f t="shared" si="14"/>
        <v>#REF!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 t="e">
        <f t="shared" si="19"/>
        <v>#REF!</v>
      </c>
    </row>
    <row r="75" spans="1:21">
      <c r="A75">
        <f t="shared" si="20"/>
        <v>2046</v>
      </c>
      <c r="B75" t="e">
        <f t="shared" si="8"/>
        <v>#REF!</v>
      </c>
      <c r="C75" t="e">
        <f t="shared" ref="C75:D75" si="46">C$44+($G34+C$46*$V$35)/C$45</f>
        <v>#REF!</v>
      </c>
      <c r="D75" t="e">
        <f t="shared" si="46"/>
        <v>#REF!</v>
      </c>
      <c r="E75">
        <f t="shared" si="10"/>
        <v>0</v>
      </c>
      <c r="F75">
        <f t="shared" si="10"/>
        <v>2.7</v>
      </c>
      <c r="G75">
        <f t="shared" si="10"/>
        <v>1.35</v>
      </c>
      <c r="H75">
        <f t="shared" si="10"/>
        <v>1.8</v>
      </c>
      <c r="I75" t="e">
        <f t="shared" si="11"/>
        <v>#REF!</v>
      </c>
      <c r="M75">
        <v>7800</v>
      </c>
      <c r="N75" t="e">
        <f t="shared" si="12"/>
        <v>#REF!</v>
      </c>
      <c r="O75" t="e">
        <f t="shared" si="13"/>
        <v>#REF!</v>
      </c>
      <c r="P75" t="e">
        <f t="shared" si="14"/>
        <v>#REF!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 t="e">
        <f t="shared" si="19"/>
        <v>#REF!</v>
      </c>
    </row>
    <row r="76" spans="1:21">
      <c r="A76">
        <f t="shared" si="20"/>
        <v>2047</v>
      </c>
      <c r="B76" t="e">
        <f t="shared" si="8"/>
        <v>#REF!</v>
      </c>
      <c r="C76" t="e">
        <f t="shared" ref="C76:D76" si="47">C$44+($G35+C$46*$V$35)/C$45</f>
        <v>#REF!</v>
      </c>
      <c r="D76" t="e">
        <f t="shared" si="47"/>
        <v>#REF!</v>
      </c>
      <c r="E76">
        <f t="shared" si="10"/>
        <v>0</v>
      </c>
      <c r="F76">
        <f t="shared" si="10"/>
        <v>2.7</v>
      </c>
      <c r="G76">
        <f t="shared" si="10"/>
        <v>1.35</v>
      </c>
      <c r="H76">
        <f t="shared" si="10"/>
        <v>1.8</v>
      </c>
      <c r="I76" t="e">
        <f t="shared" si="11"/>
        <v>#REF!</v>
      </c>
      <c r="M76">
        <v>8100</v>
      </c>
      <c r="N76" t="e">
        <f t="shared" si="12"/>
        <v>#REF!</v>
      </c>
      <c r="O76" t="e">
        <f t="shared" si="13"/>
        <v>#REF!</v>
      </c>
      <c r="P76" t="e">
        <f t="shared" si="14"/>
        <v>#REF!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 t="e">
        <f t="shared" si="19"/>
        <v>#REF!</v>
      </c>
    </row>
    <row r="77" spans="1:21">
      <c r="A77">
        <f t="shared" si="20"/>
        <v>2048</v>
      </c>
      <c r="B77" t="e">
        <f t="shared" si="8"/>
        <v>#REF!</v>
      </c>
      <c r="C77" t="e">
        <f t="shared" ref="C77:D77" si="48">C$44+($G36+C$46*$V$35)/C$45</f>
        <v>#REF!</v>
      </c>
      <c r="D77" t="e">
        <f t="shared" si="48"/>
        <v>#REF!</v>
      </c>
      <c r="E77">
        <f t="shared" si="10"/>
        <v>0</v>
      </c>
      <c r="F77">
        <f t="shared" si="10"/>
        <v>2.7</v>
      </c>
      <c r="G77">
        <f t="shared" si="10"/>
        <v>1.35</v>
      </c>
      <c r="H77">
        <f t="shared" si="10"/>
        <v>1.8</v>
      </c>
      <c r="I77" t="e">
        <f t="shared" si="11"/>
        <v>#REF!</v>
      </c>
      <c r="M77">
        <v>8400</v>
      </c>
      <c r="N77" t="e">
        <f t="shared" si="12"/>
        <v>#REF!</v>
      </c>
      <c r="O77" t="e">
        <f t="shared" si="13"/>
        <v>#REF!</v>
      </c>
      <c r="P77" t="e">
        <f t="shared" si="14"/>
        <v>#REF!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 t="e">
        <f t="shared" si="19"/>
        <v>#REF!</v>
      </c>
    </row>
    <row r="78" spans="1:21">
      <c r="A78">
        <f t="shared" si="20"/>
        <v>2049</v>
      </c>
      <c r="B78" t="e">
        <f t="shared" si="8"/>
        <v>#REF!</v>
      </c>
      <c r="C78" t="e">
        <f t="shared" ref="C78:D78" si="49">C$44+($G37+C$46*$V$35)/C$45</f>
        <v>#REF!</v>
      </c>
      <c r="D78" t="e">
        <f t="shared" si="49"/>
        <v>#REF!</v>
      </c>
      <c r="E78">
        <f t="shared" si="10"/>
        <v>0</v>
      </c>
      <c r="F78">
        <f t="shared" si="10"/>
        <v>2.7</v>
      </c>
      <c r="G78">
        <f t="shared" si="10"/>
        <v>1.35</v>
      </c>
      <c r="H78">
        <f t="shared" si="10"/>
        <v>1.8</v>
      </c>
      <c r="I78" t="e">
        <f t="shared" si="11"/>
        <v>#REF!</v>
      </c>
      <c r="M78">
        <v>8700</v>
      </c>
      <c r="N78" t="e">
        <f t="shared" si="12"/>
        <v>#REF!</v>
      </c>
      <c r="O78" t="e">
        <f t="shared" si="13"/>
        <v>#REF!</v>
      </c>
      <c r="P78" t="e">
        <f t="shared" si="14"/>
        <v>#REF!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 t="e">
        <f t="shared" si="19"/>
        <v>#REF!</v>
      </c>
    </row>
    <row r="79" spans="1:21">
      <c r="A79">
        <f t="shared" si="20"/>
        <v>2050</v>
      </c>
      <c r="B79">
        <f t="shared" si="8"/>
        <v>1.9</v>
      </c>
      <c r="C79">
        <f t="shared" ref="C79:D79" si="50">C$44+($G38+C$46*$V$35)/C$45</f>
        <v>12.921786213386628</v>
      </c>
      <c r="D79">
        <f t="shared" si="50"/>
        <v>16.872766488757772</v>
      </c>
      <c r="E79">
        <f t="shared" si="10"/>
        <v>0</v>
      </c>
      <c r="F79">
        <f t="shared" si="10"/>
        <v>2.7</v>
      </c>
      <c r="G79">
        <f t="shared" si="10"/>
        <v>1.35</v>
      </c>
      <c r="H79">
        <f t="shared" si="10"/>
        <v>1.8</v>
      </c>
      <c r="I79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F16" sqref="F1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3" t="s">
        <v>62</v>
      </c>
      <c r="B1" s="3" t="s">
        <v>53</v>
      </c>
      <c r="C1" s="3">
        <v>2020</v>
      </c>
      <c r="D1" s="4">
        <v>38.159999999999997</v>
      </c>
    </row>
    <row r="2" spans="1:4">
      <c r="A2" s="3" t="s">
        <v>63</v>
      </c>
      <c r="B2" s="3" t="s">
        <v>53</v>
      </c>
      <c r="C2" s="3">
        <v>2020</v>
      </c>
      <c r="D2" s="4">
        <v>30.24</v>
      </c>
    </row>
    <row r="3" spans="1:4">
      <c r="A3" s="3" t="s">
        <v>64</v>
      </c>
      <c r="B3" s="3" t="s">
        <v>53</v>
      </c>
      <c r="C3" s="3">
        <v>2020</v>
      </c>
      <c r="D3" s="4">
        <v>46.44</v>
      </c>
    </row>
    <row r="4" spans="1:4">
      <c r="A4" s="3" t="s">
        <v>65</v>
      </c>
      <c r="B4" s="3" t="s">
        <v>53</v>
      </c>
      <c r="C4" s="3">
        <v>2020</v>
      </c>
      <c r="D4" s="4">
        <v>3.96</v>
      </c>
    </row>
    <row r="5" spans="1:4">
      <c r="A5" s="3" t="s">
        <v>1</v>
      </c>
      <c r="B5" s="3" t="s">
        <v>53</v>
      </c>
      <c r="C5" s="3">
        <v>2020</v>
      </c>
      <c r="D5" s="4">
        <v>22.18</v>
      </c>
    </row>
    <row r="6" spans="1:4">
      <c r="A6" s="3" t="s">
        <v>66</v>
      </c>
      <c r="B6" s="3" t="s">
        <v>53</v>
      </c>
      <c r="C6" s="3">
        <v>2020</v>
      </c>
      <c r="D6" s="4">
        <v>20.16</v>
      </c>
    </row>
    <row r="7" spans="1:4">
      <c r="A7" s="3" t="s">
        <v>67</v>
      </c>
      <c r="B7" s="3" t="s">
        <v>53</v>
      </c>
      <c r="C7" s="3">
        <v>2020</v>
      </c>
      <c r="D7" s="4">
        <v>1.69</v>
      </c>
    </row>
    <row r="8" spans="1:4">
      <c r="A8" s="3" t="s">
        <v>68</v>
      </c>
      <c r="B8" s="3" t="s">
        <v>53</v>
      </c>
      <c r="C8" s="3">
        <v>2020</v>
      </c>
      <c r="D8" s="4">
        <v>8.2799999999999994</v>
      </c>
    </row>
    <row r="9" spans="1:4">
      <c r="A9" s="3" t="s">
        <v>61</v>
      </c>
      <c r="B9" s="3" t="s">
        <v>53</v>
      </c>
      <c r="C9" s="3">
        <v>2020</v>
      </c>
      <c r="D9" s="4">
        <v>10.8</v>
      </c>
    </row>
    <row r="10" spans="1:4">
      <c r="A10" s="3" t="s">
        <v>58</v>
      </c>
      <c r="B10" s="3" t="s">
        <v>53</v>
      </c>
      <c r="C10" s="3">
        <v>2020</v>
      </c>
      <c r="D10" s="4">
        <v>7.5</v>
      </c>
    </row>
    <row r="11" spans="1:4">
      <c r="A11" s="3" t="s">
        <v>59</v>
      </c>
      <c r="B11" s="3" t="s">
        <v>53</v>
      </c>
      <c r="C11" s="3">
        <v>2020</v>
      </c>
      <c r="D11" s="4">
        <v>37.5</v>
      </c>
    </row>
    <row r="12" spans="1:4">
      <c r="A12" s="3" t="s">
        <v>57</v>
      </c>
      <c r="B12" s="3" t="s">
        <v>53</v>
      </c>
      <c r="C12" s="3">
        <v>2020</v>
      </c>
      <c r="D12" s="4">
        <v>82.5</v>
      </c>
    </row>
    <row r="13" spans="1:4">
      <c r="A13" s="3" t="s">
        <v>52</v>
      </c>
      <c r="B13" s="3" t="s">
        <v>53</v>
      </c>
      <c r="C13" s="3">
        <v>2020</v>
      </c>
      <c r="D13" s="4">
        <v>69</v>
      </c>
    </row>
    <row r="14" spans="1:4">
      <c r="A14" s="3" t="s">
        <v>56</v>
      </c>
      <c r="B14" s="3" t="s">
        <v>53</v>
      </c>
      <c r="C14" s="3">
        <v>2020</v>
      </c>
      <c r="D14" s="4">
        <v>22.5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17" customWidth="1"/>
    <col min="4" max="13" width="23.08984375" customWidth="1"/>
  </cols>
  <sheetData>
    <row r="1" spans="1:113">
      <c r="A1" t="s">
        <v>155</v>
      </c>
      <c r="B1" t="s">
        <v>97</v>
      </c>
      <c r="C1" s="17" t="s">
        <v>98</v>
      </c>
      <c r="D1" t="s">
        <v>95</v>
      </c>
      <c r="E1" t="s">
        <v>79</v>
      </c>
      <c r="F1" t="s">
        <v>82</v>
      </c>
      <c r="G1" t="s">
        <v>83</v>
      </c>
      <c r="H1" t="s">
        <v>84</v>
      </c>
      <c r="I1" t="s">
        <v>85</v>
      </c>
      <c r="J1" s="7" t="s">
        <v>137</v>
      </c>
      <c r="K1" s="7" t="s">
        <v>138</v>
      </c>
      <c r="L1" s="7" t="s">
        <v>139</v>
      </c>
      <c r="M1" s="7" t="s">
        <v>140</v>
      </c>
      <c r="N1" t="s">
        <v>90</v>
      </c>
      <c r="O1" t="s">
        <v>86</v>
      </c>
      <c r="P1" t="s">
        <v>91</v>
      </c>
      <c r="Q1" t="s">
        <v>87</v>
      </c>
      <c r="R1" t="s">
        <v>102</v>
      </c>
      <c r="S1" t="s">
        <v>101</v>
      </c>
      <c r="T1" t="s">
        <v>100</v>
      </c>
      <c r="U1" t="s">
        <v>99</v>
      </c>
      <c r="V1" t="s">
        <v>94</v>
      </c>
      <c r="W1" t="s">
        <v>92</v>
      </c>
      <c r="Y1" t="s">
        <v>141</v>
      </c>
    </row>
    <row r="2" spans="1:113" s="6" customFormat="1">
      <c r="A2" s="6" t="s">
        <v>3</v>
      </c>
      <c r="B2" s="6">
        <v>117000</v>
      </c>
      <c r="C2" s="18">
        <v>2900000</v>
      </c>
      <c r="D2" s="6">
        <v>1.9</v>
      </c>
      <c r="E2" s="6">
        <v>9.4393000000000005E-2</v>
      </c>
      <c r="F2" s="6">
        <v>0.309</v>
      </c>
      <c r="G2" s="6">
        <v>7</v>
      </c>
      <c r="H2" s="6">
        <v>20</v>
      </c>
      <c r="I2" s="6">
        <v>25</v>
      </c>
      <c r="O2" s="6">
        <v>0.15</v>
      </c>
      <c r="Q2" s="6">
        <v>21</v>
      </c>
      <c r="V2" s="6">
        <v>39.369999999999997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>
      <c r="A3" t="s">
        <v>4</v>
      </c>
      <c r="B3">
        <v>117000</v>
      </c>
      <c r="C3" s="1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5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6</v>
      </c>
      <c r="E5">
        <v>0</v>
      </c>
      <c r="F5">
        <v>0.98</v>
      </c>
      <c r="I5">
        <v>20</v>
      </c>
      <c r="V5">
        <v>0.01</v>
      </c>
    </row>
    <row r="6" spans="1:113">
      <c r="A6" t="s">
        <v>7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8</v>
      </c>
      <c r="E7">
        <v>0</v>
      </c>
      <c r="F7">
        <v>4.2</v>
      </c>
      <c r="I7">
        <v>18</v>
      </c>
      <c r="V7">
        <v>0.01</v>
      </c>
    </row>
    <row r="8" spans="1:113" s="6" customFormat="1">
      <c r="A8" s="6" t="s">
        <v>9</v>
      </c>
      <c r="B8" s="6">
        <v>27800</v>
      </c>
      <c r="C8" s="18">
        <v>830000</v>
      </c>
      <c r="D8" s="6">
        <v>4.2</v>
      </c>
      <c r="E8" s="6">
        <v>9.4393000000000005E-2</v>
      </c>
      <c r="F8" s="6">
        <v>0.61</v>
      </c>
      <c r="G8" s="6">
        <v>7</v>
      </c>
      <c r="H8" s="6">
        <v>20</v>
      </c>
      <c r="I8" s="6">
        <v>25</v>
      </c>
      <c r="O8" s="6">
        <v>0.4</v>
      </c>
      <c r="Q8" s="6">
        <v>14</v>
      </c>
      <c r="V8" s="6">
        <v>300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6" customFormat="1">
      <c r="A9" s="6" t="s">
        <v>10</v>
      </c>
      <c r="B9" s="6">
        <v>27800</v>
      </c>
      <c r="C9" s="18">
        <v>1200000</v>
      </c>
      <c r="D9" s="6">
        <v>4.2</v>
      </c>
      <c r="E9" s="6">
        <v>9.4393000000000005E-2</v>
      </c>
      <c r="F9" s="6">
        <v>0.53</v>
      </c>
      <c r="G9" s="6">
        <v>7</v>
      </c>
      <c r="H9" s="6">
        <v>20</v>
      </c>
      <c r="I9" s="6">
        <v>25</v>
      </c>
      <c r="O9" s="6">
        <v>0.4</v>
      </c>
      <c r="Q9" s="6">
        <v>14</v>
      </c>
      <c r="V9" s="6">
        <v>55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t="s">
        <v>11</v>
      </c>
      <c r="B10">
        <v>27800</v>
      </c>
      <c r="C10" s="1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12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13</v>
      </c>
      <c r="B12">
        <v>68680</v>
      </c>
      <c r="C12" s="1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14</v>
      </c>
      <c r="B13">
        <v>60520.000000000007</v>
      </c>
      <c r="C13" s="1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15</v>
      </c>
      <c r="B14">
        <v>104000</v>
      </c>
      <c r="C14" s="17">
        <v>3460000</v>
      </c>
      <c r="D14">
        <v>1.0629999999999999</v>
      </c>
      <c r="V14">
        <v>225</v>
      </c>
    </row>
    <row r="15" spans="1:113">
      <c r="A15" t="s">
        <v>16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17</v>
      </c>
      <c r="C16" s="17">
        <v>900000</v>
      </c>
      <c r="D16">
        <v>9.5</v>
      </c>
      <c r="V16">
        <v>173.06666666666669</v>
      </c>
    </row>
    <row r="17" spans="1:113">
      <c r="A17" t="s">
        <v>18</v>
      </c>
      <c r="B17">
        <v>11450</v>
      </c>
      <c r="C17" s="1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6" customFormat="1">
      <c r="A18" s="6" t="s">
        <v>19</v>
      </c>
      <c r="B18" s="6">
        <v>13450</v>
      </c>
      <c r="C18" s="18">
        <v>2690000</v>
      </c>
      <c r="E18" s="6">
        <v>9.4393000000000005E-2</v>
      </c>
      <c r="G18" s="6">
        <v>7</v>
      </c>
      <c r="H18" s="6">
        <v>20</v>
      </c>
      <c r="I18" s="6">
        <v>60</v>
      </c>
      <c r="V18" s="6">
        <v>60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t="s">
        <v>20</v>
      </c>
      <c r="B19">
        <v>33550</v>
      </c>
      <c r="C19" s="1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21</v>
      </c>
      <c r="B20">
        <v>14950</v>
      </c>
      <c r="C20" s="1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22</v>
      </c>
      <c r="B21">
        <v>31000</v>
      </c>
      <c r="C21" s="1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23</v>
      </c>
      <c r="B22">
        <v>31000</v>
      </c>
      <c r="C22" s="1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24</v>
      </c>
      <c r="B23">
        <v>1020</v>
      </c>
      <c r="C23" s="1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25</v>
      </c>
      <c r="B24">
        <v>1020</v>
      </c>
      <c r="C24" s="1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26</v>
      </c>
      <c r="B25">
        <v>1900</v>
      </c>
      <c r="C25" s="1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27</v>
      </c>
      <c r="B26">
        <v>1900</v>
      </c>
      <c r="C26" s="1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28</v>
      </c>
      <c r="B27">
        <v>2000</v>
      </c>
      <c r="C27" s="1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29</v>
      </c>
      <c r="B28">
        <v>2000</v>
      </c>
      <c r="C28" s="1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30</v>
      </c>
      <c r="B29">
        <v>22500</v>
      </c>
      <c r="C29" s="1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31</v>
      </c>
      <c r="B30">
        <v>22500</v>
      </c>
      <c r="C30" s="1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32</v>
      </c>
      <c r="B31">
        <v>16300</v>
      </c>
      <c r="C31" s="1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33</v>
      </c>
      <c r="B32">
        <v>16300</v>
      </c>
      <c r="C32" s="1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34</v>
      </c>
      <c r="B33">
        <v>4000</v>
      </c>
      <c r="C33" s="1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35</v>
      </c>
      <c r="B34">
        <v>4000</v>
      </c>
      <c r="C34" s="1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36</v>
      </c>
      <c r="B35">
        <v>870</v>
      </c>
      <c r="C35" s="1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37</v>
      </c>
      <c r="B36">
        <v>28000</v>
      </c>
      <c r="C36" s="1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38</v>
      </c>
      <c r="B37">
        <v>28000</v>
      </c>
      <c r="C37" s="1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6" customFormat="1">
      <c r="A38" s="6" t="s">
        <v>2</v>
      </c>
      <c r="B38" s="6">
        <v>100000</v>
      </c>
      <c r="C38" s="18">
        <v>4000000</v>
      </c>
      <c r="D38" s="6">
        <v>4</v>
      </c>
      <c r="E38" s="6">
        <v>9.4393000000000005E-2</v>
      </c>
      <c r="F38" s="6">
        <v>0.28499999999999998</v>
      </c>
      <c r="G38" s="6">
        <v>7</v>
      </c>
      <c r="H38" s="6">
        <v>20</v>
      </c>
      <c r="N38" s="6">
        <v>24</v>
      </c>
      <c r="O38" s="6">
        <v>0.4</v>
      </c>
      <c r="P38" s="6">
        <v>24</v>
      </c>
      <c r="R38" s="6">
        <v>4.07</v>
      </c>
      <c r="S38" s="6">
        <v>63</v>
      </c>
      <c r="T38" s="6">
        <v>6.6666666666666662E-3</v>
      </c>
      <c r="V38" s="6">
        <v>57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t="s">
        <v>39</v>
      </c>
      <c r="B39">
        <v>126700</v>
      </c>
      <c r="C39" s="1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40</v>
      </c>
      <c r="B40">
        <v>126700</v>
      </c>
      <c r="C40" s="1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6" customFormat="1">
      <c r="A41" s="6" t="s">
        <v>41</v>
      </c>
      <c r="B41" s="6">
        <v>7745</v>
      </c>
      <c r="C41" s="18">
        <v>435000</v>
      </c>
      <c r="D41" s="6">
        <v>4.5</v>
      </c>
      <c r="E41" s="6">
        <v>9.4393000000000005E-2</v>
      </c>
      <c r="F41" s="6">
        <v>0.43</v>
      </c>
      <c r="G41" s="6">
        <v>7</v>
      </c>
      <c r="H41" s="6">
        <v>20</v>
      </c>
      <c r="I41" s="6">
        <v>25</v>
      </c>
      <c r="O41" s="6">
        <v>0.2</v>
      </c>
      <c r="Q41" s="6">
        <v>0.75</v>
      </c>
      <c r="U41" s="6">
        <v>43</v>
      </c>
      <c r="V41" s="6">
        <v>100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t="s">
        <v>42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43</v>
      </c>
      <c r="C43" s="17">
        <v>1600000</v>
      </c>
      <c r="D43">
        <v>7.4</v>
      </c>
      <c r="V43">
        <v>188.8</v>
      </c>
    </row>
    <row r="44" spans="1:113">
      <c r="A44" t="s">
        <v>44</v>
      </c>
      <c r="B44">
        <v>9240</v>
      </c>
      <c r="C44" s="1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45</v>
      </c>
      <c r="B45">
        <v>10815</v>
      </c>
      <c r="C45" s="1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6" customFormat="1">
      <c r="A46" s="6" t="s">
        <v>46</v>
      </c>
      <c r="B46" s="6">
        <v>7250</v>
      </c>
      <c r="C46" s="18">
        <v>380000</v>
      </c>
      <c r="E46" s="6">
        <v>9.4393000000000005E-2</v>
      </c>
      <c r="F46" s="6">
        <v>1</v>
      </c>
      <c r="G46" s="6">
        <v>7</v>
      </c>
      <c r="H46" s="6">
        <v>20</v>
      </c>
      <c r="I46" s="15">
        <v>25</v>
      </c>
      <c r="V46" s="6">
        <v>8</v>
      </c>
      <c r="W46" s="6">
        <v>1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t="s">
        <v>47</v>
      </c>
      <c r="B47">
        <v>0.04</v>
      </c>
      <c r="C47" s="1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48</v>
      </c>
      <c r="B48">
        <v>0.04</v>
      </c>
      <c r="C48" s="1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49</v>
      </c>
      <c r="C49" s="1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6" customFormat="1">
      <c r="A50" s="6" t="s">
        <v>50</v>
      </c>
      <c r="B50" s="6">
        <v>36053</v>
      </c>
      <c r="C50" s="18">
        <v>1930000</v>
      </c>
      <c r="D50" s="6">
        <v>2.7</v>
      </c>
      <c r="E50" s="6">
        <v>9.4393000000000005E-2</v>
      </c>
      <c r="F50" s="6">
        <v>1</v>
      </c>
      <c r="G50" s="6">
        <v>7</v>
      </c>
      <c r="H50" s="6">
        <v>20</v>
      </c>
      <c r="I50" s="6">
        <v>30</v>
      </c>
      <c r="V50" s="6">
        <v>15</v>
      </c>
      <c r="W50" s="6">
        <v>1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6" customFormat="1">
      <c r="A51" s="6" t="s">
        <v>51</v>
      </c>
      <c r="B51" s="6">
        <v>12600</v>
      </c>
      <c r="C51" s="18">
        <v>1040000</v>
      </c>
      <c r="D51" s="6">
        <v>1.35</v>
      </c>
      <c r="E51" s="6">
        <v>9.4393000000000005E-2</v>
      </c>
      <c r="F51" s="6">
        <v>1</v>
      </c>
      <c r="G51" s="6">
        <v>7</v>
      </c>
      <c r="H51" s="6">
        <v>20</v>
      </c>
      <c r="I51" s="6">
        <v>30</v>
      </c>
      <c r="V51" s="6">
        <v>5</v>
      </c>
      <c r="W51" s="6">
        <v>1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3" customFormat="1">
      <c r="A52" s="13" t="s">
        <v>148</v>
      </c>
      <c r="B52" s="14">
        <v>540</v>
      </c>
      <c r="C52" s="19">
        <v>284000</v>
      </c>
      <c r="D52" s="13">
        <v>1.8</v>
      </c>
      <c r="F52" s="13">
        <v>0.9</v>
      </c>
      <c r="G52" s="13">
        <v>7</v>
      </c>
      <c r="H52" s="13">
        <v>20</v>
      </c>
      <c r="I52" s="13">
        <v>20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B53" s="16"/>
      <c r="C53" s="20"/>
      <c r="G53" s="8"/>
    </row>
    <row r="54" spans="1:113">
      <c r="G54" s="8"/>
    </row>
    <row r="55" spans="1:113">
      <c r="G55" s="8"/>
    </row>
    <row r="56" spans="1:113">
      <c r="B56" s="8"/>
      <c r="G56" s="8"/>
    </row>
    <row r="57" spans="1:113">
      <c r="B57" s="10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3</v>
      </c>
      <c r="B1" t="s">
        <v>79</v>
      </c>
      <c r="C1" t="s">
        <v>81</v>
      </c>
      <c r="D1">
        <v>9.4393000000000005E-2</v>
      </c>
    </row>
    <row r="2" spans="1:4">
      <c r="A2" t="s">
        <v>3</v>
      </c>
      <c r="B2" t="s">
        <v>82</v>
      </c>
      <c r="C2" t="s">
        <v>81</v>
      </c>
      <c r="D2">
        <v>0.30499999999999999</v>
      </c>
    </row>
    <row r="3" spans="1:4">
      <c r="A3" t="s">
        <v>3</v>
      </c>
      <c r="B3" t="s">
        <v>83</v>
      </c>
      <c r="C3" t="s">
        <v>81</v>
      </c>
      <c r="D3">
        <v>7</v>
      </c>
    </row>
    <row r="4" spans="1:4">
      <c r="A4" t="s">
        <v>3</v>
      </c>
      <c r="B4" t="s">
        <v>84</v>
      </c>
      <c r="C4" t="s">
        <v>81</v>
      </c>
      <c r="D4">
        <v>20</v>
      </c>
    </row>
    <row r="5" spans="1:4">
      <c r="A5" t="s">
        <v>3</v>
      </c>
      <c r="B5" t="s">
        <v>85</v>
      </c>
      <c r="C5" t="s">
        <v>81</v>
      </c>
      <c r="D5">
        <v>25</v>
      </c>
    </row>
    <row r="6" spans="1:4">
      <c r="A6" t="s">
        <v>3</v>
      </c>
      <c r="B6" t="s">
        <v>86</v>
      </c>
      <c r="C6" t="s">
        <v>81</v>
      </c>
      <c r="D6">
        <v>0.15</v>
      </c>
    </row>
    <row r="7" spans="1:4">
      <c r="A7" t="s">
        <v>3</v>
      </c>
      <c r="B7" t="s">
        <v>87</v>
      </c>
      <c r="C7" t="s">
        <v>81</v>
      </c>
      <c r="D7">
        <v>21</v>
      </c>
    </row>
    <row r="8" spans="1:4">
      <c r="A8" t="s">
        <v>4</v>
      </c>
      <c r="B8" t="s">
        <v>79</v>
      </c>
      <c r="C8" t="s">
        <v>81</v>
      </c>
      <c r="D8">
        <v>9.4393000000000005E-2</v>
      </c>
    </row>
    <row r="9" spans="1:4">
      <c r="A9" t="s">
        <v>4</v>
      </c>
      <c r="B9" t="s">
        <v>82</v>
      </c>
      <c r="C9" t="s">
        <v>81</v>
      </c>
      <c r="D9">
        <v>0.30499999999999999</v>
      </c>
    </row>
    <row r="10" spans="1:4">
      <c r="A10" t="s">
        <v>4</v>
      </c>
      <c r="B10" t="s">
        <v>83</v>
      </c>
      <c r="C10" t="s">
        <v>81</v>
      </c>
      <c r="D10">
        <v>7</v>
      </c>
    </row>
    <row r="11" spans="1:4">
      <c r="A11" t="s">
        <v>4</v>
      </c>
      <c r="B11" t="s">
        <v>84</v>
      </c>
      <c r="C11" t="s">
        <v>81</v>
      </c>
      <c r="D11">
        <v>20</v>
      </c>
    </row>
    <row r="12" spans="1:4">
      <c r="A12" t="s">
        <v>4</v>
      </c>
      <c r="B12" t="s">
        <v>85</v>
      </c>
      <c r="C12" t="s">
        <v>81</v>
      </c>
      <c r="D12">
        <v>25</v>
      </c>
    </row>
    <row r="13" spans="1:4">
      <c r="A13" t="s">
        <v>4</v>
      </c>
      <c r="B13" t="s">
        <v>86</v>
      </c>
      <c r="C13" t="s">
        <v>81</v>
      </c>
      <c r="D13">
        <v>0.15</v>
      </c>
    </row>
    <row r="14" spans="1:4">
      <c r="A14" t="s">
        <v>4</v>
      </c>
      <c r="B14" t="s">
        <v>87</v>
      </c>
      <c r="C14" t="s">
        <v>81</v>
      </c>
      <c r="D14">
        <v>21</v>
      </c>
    </row>
    <row r="15" spans="1:4">
      <c r="A15" t="s">
        <v>5</v>
      </c>
      <c r="B15" t="s">
        <v>79</v>
      </c>
      <c r="C15" t="s">
        <v>81</v>
      </c>
      <c r="D15">
        <v>0</v>
      </c>
    </row>
    <row r="16" spans="1:4">
      <c r="A16" t="s">
        <v>5</v>
      </c>
      <c r="B16" t="s">
        <v>82</v>
      </c>
      <c r="C16" t="s">
        <v>81</v>
      </c>
      <c r="D16">
        <v>1</v>
      </c>
    </row>
    <row r="17" spans="1:4">
      <c r="A17" t="s">
        <v>5</v>
      </c>
      <c r="B17" t="s">
        <v>85</v>
      </c>
      <c r="C17" t="s">
        <v>81</v>
      </c>
      <c r="D17">
        <v>30</v>
      </c>
    </row>
    <row r="18" spans="1:4">
      <c r="A18" t="s">
        <v>6</v>
      </c>
      <c r="B18" t="s">
        <v>79</v>
      </c>
      <c r="C18" t="s">
        <v>81</v>
      </c>
      <c r="D18">
        <v>0</v>
      </c>
    </row>
    <row r="19" spans="1:4">
      <c r="A19" t="s">
        <v>6</v>
      </c>
      <c r="B19" t="s">
        <v>82</v>
      </c>
      <c r="C19" t="s">
        <v>81</v>
      </c>
      <c r="D19">
        <v>0.99</v>
      </c>
    </row>
    <row r="20" spans="1:4">
      <c r="A20" t="s">
        <v>6</v>
      </c>
      <c r="B20" t="s">
        <v>85</v>
      </c>
      <c r="C20" t="s">
        <v>81</v>
      </c>
      <c r="D20">
        <v>20</v>
      </c>
    </row>
    <row r="21" spans="1:4">
      <c r="A21" t="s">
        <v>7</v>
      </c>
      <c r="B21" t="s">
        <v>79</v>
      </c>
      <c r="C21" t="s">
        <v>81</v>
      </c>
      <c r="D21">
        <v>0</v>
      </c>
    </row>
    <row r="22" spans="1:4">
      <c r="A22" t="s">
        <v>7</v>
      </c>
      <c r="B22" t="s">
        <v>82</v>
      </c>
      <c r="C22" t="s">
        <v>81</v>
      </c>
      <c r="D22">
        <v>4.2</v>
      </c>
    </row>
    <row r="23" spans="1:4">
      <c r="A23" t="s">
        <v>7</v>
      </c>
      <c r="B23" t="s">
        <v>85</v>
      </c>
      <c r="C23" t="s">
        <v>81</v>
      </c>
      <c r="D23">
        <v>12</v>
      </c>
    </row>
    <row r="24" spans="1:4">
      <c r="A24" t="s">
        <v>8</v>
      </c>
      <c r="B24" t="s">
        <v>79</v>
      </c>
      <c r="C24" t="s">
        <v>81</v>
      </c>
      <c r="D24">
        <v>0</v>
      </c>
    </row>
    <row r="25" spans="1:4">
      <c r="A25" t="s">
        <v>8</v>
      </c>
      <c r="B25" t="s">
        <v>82</v>
      </c>
      <c r="C25" t="s">
        <v>81</v>
      </c>
      <c r="D25">
        <v>4.4000000000000004</v>
      </c>
    </row>
    <row r="26" spans="1:4">
      <c r="A26" t="s">
        <v>8</v>
      </c>
      <c r="B26" t="s">
        <v>85</v>
      </c>
      <c r="C26" t="s">
        <v>81</v>
      </c>
      <c r="D26">
        <v>18</v>
      </c>
    </row>
    <row r="27" spans="1:4">
      <c r="A27" t="s">
        <v>9</v>
      </c>
      <c r="B27" t="s">
        <v>79</v>
      </c>
      <c r="C27" t="s">
        <v>81</v>
      </c>
      <c r="D27">
        <v>9.4393000000000005E-2</v>
      </c>
    </row>
    <row r="28" spans="1:4">
      <c r="A28" t="s">
        <v>9</v>
      </c>
      <c r="B28" t="s">
        <v>82</v>
      </c>
      <c r="C28" t="s">
        <v>81</v>
      </c>
      <c r="D28">
        <v>0.63</v>
      </c>
    </row>
    <row r="29" spans="1:4">
      <c r="A29" t="s">
        <v>9</v>
      </c>
      <c r="B29" t="s">
        <v>83</v>
      </c>
      <c r="C29" t="s">
        <v>81</v>
      </c>
      <c r="D29">
        <v>7</v>
      </c>
    </row>
    <row r="30" spans="1:4">
      <c r="A30" t="s">
        <v>9</v>
      </c>
      <c r="B30" t="s">
        <v>84</v>
      </c>
      <c r="C30" t="s">
        <v>81</v>
      </c>
      <c r="D30">
        <v>20</v>
      </c>
    </row>
    <row r="31" spans="1:4">
      <c r="A31" t="s">
        <v>9</v>
      </c>
      <c r="B31" t="s">
        <v>85</v>
      </c>
      <c r="C31" t="s">
        <v>81</v>
      </c>
      <c r="D31">
        <v>25</v>
      </c>
    </row>
    <row r="32" spans="1:4">
      <c r="A32" t="s">
        <v>9</v>
      </c>
      <c r="B32" t="s">
        <v>86</v>
      </c>
      <c r="C32" t="s">
        <v>81</v>
      </c>
      <c r="D32">
        <v>0.4</v>
      </c>
    </row>
    <row r="33" spans="1:4">
      <c r="A33" t="s">
        <v>9</v>
      </c>
      <c r="B33" t="s">
        <v>87</v>
      </c>
      <c r="C33" t="s">
        <v>81</v>
      </c>
      <c r="D33">
        <v>14</v>
      </c>
    </row>
    <row r="34" spans="1:4">
      <c r="A34" t="s">
        <v>10</v>
      </c>
      <c r="B34" t="s">
        <v>79</v>
      </c>
      <c r="C34" t="s">
        <v>81</v>
      </c>
      <c r="D34">
        <v>9.4393000000000005E-2</v>
      </c>
    </row>
    <row r="35" spans="1:4">
      <c r="A35" t="s">
        <v>10</v>
      </c>
      <c r="B35" t="s">
        <v>82</v>
      </c>
      <c r="C35" t="s">
        <v>81</v>
      </c>
      <c r="D35">
        <v>0.55000000000000004</v>
      </c>
    </row>
    <row r="36" spans="1:4">
      <c r="A36" t="s">
        <v>10</v>
      </c>
      <c r="B36" t="s">
        <v>83</v>
      </c>
      <c r="C36" t="s">
        <v>81</v>
      </c>
      <c r="D36">
        <v>7</v>
      </c>
    </row>
    <row r="37" spans="1:4">
      <c r="A37" t="s">
        <v>10</v>
      </c>
      <c r="B37" t="s">
        <v>84</v>
      </c>
      <c r="C37" t="s">
        <v>81</v>
      </c>
      <c r="D37">
        <v>20</v>
      </c>
    </row>
    <row r="38" spans="1:4">
      <c r="A38" t="s">
        <v>10</v>
      </c>
      <c r="B38" t="s">
        <v>85</v>
      </c>
      <c r="C38" t="s">
        <v>81</v>
      </c>
      <c r="D38">
        <v>25</v>
      </c>
    </row>
    <row r="39" spans="1:4">
      <c r="A39" t="s">
        <v>10</v>
      </c>
      <c r="B39" t="s">
        <v>86</v>
      </c>
      <c r="C39" t="s">
        <v>81</v>
      </c>
      <c r="D39">
        <v>0.4</v>
      </c>
    </row>
    <row r="40" spans="1:4">
      <c r="A40" t="s">
        <v>10</v>
      </c>
      <c r="B40" t="s">
        <v>87</v>
      </c>
      <c r="C40" t="s">
        <v>81</v>
      </c>
      <c r="D40">
        <v>14</v>
      </c>
    </row>
    <row r="41" spans="1:4">
      <c r="A41" t="s">
        <v>11</v>
      </c>
      <c r="B41" t="s">
        <v>79</v>
      </c>
      <c r="C41" t="s">
        <v>81</v>
      </c>
      <c r="D41">
        <v>9.4393000000000005E-2</v>
      </c>
    </row>
    <row r="42" spans="1:4">
      <c r="A42" t="s">
        <v>11</v>
      </c>
      <c r="B42" t="s">
        <v>82</v>
      </c>
      <c r="C42" t="s">
        <v>81</v>
      </c>
      <c r="D42">
        <v>0.55000000000000004</v>
      </c>
    </row>
    <row r="43" spans="1:4">
      <c r="A43" t="s">
        <v>11</v>
      </c>
      <c r="B43" t="s">
        <v>83</v>
      </c>
      <c r="C43" t="s">
        <v>81</v>
      </c>
      <c r="D43">
        <v>7</v>
      </c>
    </row>
    <row r="44" spans="1:4">
      <c r="A44" t="s">
        <v>11</v>
      </c>
      <c r="B44" t="s">
        <v>84</v>
      </c>
      <c r="C44" t="s">
        <v>81</v>
      </c>
      <c r="D44">
        <v>20</v>
      </c>
    </row>
    <row r="45" spans="1:4">
      <c r="A45" t="s">
        <v>11</v>
      </c>
      <c r="B45" t="s">
        <v>85</v>
      </c>
      <c r="C45" t="s">
        <v>81</v>
      </c>
      <c r="D45">
        <v>25</v>
      </c>
    </row>
    <row r="46" spans="1:4">
      <c r="A46" t="s">
        <v>11</v>
      </c>
      <c r="B46" t="s">
        <v>86</v>
      </c>
      <c r="C46" t="s">
        <v>81</v>
      </c>
      <c r="D46">
        <v>0.4</v>
      </c>
    </row>
    <row r="47" spans="1:4">
      <c r="A47" t="s">
        <v>11</v>
      </c>
      <c r="B47" t="s">
        <v>87</v>
      </c>
      <c r="C47" t="s">
        <v>81</v>
      </c>
      <c r="D47">
        <v>14</v>
      </c>
    </row>
    <row r="48" spans="1:4">
      <c r="A48" t="s">
        <v>13</v>
      </c>
      <c r="B48" t="s">
        <v>79</v>
      </c>
      <c r="C48" t="s">
        <v>81</v>
      </c>
      <c r="D48">
        <v>9.4393000000000005E-2</v>
      </c>
    </row>
    <row r="49" spans="1:4">
      <c r="A49" t="s">
        <v>13</v>
      </c>
      <c r="B49" t="s">
        <v>83</v>
      </c>
      <c r="C49" t="s">
        <v>81</v>
      </c>
      <c r="D49">
        <v>7</v>
      </c>
    </row>
    <row r="50" spans="1:4">
      <c r="A50" t="s">
        <v>13</v>
      </c>
      <c r="B50" t="s">
        <v>84</v>
      </c>
      <c r="C50" t="s">
        <v>81</v>
      </c>
      <c r="D50">
        <v>20</v>
      </c>
    </row>
    <row r="51" spans="1:4">
      <c r="A51" t="s">
        <v>13</v>
      </c>
      <c r="B51" t="s">
        <v>85</v>
      </c>
      <c r="C51" t="s">
        <v>81</v>
      </c>
      <c r="D51">
        <v>30</v>
      </c>
    </row>
    <row r="52" spans="1:4">
      <c r="A52" t="s">
        <v>14</v>
      </c>
      <c r="B52" t="s">
        <v>79</v>
      </c>
      <c r="C52" t="s">
        <v>81</v>
      </c>
      <c r="D52">
        <v>9.4393000000000005E-2</v>
      </c>
    </row>
    <row r="53" spans="1:4">
      <c r="A53" t="s">
        <v>14</v>
      </c>
      <c r="B53" t="s">
        <v>83</v>
      </c>
      <c r="C53" t="s">
        <v>81</v>
      </c>
      <c r="D53">
        <v>7</v>
      </c>
    </row>
    <row r="54" spans="1:4">
      <c r="A54" t="s">
        <v>14</v>
      </c>
      <c r="B54" t="s">
        <v>84</v>
      </c>
      <c r="C54" t="s">
        <v>81</v>
      </c>
      <c r="D54">
        <v>20</v>
      </c>
    </row>
    <row r="55" spans="1:4">
      <c r="A55" t="s">
        <v>14</v>
      </c>
      <c r="B55" t="s">
        <v>85</v>
      </c>
      <c r="C55" t="s">
        <v>81</v>
      </c>
      <c r="D55">
        <v>30</v>
      </c>
    </row>
    <row r="56" spans="1:4">
      <c r="A56" t="s">
        <v>15</v>
      </c>
      <c r="B56" t="s">
        <v>79</v>
      </c>
      <c r="C56" t="s">
        <v>81</v>
      </c>
      <c r="D56">
        <v>9.4393000000000005E-2</v>
      </c>
    </row>
    <row r="57" spans="1:4">
      <c r="A57" t="s">
        <v>15</v>
      </c>
      <c r="B57" t="s">
        <v>83</v>
      </c>
      <c r="C57" t="s">
        <v>81</v>
      </c>
      <c r="D57">
        <v>7</v>
      </c>
    </row>
    <row r="58" spans="1:4">
      <c r="A58" t="s">
        <v>15</v>
      </c>
      <c r="B58" t="s">
        <v>84</v>
      </c>
      <c r="C58" t="s">
        <v>81</v>
      </c>
      <c r="D58">
        <v>20</v>
      </c>
    </row>
    <row r="59" spans="1:4">
      <c r="A59" t="s">
        <v>15</v>
      </c>
      <c r="B59" t="s">
        <v>85</v>
      </c>
      <c r="C59" t="s">
        <v>81</v>
      </c>
      <c r="D59">
        <v>25</v>
      </c>
    </row>
    <row r="60" spans="1:4">
      <c r="A60" t="s">
        <v>15</v>
      </c>
      <c r="B60" t="s">
        <v>87</v>
      </c>
      <c r="C60" t="s">
        <v>81</v>
      </c>
      <c r="D60">
        <v>14</v>
      </c>
    </row>
    <row r="61" spans="1:4">
      <c r="A61" t="s">
        <v>16</v>
      </c>
      <c r="B61" t="s">
        <v>79</v>
      </c>
      <c r="C61" t="s">
        <v>81</v>
      </c>
      <c r="D61">
        <v>9.4393000000000005E-2</v>
      </c>
    </row>
    <row r="62" spans="1:4">
      <c r="A62" t="s">
        <v>16</v>
      </c>
      <c r="B62" t="s">
        <v>83</v>
      </c>
      <c r="C62" t="s">
        <v>81</v>
      </c>
      <c r="D62">
        <v>7</v>
      </c>
    </row>
    <row r="63" spans="1:4">
      <c r="A63" t="s">
        <v>16</v>
      </c>
      <c r="B63" t="s">
        <v>84</v>
      </c>
      <c r="C63" t="s">
        <v>81</v>
      </c>
      <c r="D63">
        <v>20</v>
      </c>
    </row>
    <row r="64" spans="1:4">
      <c r="A64" t="s">
        <v>16</v>
      </c>
      <c r="B64" t="s">
        <v>85</v>
      </c>
      <c r="C64" t="s">
        <v>81</v>
      </c>
      <c r="D64">
        <v>20</v>
      </c>
    </row>
    <row r="65" spans="1:4">
      <c r="A65" t="s">
        <v>16</v>
      </c>
      <c r="B65" t="s">
        <v>87</v>
      </c>
      <c r="C65" t="s">
        <v>81</v>
      </c>
      <c r="D65">
        <v>21</v>
      </c>
    </row>
    <row r="66" spans="1:4">
      <c r="A66" t="s">
        <v>17</v>
      </c>
      <c r="B66" t="s">
        <v>79</v>
      </c>
      <c r="C66" t="s">
        <v>81</v>
      </c>
      <c r="D66">
        <v>9.4393000000000005E-2</v>
      </c>
    </row>
    <row r="67" spans="1:4">
      <c r="A67" t="s">
        <v>17</v>
      </c>
      <c r="B67" t="s">
        <v>83</v>
      </c>
      <c r="C67" t="s">
        <v>81</v>
      </c>
      <c r="D67">
        <v>7</v>
      </c>
    </row>
    <row r="68" spans="1:4">
      <c r="A68" t="s">
        <v>17</v>
      </c>
      <c r="B68" t="s">
        <v>84</v>
      </c>
      <c r="C68" t="s">
        <v>81</v>
      </c>
      <c r="D68">
        <v>20</v>
      </c>
    </row>
    <row r="69" spans="1:4">
      <c r="A69" t="s">
        <v>17</v>
      </c>
      <c r="B69" t="s">
        <v>85</v>
      </c>
      <c r="C69" t="s">
        <v>81</v>
      </c>
      <c r="D69">
        <v>25</v>
      </c>
    </row>
    <row r="70" spans="1:4">
      <c r="A70" t="s">
        <v>17</v>
      </c>
      <c r="B70" t="s">
        <v>87</v>
      </c>
      <c r="C70" t="s">
        <v>81</v>
      </c>
      <c r="D70">
        <v>21</v>
      </c>
    </row>
    <row r="71" spans="1:4">
      <c r="A71" t="s">
        <v>21</v>
      </c>
      <c r="B71" t="s">
        <v>79</v>
      </c>
      <c r="C71" t="s">
        <v>81</v>
      </c>
      <c r="D71">
        <v>9.4393000000000005E-2</v>
      </c>
    </row>
    <row r="72" spans="1:4">
      <c r="A72" t="s">
        <v>21</v>
      </c>
      <c r="B72" t="s">
        <v>83</v>
      </c>
      <c r="C72" t="s">
        <v>81</v>
      </c>
      <c r="D72">
        <v>7</v>
      </c>
    </row>
    <row r="73" spans="1:4">
      <c r="A73" t="s">
        <v>21</v>
      </c>
      <c r="B73" t="s">
        <v>84</v>
      </c>
      <c r="C73" t="s">
        <v>81</v>
      </c>
      <c r="D73">
        <v>20</v>
      </c>
    </row>
    <row r="74" spans="1:4">
      <c r="A74" t="s">
        <v>21</v>
      </c>
      <c r="B74" t="s">
        <v>85</v>
      </c>
      <c r="C74" t="s">
        <v>81</v>
      </c>
      <c r="D74">
        <v>60</v>
      </c>
    </row>
    <row r="75" spans="1:4">
      <c r="A75" t="s">
        <v>18</v>
      </c>
      <c r="B75" t="s">
        <v>79</v>
      </c>
      <c r="C75" t="s">
        <v>81</v>
      </c>
      <c r="D75">
        <v>9.4393000000000005E-2</v>
      </c>
    </row>
    <row r="76" spans="1:4">
      <c r="A76" t="s">
        <v>18</v>
      </c>
      <c r="B76" t="s">
        <v>83</v>
      </c>
      <c r="C76" t="s">
        <v>81</v>
      </c>
      <c r="D76">
        <v>7</v>
      </c>
    </row>
    <row r="77" spans="1:4">
      <c r="A77" t="s">
        <v>18</v>
      </c>
      <c r="B77" t="s">
        <v>84</v>
      </c>
      <c r="C77" t="s">
        <v>81</v>
      </c>
      <c r="D77">
        <v>20</v>
      </c>
    </row>
    <row r="78" spans="1:4">
      <c r="A78" t="s">
        <v>18</v>
      </c>
      <c r="B78" t="s">
        <v>85</v>
      </c>
      <c r="C78" t="s">
        <v>81</v>
      </c>
      <c r="D78">
        <v>60</v>
      </c>
    </row>
    <row r="79" spans="1:4">
      <c r="A79" t="s">
        <v>19</v>
      </c>
      <c r="B79" t="s">
        <v>79</v>
      </c>
      <c r="C79" t="s">
        <v>81</v>
      </c>
      <c r="D79">
        <v>9.4393000000000005E-2</v>
      </c>
    </row>
    <row r="80" spans="1:4">
      <c r="A80" t="s">
        <v>19</v>
      </c>
      <c r="B80" t="s">
        <v>83</v>
      </c>
      <c r="C80" t="s">
        <v>81</v>
      </c>
      <c r="D80">
        <v>7</v>
      </c>
    </row>
    <row r="81" spans="1:4">
      <c r="A81" t="s">
        <v>19</v>
      </c>
      <c r="B81" t="s">
        <v>84</v>
      </c>
      <c r="C81" t="s">
        <v>81</v>
      </c>
      <c r="D81">
        <v>20</v>
      </c>
    </row>
    <row r="82" spans="1:4">
      <c r="A82" t="s">
        <v>19</v>
      </c>
      <c r="B82" t="s">
        <v>85</v>
      </c>
      <c r="C82" t="s">
        <v>81</v>
      </c>
      <c r="D82">
        <v>60</v>
      </c>
    </row>
    <row r="83" spans="1:4">
      <c r="A83" t="s">
        <v>20</v>
      </c>
      <c r="B83" t="s">
        <v>79</v>
      </c>
      <c r="C83" t="s">
        <v>81</v>
      </c>
      <c r="D83">
        <v>9.4393000000000005E-2</v>
      </c>
    </row>
    <row r="84" spans="1:4">
      <c r="A84" t="s">
        <v>20</v>
      </c>
      <c r="B84" t="s">
        <v>83</v>
      </c>
      <c r="C84" t="s">
        <v>81</v>
      </c>
      <c r="D84">
        <v>7</v>
      </c>
    </row>
    <row r="85" spans="1:4">
      <c r="A85" t="s">
        <v>20</v>
      </c>
      <c r="B85" t="s">
        <v>84</v>
      </c>
      <c r="C85" t="s">
        <v>81</v>
      </c>
      <c r="D85">
        <v>20</v>
      </c>
    </row>
    <row r="86" spans="1:4">
      <c r="A86" t="s">
        <v>20</v>
      </c>
      <c r="B86" t="s">
        <v>85</v>
      </c>
      <c r="C86" t="s">
        <v>81</v>
      </c>
      <c r="D86">
        <v>60</v>
      </c>
    </row>
    <row r="87" spans="1:4">
      <c r="A87" t="s">
        <v>22</v>
      </c>
      <c r="B87" t="s">
        <v>79</v>
      </c>
      <c r="C87" t="s">
        <v>81</v>
      </c>
      <c r="D87">
        <v>9.4393000000000005E-2</v>
      </c>
    </row>
    <row r="88" spans="1:4">
      <c r="A88" t="s">
        <v>22</v>
      </c>
      <c r="B88" t="s">
        <v>82</v>
      </c>
      <c r="C88" t="s">
        <v>81</v>
      </c>
      <c r="D88">
        <v>1.012</v>
      </c>
    </row>
    <row r="89" spans="1:4">
      <c r="A89" t="s">
        <v>22</v>
      </c>
      <c r="B89" t="s">
        <v>83</v>
      </c>
      <c r="C89" t="s">
        <v>81</v>
      </c>
      <c r="D89">
        <v>7</v>
      </c>
    </row>
    <row r="90" spans="1:4">
      <c r="A90" t="s">
        <v>22</v>
      </c>
      <c r="B90" t="s">
        <v>84</v>
      </c>
      <c r="C90" t="s">
        <v>81</v>
      </c>
      <c r="D90">
        <v>20</v>
      </c>
    </row>
    <row r="91" spans="1:4">
      <c r="A91" t="s">
        <v>22</v>
      </c>
      <c r="B91" t="s">
        <v>85</v>
      </c>
      <c r="C91" t="s">
        <v>81</v>
      </c>
      <c r="D91">
        <v>25</v>
      </c>
    </row>
    <row r="92" spans="1:4">
      <c r="A92" t="s">
        <v>22</v>
      </c>
      <c r="B92" t="s">
        <v>86</v>
      </c>
      <c r="C92" t="s">
        <v>81</v>
      </c>
      <c r="D92">
        <v>0.4</v>
      </c>
    </row>
    <row r="93" spans="1:4">
      <c r="A93" t="s">
        <v>22</v>
      </c>
      <c r="B93" t="s">
        <v>87</v>
      </c>
      <c r="C93" t="s">
        <v>81</v>
      </c>
      <c r="D93">
        <v>21</v>
      </c>
    </row>
    <row r="94" spans="1:4">
      <c r="A94" t="s">
        <v>23</v>
      </c>
      <c r="B94" t="s">
        <v>79</v>
      </c>
      <c r="C94" t="s">
        <v>81</v>
      </c>
      <c r="D94">
        <v>9.4393000000000005E-2</v>
      </c>
    </row>
    <row r="95" spans="1:4">
      <c r="A95" t="s">
        <v>23</v>
      </c>
      <c r="B95" t="s">
        <v>82</v>
      </c>
      <c r="C95" t="s">
        <v>81</v>
      </c>
      <c r="D95">
        <v>1.012</v>
      </c>
    </row>
    <row r="96" spans="1:4">
      <c r="A96" t="s">
        <v>23</v>
      </c>
      <c r="B96" t="s">
        <v>83</v>
      </c>
      <c r="C96" t="s">
        <v>81</v>
      </c>
      <c r="D96">
        <v>7</v>
      </c>
    </row>
    <row r="97" spans="1:4">
      <c r="A97" t="s">
        <v>23</v>
      </c>
      <c r="B97" t="s">
        <v>84</v>
      </c>
      <c r="C97" t="s">
        <v>81</v>
      </c>
      <c r="D97">
        <v>20</v>
      </c>
    </row>
    <row r="98" spans="1:4">
      <c r="A98" t="s">
        <v>23</v>
      </c>
      <c r="B98" t="s">
        <v>85</v>
      </c>
      <c r="C98" t="s">
        <v>81</v>
      </c>
      <c r="D98">
        <v>25</v>
      </c>
    </row>
    <row r="99" spans="1:4">
      <c r="A99" t="s">
        <v>23</v>
      </c>
      <c r="B99" t="s">
        <v>86</v>
      </c>
      <c r="C99" t="s">
        <v>81</v>
      </c>
      <c r="D99">
        <v>0.4</v>
      </c>
    </row>
    <row r="100" spans="1:4">
      <c r="A100" t="s">
        <v>23</v>
      </c>
      <c r="B100" t="s">
        <v>87</v>
      </c>
      <c r="C100" t="s">
        <v>81</v>
      </c>
      <c r="D100">
        <v>21</v>
      </c>
    </row>
    <row r="101" spans="1:4">
      <c r="A101" t="s">
        <v>24</v>
      </c>
      <c r="B101" t="s">
        <v>79</v>
      </c>
      <c r="C101" t="s">
        <v>81</v>
      </c>
      <c r="D101">
        <v>9.4393000000000005E-2</v>
      </c>
    </row>
    <row r="102" spans="1:4">
      <c r="A102" t="s">
        <v>24</v>
      </c>
      <c r="B102" t="s">
        <v>82</v>
      </c>
      <c r="C102" t="s">
        <v>81</v>
      </c>
      <c r="D102">
        <v>0.99</v>
      </c>
    </row>
    <row r="103" spans="1:4">
      <c r="A103" t="s">
        <v>24</v>
      </c>
      <c r="B103" t="s">
        <v>83</v>
      </c>
      <c r="C103" t="s">
        <v>81</v>
      </c>
      <c r="D103">
        <v>7</v>
      </c>
    </row>
    <row r="104" spans="1:4">
      <c r="A104" t="s">
        <v>24</v>
      </c>
      <c r="B104" t="s">
        <v>84</v>
      </c>
      <c r="C104" t="s">
        <v>81</v>
      </c>
      <c r="D104">
        <v>20</v>
      </c>
    </row>
    <row r="105" spans="1:4">
      <c r="A105" t="s">
        <v>24</v>
      </c>
      <c r="B105" t="s">
        <v>85</v>
      </c>
      <c r="C105" t="s">
        <v>81</v>
      </c>
      <c r="D105">
        <v>20</v>
      </c>
    </row>
    <row r="106" spans="1:4">
      <c r="A106" t="s">
        <v>24</v>
      </c>
      <c r="B106" t="s">
        <v>86</v>
      </c>
      <c r="C106" t="s">
        <v>81</v>
      </c>
      <c r="D106">
        <v>0.05</v>
      </c>
    </row>
    <row r="107" spans="1:4">
      <c r="A107" t="s">
        <v>24</v>
      </c>
      <c r="B107" t="s">
        <v>87</v>
      </c>
      <c r="C107" t="s">
        <v>81</v>
      </c>
      <c r="D107">
        <v>1</v>
      </c>
    </row>
    <row r="108" spans="1:4">
      <c r="A108" t="s">
        <v>25</v>
      </c>
      <c r="B108" t="s">
        <v>79</v>
      </c>
      <c r="C108" t="s">
        <v>81</v>
      </c>
      <c r="D108">
        <v>9.4393000000000005E-2</v>
      </c>
    </row>
    <row r="109" spans="1:4">
      <c r="A109" t="s">
        <v>25</v>
      </c>
      <c r="B109" t="s">
        <v>82</v>
      </c>
      <c r="C109" t="s">
        <v>81</v>
      </c>
      <c r="D109">
        <v>0.99</v>
      </c>
    </row>
    <row r="110" spans="1:4">
      <c r="A110" t="s">
        <v>25</v>
      </c>
      <c r="B110" t="s">
        <v>83</v>
      </c>
      <c r="C110" t="s">
        <v>81</v>
      </c>
      <c r="D110">
        <v>7</v>
      </c>
    </row>
    <row r="111" spans="1:4">
      <c r="A111" t="s">
        <v>25</v>
      </c>
      <c r="B111" t="s">
        <v>84</v>
      </c>
      <c r="C111" t="s">
        <v>81</v>
      </c>
      <c r="D111">
        <v>20</v>
      </c>
    </row>
    <row r="112" spans="1:4">
      <c r="A112" t="s">
        <v>25</v>
      </c>
      <c r="B112" t="s">
        <v>85</v>
      </c>
      <c r="C112" t="s">
        <v>81</v>
      </c>
      <c r="D112">
        <v>20</v>
      </c>
    </row>
    <row r="113" spans="1:4">
      <c r="A113" t="s">
        <v>25</v>
      </c>
      <c r="B113" t="s">
        <v>86</v>
      </c>
      <c r="C113" t="s">
        <v>81</v>
      </c>
      <c r="D113">
        <v>0.05</v>
      </c>
    </row>
    <row r="114" spans="1:4">
      <c r="A114" t="s">
        <v>25</v>
      </c>
      <c r="B114" t="s">
        <v>87</v>
      </c>
      <c r="C114" t="s">
        <v>81</v>
      </c>
      <c r="D114">
        <v>1</v>
      </c>
    </row>
    <row r="115" spans="1:4">
      <c r="A115" t="s">
        <v>26</v>
      </c>
      <c r="B115" t="s">
        <v>79</v>
      </c>
      <c r="C115" t="s">
        <v>81</v>
      </c>
      <c r="D115">
        <v>9.4393000000000005E-2</v>
      </c>
    </row>
    <row r="116" spans="1:4">
      <c r="A116" t="s">
        <v>26</v>
      </c>
      <c r="B116" t="s">
        <v>82</v>
      </c>
      <c r="C116" t="s">
        <v>81</v>
      </c>
      <c r="D116">
        <v>1.06</v>
      </c>
    </row>
    <row r="117" spans="1:4">
      <c r="A117" t="s">
        <v>26</v>
      </c>
      <c r="B117" t="s">
        <v>83</v>
      </c>
      <c r="C117" t="s">
        <v>81</v>
      </c>
      <c r="D117">
        <v>7</v>
      </c>
    </row>
    <row r="118" spans="1:4">
      <c r="A118" t="s">
        <v>26</v>
      </c>
      <c r="B118" t="s">
        <v>84</v>
      </c>
      <c r="C118" t="s">
        <v>81</v>
      </c>
      <c r="D118">
        <v>20</v>
      </c>
    </row>
    <row r="119" spans="1:4">
      <c r="A119" t="s">
        <v>26</v>
      </c>
      <c r="B119" t="s">
        <v>85</v>
      </c>
      <c r="C119" t="s">
        <v>81</v>
      </c>
      <c r="D119">
        <v>25</v>
      </c>
    </row>
    <row r="120" spans="1:4">
      <c r="A120" t="s">
        <v>26</v>
      </c>
      <c r="B120" t="s">
        <v>86</v>
      </c>
      <c r="C120" t="s">
        <v>81</v>
      </c>
      <c r="D120">
        <v>0.15</v>
      </c>
    </row>
    <row r="121" spans="1:4">
      <c r="A121" t="s">
        <v>26</v>
      </c>
      <c r="B121" t="s">
        <v>87</v>
      </c>
      <c r="C121" t="s">
        <v>81</v>
      </c>
      <c r="D121">
        <v>2.8</v>
      </c>
    </row>
    <row r="122" spans="1:4">
      <c r="A122" t="s">
        <v>27</v>
      </c>
      <c r="B122" t="s">
        <v>79</v>
      </c>
      <c r="C122" t="s">
        <v>81</v>
      </c>
      <c r="D122">
        <v>9.4393000000000005E-2</v>
      </c>
    </row>
    <row r="123" spans="1:4">
      <c r="A123" t="s">
        <v>27</v>
      </c>
      <c r="B123" t="s">
        <v>82</v>
      </c>
      <c r="C123" t="s">
        <v>81</v>
      </c>
      <c r="D123">
        <v>1.06</v>
      </c>
    </row>
    <row r="124" spans="1:4">
      <c r="A124" t="s">
        <v>27</v>
      </c>
      <c r="B124" t="s">
        <v>83</v>
      </c>
      <c r="C124" t="s">
        <v>81</v>
      </c>
      <c r="D124">
        <v>7</v>
      </c>
    </row>
    <row r="125" spans="1:4">
      <c r="A125" t="s">
        <v>27</v>
      </c>
      <c r="B125" t="s">
        <v>84</v>
      </c>
      <c r="C125" t="s">
        <v>81</v>
      </c>
      <c r="D125">
        <v>20</v>
      </c>
    </row>
    <row r="126" spans="1:4">
      <c r="A126" t="s">
        <v>27</v>
      </c>
      <c r="B126" t="s">
        <v>85</v>
      </c>
      <c r="C126" t="s">
        <v>81</v>
      </c>
      <c r="D126">
        <v>25</v>
      </c>
    </row>
    <row r="127" spans="1:4">
      <c r="A127" t="s">
        <v>27</v>
      </c>
      <c r="B127" t="s">
        <v>86</v>
      </c>
      <c r="C127" t="s">
        <v>81</v>
      </c>
      <c r="D127">
        <v>0.15</v>
      </c>
    </row>
    <row r="128" spans="1:4">
      <c r="A128" t="s">
        <v>27</v>
      </c>
      <c r="B128" t="s">
        <v>87</v>
      </c>
      <c r="C128" t="s">
        <v>81</v>
      </c>
      <c r="D128">
        <v>2.8</v>
      </c>
    </row>
    <row r="129" spans="1:4">
      <c r="A129" t="s">
        <v>28</v>
      </c>
      <c r="B129" t="s">
        <v>79</v>
      </c>
      <c r="C129" t="s">
        <v>81</v>
      </c>
      <c r="D129">
        <v>9.4393000000000005E-2</v>
      </c>
    </row>
    <row r="130" spans="1:4">
      <c r="A130" t="s">
        <v>28</v>
      </c>
      <c r="B130" t="s">
        <v>82</v>
      </c>
      <c r="C130" t="s">
        <v>81</v>
      </c>
      <c r="D130">
        <v>5.4</v>
      </c>
    </row>
    <row r="131" spans="1:4">
      <c r="A131" t="s">
        <v>28</v>
      </c>
      <c r="B131" t="s">
        <v>83</v>
      </c>
      <c r="C131" t="s">
        <v>81</v>
      </c>
      <c r="D131">
        <v>7</v>
      </c>
    </row>
    <row r="132" spans="1:4">
      <c r="A132" t="s">
        <v>28</v>
      </c>
      <c r="B132" t="s">
        <v>84</v>
      </c>
      <c r="C132" t="s">
        <v>81</v>
      </c>
      <c r="D132">
        <v>20</v>
      </c>
    </row>
    <row r="133" spans="1:4">
      <c r="A133" t="s">
        <v>28</v>
      </c>
      <c r="B133" t="s">
        <v>85</v>
      </c>
      <c r="C133" t="s">
        <v>81</v>
      </c>
      <c r="D133">
        <v>25</v>
      </c>
    </row>
    <row r="134" spans="1:4">
      <c r="A134" t="s">
        <v>28</v>
      </c>
      <c r="B134" t="s">
        <v>86</v>
      </c>
      <c r="C134" t="s">
        <v>81</v>
      </c>
      <c r="D134">
        <v>0.25</v>
      </c>
    </row>
    <row r="135" spans="1:4">
      <c r="A135" t="s">
        <v>28</v>
      </c>
      <c r="B135" t="s">
        <v>87</v>
      </c>
      <c r="C135" t="s">
        <v>81</v>
      </c>
      <c r="D135">
        <v>7</v>
      </c>
    </row>
    <row r="136" spans="1:4">
      <c r="A136" t="s">
        <v>29</v>
      </c>
      <c r="B136" t="s">
        <v>79</v>
      </c>
      <c r="C136" t="s">
        <v>81</v>
      </c>
      <c r="D136">
        <v>9.4393000000000005E-2</v>
      </c>
    </row>
    <row r="137" spans="1:4">
      <c r="A137" t="s">
        <v>29</v>
      </c>
      <c r="B137" t="s">
        <v>82</v>
      </c>
      <c r="C137" t="s">
        <v>81</v>
      </c>
      <c r="D137">
        <v>5.4</v>
      </c>
    </row>
    <row r="138" spans="1:4">
      <c r="A138" t="s">
        <v>29</v>
      </c>
      <c r="B138" t="s">
        <v>83</v>
      </c>
      <c r="C138" t="s">
        <v>81</v>
      </c>
      <c r="D138">
        <v>7</v>
      </c>
    </row>
    <row r="139" spans="1:4">
      <c r="A139" t="s">
        <v>29</v>
      </c>
      <c r="B139" t="s">
        <v>84</v>
      </c>
      <c r="C139" t="s">
        <v>81</v>
      </c>
      <c r="D139">
        <v>20</v>
      </c>
    </row>
    <row r="140" spans="1:4">
      <c r="A140" t="s">
        <v>29</v>
      </c>
      <c r="B140" t="s">
        <v>85</v>
      </c>
      <c r="C140" t="s">
        <v>81</v>
      </c>
      <c r="D140">
        <v>25</v>
      </c>
    </row>
    <row r="141" spans="1:4">
      <c r="A141" t="s">
        <v>29</v>
      </c>
      <c r="B141" t="s">
        <v>86</v>
      </c>
      <c r="C141" t="s">
        <v>81</v>
      </c>
      <c r="D141">
        <v>0.25</v>
      </c>
    </row>
    <row r="142" spans="1:4">
      <c r="A142" t="s">
        <v>29</v>
      </c>
      <c r="B142" t="s">
        <v>87</v>
      </c>
      <c r="C142" t="s">
        <v>81</v>
      </c>
      <c r="D142">
        <v>7</v>
      </c>
    </row>
    <row r="143" spans="1:4">
      <c r="A143" t="s">
        <v>30</v>
      </c>
      <c r="B143" t="s">
        <v>79</v>
      </c>
      <c r="C143" t="s">
        <v>81</v>
      </c>
      <c r="D143">
        <v>9.4393000000000005E-2</v>
      </c>
    </row>
    <row r="144" spans="1:4">
      <c r="A144" t="s">
        <v>30</v>
      </c>
      <c r="B144" t="s">
        <v>82</v>
      </c>
      <c r="C144" t="s">
        <v>81</v>
      </c>
      <c r="D144">
        <v>8.9700000000000006</v>
      </c>
    </row>
    <row r="145" spans="1:4">
      <c r="A145" t="s">
        <v>30</v>
      </c>
      <c r="B145" t="s">
        <v>83</v>
      </c>
      <c r="C145" t="s">
        <v>81</v>
      </c>
      <c r="D145">
        <v>7</v>
      </c>
    </row>
    <row r="146" spans="1:4">
      <c r="A146" t="s">
        <v>30</v>
      </c>
      <c r="B146" t="s">
        <v>84</v>
      </c>
      <c r="C146" t="s">
        <v>81</v>
      </c>
      <c r="D146">
        <v>20</v>
      </c>
    </row>
    <row r="147" spans="1:4">
      <c r="A147" t="s">
        <v>30</v>
      </c>
      <c r="B147" t="s">
        <v>85</v>
      </c>
      <c r="C147" t="s">
        <v>81</v>
      </c>
      <c r="D147">
        <v>30</v>
      </c>
    </row>
    <row r="148" spans="1:4">
      <c r="A148" t="s">
        <v>30</v>
      </c>
      <c r="B148" t="s">
        <v>86</v>
      </c>
      <c r="C148" t="s">
        <v>81</v>
      </c>
      <c r="D148">
        <v>0.2</v>
      </c>
    </row>
    <row r="149" spans="1:4">
      <c r="A149" t="s">
        <v>30</v>
      </c>
      <c r="B149" t="s">
        <v>87</v>
      </c>
      <c r="C149" t="s">
        <v>81</v>
      </c>
      <c r="D149">
        <v>14</v>
      </c>
    </row>
    <row r="150" spans="1:4">
      <c r="A150" t="s">
        <v>31</v>
      </c>
      <c r="B150" t="s">
        <v>79</v>
      </c>
      <c r="C150" t="s">
        <v>81</v>
      </c>
      <c r="D150">
        <v>9.4393000000000005E-2</v>
      </c>
    </row>
    <row r="151" spans="1:4">
      <c r="A151" t="s">
        <v>31</v>
      </c>
      <c r="B151" t="s">
        <v>82</v>
      </c>
      <c r="C151" t="s">
        <v>81</v>
      </c>
      <c r="D151">
        <v>8.9700000000000006</v>
      </c>
    </row>
    <row r="152" spans="1:4">
      <c r="A152" t="s">
        <v>31</v>
      </c>
      <c r="B152" t="s">
        <v>83</v>
      </c>
      <c r="C152" t="s">
        <v>81</v>
      </c>
      <c r="D152">
        <v>7</v>
      </c>
    </row>
    <row r="153" spans="1:4">
      <c r="A153" t="s">
        <v>31</v>
      </c>
      <c r="B153" t="s">
        <v>84</v>
      </c>
      <c r="C153" t="s">
        <v>81</v>
      </c>
      <c r="D153">
        <v>20</v>
      </c>
    </row>
    <row r="154" spans="1:4">
      <c r="A154" t="s">
        <v>31</v>
      </c>
      <c r="B154" t="s">
        <v>85</v>
      </c>
      <c r="C154" t="s">
        <v>81</v>
      </c>
      <c r="D154">
        <v>30</v>
      </c>
    </row>
    <row r="155" spans="1:4">
      <c r="A155" t="s">
        <v>31</v>
      </c>
      <c r="B155" t="s">
        <v>86</v>
      </c>
      <c r="C155" t="s">
        <v>81</v>
      </c>
      <c r="D155">
        <v>0.2</v>
      </c>
    </row>
    <row r="156" spans="1:4">
      <c r="A156" t="s">
        <v>31</v>
      </c>
      <c r="B156" t="s">
        <v>87</v>
      </c>
      <c r="C156" t="s">
        <v>81</v>
      </c>
      <c r="D156">
        <v>14</v>
      </c>
    </row>
    <row r="157" spans="1:4">
      <c r="A157" t="s">
        <v>32</v>
      </c>
      <c r="B157" t="s">
        <v>79</v>
      </c>
      <c r="C157" t="s">
        <v>81</v>
      </c>
      <c r="D157">
        <v>9.4393000000000005E-2</v>
      </c>
    </row>
    <row r="158" spans="1:4">
      <c r="A158" t="s">
        <v>32</v>
      </c>
      <c r="B158" t="s">
        <v>82</v>
      </c>
      <c r="C158" t="s">
        <v>81</v>
      </c>
      <c r="D158">
        <v>3.03</v>
      </c>
    </row>
    <row r="159" spans="1:4">
      <c r="A159" t="s">
        <v>32</v>
      </c>
      <c r="B159" t="s">
        <v>83</v>
      </c>
      <c r="C159" t="s">
        <v>81</v>
      </c>
      <c r="D159">
        <v>7</v>
      </c>
    </row>
    <row r="160" spans="1:4">
      <c r="A160" t="s">
        <v>32</v>
      </c>
      <c r="B160" t="s">
        <v>84</v>
      </c>
      <c r="C160" t="s">
        <v>81</v>
      </c>
      <c r="D160">
        <v>20</v>
      </c>
    </row>
    <row r="161" spans="1:4">
      <c r="A161" t="s">
        <v>32</v>
      </c>
      <c r="B161" t="s">
        <v>85</v>
      </c>
      <c r="C161" t="s">
        <v>81</v>
      </c>
      <c r="D161">
        <v>30</v>
      </c>
    </row>
    <row r="162" spans="1:4">
      <c r="A162" t="s">
        <v>32</v>
      </c>
      <c r="B162" t="s">
        <v>86</v>
      </c>
      <c r="C162" t="s">
        <v>81</v>
      </c>
      <c r="D162">
        <v>0.2</v>
      </c>
    </row>
    <row r="163" spans="1:4">
      <c r="A163" t="s">
        <v>32</v>
      </c>
      <c r="B163" t="s">
        <v>87</v>
      </c>
      <c r="C163" t="s">
        <v>81</v>
      </c>
      <c r="D163">
        <v>14</v>
      </c>
    </row>
    <row r="164" spans="1:4">
      <c r="A164" t="s">
        <v>33</v>
      </c>
      <c r="B164" t="s">
        <v>79</v>
      </c>
      <c r="C164" t="s">
        <v>81</v>
      </c>
      <c r="D164">
        <v>9.4393000000000005E-2</v>
      </c>
    </row>
    <row r="165" spans="1:4">
      <c r="A165" t="s">
        <v>33</v>
      </c>
      <c r="B165" t="s">
        <v>82</v>
      </c>
      <c r="C165" t="s">
        <v>81</v>
      </c>
      <c r="D165">
        <v>3.03</v>
      </c>
    </row>
    <row r="166" spans="1:4">
      <c r="A166" t="s">
        <v>33</v>
      </c>
      <c r="B166" t="s">
        <v>83</v>
      </c>
      <c r="C166" t="s">
        <v>81</v>
      </c>
      <c r="D166">
        <v>7</v>
      </c>
    </row>
    <row r="167" spans="1:4">
      <c r="A167" t="s">
        <v>33</v>
      </c>
      <c r="B167" t="s">
        <v>84</v>
      </c>
      <c r="C167" t="s">
        <v>81</v>
      </c>
      <c r="D167">
        <v>20</v>
      </c>
    </row>
    <row r="168" spans="1:4">
      <c r="A168" t="s">
        <v>33</v>
      </c>
      <c r="B168" t="s">
        <v>85</v>
      </c>
      <c r="C168" t="s">
        <v>81</v>
      </c>
      <c r="D168">
        <v>30</v>
      </c>
    </row>
    <row r="169" spans="1:4">
      <c r="A169" t="s">
        <v>33</v>
      </c>
      <c r="B169" t="s">
        <v>86</v>
      </c>
      <c r="C169" t="s">
        <v>81</v>
      </c>
      <c r="D169">
        <v>0.2</v>
      </c>
    </row>
    <row r="170" spans="1:4">
      <c r="A170" t="s">
        <v>33</v>
      </c>
      <c r="B170" t="s">
        <v>87</v>
      </c>
      <c r="C170" t="s">
        <v>81</v>
      </c>
      <c r="D170">
        <v>14</v>
      </c>
    </row>
    <row r="171" spans="1:4">
      <c r="A171" t="s">
        <v>34</v>
      </c>
      <c r="B171" t="s">
        <v>79</v>
      </c>
      <c r="C171" t="s">
        <v>81</v>
      </c>
      <c r="D171">
        <v>9.4393000000000005E-2</v>
      </c>
    </row>
    <row r="172" spans="1:4">
      <c r="A172" t="s">
        <v>34</v>
      </c>
      <c r="B172" t="s">
        <v>82</v>
      </c>
      <c r="C172" t="s">
        <v>81</v>
      </c>
      <c r="D172">
        <v>3.5</v>
      </c>
    </row>
    <row r="173" spans="1:4">
      <c r="A173" t="s">
        <v>34</v>
      </c>
      <c r="B173" t="s">
        <v>83</v>
      </c>
      <c r="C173" t="s">
        <v>81</v>
      </c>
      <c r="D173">
        <v>7</v>
      </c>
    </row>
    <row r="174" spans="1:4">
      <c r="A174" t="s">
        <v>34</v>
      </c>
      <c r="B174" t="s">
        <v>84</v>
      </c>
      <c r="C174" t="s">
        <v>81</v>
      </c>
      <c r="D174">
        <v>20</v>
      </c>
    </row>
    <row r="175" spans="1:4">
      <c r="A175" t="s">
        <v>34</v>
      </c>
      <c r="B175" t="s">
        <v>85</v>
      </c>
      <c r="C175" t="s">
        <v>81</v>
      </c>
      <c r="D175">
        <v>25</v>
      </c>
    </row>
    <row r="176" spans="1:4">
      <c r="A176" t="s">
        <v>34</v>
      </c>
      <c r="B176" t="s">
        <v>86</v>
      </c>
      <c r="C176" t="s">
        <v>81</v>
      </c>
      <c r="D176">
        <v>0.25</v>
      </c>
    </row>
    <row r="177" spans="1:4">
      <c r="A177" t="s">
        <v>34</v>
      </c>
      <c r="B177" t="s">
        <v>87</v>
      </c>
      <c r="C177" t="s">
        <v>81</v>
      </c>
      <c r="D177">
        <v>7</v>
      </c>
    </row>
    <row r="178" spans="1:4">
      <c r="A178" t="s">
        <v>35</v>
      </c>
      <c r="B178" t="s">
        <v>79</v>
      </c>
      <c r="C178" t="s">
        <v>81</v>
      </c>
      <c r="D178">
        <v>9.4393000000000005E-2</v>
      </c>
    </row>
    <row r="179" spans="1:4">
      <c r="A179" t="s">
        <v>35</v>
      </c>
      <c r="B179" t="s">
        <v>82</v>
      </c>
      <c r="C179" t="s">
        <v>81</v>
      </c>
      <c r="D179">
        <v>3.5</v>
      </c>
    </row>
    <row r="180" spans="1:4">
      <c r="A180" t="s">
        <v>35</v>
      </c>
      <c r="B180" t="s">
        <v>83</v>
      </c>
      <c r="C180" t="s">
        <v>81</v>
      </c>
      <c r="D180">
        <v>7</v>
      </c>
    </row>
    <row r="181" spans="1:4">
      <c r="A181" t="s">
        <v>35</v>
      </c>
      <c r="B181" t="s">
        <v>84</v>
      </c>
      <c r="C181" t="s">
        <v>81</v>
      </c>
      <c r="D181">
        <v>20</v>
      </c>
    </row>
    <row r="182" spans="1:4">
      <c r="A182" t="s">
        <v>35</v>
      </c>
      <c r="B182" t="s">
        <v>85</v>
      </c>
      <c r="C182" t="s">
        <v>81</v>
      </c>
      <c r="D182">
        <v>25</v>
      </c>
    </row>
    <row r="183" spans="1:4">
      <c r="A183" t="s">
        <v>35</v>
      </c>
      <c r="B183" t="s">
        <v>86</v>
      </c>
      <c r="C183" t="s">
        <v>81</v>
      </c>
      <c r="D183">
        <v>0.25</v>
      </c>
    </row>
    <row r="184" spans="1:4">
      <c r="A184" t="s">
        <v>35</v>
      </c>
      <c r="B184" t="s">
        <v>87</v>
      </c>
      <c r="C184" t="s">
        <v>81</v>
      </c>
      <c r="D184">
        <v>7</v>
      </c>
    </row>
    <row r="185" spans="1:4">
      <c r="A185" t="s">
        <v>36</v>
      </c>
      <c r="B185" t="s">
        <v>79</v>
      </c>
      <c r="C185" t="s">
        <v>81</v>
      </c>
      <c r="D185">
        <v>9.4393000000000005E-2</v>
      </c>
    </row>
    <row r="186" spans="1:4">
      <c r="A186" t="s">
        <v>36</v>
      </c>
      <c r="B186" t="s">
        <v>82</v>
      </c>
      <c r="C186" t="s">
        <v>81</v>
      </c>
      <c r="D186">
        <v>3.25</v>
      </c>
    </row>
    <row r="187" spans="1:4">
      <c r="A187" t="s">
        <v>36</v>
      </c>
      <c r="B187" t="s">
        <v>83</v>
      </c>
      <c r="C187" t="s">
        <v>81</v>
      </c>
      <c r="D187">
        <v>7</v>
      </c>
    </row>
    <row r="188" spans="1:4">
      <c r="A188" t="s">
        <v>36</v>
      </c>
      <c r="B188" t="s">
        <v>84</v>
      </c>
      <c r="C188" t="s">
        <v>81</v>
      </c>
      <c r="D188">
        <v>20</v>
      </c>
    </row>
    <row r="189" spans="1:4">
      <c r="A189" t="s">
        <v>36</v>
      </c>
      <c r="B189" t="s">
        <v>85</v>
      </c>
      <c r="C189" t="s">
        <v>81</v>
      </c>
      <c r="D189">
        <v>20</v>
      </c>
    </row>
    <row r="190" spans="1:4">
      <c r="A190" t="s">
        <v>36</v>
      </c>
      <c r="B190" t="s">
        <v>86</v>
      </c>
      <c r="C190" t="s">
        <v>81</v>
      </c>
      <c r="D190">
        <v>0.25</v>
      </c>
    </row>
    <row r="191" spans="1:4">
      <c r="A191" t="s">
        <v>36</v>
      </c>
      <c r="B191" t="s">
        <v>87</v>
      </c>
      <c r="C191" t="s">
        <v>81</v>
      </c>
      <c r="D191">
        <v>3.5</v>
      </c>
    </row>
    <row r="192" spans="1:4">
      <c r="A192" t="s">
        <v>41</v>
      </c>
      <c r="B192" t="s">
        <v>79</v>
      </c>
      <c r="C192" t="s">
        <v>81</v>
      </c>
      <c r="D192">
        <v>9.4393000000000005E-2</v>
      </c>
    </row>
    <row r="193" spans="1:4">
      <c r="A193" t="s">
        <v>41</v>
      </c>
      <c r="B193" t="s">
        <v>82</v>
      </c>
      <c r="C193" t="s">
        <v>81</v>
      </c>
      <c r="D193">
        <v>0.45</v>
      </c>
    </row>
    <row r="194" spans="1:4">
      <c r="A194" t="s">
        <v>41</v>
      </c>
      <c r="B194" t="s">
        <v>83</v>
      </c>
      <c r="C194" t="s">
        <v>81</v>
      </c>
      <c r="D194">
        <v>7</v>
      </c>
    </row>
    <row r="195" spans="1:4">
      <c r="A195" t="s">
        <v>41</v>
      </c>
      <c r="B195" t="s">
        <v>84</v>
      </c>
      <c r="C195" t="s">
        <v>81</v>
      </c>
      <c r="D195">
        <v>20</v>
      </c>
    </row>
    <row r="196" spans="1:4">
      <c r="A196" t="s">
        <v>41</v>
      </c>
      <c r="B196" t="s">
        <v>85</v>
      </c>
      <c r="C196" t="s">
        <v>81</v>
      </c>
      <c r="D196">
        <v>25</v>
      </c>
    </row>
    <row r="197" spans="1:4">
      <c r="A197" t="s">
        <v>41</v>
      </c>
      <c r="B197" t="s">
        <v>86</v>
      </c>
      <c r="C197" t="s">
        <v>81</v>
      </c>
      <c r="D197">
        <v>0.2</v>
      </c>
    </row>
    <row r="198" spans="1:4">
      <c r="A198" t="s">
        <v>41</v>
      </c>
      <c r="B198" t="s">
        <v>87</v>
      </c>
      <c r="C198" t="s">
        <v>81</v>
      </c>
      <c r="D198">
        <v>0.75</v>
      </c>
    </row>
    <row r="199" spans="1:4">
      <c r="A199" t="s">
        <v>42</v>
      </c>
      <c r="B199" t="s">
        <v>79</v>
      </c>
      <c r="C199" t="s">
        <v>81</v>
      </c>
      <c r="D199">
        <v>0.109795</v>
      </c>
    </row>
    <row r="200" spans="1:4">
      <c r="A200" t="s">
        <v>42</v>
      </c>
      <c r="B200" t="s">
        <v>83</v>
      </c>
      <c r="C200" t="s">
        <v>81</v>
      </c>
      <c r="D200">
        <v>7</v>
      </c>
    </row>
    <row r="201" spans="1:4">
      <c r="A201" t="s">
        <v>42</v>
      </c>
      <c r="B201" t="s">
        <v>84</v>
      </c>
      <c r="C201" t="s">
        <v>81</v>
      </c>
      <c r="D201">
        <v>15</v>
      </c>
    </row>
    <row r="202" spans="1:4">
      <c r="A202" t="s">
        <v>42</v>
      </c>
      <c r="B202" t="s">
        <v>85</v>
      </c>
      <c r="C202" t="s">
        <v>81</v>
      </c>
      <c r="D202">
        <v>15</v>
      </c>
    </row>
    <row r="203" spans="1:4">
      <c r="A203" t="s">
        <v>44</v>
      </c>
      <c r="B203" t="s">
        <v>79</v>
      </c>
      <c r="C203" t="s">
        <v>81</v>
      </c>
      <c r="D203">
        <v>9.4393000000000005E-2</v>
      </c>
    </row>
    <row r="204" spans="1:4">
      <c r="A204" t="s">
        <v>44</v>
      </c>
      <c r="B204" t="s">
        <v>82</v>
      </c>
      <c r="C204" t="s">
        <v>81</v>
      </c>
      <c r="D204">
        <v>1</v>
      </c>
    </row>
    <row r="205" spans="1:4">
      <c r="A205" t="s">
        <v>44</v>
      </c>
      <c r="B205" t="s">
        <v>92</v>
      </c>
      <c r="C205" t="s">
        <v>81</v>
      </c>
      <c r="D205">
        <v>1</v>
      </c>
    </row>
    <row r="206" spans="1:4">
      <c r="A206" t="s">
        <v>44</v>
      </c>
      <c r="B206" t="s">
        <v>83</v>
      </c>
      <c r="C206" t="s">
        <v>81</v>
      </c>
      <c r="D206">
        <v>7</v>
      </c>
    </row>
    <row r="207" spans="1:4">
      <c r="A207" t="s">
        <v>44</v>
      </c>
      <c r="B207" t="s">
        <v>84</v>
      </c>
      <c r="C207" t="s">
        <v>81</v>
      </c>
      <c r="D207">
        <v>20</v>
      </c>
    </row>
    <row r="208" spans="1:4">
      <c r="A208" t="s">
        <v>44</v>
      </c>
      <c r="B208" t="s">
        <v>85</v>
      </c>
      <c r="C208" t="s">
        <v>81</v>
      </c>
      <c r="D208">
        <v>40</v>
      </c>
    </row>
    <row r="209" spans="1:4">
      <c r="A209" t="s">
        <v>45</v>
      </c>
      <c r="B209" t="s">
        <v>79</v>
      </c>
      <c r="C209" t="s">
        <v>81</v>
      </c>
      <c r="D209">
        <v>9.4393000000000005E-2</v>
      </c>
    </row>
    <row r="210" spans="1:4">
      <c r="A210" t="s">
        <v>45</v>
      </c>
      <c r="B210" t="s">
        <v>82</v>
      </c>
      <c r="C210" t="s">
        <v>81</v>
      </c>
      <c r="D210">
        <v>1</v>
      </c>
    </row>
    <row r="211" spans="1:4">
      <c r="A211" t="s">
        <v>45</v>
      </c>
      <c r="B211" t="s">
        <v>92</v>
      </c>
      <c r="C211" t="s">
        <v>81</v>
      </c>
      <c r="D211">
        <v>1</v>
      </c>
    </row>
    <row r="212" spans="1:4">
      <c r="A212" t="s">
        <v>45</v>
      </c>
      <c r="B212" t="s">
        <v>83</v>
      </c>
      <c r="C212" t="s">
        <v>81</v>
      </c>
      <c r="D212">
        <v>7</v>
      </c>
    </row>
    <row r="213" spans="1:4">
      <c r="A213" t="s">
        <v>45</v>
      </c>
      <c r="B213" t="s">
        <v>84</v>
      </c>
      <c r="C213" t="s">
        <v>81</v>
      </c>
      <c r="D213">
        <v>20</v>
      </c>
    </row>
    <row r="214" spans="1:4">
      <c r="A214" t="s">
        <v>45</v>
      </c>
      <c r="B214" t="s">
        <v>85</v>
      </c>
      <c r="C214" t="s">
        <v>81</v>
      </c>
      <c r="D214">
        <v>40</v>
      </c>
    </row>
    <row r="215" spans="1:4">
      <c r="A215" t="s">
        <v>46</v>
      </c>
      <c r="B215" t="s">
        <v>79</v>
      </c>
      <c r="C215" t="s">
        <v>81</v>
      </c>
      <c r="D215">
        <v>9.4393000000000005E-2</v>
      </c>
    </row>
    <row r="216" spans="1:4">
      <c r="A216" t="s">
        <v>46</v>
      </c>
      <c r="B216" t="s">
        <v>82</v>
      </c>
      <c r="C216" t="s">
        <v>81</v>
      </c>
      <c r="D216">
        <v>1</v>
      </c>
    </row>
    <row r="217" spans="1:4">
      <c r="A217" t="s">
        <v>46</v>
      </c>
      <c r="B217" t="s">
        <v>92</v>
      </c>
      <c r="C217" t="s">
        <v>81</v>
      </c>
      <c r="D217">
        <v>1</v>
      </c>
    </row>
    <row r="218" spans="1:4">
      <c r="A218" t="s">
        <v>46</v>
      </c>
      <c r="B218" t="s">
        <v>83</v>
      </c>
      <c r="C218" t="s">
        <v>81</v>
      </c>
      <c r="D218">
        <v>7</v>
      </c>
    </row>
    <row r="219" spans="1:4">
      <c r="A219" t="s">
        <v>46</v>
      </c>
      <c r="B219" t="s">
        <v>84</v>
      </c>
      <c r="C219" t="s">
        <v>81</v>
      </c>
      <c r="D219">
        <v>20</v>
      </c>
    </row>
    <row r="220" spans="1:4">
      <c r="A220" t="s">
        <v>46</v>
      </c>
      <c r="B220" t="s">
        <v>85</v>
      </c>
      <c r="C220" t="s">
        <v>81</v>
      </c>
      <c r="D220">
        <v>40</v>
      </c>
    </row>
    <row r="221" spans="1:4">
      <c r="A221" t="s">
        <v>43</v>
      </c>
      <c r="B221" t="s">
        <v>79</v>
      </c>
      <c r="C221" t="s">
        <v>81</v>
      </c>
      <c r="D221">
        <v>9.4393000000000005E-2</v>
      </c>
    </row>
    <row r="222" spans="1:4">
      <c r="A222" t="s">
        <v>43</v>
      </c>
      <c r="B222" t="s">
        <v>83</v>
      </c>
      <c r="C222" t="s">
        <v>81</v>
      </c>
      <c r="D222">
        <v>7</v>
      </c>
    </row>
    <row r="223" spans="1:4">
      <c r="A223" t="s">
        <v>43</v>
      </c>
      <c r="B223" t="s">
        <v>84</v>
      </c>
      <c r="C223" t="s">
        <v>81</v>
      </c>
      <c r="D223">
        <v>20</v>
      </c>
    </row>
    <row r="224" spans="1:4">
      <c r="A224" t="s">
        <v>43</v>
      </c>
      <c r="B224" t="s">
        <v>85</v>
      </c>
      <c r="C224" t="s">
        <v>81</v>
      </c>
      <c r="D224">
        <v>25</v>
      </c>
    </row>
    <row r="225" spans="1:4">
      <c r="A225" t="s">
        <v>43</v>
      </c>
      <c r="B225" t="s">
        <v>87</v>
      </c>
      <c r="C225" t="s">
        <v>81</v>
      </c>
      <c r="D225">
        <v>21</v>
      </c>
    </row>
    <row r="226" spans="1:4">
      <c r="A226" t="s">
        <v>47</v>
      </c>
      <c r="B226" t="s">
        <v>79</v>
      </c>
      <c r="C226" t="s">
        <v>81</v>
      </c>
      <c r="D226">
        <v>9.4393000000000005E-2</v>
      </c>
    </row>
    <row r="227" spans="1:4">
      <c r="A227" t="s">
        <v>47</v>
      </c>
      <c r="B227" t="s">
        <v>82</v>
      </c>
      <c r="C227" t="s">
        <v>81</v>
      </c>
      <c r="D227">
        <v>0.5</v>
      </c>
    </row>
    <row r="228" spans="1:4">
      <c r="A228" t="s">
        <v>47</v>
      </c>
      <c r="B228" t="s">
        <v>83</v>
      </c>
      <c r="C228" t="s">
        <v>81</v>
      </c>
      <c r="D228">
        <v>7</v>
      </c>
    </row>
    <row r="229" spans="1:4">
      <c r="A229" t="s">
        <v>47</v>
      </c>
      <c r="B229" t="s">
        <v>84</v>
      </c>
      <c r="C229" t="s">
        <v>81</v>
      </c>
      <c r="D229">
        <v>20</v>
      </c>
    </row>
    <row r="230" spans="1:4">
      <c r="A230" t="s">
        <v>47</v>
      </c>
      <c r="B230" t="s">
        <v>85</v>
      </c>
      <c r="C230" t="s">
        <v>81</v>
      </c>
      <c r="D230">
        <v>30</v>
      </c>
    </row>
    <row r="231" spans="1:4">
      <c r="A231" t="s">
        <v>48</v>
      </c>
      <c r="B231" t="s">
        <v>79</v>
      </c>
      <c r="C231" t="s">
        <v>81</v>
      </c>
      <c r="D231">
        <v>9.4393000000000005E-2</v>
      </c>
    </row>
    <row r="232" spans="1:4">
      <c r="A232" t="s">
        <v>48</v>
      </c>
      <c r="B232" t="s">
        <v>82</v>
      </c>
      <c r="C232" t="s">
        <v>81</v>
      </c>
      <c r="D232">
        <v>0.5</v>
      </c>
    </row>
    <row r="233" spans="1:4">
      <c r="A233" t="s">
        <v>48</v>
      </c>
      <c r="B233" t="s">
        <v>83</v>
      </c>
      <c r="C233" t="s">
        <v>81</v>
      </c>
      <c r="D233">
        <v>7</v>
      </c>
    </row>
    <row r="234" spans="1:4">
      <c r="A234" t="s">
        <v>48</v>
      </c>
      <c r="B234" t="s">
        <v>84</v>
      </c>
      <c r="C234" t="s">
        <v>81</v>
      </c>
      <c r="D234">
        <v>20</v>
      </c>
    </row>
    <row r="235" spans="1:4">
      <c r="A235" t="s">
        <v>48</v>
      </c>
      <c r="B235" t="s">
        <v>85</v>
      </c>
      <c r="C235" t="s">
        <v>81</v>
      </c>
      <c r="D235">
        <v>30</v>
      </c>
    </row>
    <row r="236" spans="1:4">
      <c r="A236" t="s">
        <v>50</v>
      </c>
      <c r="B236" t="s">
        <v>79</v>
      </c>
      <c r="C236" t="s">
        <v>81</v>
      </c>
      <c r="D236">
        <v>9.4393000000000005E-2</v>
      </c>
    </row>
    <row r="237" spans="1:4">
      <c r="A237" t="s">
        <v>50</v>
      </c>
      <c r="B237" t="s">
        <v>82</v>
      </c>
      <c r="C237" t="s">
        <v>81</v>
      </c>
      <c r="D237">
        <v>1</v>
      </c>
    </row>
    <row r="238" spans="1:4">
      <c r="A238" t="s">
        <v>50</v>
      </c>
      <c r="B238" t="s">
        <v>92</v>
      </c>
      <c r="C238" t="s">
        <v>81</v>
      </c>
      <c r="D238">
        <v>1</v>
      </c>
    </row>
    <row r="239" spans="1:4">
      <c r="A239" t="s">
        <v>50</v>
      </c>
      <c r="B239" t="s">
        <v>83</v>
      </c>
      <c r="C239" t="s">
        <v>81</v>
      </c>
      <c r="D239">
        <v>7</v>
      </c>
    </row>
    <row r="240" spans="1:4">
      <c r="A240" t="s">
        <v>50</v>
      </c>
      <c r="B240" t="s">
        <v>84</v>
      </c>
      <c r="C240" t="s">
        <v>81</v>
      </c>
      <c r="D240">
        <v>20</v>
      </c>
    </row>
    <row r="241" spans="1:4">
      <c r="A241" t="s">
        <v>50</v>
      </c>
      <c r="B241" t="s">
        <v>85</v>
      </c>
      <c r="C241" t="s">
        <v>81</v>
      </c>
      <c r="D241">
        <v>30</v>
      </c>
    </row>
    <row r="242" spans="1:4">
      <c r="A242" t="s">
        <v>51</v>
      </c>
      <c r="B242" t="s">
        <v>79</v>
      </c>
      <c r="C242" t="s">
        <v>81</v>
      </c>
      <c r="D242">
        <v>9.4393000000000005E-2</v>
      </c>
    </row>
    <row r="243" spans="1:4">
      <c r="A243" t="s">
        <v>51</v>
      </c>
      <c r="B243" t="s">
        <v>82</v>
      </c>
      <c r="C243" t="s">
        <v>81</v>
      </c>
      <c r="D243">
        <v>1</v>
      </c>
    </row>
    <row r="244" spans="1:4">
      <c r="A244" t="s">
        <v>51</v>
      </c>
      <c r="B244" t="s">
        <v>92</v>
      </c>
      <c r="C244" t="s">
        <v>81</v>
      </c>
      <c r="D244">
        <v>1</v>
      </c>
    </row>
    <row r="245" spans="1:4">
      <c r="A245" t="s">
        <v>51</v>
      </c>
      <c r="B245" t="s">
        <v>83</v>
      </c>
      <c r="C245" t="s">
        <v>81</v>
      </c>
      <c r="D245">
        <v>7</v>
      </c>
    </row>
    <row r="246" spans="1:4">
      <c r="A246" t="s">
        <v>51</v>
      </c>
      <c r="B246" t="s">
        <v>84</v>
      </c>
      <c r="C246" t="s">
        <v>81</v>
      </c>
      <c r="D246">
        <v>20</v>
      </c>
    </row>
    <row r="247" spans="1:4">
      <c r="A247" t="s">
        <v>51</v>
      </c>
      <c r="B247" t="s">
        <v>85</v>
      </c>
      <c r="C247" t="s">
        <v>81</v>
      </c>
      <c r="D247">
        <v>30</v>
      </c>
    </row>
    <row r="248" spans="1:4">
      <c r="A248" t="s">
        <v>49</v>
      </c>
      <c r="B248" t="s">
        <v>79</v>
      </c>
      <c r="C248" t="s">
        <v>81</v>
      </c>
      <c r="D248">
        <v>9.4393000000000005E-2</v>
      </c>
    </row>
    <row r="249" spans="1:4">
      <c r="A249" t="s">
        <v>49</v>
      </c>
      <c r="B249" t="s">
        <v>83</v>
      </c>
      <c r="C249" t="s">
        <v>81</v>
      </c>
      <c r="D249">
        <v>7</v>
      </c>
    </row>
    <row r="250" spans="1:4">
      <c r="A250" t="s">
        <v>49</v>
      </c>
      <c r="B250" t="s">
        <v>84</v>
      </c>
      <c r="C250" t="s">
        <v>81</v>
      </c>
      <c r="D250">
        <v>20</v>
      </c>
    </row>
    <row r="251" spans="1:4">
      <c r="A251" t="s">
        <v>49</v>
      </c>
      <c r="B251" t="s">
        <v>85</v>
      </c>
      <c r="C251" t="s">
        <v>81</v>
      </c>
      <c r="D251">
        <v>30</v>
      </c>
    </row>
    <row r="252" spans="1:4">
      <c r="A252" t="s">
        <v>13</v>
      </c>
      <c r="B252" t="s">
        <v>79</v>
      </c>
      <c r="C252" t="s">
        <v>89</v>
      </c>
      <c r="D252">
        <v>9.4393000000000005E-2</v>
      </c>
    </row>
    <row r="253" spans="1:4">
      <c r="A253" t="s">
        <v>13</v>
      </c>
      <c r="B253" t="s">
        <v>83</v>
      </c>
      <c r="C253" t="s">
        <v>89</v>
      </c>
      <c r="D253">
        <v>7</v>
      </c>
    </row>
    <row r="254" spans="1:4">
      <c r="A254" t="s">
        <v>13</v>
      </c>
      <c r="B254" t="s">
        <v>84</v>
      </c>
      <c r="C254" t="s">
        <v>89</v>
      </c>
      <c r="D254">
        <v>20</v>
      </c>
    </row>
    <row r="255" spans="1:4">
      <c r="A255" t="s">
        <v>13</v>
      </c>
      <c r="B255" t="s">
        <v>85</v>
      </c>
      <c r="C255" t="s">
        <v>89</v>
      </c>
      <c r="D255">
        <v>30</v>
      </c>
    </row>
    <row r="256" spans="1:4">
      <c r="A256" t="s">
        <v>14</v>
      </c>
      <c r="B256" t="s">
        <v>79</v>
      </c>
      <c r="C256" t="s">
        <v>89</v>
      </c>
      <c r="D256">
        <v>9.4393000000000005E-2</v>
      </c>
    </row>
    <row r="257" spans="1:4">
      <c r="A257" t="s">
        <v>14</v>
      </c>
      <c r="B257" t="s">
        <v>83</v>
      </c>
      <c r="C257" t="s">
        <v>89</v>
      </c>
      <c r="D257">
        <v>7</v>
      </c>
    </row>
    <row r="258" spans="1:4">
      <c r="A258" t="s">
        <v>14</v>
      </c>
      <c r="B258" t="s">
        <v>84</v>
      </c>
      <c r="C258" t="s">
        <v>89</v>
      </c>
      <c r="D258">
        <v>20</v>
      </c>
    </row>
    <row r="259" spans="1:4">
      <c r="A259" t="s">
        <v>14</v>
      </c>
      <c r="B259" t="s">
        <v>85</v>
      </c>
      <c r="C259" t="s">
        <v>89</v>
      </c>
      <c r="D259">
        <v>30</v>
      </c>
    </row>
    <row r="260" spans="1:4">
      <c r="A260" t="s">
        <v>21</v>
      </c>
      <c r="B260" t="s">
        <v>79</v>
      </c>
      <c r="C260" t="s">
        <v>89</v>
      </c>
      <c r="D260">
        <v>9.4393000000000005E-2</v>
      </c>
    </row>
    <row r="261" spans="1:4">
      <c r="A261" t="s">
        <v>21</v>
      </c>
      <c r="B261" t="s">
        <v>83</v>
      </c>
      <c r="C261" t="s">
        <v>89</v>
      </c>
      <c r="D261">
        <v>7</v>
      </c>
    </row>
    <row r="262" spans="1:4">
      <c r="A262" t="s">
        <v>21</v>
      </c>
      <c r="B262" t="s">
        <v>84</v>
      </c>
      <c r="C262" t="s">
        <v>89</v>
      </c>
      <c r="D262">
        <v>20</v>
      </c>
    </row>
    <row r="263" spans="1:4">
      <c r="A263" t="s">
        <v>21</v>
      </c>
      <c r="B263" t="s">
        <v>85</v>
      </c>
      <c r="C263" t="s">
        <v>89</v>
      </c>
      <c r="D263">
        <v>60</v>
      </c>
    </row>
    <row r="264" spans="1:4">
      <c r="A264" t="s">
        <v>18</v>
      </c>
      <c r="B264" t="s">
        <v>79</v>
      </c>
      <c r="C264" t="s">
        <v>89</v>
      </c>
      <c r="D264">
        <v>9.4393000000000005E-2</v>
      </c>
    </row>
    <row r="265" spans="1:4">
      <c r="A265" t="s">
        <v>18</v>
      </c>
      <c r="B265" t="s">
        <v>83</v>
      </c>
      <c r="C265" t="s">
        <v>89</v>
      </c>
      <c r="D265">
        <v>7</v>
      </c>
    </row>
    <row r="266" spans="1:4">
      <c r="A266" t="s">
        <v>18</v>
      </c>
      <c r="B266" t="s">
        <v>84</v>
      </c>
      <c r="C266" t="s">
        <v>89</v>
      </c>
      <c r="D266">
        <v>20</v>
      </c>
    </row>
    <row r="267" spans="1:4">
      <c r="A267" t="s">
        <v>18</v>
      </c>
      <c r="B267" t="s">
        <v>85</v>
      </c>
      <c r="C267" t="s">
        <v>89</v>
      </c>
      <c r="D267">
        <v>60</v>
      </c>
    </row>
    <row r="268" spans="1:4">
      <c r="A268" t="s">
        <v>19</v>
      </c>
      <c r="B268" t="s">
        <v>79</v>
      </c>
      <c r="C268" t="s">
        <v>89</v>
      </c>
      <c r="D268">
        <v>9.4393000000000005E-2</v>
      </c>
    </row>
    <row r="269" spans="1:4">
      <c r="A269" t="s">
        <v>19</v>
      </c>
      <c r="B269" t="s">
        <v>83</v>
      </c>
      <c r="C269" t="s">
        <v>89</v>
      </c>
      <c r="D269">
        <v>7</v>
      </c>
    </row>
    <row r="270" spans="1:4">
      <c r="A270" t="s">
        <v>19</v>
      </c>
      <c r="B270" t="s">
        <v>84</v>
      </c>
      <c r="C270" t="s">
        <v>89</v>
      </c>
      <c r="D270">
        <v>20</v>
      </c>
    </row>
    <row r="271" spans="1:4">
      <c r="A271" t="s">
        <v>19</v>
      </c>
      <c r="B271" t="s">
        <v>85</v>
      </c>
      <c r="C271" t="s">
        <v>89</v>
      </c>
      <c r="D271">
        <v>60</v>
      </c>
    </row>
    <row r="272" spans="1:4">
      <c r="A272" t="s">
        <v>20</v>
      </c>
      <c r="B272" t="s">
        <v>79</v>
      </c>
      <c r="C272" t="s">
        <v>89</v>
      </c>
      <c r="D272">
        <v>9.4393000000000005E-2</v>
      </c>
    </row>
    <row r="273" spans="1:4">
      <c r="A273" t="s">
        <v>20</v>
      </c>
      <c r="B273" t="s">
        <v>83</v>
      </c>
      <c r="C273" t="s">
        <v>89</v>
      </c>
      <c r="D273">
        <v>7</v>
      </c>
    </row>
    <row r="274" spans="1:4">
      <c r="A274" t="s">
        <v>20</v>
      </c>
      <c r="B274" t="s">
        <v>84</v>
      </c>
      <c r="C274" t="s">
        <v>89</v>
      </c>
      <c r="D274">
        <v>20</v>
      </c>
    </row>
    <row r="275" spans="1:4">
      <c r="A275" t="s">
        <v>20</v>
      </c>
      <c r="B275" t="s">
        <v>85</v>
      </c>
      <c r="C275" t="s">
        <v>89</v>
      </c>
      <c r="D275">
        <v>60</v>
      </c>
    </row>
    <row r="276" spans="1:4">
      <c r="A276" t="s">
        <v>28</v>
      </c>
      <c r="B276" t="s">
        <v>79</v>
      </c>
      <c r="C276" t="s">
        <v>89</v>
      </c>
      <c r="D276">
        <v>9.4393000000000005E-2</v>
      </c>
    </row>
    <row r="277" spans="1:4">
      <c r="A277" t="s">
        <v>28</v>
      </c>
      <c r="B277" t="s">
        <v>82</v>
      </c>
      <c r="C277" t="s">
        <v>89</v>
      </c>
      <c r="D277">
        <v>5.3</v>
      </c>
    </row>
    <row r="278" spans="1:4">
      <c r="A278" t="s">
        <v>28</v>
      </c>
      <c r="B278" t="s">
        <v>83</v>
      </c>
      <c r="C278" t="s">
        <v>89</v>
      </c>
      <c r="D278">
        <v>7</v>
      </c>
    </row>
    <row r="279" spans="1:4">
      <c r="A279" t="s">
        <v>28</v>
      </c>
      <c r="B279" t="s">
        <v>84</v>
      </c>
      <c r="C279" t="s">
        <v>89</v>
      </c>
      <c r="D279">
        <v>20</v>
      </c>
    </row>
    <row r="280" spans="1:4">
      <c r="A280" t="s">
        <v>28</v>
      </c>
      <c r="B280" t="s">
        <v>85</v>
      </c>
      <c r="C280" t="s">
        <v>89</v>
      </c>
      <c r="D280">
        <v>25</v>
      </c>
    </row>
    <row r="281" spans="1:4">
      <c r="A281" t="s">
        <v>28</v>
      </c>
      <c r="B281" t="s">
        <v>86</v>
      </c>
      <c r="C281" t="s">
        <v>89</v>
      </c>
      <c r="D281">
        <v>0.25</v>
      </c>
    </row>
    <row r="282" spans="1:4">
      <c r="A282" t="s">
        <v>28</v>
      </c>
      <c r="B282" t="s">
        <v>87</v>
      </c>
      <c r="C282" t="s">
        <v>89</v>
      </c>
      <c r="D282">
        <v>7</v>
      </c>
    </row>
    <row r="283" spans="1:4">
      <c r="A283" t="s">
        <v>29</v>
      </c>
      <c r="B283" t="s">
        <v>79</v>
      </c>
      <c r="C283" t="s">
        <v>89</v>
      </c>
      <c r="D283">
        <v>9.4393000000000005E-2</v>
      </c>
    </row>
    <row r="284" spans="1:4">
      <c r="A284" t="s">
        <v>29</v>
      </c>
      <c r="B284" t="s">
        <v>82</v>
      </c>
      <c r="C284" t="s">
        <v>89</v>
      </c>
      <c r="D284">
        <v>5.3</v>
      </c>
    </row>
    <row r="285" spans="1:4">
      <c r="A285" t="s">
        <v>29</v>
      </c>
      <c r="B285" t="s">
        <v>83</v>
      </c>
      <c r="C285" t="s">
        <v>89</v>
      </c>
      <c r="D285">
        <v>7</v>
      </c>
    </row>
    <row r="286" spans="1:4">
      <c r="A286" t="s">
        <v>29</v>
      </c>
      <c r="B286" t="s">
        <v>84</v>
      </c>
      <c r="C286" t="s">
        <v>89</v>
      </c>
      <c r="D286">
        <v>20</v>
      </c>
    </row>
    <row r="287" spans="1:4">
      <c r="A287" t="s">
        <v>29</v>
      </c>
      <c r="B287" t="s">
        <v>85</v>
      </c>
      <c r="C287" t="s">
        <v>89</v>
      </c>
      <c r="D287">
        <v>25</v>
      </c>
    </row>
    <row r="288" spans="1:4">
      <c r="A288" t="s">
        <v>29</v>
      </c>
      <c r="B288" t="s">
        <v>86</v>
      </c>
      <c r="C288" t="s">
        <v>89</v>
      </c>
      <c r="D288">
        <v>0.25</v>
      </c>
    </row>
    <row r="289" spans="1:4">
      <c r="A289" t="s">
        <v>29</v>
      </c>
      <c r="B289" t="s">
        <v>87</v>
      </c>
      <c r="C289" t="s">
        <v>89</v>
      </c>
      <c r="D289">
        <v>7</v>
      </c>
    </row>
    <row r="290" spans="1:4">
      <c r="A290" t="s">
        <v>30</v>
      </c>
      <c r="B290" t="s">
        <v>79</v>
      </c>
      <c r="C290" t="s">
        <v>89</v>
      </c>
      <c r="D290">
        <v>9.4393000000000005E-2</v>
      </c>
    </row>
    <row r="291" spans="1:4">
      <c r="A291" t="s">
        <v>30</v>
      </c>
      <c r="B291" t="s">
        <v>82</v>
      </c>
      <c r="C291" t="s">
        <v>89</v>
      </c>
      <c r="D291">
        <v>8.8699999999999992</v>
      </c>
    </row>
    <row r="292" spans="1:4">
      <c r="A292" t="s">
        <v>30</v>
      </c>
      <c r="B292" t="s">
        <v>83</v>
      </c>
      <c r="C292" t="s">
        <v>89</v>
      </c>
      <c r="D292">
        <v>7</v>
      </c>
    </row>
    <row r="293" spans="1:4">
      <c r="A293" t="s">
        <v>30</v>
      </c>
      <c r="B293" t="s">
        <v>84</v>
      </c>
      <c r="C293" t="s">
        <v>89</v>
      </c>
      <c r="D293">
        <v>20</v>
      </c>
    </row>
    <row r="294" spans="1:4">
      <c r="A294" t="s">
        <v>30</v>
      </c>
      <c r="B294" t="s">
        <v>85</v>
      </c>
      <c r="C294" t="s">
        <v>89</v>
      </c>
      <c r="D294">
        <v>30</v>
      </c>
    </row>
    <row r="295" spans="1:4">
      <c r="A295" t="s">
        <v>30</v>
      </c>
      <c r="B295" t="s">
        <v>86</v>
      </c>
      <c r="C295" t="s">
        <v>89</v>
      </c>
      <c r="D295">
        <v>0.2</v>
      </c>
    </row>
    <row r="296" spans="1:4">
      <c r="A296" t="s">
        <v>30</v>
      </c>
      <c r="B296" t="s">
        <v>87</v>
      </c>
      <c r="C296" t="s">
        <v>89</v>
      </c>
      <c r="D296">
        <v>14</v>
      </c>
    </row>
    <row r="297" spans="1:4">
      <c r="A297" t="s">
        <v>31</v>
      </c>
      <c r="B297" t="s">
        <v>79</v>
      </c>
      <c r="C297" t="s">
        <v>89</v>
      </c>
      <c r="D297">
        <v>9.4393000000000005E-2</v>
      </c>
    </row>
    <row r="298" spans="1:4">
      <c r="A298" t="s">
        <v>31</v>
      </c>
      <c r="B298" t="s">
        <v>82</v>
      </c>
      <c r="C298" t="s">
        <v>89</v>
      </c>
      <c r="D298">
        <v>8.8699999999999992</v>
      </c>
    </row>
    <row r="299" spans="1:4">
      <c r="A299" t="s">
        <v>31</v>
      </c>
      <c r="B299" t="s">
        <v>83</v>
      </c>
      <c r="C299" t="s">
        <v>89</v>
      </c>
      <c r="D299">
        <v>7</v>
      </c>
    </row>
    <row r="300" spans="1:4">
      <c r="A300" t="s">
        <v>31</v>
      </c>
      <c r="B300" t="s">
        <v>84</v>
      </c>
      <c r="C300" t="s">
        <v>89</v>
      </c>
      <c r="D300">
        <v>20</v>
      </c>
    </row>
    <row r="301" spans="1:4">
      <c r="A301" t="s">
        <v>31</v>
      </c>
      <c r="B301" t="s">
        <v>85</v>
      </c>
      <c r="C301" t="s">
        <v>89</v>
      </c>
      <c r="D301">
        <v>30</v>
      </c>
    </row>
    <row r="302" spans="1:4">
      <c r="A302" t="s">
        <v>31</v>
      </c>
      <c r="B302" t="s">
        <v>86</v>
      </c>
      <c r="C302" t="s">
        <v>89</v>
      </c>
      <c r="D302">
        <v>0.2</v>
      </c>
    </row>
    <row r="303" spans="1:4">
      <c r="A303" t="s">
        <v>31</v>
      </c>
      <c r="B303" t="s">
        <v>87</v>
      </c>
      <c r="C303" t="s">
        <v>89</v>
      </c>
      <c r="D303">
        <v>14</v>
      </c>
    </row>
    <row r="304" spans="1:4">
      <c r="A304" t="s">
        <v>32</v>
      </c>
      <c r="B304" t="s">
        <v>79</v>
      </c>
      <c r="C304" t="s">
        <v>89</v>
      </c>
      <c r="D304">
        <v>9.4393000000000005E-2</v>
      </c>
    </row>
    <row r="305" spans="1:4">
      <c r="A305" t="s">
        <v>32</v>
      </c>
      <c r="B305" t="s">
        <v>82</v>
      </c>
      <c r="C305" t="s">
        <v>89</v>
      </c>
      <c r="D305">
        <v>3</v>
      </c>
    </row>
    <row r="306" spans="1:4">
      <c r="A306" t="s">
        <v>32</v>
      </c>
      <c r="B306" t="s">
        <v>83</v>
      </c>
      <c r="C306" t="s">
        <v>89</v>
      </c>
      <c r="D306">
        <v>7</v>
      </c>
    </row>
    <row r="307" spans="1:4">
      <c r="A307" t="s">
        <v>32</v>
      </c>
      <c r="B307" t="s">
        <v>84</v>
      </c>
      <c r="C307" t="s">
        <v>89</v>
      </c>
      <c r="D307">
        <v>20</v>
      </c>
    </row>
    <row r="308" spans="1:4">
      <c r="A308" t="s">
        <v>32</v>
      </c>
      <c r="B308" t="s">
        <v>85</v>
      </c>
      <c r="C308" t="s">
        <v>89</v>
      </c>
      <c r="D308">
        <v>30</v>
      </c>
    </row>
    <row r="309" spans="1:4">
      <c r="A309" t="s">
        <v>32</v>
      </c>
      <c r="B309" t="s">
        <v>86</v>
      </c>
      <c r="C309" t="s">
        <v>89</v>
      </c>
      <c r="D309">
        <v>0.2</v>
      </c>
    </row>
    <row r="310" spans="1:4">
      <c r="A310" t="s">
        <v>32</v>
      </c>
      <c r="B310" t="s">
        <v>87</v>
      </c>
      <c r="C310" t="s">
        <v>89</v>
      </c>
      <c r="D310">
        <v>14</v>
      </c>
    </row>
    <row r="311" spans="1:4">
      <c r="A311" t="s">
        <v>33</v>
      </c>
      <c r="B311" t="s">
        <v>79</v>
      </c>
      <c r="C311" t="s">
        <v>89</v>
      </c>
      <c r="D311">
        <v>9.4393000000000005E-2</v>
      </c>
    </row>
    <row r="312" spans="1:4">
      <c r="A312" t="s">
        <v>33</v>
      </c>
      <c r="B312" t="s">
        <v>82</v>
      </c>
      <c r="C312" t="s">
        <v>89</v>
      </c>
      <c r="D312">
        <v>3</v>
      </c>
    </row>
    <row r="313" spans="1:4">
      <c r="A313" t="s">
        <v>33</v>
      </c>
      <c r="B313" t="s">
        <v>83</v>
      </c>
      <c r="C313" t="s">
        <v>89</v>
      </c>
      <c r="D313">
        <v>7</v>
      </c>
    </row>
    <row r="314" spans="1:4">
      <c r="A314" t="s">
        <v>33</v>
      </c>
      <c r="B314" t="s">
        <v>84</v>
      </c>
      <c r="C314" t="s">
        <v>89</v>
      </c>
      <c r="D314">
        <v>20</v>
      </c>
    </row>
    <row r="315" spans="1:4">
      <c r="A315" t="s">
        <v>33</v>
      </c>
      <c r="B315" t="s">
        <v>85</v>
      </c>
      <c r="C315" t="s">
        <v>89</v>
      </c>
      <c r="D315">
        <v>30</v>
      </c>
    </row>
    <row r="316" spans="1:4">
      <c r="A316" t="s">
        <v>33</v>
      </c>
      <c r="B316" t="s">
        <v>86</v>
      </c>
      <c r="C316" t="s">
        <v>89</v>
      </c>
      <c r="D316">
        <v>0.2</v>
      </c>
    </row>
    <row r="317" spans="1:4">
      <c r="A317" t="s">
        <v>33</v>
      </c>
      <c r="B317" t="s">
        <v>87</v>
      </c>
      <c r="C317" t="s">
        <v>89</v>
      </c>
      <c r="D317">
        <v>14</v>
      </c>
    </row>
    <row r="318" spans="1:4">
      <c r="A318" t="s">
        <v>34</v>
      </c>
      <c r="B318" t="s">
        <v>79</v>
      </c>
      <c r="C318" t="s">
        <v>89</v>
      </c>
      <c r="D318">
        <v>9.4393000000000005E-2</v>
      </c>
    </row>
    <row r="319" spans="1:4">
      <c r="A319" t="s">
        <v>34</v>
      </c>
      <c r="B319" t="s">
        <v>82</v>
      </c>
      <c r="C319" t="s">
        <v>89</v>
      </c>
      <c r="D319">
        <v>3.5</v>
      </c>
    </row>
    <row r="320" spans="1:4">
      <c r="A320" t="s">
        <v>34</v>
      </c>
      <c r="B320" t="s">
        <v>83</v>
      </c>
      <c r="C320" t="s">
        <v>89</v>
      </c>
      <c r="D320">
        <v>7</v>
      </c>
    </row>
    <row r="321" spans="1:4">
      <c r="A321" t="s">
        <v>34</v>
      </c>
      <c r="B321" t="s">
        <v>84</v>
      </c>
      <c r="C321" t="s">
        <v>89</v>
      </c>
      <c r="D321">
        <v>20</v>
      </c>
    </row>
    <row r="322" spans="1:4">
      <c r="A322" t="s">
        <v>34</v>
      </c>
      <c r="B322" t="s">
        <v>85</v>
      </c>
      <c r="C322" t="s">
        <v>89</v>
      </c>
      <c r="D322">
        <v>25</v>
      </c>
    </row>
    <row r="323" spans="1:4">
      <c r="A323" t="s">
        <v>34</v>
      </c>
      <c r="B323" t="s">
        <v>86</v>
      </c>
      <c r="C323" t="s">
        <v>89</v>
      </c>
      <c r="D323">
        <v>0.25</v>
      </c>
    </row>
    <row r="324" spans="1:4">
      <c r="A324" t="s">
        <v>34</v>
      </c>
      <c r="B324" t="s">
        <v>87</v>
      </c>
      <c r="C324" t="s">
        <v>89</v>
      </c>
      <c r="D324">
        <v>7</v>
      </c>
    </row>
    <row r="325" spans="1:4">
      <c r="A325" t="s">
        <v>35</v>
      </c>
      <c r="B325" t="s">
        <v>79</v>
      </c>
      <c r="C325" t="s">
        <v>89</v>
      </c>
      <c r="D325">
        <v>9.4393000000000005E-2</v>
      </c>
    </row>
    <row r="326" spans="1:4">
      <c r="A326" t="s">
        <v>35</v>
      </c>
      <c r="B326" t="s">
        <v>82</v>
      </c>
      <c r="C326" t="s">
        <v>89</v>
      </c>
      <c r="D326">
        <v>3.5</v>
      </c>
    </row>
    <row r="327" spans="1:4">
      <c r="A327" t="s">
        <v>35</v>
      </c>
      <c r="B327" t="s">
        <v>83</v>
      </c>
      <c r="C327" t="s">
        <v>89</v>
      </c>
      <c r="D327">
        <v>7</v>
      </c>
    </row>
    <row r="328" spans="1:4">
      <c r="A328" t="s">
        <v>35</v>
      </c>
      <c r="B328" t="s">
        <v>84</v>
      </c>
      <c r="C328" t="s">
        <v>89</v>
      </c>
      <c r="D328">
        <v>20</v>
      </c>
    </row>
    <row r="329" spans="1:4">
      <c r="A329" t="s">
        <v>35</v>
      </c>
      <c r="B329" t="s">
        <v>85</v>
      </c>
      <c r="C329" t="s">
        <v>89</v>
      </c>
      <c r="D329">
        <v>25</v>
      </c>
    </row>
    <row r="330" spans="1:4">
      <c r="A330" t="s">
        <v>35</v>
      </c>
      <c r="B330" t="s">
        <v>86</v>
      </c>
      <c r="C330" t="s">
        <v>89</v>
      </c>
      <c r="D330">
        <v>0.25</v>
      </c>
    </row>
    <row r="331" spans="1:4">
      <c r="A331" t="s">
        <v>35</v>
      </c>
      <c r="B331" t="s">
        <v>87</v>
      </c>
      <c r="C331" t="s">
        <v>89</v>
      </c>
      <c r="D331">
        <v>7</v>
      </c>
    </row>
    <row r="332" spans="1:4">
      <c r="A332" t="s">
        <v>36</v>
      </c>
      <c r="B332" t="s">
        <v>79</v>
      </c>
      <c r="C332" t="s">
        <v>89</v>
      </c>
      <c r="D332">
        <v>9.4393000000000005E-2</v>
      </c>
    </row>
    <row r="333" spans="1:4">
      <c r="A333" t="s">
        <v>36</v>
      </c>
      <c r="B333" t="s">
        <v>82</v>
      </c>
      <c r="C333" t="s">
        <v>89</v>
      </c>
      <c r="D333">
        <v>3.2</v>
      </c>
    </row>
    <row r="334" spans="1:4">
      <c r="A334" t="s">
        <v>36</v>
      </c>
      <c r="B334" t="s">
        <v>83</v>
      </c>
      <c r="C334" t="s">
        <v>89</v>
      </c>
      <c r="D334">
        <v>7</v>
      </c>
    </row>
    <row r="335" spans="1:4">
      <c r="A335" t="s">
        <v>36</v>
      </c>
      <c r="B335" t="s">
        <v>84</v>
      </c>
      <c r="C335" t="s">
        <v>89</v>
      </c>
      <c r="D335">
        <v>20</v>
      </c>
    </row>
    <row r="336" spans="1:4">
      <c r="A336" t="s">
        <v>36</v>
      </c>
      <c r="B336" t="s">
        <v>85</v>
      </c>
      <c r="C336" t="s">
        <v>89</v>
      </c>
      <c r="D336">
        <v>20</v>
      </c>
    </row>
    <row r="337" spans="1:4">
      <c r="A337" t="s">
        <v>36</v>
      </c>
      <c r="B337" t="s">
        <v>86</v>
      </c>
      <c r="C337" t="s">
        <v>89</v>
      </c>
      <c r="D337">
        <v>0.25</v>
      </c>
    </row>
    <row r="338" spans="1:4">
      <c r="A338" t="s">
        <v>36</v>
      </c>
      <c r="B338" t="s">
        <v>87</v>
      </c>
      <c r="C338" t="s">
        <v>89</v>
      </c>
      <c r="D338">
        <v>3.5</v>
      </c>
    </row>
    <row r="339" spans="1:4">
      <c r="A339" t="s">
        <v>46</v>
      </c>
      <c r="B339" t="s">
        <v>79</v>
      </c>
      <c r="C339" t="s">
        <v>89</v>
      </c>
      <c r="D339">
        <v>9.4393000000000005E-2</v>
      </c>
    </row>
    <row r="340" spans="1:4">
      <c r="A340" t="s">
        <v>46</v>
      </c>
      <c r="B340" t="s">
        <v>82</v>
      </c>
      <c r="C340" t="s">
        <v>89</v>
      </c>
      <c r="D340">
        <v>1</v>
      </c>
    </row>
    <row r="341" spans="1:4">
      <c r="A341" t="s">
        <v>46</v>
      </c>
      <c r="B341" t="s">
        <v>92</v>
      </c>
      <c r="C341" t="s">
        <v>89</v>
      </c>
      <c r="D341">
        <v>1</v>
      </c>
    </row>
    <row r="342" spans="1:4">
      <c r="A342" t="s">
        <v>46</v>
      </c>
      <c r="B342" t="s">
        <v>83</v>
      </c>
      <c r="C342" t="s">
        <v>89</v>
      </c>
      <c r="D342">
        <v>7</v>
      </c>
    </row>
    <row r="343" spans="1:4">
      <c r="A343" t="s">
        <v>46</v>
      </c>
      <c r="B343" t="s">
        <v>84</v>
      </c>
      <c r="C343" t="s">
        <v>89</v>
      </c>
      <c r="D343">
        <v>20</v>
      </c>
    </row>
    <row r="344" spans="1:4">
      <c r="A344" t="s">
        <v>46</v>
      </c>
      <c r="B344" t="s">
        <v>85</v>
      </c>
      <c r="C344" t="s">
        <v>89</v>
      </c>
      <c r="D344">
        <v>40</v>
      </c>
    </row>
    <row r="345" spans="1:4">
      <c r="A345" t="s">
        <v>50</v>
      </c>
      <c r="B345" t="s">
        <v>79</v>
      </c>
      <c r="C345" t="s">
        <v>89</v>
      </c>
      <c r="D345">
        <v>9.4393000000000005E-2</v>
      </c>
    </row>
    <row r="346" spans="1:4">
      <c r="A346" t="s">
        <v>50</v>
      </c>
      <c r="B346" t="s">
        <v>82</v>
      </c>
      <c r="C346" t="s">
        <v>89</v>
      </c>
      <c r="D346">
        <v>1</v>
      </c>
    </row>
    <row r="347" spans="1:4">
      <c r="A347" t="s">
        <v>50</v>
      </c>
      <c r="B347" t="s">
        <v>92</v>
      </c>
      <c r="C347" t="s">
        <v>89</v>
      </c>
      <c r="D347">
        <v>1</v>
      </c>
    </row>
    <row r="348" spans="1:4">
      <c r="A348" t="s">
        <v>50</v>
      </c>
      <c r="B348" t="s">
        <v>83</v>
      </c>
      <c r="C348" t="s">
        <v>89</v>
      </c>
      <c r="D348">
        <v>7</v>
      </c>
    </row>
    <row r="349" spans="1:4">
      <c r="A349" t="s">
        <v>50</v>
      </c>
      <c r="B349" t="s">
        <v>84</v>
      </c>
      <c r="C349" t="s">
        <v>89</v>
      </c>
      <c r="D349">
        <v>20</v>
      </c>
    </row>
    <row r="350" spans="1:4">
      <c r="A350" t="s">
        <v>50</v>
      </c>
      <c r="B350" t="s">
        <v>85</v>
      </c>
      <c r="C350" t="s">
        <v>89</v>
      </c>
      <c r="D350">
        <v>30</v>
      </c>
    </row>
    <row r="351" spans="1:4">
      <c r="A351" t="s">
        <v>51</v>
      </c>
      <c r="B351" t="s">
        <v>79</v>
      </c>
      <c r="C351" t="s">
        <v>89</v>
      </c>
      <c r="D351">
        <v>9.4393000000000005E-2</v>
      </c>
    </row>
    <row r="352" spans="1:4">
      <c r="A352" t="s">
        <v>51</v>
      </c>
      <c r="B352" t="s">
        <v>82</v>
      </c>
      <c r="C352" t="s">
        <v>89</v>
      </c>
      <c r="D352">
        <v>1</v>
      </c>
    </row>
    <row r="353" spans="1:4">
      <c r="A353" t="s">
        <v>51</v>
      </c>
      <c r="B353" t="s">
        <v>92</v>
      </c>
      <c r="C353" t="s">
        <v>89</v>
      </c>
      <c r="D353">
        <v>1</v>
      </c>
    </row>
    <row r="354" spans="1:4">
      <c r="A354" t="s">
        <v>51</v>
      </c>
      <c r="B354" t="s">
        <v>83</v>
      </c>
      <c r="C354" t="s">
        <v>89</v>
      </c>
      <c r="D354">
        <v>7</v>
      </c>
    </row>
    <row r="355" spans="1:4">
      <c r="A355" t="s">
        <v>51</v>
      </c>
      <c r="B355" t="s">
        <v>84</v>
      </c>
      <c r="C355" t="s">
        <v>89</v>
      </c>
      <c r="D355">
        <v>20</v>
      </c>
    </row>
    <row r="356" spans="1:4">
      <c r="A356" t="s">
        <v>51</v>
      </c>
      <c r="B356" t="s">
        <v>85</v>
      </c>
      <c r="C356" t="s">
        <v>89</v>
      </c>
      <c r="D356">
        <v>30</v>
      </c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78" zoomScaleNormal="78" workbookViewId="0">
      <selection activeCell="E13" sqref="E13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151</v>
      </c>
      <c r="B1" t="s">
        <v>152</v>
      </c>
      <c r="C1" t="s">
        <v>153</v>
      </c>
      <c r="D1" t="s">
        <v>154</v>
      </c>
    </row>
    <row r="2" spans="1:4">
      <c r="A2" t="s">
        <v>3</v>
      </c>
      <c r="B2" t="s">
        <v>79</v>
      </c>
      <c r="C2" t="s">
        <v>80</v>
      </c>
      <c r="D2">
        <v>9.4393000000000005E-2</v>
      </c>
    </row>
    <row r="3" spans="1:4">
      <c r="A3" t="s">
        <v>3</v>
      </c>
      <c r="B3" t="s">
        <v>82</v>
      </c>
      <c r="C3" t="s">
        <v>80</v>
      </c>
      <c r="D3">
        <v>0.309</v>
      </c>
    </row>
    <row r="4" spans="1:4">
      <c r="A4" t="s">
        <v>3</v>
      </c>
      <c r="B4" t="s">
        <v>83</v>
      </c>
      <c r="C4" t="s">
        <v>80</v>
      </c>
      <c r="D4">
        <v>7</v>
      </c>
    </row>
    <row r="5" spans="1:4">
      <c r="A5" t="s">
        <v>3</v>
      </c>
      <c r="B5" t="s">
        <v>84</v>
      </c>
      <c r="C5" t="s">
        <v>80</v>
      </c>
      <c r="D5">
        <v>20</v>
      </c>
    </row>
    <row r="6" spans="1:4">
      <c r="A6" t="s">
        <v>3</v>
      </c>
      <c r="B6" t="s">
        <v>85</v>
      </c>
      <c r="C6" t="s">
        <v>80</v>
      </c>
      <c r="D6">
        <v>25</v>
      </c>
    </row>
    <row r="7" spans="1:4">
      <c r="A7" t="s">
        <v>3</v>
      </c>
      <c r="B7" t="s">
        <v>86</v>
      </c>
      <c r="C7" t="s">
        <v>80</v>
      </c>
      <c r="D7">
        <v>0.15</v>
      </c>
    </row>
    <row r="8" spans="1:4">
      <c r="A8" t="s">
        <v>3</v>
      </c>
      <c r="B8" t="s">
        <v>87</v>
      </c>
      <c r="C8" t="s">
        <v>80</v>
      </c>
      <c r="D8">
        <v>21</v>
      </c>
    </row>
    <row r="9" spans="1:4">
      <c r="A9" t="s">
        <v>4</v>
      </c>
      <c r="B9" t="s">
        <v>79</v>
      </c>
      <c r="C9" t="s">
        <v>80</v>
      </c>
      <c r="D9">
        <v>9.4393000000000005E-2</v>
      </c>
    </row>
    <row r="10" spans="1:4">
      <c r="A10" t="s">
        <v>4</v>
      </c>
      <c r="B10" t="s">
        <v>82</v>
      </c>
      <c r="C10" t="s">
        <v>80</v>
      </c>
      <c r="D10">
        <v>0.309</v>
      </c>
    </row>
    <row r="11" spans="1:4">
      <c r="A11" t="s">
        <v>4</v>
      </c>
      <c r="B11" t="s">
        <v>83</v>
      </c>
      <c r="C11" t="s">
        <v>80</v>
      </c>
      <c r="D11">
        <v>7</v>
      </c>
    </row>
    <row r="12" spans="1:4">
      <c r="A12" t="s">
        <v>4</v>
      </c>
      <c r="B12" t="s">
        <v>84</v>
      </c>
      <c r="C12" t="s">
        <v>80</v>
      </c>
      <c r="D12">
        <v>20</v>
      </c>
    </row>
    <row r="13" spans="1:4">
      <c r="A13" t="s">
        <v>4</v>
      </c>
      <c r="B13" t="s">
        <v>85</v>
      </c>
      <c r="C13" t="s">
        <v>80</v>
      </c>
      <c r="D13">
        <v>25</v>
      </c>
    </row>
    <row r="14" spans="1:4">
      <c r="A14" t="s">
        <v>4</v>
      </c>
      <c r="B14" t="s">
        <v>86</v>
      </c>
      <c r="C14" t="s">
        <v>80</v>
      </c>
      <c r="D14">
        <v>0.15</v>
      </c>
    </row>
    <row r="15" spans="1:4">
      <c r="A15" t="s">
        <v>4</v>
      </c>
      <c r="B15" t="s">
        <v>87</v>
      </c>
      <c r="C15" t="s">
        <v>80</v>
      </c>
      <c r="D15">
        <v>21</v>
      </c>
    </row>
    <row r="16" spans="1:4">
      <c r="A16" t="s">
        <v>5</v>
      </c>
      <c r="B16" t="s">
        <v>79</v>
      </c>
      <c r="C16" t="s">
        <v>80</v>
      </c>
      <c r="D16">
        <v>0</v>
      </c>
    </row>
    <row r="17" spans="1:4">
      <c r="A17" t="s">
        <v>5</v>
      </c>
      <c r="B17" t="s">
        <v>82</v>
      </c>
      <c r="C17" t="s">
        <v>80</v>
      </c>
      <c r="D17">
        <v>1</v>
      </c>
    </row>
    <row r="18" spans="1:4">
      <c r="A18" t="s">
        <v>5</v>
      </c>
      <c r="B18" t="s">
        <v>85</v>
      </c>
      <c r="C18" t="s">
        <v>80</v>
      </c>
      <c r="D18">
        <v>30</v>
      </c>
    </row>
    <row r="19" spans="1:4">
      <c r="A19" t="s">
        <v>6</v>
      </c>
      <c r="B19" t="s">
        <v>79</v>
      </c>
      <c r="C19" t="s">
        <v>80</v>
      </c>
      <c r="D19">
        <v>0</v>
      </c>
    </row>
    <row r="20" spans="1:4">
      <c r="A20" t="s">
        <v>6</v>
      </c>
      <c r="B20" t="s">
        <v>82</v>
      </c>
      <c r="C20" t="s">
        <v>80</v>
      </c>
      <c r="D20">
        <v>0.98</v>
      </c>
    </row>
    <row r="21" spans="1:4">
      <c r="A21" t="s">
        <v>6</v>
      </c>
      <c r="B21" t="s">
        <v>85</v>
      </c>
      <c r="C21" t="s">
        <v>80</v>
      </c>
      <c r="D21">
        <v>20</v>
      </c>
    </row>
    <row r="22" spans="1:4">
      <c r="A22" t="s">
        <v>7</v>
      </c>
      <c r="B22" t="s">
        <v>79</v>
      </c>
      <c r="C22" t="s">
        <v>80</v>
      </c>
      <c r="D22">
        <v>0</v>
      </c>
    </row>
    <row r="23" spans="1:4">
      <c r="A23" t="s">
        <v>7</v>
      </c>
      <c r="B23" t="s">
        <v>82</v>
      </c>
      <c r="C23" t="s">
        <v>80</v>
      </c>
      <c r="D23">
        <v>4.0999999999999996</v>
      </c>
    </row>
    <row r="24" spans="1:4">
      <c r="A24" t="s">
        <v>7</v>
      </c>
      <c r="B24" t="s">
        <v>85</v>
      </c>
      <c r="C24" t="s">
        <v>80</v>
      </c>
      <c r="D24">
        <v>12</v>
      </c>
    </row>
    <row r="25" spans="1:4">
      <c r="A25" t="s">
        <v>8</v>
      </c>
      <c r="B25" t="s">
        <v>79</v>
      </c>
      <c r="C25" t="s">
        <v>80</v>
      </c>
      <c r="D25">
        <v>0</v>
      </c>
    </row>
    <row r="26" spans="1:4">
      <c r="A26" t="s">
        <v>8</v>
      </c>
      <c r="B26" t="s">
        <v>82</v>
      </c>
      <c r="C26" t="s">
        <v>80</v>
      </c>
      <c r="D26">
        <v>4.2</v>
      </c>
    </row>
    <row r="27" spans="1:4">
      <c r="A27" t="s">
        <v>8</v>
      </c>
      <c r="B27" t="s">
        <v>85</v>
      </c>
      <c r="C27" t="s">
        <v>80</v>
      </c>
      <c r="D27">
        <v>18</v>
      </c>
    </row>
    <row r="28" spans="1:4">
      <c r="A28" t="s">
        <v>9</v>
      </c>
      <c r="B28" t="s">
        <v>79</v>
      </c>
      <c r="C28" t="s">
        <v>80</v>
      </c>
      <c r="D28">
        <v>9.4393000000000005E-2</v>
      </c>
    </row>
    <row r="29" spans="1:4">
      <c r="A29" t="s">
        <v>9</v>
      </c>
      <c r="B29" t="s">
        <v>82</v>
      </c>
      <c r="C29" t="s">
        <v>80</v>
      </c>
      <c r="D29">
        <v>0.61</v>
      </c>
    </row>
    <row r="30" spans="1:4">
      <c r="A30" t="s">
        <v>9</v>
      </c>
      <c r="B30" t="s">
        <v>83</v>
      </c>
      <c r="C30" t="s">
        <v>80</v>
      </c>
      <c r="D30">
        <v>7</v>
      </c>
    </row>
    <row r="31" spans="1:4">
      <c r="A31" t="s">
        <v>9</v>
      </c>
      <c r="B31" t="s">
        <v>84</v>
      </c>
      <c r="C31" t="s">
        <v>80</v>
      </c>
      <c r="D31">
        <v>20</v>
      </c>
    </row>
    <row r="32" spans="1:4">
      <c r="A32" t="s">
        <v>9</v>
      </c>
      <c r="B32" t="s">
        <v>85</v>
      </c>
      <c r="C32" t="s">
        <v>80</v>
      </c>
      <c r="D32">
        <v>25</v>
      </c>
    </row>
    <row r="33" spans="1:4">
      <c r="A33" t="s">
        <v>9</v>
      </c>
      <c r="B33" t="s">
        <v>86</v>
      </c>
      <c r="C33" t="s">
        <v>80</v>
      </c>
      <c r="D33">
        <v>0.4</v>
      </c>
    </row>
    <row r="34" spans="1:4">
      <c r="A34" t="s">
        <v>9</v>
      </c>
      <c r="B34" t="s">
        <v>87</v>
      </c>
      <c r="C34" t="s">
        <v>80</v>
      </c>
      <c r="D34">
        <v>14</v>
      </c>
    </row>
    <row r="35" spans="1:4">
      <c r="A35" t="s">
        <v>10</v>
      </c>
      <c r="B35" t="s">
        <v>79</v>
      </c>
      <c r="C35" t="s">
        <v>80</v>
      </c>
      <c r="D35">
        <v>9.4393000000000005E-2</v>
      </c>
    </row>
    <row r="36" spans="1:4">
      <c r="A36" t="s">
        <v>10</v>
      </c>
      <c r="B36" t="s">
        <v>82</v>
      </c>
      <c r="C36" t="s">
        <v>80</v>
      </c>
      <c r="D36">
        <v>0.53</v>
      </c>
    </row>
    <row r="37" spans="1:4">
      <c r="A37" t="s">
        <v>10</v>
      </c>
      <c r="B37" t="s">
        <v>83</v>
      </c>
      <c r="C37" t="s">
        <v>80</v>
      </c>
      <c r="D37">
        <v>7</v>
      </c>
    </row>
    <row r="38" spans="1:4">
      <c r="A38" t="s">
        <v>10</v>
      </c>
      <c r="B38" t="s">
        <v>84</v>
      </c>
      <c r="C38" t="s">
        <v>80</v>
      </c>
      <c r="D38">
        <v>20</v>
      </c>
    </row>
    <row r="39" spans="1:4">
      <c r="A39" t="s">
        <v>10</v>
      </c>
      <c r="B39" t="s">
        <v>85</v>
      </c>
      <c r="C39" t="s">
        <v>80</v>
      </c>
      <c r="D39">
        <v>25</v>
      </c>
    </row>
    <row r="40" spans="1:4">
      <c r="A40" t="s">
        <v>10</v>
      </c>
      <c r="B40" t="s">
        <v>86</v>
      </c>
      <c r="C40" t="s">
        <v>80</v>
      </c>
      <c r="D40">
        <v>0.4</v>
      </c>
    </row>
    <row r="41" spans="1:4">
      <c r="A41" t="s">
        <v>10</v>
      </c>
      <c r="B41" t="s">
        <v>87</v>
      </c>
      <c r="C41" t="s">
        <v>80</v>
      </c>
      <c r="D41">
        <v>14</v>
      </c>
    </row>
    <row r="42" spans="1:4">
      <c r="A42" t="s">
        <v>11</v>
      </c>
      <c r="B42" t="s">
        <v>79</v>
      </c>
      <c r="C42" t="s">
        <v>80</v>
      </c>
      <c r="D42">
        <v>9.4393000000000005E-2</v>
      </c>
    </row>
    <row r="43" spans="1:4">
      <c r="A43" t="s">
        <v>11</v>
      </c>
      <c r="B43" t="s">
        <v>82</v>
      </c>
      <c r="C43" t="s">
        <v>80</v>
      </c>
      <c r="D43">
        <v>0.53</v>
      </c>
    </row>
    <row r="44" spans="1:4">
      <c r="A44" t="s">
        <v>11</v>
      </c>
      <c r="B44" t="s">
        <v>83</v>
      </c>
      <c r="C44" t="s">
        <v>80</v>
      </c>
      <c r="D44">
        <v>7</v>
      </c>
    </row>
    <row r="45" spans="1:4">
      <c r="A45" t="s">
        <v>11</v>
      </c>
      <c r="B45" t="s">
        <v>84</v>
      </c>
      <c r="C45" t="s">
        <v>80</v>
      </c>
      <c r="D45">
        <v>20</v>
      </c>
    </row>
    <row r="46" spans="1:4">
      <c r="A46" t="s">
        <v>11</v>
      </c>
      <c r="B46" t="s">
        <v>85</v>
      </c>
      <c r="C46" t="s">
        <v>80</v>
      </c>
      <c r="D46">
        <v>25</v>
      </c>
    </row>
    <row r="47" spans="1:4">
      <c r="A47" t="s">
        <v>11</v>
      </c>
      <c r="B47" t="s">
        <v>86</v>
      </c>
      <c r="C47" t="s">
        <v>80</v>
      </c>
      <c r="D47">
        <v>0.4</v>
      </c>
    </row>
    <row r="48" spans="1:4">
      <c r="A48" t="s">
        <v>11</v>
      </c>
      <c r="B48" t="s">
        <v>87</v>
      </c>
      <c r="C48" t="s">
        <v>80</v>
      </c>
      <c r="D48">
        <v>14</v>
      </c>
    </row>
    <row r="49" spans="1:4">
      <c r="A49" t="s">
        <v>13</v>
      </c>
      <c r="B49" t="s">
        <v>79</v>
      </c>
      <c r="C49" t="s">
        <v>80</v>
      </c>
      <c r="D49">
        <v>9.4393000000000005E-2</v>
      </c>
    </row>
    <row r="50" spans="1:4">
      <c r="A50" t="s">
        <v>13</v>
      </c>
      <c r="B50" t="s">
        <v>83</v>
      </c>
      <c r="C50" t="s">
        <v>80</v>
      </c>
      <c r="D50">
        <v>7</v>
      </c>
    </row>
    <row r="51" spans="1:4">
      <c r="A51" t="s">
        <v>13</v>
      </c>
      <c r="B51" t="s">
        <v>84</v>
      </c>
      <c r="C51" t="s">
        <v>80</v>
      </c>
      <c r="D51">
        <v>20</v>
      </c>
    </row>
    <row r="52" spans="1:4">
      <c r="A52" t="s">
        <v>13</v>
      </c>
      <c r="B52" t="s">
        <v>85</v>
      </c>
      <c r="C52" t="s">
        <v>80</v>
      </c>
      <c r="D52">
        <v>30</v>
      </c>
    </row>
    <row r="53" spans="1:4">
      <c r="A53" t="s">
        <v>14</v>
      </c>
      <c r="B53" t="s">
        <v>79</v>
      </c>
      <c r="C53" t="s">
        <v>80</v>
      </c>
      <c r="D53">
        <v>9.4393000000000005E-2</v>
      </c>
    </row>
    <row r="54" spans="1:4">
      <c r="A54" t="s">
        <v>14</v>
      </c>
      <c r="B54" t="s">
        <v>83</v>
      </c>
      <c r="C54" t="s">
        <v>80</v>
      </c>
      <c r="D54">
        <v>7</v>
      </c>
    </row>
    <row r="55" spans="1:4">
      <c r="A55" t="s">
        <v>14</v>
      </c>
      <c r="B55" t="s">
        <v>84</v>
      </c>
      <c r="C55" t="s">
        <v>80</v>
      </c>
      <c r="D55">
        <v>20</v>
      </c>
    </row>
    <row r="56" spans="1:4">
      <c r="A56" t="s">
        <v>14</v>
      </c>
      <c r="B56" t="s">
        <v>85</v>
      </c>
      <c r="C56" t="s">
        <v>80</v>
      </c>
      <c r="D56">
        <v>30</v>
      </c>
    </row>
    <row r="57" spans="1:4">
      <c r="A57" t="s">
        <v>16</v>
      </c>
      <c r="B57" t="s">
        <v>79</v>
      </c>
      <c r="C57" t="s">
        <v>80</v>
      </c>
      <c r="D57">
        <v>9.4393000000000005E-2</v>
      </c>
    </row>
    <row r="58" spans="1:4">
      <c r="A58" t="s">
        <v>16</v>
      </c>
      <c r="B58" t="s">
        <v>83</v>
      </c>
      <c r="C58" t="s">
        <v>80</v>
      </c>
      <c r="D58">
        <v>7</v>
      </c>
    </row>
    <row r="59" spans="1:4">
      <c r="A59" t="s">
        <v>16</v>
      </c>
      <c r="B59" t="s">
        <v>84</v>
      </c>
      <c r="C59" t="s">
        <v>80</v>
      </c>
      <c r="D59">
        <v>20</v>
      </c>
    </row>
    <row r="60" spans="1:4">
      <c r="A60" t="s">
        <v>16</v>
      </c>
      <c r="B60" t="s">
        <v>85</v>
      </c>
      <c r="C60" t="s">
        <v>80</v>
      </c>
      <c r="D60">
        <v>20</v>
      </c>
    </row>
    <row r="61" spans="1:4">
      <c r="A61" t="s">
        <v>16</v>
      </c>
      <c r="B61" t="s">
        <v>87</v>
      </c>
      <c r="C61" t="s">
        <v>80</v>
      </c>
      <c r="D61">
        <v>21</v>
      </c>
    </row>
    <row r="62" spans="1:4">
      <c r="A62" t="s">
        <v>21</v>
      </c>
      <c r="B62" t="s">
        <v>79</v>
      </c>
      <c r="C62" t="s">
        <v>80</v>
      </c>
      <c r="D62">
        <v>9.4393000000000005E-2</v>
      </c>
    </row>
    <row r="63" spans="1:4">
      <c r="A63" t="s">
        <v>21</v>
      </c>
      <c r="B63" t="s">
        <v>83</v>
      </c>
      <c r="C63" t="s">
        <v>80</v>
      </c>
      <c r="D63">
        <v>7</v>
      </c>
    </row>
    <row r="64" spans="1:4">
      <c r="A64" t="s">
        <v>21</v>
      </c>
      <c r="B64" t="s">
        <v>84</v>
      </c>
      <c r="C64" t="s">
        <v>80</v>
      </c>
      <c r="D64">
        <v>20</v>
      </c>
    </row>
    <row r="65" spans="1:4">
      <c r="A65" t="s">
        <v>21</v>
      </c>
      <c r="B65" t="s">
        <v>85</v>
      </c>
      <c r="C65" t="s">
        <v>80</v>
      </c>
      <c r="D65">
        <v>60</v>
      </c>
    </row>
    <row r="66" spans="1:4">
      <c r="A66" t="s">
        <v>18</v>
      </c>
      <c r="B66" t="s">
        <v>79</v>
      </c>
      <c r="C66" t="s">
        <v>80</v>
      </c>
      <c r="D66">
        <v>9.4393000000000005E-2</v>
      </c>
    </row>
    <row r="67" spans="1:4">
      <c r="A67" t="s">
        <v>18</v>
      </c>
      <c r="B67" t="s">
        <v>83</v>
      </c>
      <c r="C67" t="s">
        <v>80</v>
      </c>
      <c r="D67">
        <v>7</v>
      </c>
    </row>
    <row r="68" spans="1:4">
      <c r="A68" t="s">
        <v>18</v>
      </c>
      <c r="B68" t="s">
        <v>84</v>
      </c>
      <c r="C68" t="s">
        <v>80</v>
      </c>
      <c r="D68">
        <v>20</v>
      </c>
    </row>
    <row r="69" spans="1:4">
      <c r="A69" t="s">
        <v>18</v>
      </c>
      <c r="B69" t="s">
        <v>85</v>
      </c>
      <c r="C69" t="s">
        <v>80</v>
      </c>
      <c r="D69">
        <v>60</v>
      </c>
    </row>
    <row r="70" spans="1:4">
      <c r="A70" t="s">
        <v>19</v>
      </c>
      <c r="B70" t="s">
        <v>79</v>
      </c>
      <c r="C70" t="s">
        <v>80</v>
      </c>
      <c r="D70">
        <v>9.4393000000000005E-2</v>
      </c>
    </row>
    <row r="71" spans="1:4">
      <c r="A71" t="s">
        <v>19</v>
      </c>
      <c r="B71" t="s">
        <v>83</v>
      </c>
      <c r="C71" t="s">
        <v>80</v>
      </c>
      <c r="D71">
        <v>7</v>
      </c>
    </row>
    <row r="72" spans="1:4">
      <c r="A72" t="s">
        <v>19</v>
      </c>
      <c r="B72" t="s">
        <v>84</v>
      </c>
      <c r="C72" t="s">
        <v>80</v>
      </c>
      <c r="D72">
        <v>20</v>
      </c>
    </row>
    <row r="73" spans="1:4">
      <c r="A73" t="s">
        <v>19</v>
      </c>
      <c r="B73" t="s">
        <v>85</v>
      </c>
      <c r="C73" t="s">
        <v>80</v>
      </c>
      <c r="D73">
        <v>60</v>
      </c>
    </row>
    <row r="74" spans="1:4">
      <c r="A74" t="s">
        <v>20</v>
      </c>
      <c r="B74" t="s">
        <v>79</v>
      </c>
      <c r="C74" t="s">
        <v>80</v>
      </c>
      <c r="D74">
        <v>9.4393000000000005E-2</v>
      </c>
    </row>
    <row r="75" spans="1:4">
      <c r="A75" t="s">
        <v>20</v>
      </c>
      <c r="B75" t="s">
        <v>83</v>
      </c>
      <c r="C75" t="s">
        <v>80</v>
      </c>
      <c r="D75">
        <v>7</v>
      </c>
    </row>
    <row r="76" spans="1:4">
      <c r="A76" t="s">
        <v>20</v>
      </c>
      <c r="B76" t="s">
        <v>84</v>
      </c>
      <c r="C76" t="s">
        <v>80</v>
      </c>
      <c r="D76">
        <v>20</v>
      </c>
    </row>
    <row r="77" spans="1:4">
      <c r="A77" t="s">
        <v>20</v>
      </c>
      <c r="B77" t="s">
        <v>85</v>
      </c>
      <c r="C77" t="s">
        <v>80</v>
      </c>
      <c r="D77">
        <v>60</v>
      </c>
    </row>
    <row r="78" spans="1:4">
      <c r="A78" t="s">
        <v>22</v>
      </c>
      <c r="B78" t="s">
        <v>79</v>
      </c>
      <c r="C78" t="s">
        <v>80</v>
      </c>
      <c r="D78">
        <v>9.4393000000000005E-2</v>
      </c>
    </row>
    <row r="79" spans="1:4">
      <c r="A79" t="s">
        <v>22</v>
      </c>
      <c r="B79" t="s">
        <v>82</v>
      </c>
      <c r="C79" t="s">
        <v>80</v>
      </c>
      <c r="D79">
        <v>1.012</v>
      </c>
    </row>
    <row r="80" spans="1:4">
      <c r="A80" t="s">
        <v>22</v>
      </c>
      <c r="B80" t="s">
        <v>83</v>
      </c>
      <c r="C80" t="s">
        <v>80</v>
      </c>
      <c r="D80">
        <v>7</v>
      </c>
    </row>
    <row r="81" spans="1:4">
      <c r="A81" t="s">
        <v>22</v>
      </c>
      <c r="B81" t="s">
        <v>84</v>
      </c>
      <c r="C81" t="s">
        <v>80</v>
      </c>
      <c r="D81">
        <v>20</v>
      </c>
    </row>
    <row r="82" spans="1:4">
      <c r="A82" t="s">
        <v>22</v>
      </c>
      <c r="B82" t="s">
        <v>85</v>
      </c>
      <c r="C82" t="s">
        <v>80</v>
      </c>
      <c r="D82">
        <v>25</v>
      </c>
    </row>
    <row r="83" spans="1:4">
      <c r="A83" t="s">
        <v>22</v>
      </c>
      <c r="B83" t="s">
        <v>86</v>
      </c>
      <c r="C83" t="s">
        <v>80</v>
      </c>
      <c r="D83">
        <v>0.4</v>
      </c>
    </row>
    <row r="84" spans="1:4">
      <c r="A84" t="s">
        <v>22</v>
      </c>
      <c r="B84" t="s">
        <v>87</v>
      </c>
      <c r="C84" t="s">
        <v>80</v>
      </c>
      <c r="D84">
        <v>21</v>
      </c>
    </row>
    <row r="85" spans="1:4">
      <c r="A85" t="s">
        <v>23</v>
      </c>
      <c r="B85" t="s">
        <v>79</v>
      </c>
      <c r="C85" t="s">
        <v>80</v>
      </c>
      <c r="D85">
        <v>9.4393000000000005E-2</v>
      </c>
    </row>
    <row r="86" spans="1:4">
      <c r="A86" t="s">
        <v>23</v>
      </c>
      <c r="B86" t="s">
        <v>82</v>
      </c>
      <c r="C86" t="s">
        <v>80</v>
      </c>
      <c r="D86">
        <v>1.012</v>
      </c>
    </row>
    <row r="87" spans="1:4">
      <c r="A87" t="s">
        <v>23</v>
      </c>
      <c r="B87" t="s">
        <v>83</v>
      </c>
      <c r="C87" t="s">
        <v>80</v>
      </c>
      <c r="D87">
        <v>7</v>
      </c>
    </row>
    <row r="88" spans="1:4">
      <c r="A88" t="s">
        <v>23</v>
      </c>
      <c r="B88" t="s">
        <v>84</v>
      </c>
      <c r="C88" t="s">
        <v>80</v>
      </c>
      <c r="D88">
        <v>20</v>
      </c>
    </row>
    <row r="89" spans="1:4">
      <c r="A89" t="s">
        <v>23</v>
      </c>
      <c r="B89" t="s">
        <v>85</v>
      </c>
      <c r="C89" t="s">
        <v>80</v>
      </c>
      <c r="D89">
        <v>25</v>
      </c>
    </row>
    <row r="90" spans="1:4">
      <c r="A90" t="s">
        <v>23</v>
      </c>
      <c r="B90" t="s">
        <v>86</v>
      </c>
      <c r="C90" t="s">
        <v>80</v>
      </c>
      <c r="D90">
        <v>0.4</v>
      </c>
    </row>
    <row r="91" spans="1:4">
      <c r="A91" t="s">
        <v>23</v>
      </c>
      <c r="B91" t="s">
        <v>87</v>
      </c>
      <c r="C91" t="s">
        <v>80</v>
      </c>
      <c r="D91">
        <v>21</v>
      </c>
    </row>
    <row r="92" spans="1:4">
      <c r="A92" t="s">
        <v>24</v>
      </c>
      <c r="B92" t="s">
        <v>79</v>
      </c>
      <c r="C92" t="s">
        <v>80</v>
      </c>
      <c r="D92">
        <v>9.4393000000000005E-2</v>
      </c>
    </row>
    <row r="93" spans="1:4">
      <c r="A93" t="s">
        <v>24</v>
      </c>
      <c r="B93" t="s">
        <v>82</v>
      </c>
      <c r="C93" t="s">
        <v>80</v>
      </c>
      <c r="D93">
        <v>0.99</v>
      </c>
    </row>
    <row r="94" spans="1:4">
      <c r="A94" t="s">
        <v>24</v>
      </c>
      <c r="B94" t="s">
        <v>83</v>
      </c>
      <c r="C94" t="s">
        <v>80</v>
      </c>
      <c r="D94">
        <v>7</v>
      </c>
    </row>
    <row r="95" spans="1:4">
      <c r="A95" t="s">
        <v>24</v>
      </c>
      <c r="B95" t="s">
        <v>84</v>
      </c>
      <c r="C95" t="s">
        <v>80</v>
      </c>
      <c r="D95">
        <v>20</v>
      </c>
    </row>
    <row r="96" spans="1:4">
      <c r="A96" t="s">
        <v>24</v>
      </c>
      <c r="B96" t="s">
        <v>85</v>
      </c>
      <c r="C96" t="s">
        <v>80</v>
      </c>
      <c r="D96">
        <v>20</v>
      </c>
    </row>
    <row r="97" spans="1:4">
      <c r="A97" t="s">
        <v>24</v>
      </c>
      <c r="B97" t="s">
        <v>86</v>
      </c>
      <c r="C97" t="s">
        <v>80</v>
      </c>
      <c r="D97">
        <v>0.05</v>
      </c>
    </row>
    <row r="98" spans="1:4">
      <c r="A98" t="s">
        <v>24</v>
      </c>
      <c r="B98" t="s">
        <v>87</v>
      </c>
      <c r="C98" t="s">
        <v>80</v>
      </c>
      <c r="D98">
        <v>1</v>
      </c>
    </row>
    <row r="99" spans="1:4">
      <c r="A99" t="s">
        <v>25</v>
      </c>
      <c r="B99" t="s">
        <v>79</v>
      </c>
      <c r="C99" t="s">
        <v>80</v>
      </c>
      <c r="D99">
        <v>9.4393000000000005E-2</v>
      </c>
    </row>
    <row r="100" spans="1:4">
      <c r="A100" t="s">
        <v>25</v>
      </c>
      <c r="B100" t="s">
        <v>82</v>
      </c>
      <c r="C100" t="s">
        <v>80</v>
      </c>
      <c r="D100">
        <v>0.99</v>
      </c>
    </row>
    <row r="101" spans="1:4">
      <c r="A101" t="s">
        <v>25</v>
      </c>
      <c r="B101" t="s">
        <v>83</v>
      </c>
      <c r="C101" t="s">
        <v>80</v>
      </c>
      <c r="D101">
        <v>7</v>
      </c>
    </row>
    <row r="102" spans="1:4">
      <c r="A102" t="s">
        <v>25</v>
      </c>
      <c r="B102" t="s">
        <v>84</v>
      </c>
      <c r="C102" t="s">
        <v>80</v>
      </c>
      <c r="D102">
        <v>20</v>
      </c>
    </row>
    <row r="103" spans="1:4">
      <c r="A103" t="s">
        <v>25</v>
      </c>
      <c r="B103" t="s">
        <v>85</v>
      </c>
      <c r="C103" t="s">
        <v>80</v>
      </c>
      <c r="D103">
        <v>20</v>
      </c>
    </row>
    <row r="104" spans="1:4">
      <c r="A104" t="s">
        <v>25</v>
      </c>
      <c r="B104" t="s">
        <v>86</v>
      </c>
      <c r="C104" t="s">
        <v>80</v>
      </c>
      <c r="D104">
        <v>0.05</v>
      </c>
    </row>
    <row r="105" spans="1:4">
      <c r="A105" t="s">
        <v>25</v>
      </c>
      <c r="B105" t="s">
        <v>87</v>
      </c>
      <c r="C105" t="s">
        <v>80</v>
      </c>
      <c r="D105">
        <v>1</v>
      </c>
    </row>
    <row r="106" spans="1:4">
      <c r="A106" t="s">
        <v>26</v>
      </c>
      <c r="B106" t="s">
        <v>79</v>
      </c>
      <c r="C106" t="s">
        <v>80</v>
      </c>
      <c r="D106">
        <v>9.4393000000000005E-2</v>
      </c>
    </row>
    <row r="107" spans="1:4">
      <c r="A107" t="s">
        <v>26</v>
      </c>
      <c r="B107" t="s">
        <v>82</v>
      </c>
      <c r="C107" t="s">
        <v>80</v>
      </c>
      <c r="D107">
        <v>1.06</v>
      </c>
    </row>
    <row r="108" spans="1:4">
      <c r="A108" t="s">
        <v>26</v>
      </c>
      <c r="B108" t="s">
        <v>83</v>
      </c>
      <c r="C108" t="s">
        <v>80</v>
      </c>
      <c r="D108">
        <v>7</v>
      </c>
    </row>
    <row r="109" spans="1:4">
      <c r="A109" t="s">
        <v>26</v>
      </c>
      <c r="B109" t="s">
        <v>84</v>
      </c>
      <c r="C109" t="s">
        <v>80</v>
      </c>
      <c r="D109">
        <v>20</v>
      </c>
    </row>
    <row r="110" spans="1:4">
      <c r="A110" t="s">
        <v>26</v>
      </c>
      <c r="B110" t="s">
        <v>85</v>
      </c>
      <c r="C110" t="s">
        <v>80</v>
      </c>
      <c r="D110">
        <v>25</v>
      </c>
    </row>
    <row r="111" spans="1:4">
      <c r="A111" t="s">
        <v>26</v>
      </c>
      <c r="B111" t="s">
        <v>86</v>
      </c>
      <c r="C111" t="s">
        <v>80</v>
      </c>
      <c r="D111">
        <v>0.15</v>
      </c>
    </row>
    <row r="112" spans="1:4">
      <c r="A112" t="s">
        <v>26</v>
      </c>
      <c r="B112" t="s">
        <v>87</v>
      </c>
      <c r="C112" t="s">
        <v>80</v>
      </c>
      <c r="D112">
        <v>2.8</v>
      </c>
    </row>
    <row r="113" spans="1:4">
      <c r="A113" t="s">
        <v>27</v>
      </c>
      <c r="B113" t="s">
        <v>79</v>
      </c>
      <c r="C113" t="s">
        <v>80</v>
      </c>
      <c r="D113">
        <v>9.4393000000000005E-2</v>
      </c>
    </row>
    <row r="114" spans="1:4">
      <c r="A114" t="s">
        <v>27</v>
      </c>
      <c r="B114" t="s">
        <v>82</v>
      </c>
      <c r="C114" t="s">
        <v>80</v>
      </c>
      <c r="D114">
        <v>1.06</v>
      </c>
    </row>
    <row r="115" spans="1:4">
      <c r="A115" t="s">
        <v>27</v>
      </c>
      <c r="B115" t="s">
        <v>83</v>
      </c>
      <c r="C115" t="s">
        <v>80</v>
      </c>
      <c r="D115">
        <v>7</v>
      </c>
    </row>
    <row r="116" spans="1:4">
      <c r="A116" t="s">
        <v>27</v>
      </c>
      <c r="B116" t="s">
        <v>84</v>
      </c>
      <c r="C116" t="s">
        <v>80</v>
      </c>
      <c r="D116">
        <v>20</v>
      </c>
    </row>
    <row r="117" spans="1:4">
      <c r="A117" t="s">
        <v>27</v>
      </c>
      <c r="B117" t="s">
        <v>85</v>
      </c>
      <c r="C117" t="s">
        <v>80</v>
      </c>
      <c r="D117">
        <v>25</v>
      </c>
    </row>
    <row r="118" spans="1:4">
      <c r="A118" t="s">
        <v>27</v>
      </c>
      <c r="B118" t="s">
        <v>86</v>
      </c>
      <c r="C118" t="s">
        <v>80</v>
      </c>
      <c r="D118">
        <v>0.15</v>
      </c>
    </row>
    <row r="119" spans="1:4">
      <c r="A119" t="s">
        <v>27</v>
      </c>
      <c r="B119" t="s">
        <v>87</v>
      </c>
      <c r="C119" t="s">
        <v>80</v>
      </c>
      <c r="D119">
        <v>2.8</v>
      </c>
    </row>
    <row r="120" spans="1:4">
      <c r="A120" t="s">
        <v>28</v>
      </c>
      <c r="B120" t="s">
        <v>79</v>
      </c>
      <c r="C120" t="s">
        <v>80</v>
      </c>
      <c r="D120">
        <v>9.4393000000000005E-2</v>
      </c>
    </row>
    <row r="121" spans="1:4">
      <c r="A121" t="s">
        <v>28</v>
      </c>
      <c r="B121" t="s">
        <v>82</v>
      </c>
      <c r="C121" t="s">
        <v>80</v>
      </c>
      <c r="D121">
        <v>5.2</v>
      </c>
    </row>
    <row r="122" spans="1:4">
      <c r="A122" t="s">
        <v>28</v>
      </c>
      <c r="B122" t="s">
        <v>83</v>
      </c>
      <c r="C122" t="s">
        <v>80</v>
      </c>
      <c r="D122">
        <v>7</v>
      </c>
    </row>
    <row r="123" spans="1:4">
      <c r="A123" t="s">
        <v>28</v>
      </c>
      <c r="B123" t="s">
        <v>84</v>
      </c>
      <c r="C123" t="s">
        <v>80</v>
      </c>
      <c r="D123">
        <v>20</v>
      </c>
    </row>
    <row r="124" spans="1:4">
      <c r="A124" t="s">
        <v>28</v>
      </c>
      <c r="B124" t="s">
        <v>85</v>
      </c>
      <c r="C124" t="s">
        <v>80</v>
      </c>
      <c r="D124">
        <v>25</v>
      </c>
    </row>
    <row r="125" spans="1:4">
      <c r="A125" t="s">
        <v>28</v>
      </c>
      <c r="B125" t="s">
        <v>86</v>
      </c>
      <c r="C125" t="s">
        <v>80</v>
      </c>
      <c r="D125">
        <v>0.25</v>
      </c>
    </row>
    <row r="126" spans="1:4">
      <c r="A126" t="s">
        <v>28</v>
      </c>
      <c r="B126" t="s">
        <v>87</v>
      </c>
      <c r="C126" t="s">
        <v>80</v>
      </c>
      <c r="D126">
        <v>7</v>
      </c>
    </row>
    <row r="127" spans="1:4">
      <c r="A127" t="s">
        <v>29</v>
      </c>
      <c r="B127" t="s">
        <v>79</v>
      </c>
      <c r="C127" t="s">
        <v>80</v>
      </c>
      <c r="D127">
        <v>9.4393000000000005E-2</v>
      </c>
    </row>
    <row r="128" spans="1:4">
      <c r="A128" t="s">
        <v>29</v>
      </c>
      <c r="B128" t="s">
        <v>82</v>
      </c>
      <c r="C128" t="s">
        <v>80</v>
      </c>
      <c r="D128">
        <v>5.2</v>
      </c>
    </row>
    <row r="129" spans="1:4">
      <c r="A129" t="s">
        <v>29</v>
      </c>
      <c r="B129" t="s">
        <v>83</v>
      </c>
      <c r="C129" t="s">
        <v>80</v>
      </c>
      <c r="D129">
        <v>7</v>
      </c>
    </row>
    <row r="130" spans="1:4">
      <c r="A130" t="s">
        <v>29</v>
      </c>
      <c r="B130" t="s">
        <v>84</v>
      </c>
      <c r="C130" t="s">
        <v>80</v>
      </c>
      <c r="D130">
        <v>20</v>
      </c>
    </row>
    <row r="131" spans="1:4">
      <c r="A131" t="s">
        <v>29</v>
      </c>
      <c r="B131" t="s">
        <v>85</v>
      </c>
      <c r="C131" t="s">
        <v>80</v>
      </c>
      <c r="D131">
        <v>25</v>
      </c>
    </row>
    <row r="132" spans="1:4">
      <c r="A132" t="s">
        <v>29</v>
      </c>
      <c r="B132" t="s">
        <v>86</v>
      </c>
      <c r="C132" t="s">
        <v>80</v>
      </c>
      <c r="D132">
        <v>0.25</v>
      </c>
    </row>
    <row r="133" spans="1:4">
      <c r="A133" t="s">
        <v>29</v>
      </c>
      <c r="B133" t="s">
        <v>87</v>
      </c>
      <c r="C133" t="s">
        <v>80</v>
      </c>
      <c r="D133">
        <v>7</v>
      </c>
    </row>
    <row r="134" spans="1:4">
      <c r="A134" t="s">
        <v>30</v>
      </c>
      <c r="B134" t="s">
        <v>79</v>
      </c>
      <c r="C134" t="s">
        <v>80</v>
      </c>
      <c r="D134">
        <v>9.4393000000000005E-2</v>
      </c>
    </row>
    <row r="135" spans="1:4">
      <c r="A135" t="s">
        <v>30</v>
      </c>
      <c r="B135" t="s">
        <v>82</v>
      </c>
      <c r="C135" t="s">
        <v>80</v>
      </c>
      <c r="D135">
        <v>8.66</v>
      </c>
    </row>
    <row r="136" spans="1:4">
      <c r="A136" t="s">
        <v>30</v>
      </c>
      <c r="B136" t="s">
        <v>83</v>
      </c>
      <c r="C136" t="s">
        <v>80</v>
      </c>
      <c r="D136">
        <v>7</v>
      </c>
    </row>
    <row r="137" spans="1:4">
      <c r="A137" t="s">
        <v>30</v>
      </c>
      <c r="B137" t="s">
        <v>84</v>
      </c>
      <c r="C137" t="s">
        <v>80</v>
      </c>
      <c r="D137">
        <v>20</v>
      </c>
    </row>
    <row r="138" spans="1:4">
      <c r="A138" t="s">
        <v>30</v>
      </c>
      <c r="B138" t="s">
        <v>85</v>
      </c>
      <c r="C138" t="s">
        <v>80</v>
      </c>
      <c r="D138">
        <v>30</v>
      </c>
    </row>
    <row r="139" spans="1:4">
      <c r="A139" t="s">
        <v>30</v>
      </c>
      <c r="B139" t="s">
        <v>86</v>
      </c>
      <c r="C139" t="s">
        <v>80</v>
      </c>
      <c r="D139">
        <v>0.2</v>
      </c>
    </row>
    <row r="140" spans="1:4">
      <c r="A140" t="s">
        <v>30</v>
      </c>
      <c r="B140" t="s">
        <v>87</v>
      </c>
      <c r="C140" t="s">
        <v>80</v>
      </c>
      <c r="D140">
        <v>14</v>
      </c>
    </row>
    <row r="141" spans="1:4">
      <c r="A141" t="s">
        <v>31</v>
      </c>
      <c r="B141" t="s">
        <v>79</v>
      </c>
      <c r="C141" t="s">
        <v>80</v>
      </c>
      <c r="D141">
        <v>9.4393000000000005E-2</v>
      </c>
    </row>
    <row r="142" spans="1:4">
      <c r="A142" t="s">
        <v>31</v>
      </c>
      <c r="B142" t="s">
        <v>82</v>
      </c>
      <c r="C142" t="s">
        <v>80</v>
      </c>
      <c r="D142">
        <v>8.66</v>
      </c>
    </row>
    <row r="143" spans="1:4">
      <c r="A143" t="s">
        <v>31</v>
      </c>
      <c r="B143" t="s">
        <v>83</v>
      </c>
      <c r="C143" t="s">
        <v>80</v>
      </c>
      <c r="D143">
        <v>7</v>
      </c>
    </row>
    <row r="144" spans="1:4">
      <c r="A144" t="s">
        <v>31</v>
      </c>
      <c r="B144" t="s">
        <v>84</v>
      </c>
      <c r="C144" t="s">
        <v>80</v>
      </c>
      <c r="D144">
        <v>20</v>
      </c>
    </row>
    <row r="145" spans="1:4">
      <c r="A145" t="s">
        <v>31</v>
      </c>
      <c r="B145" t="s">
        <v>85</v>
      </c>
      <c r="C145" t="s">
        <v>80</v>
      </c>
      <c r="D145">
        <v>30</v>
      </c>
    </row>
    <row r="146" spans="1:4">
      <c r="A146" t="s">
        <v>31</v>
      </c>
      <c r="B146" t="s">
        <v>86</v>
      </c>
      <c r="C146" t="s">
        <v>80</v>
      </c>
      <c r="D146">
        <v>0.2</v>
      </c>
    </row>
    <row r="147" spans="1:4">
      <c r="A147" t="s">
        <v>31</v>
      </c>
      <c r="B147" t="s">
        <v>87</v>
      </c>
      <c r="C147" t="s">
        <v>80</v>
      </c>
      <c r="D147">
        <v>14</v>
      </c>
    </row>
    <row r="148" spans="1:4">
      <c r="A148" t="s">
        <v>32</v>
      </c>
      <c r="B148" t="s">
        <v>79</v>
      </c>
      <c r="C148" t="s">
        <v>80</v>
      </c>
      <c r="D148">
        <v>9.4393000000000005E-2</v>
      </c>
    </row>
    <row r="149" spans="1:4">
      <c r="A149" t="s">
        <v>32</v>
      </c>
      <c r="B149" t="s">
        <v>82</v>
      </c>
      <c r="C149" t="s">
        <v>80</v>
      </c>
      <c r="D149">
        <v>2.98</v>
      </c>
    </row>
    <row r="150" spans="1:4">
      <c r="A150" t="s">
        <v>32</v>
      </c>
      <c r="B150" t="s">
        <v>83</v>
      </c>
      <c r="C150" t="s">
        <v>80</v>
      </c>
      <c r="D150">
        <v>7</v>
      </c>
    </row>
    <row r="151" spans="1:4">
      <c r="A151" t="s">
        <v>32</v>
      </c>
      <c r="B151" t="s">
        <v>84</v>
      </c>
      <c r="C151" t="s">
        <v>80</v>
      </c>
      <c r="D151">
        <v>20</v>
      </c>
    </row>
    <row r="152" spans="1:4">
      <c r="A152" t="s">
        <v>32</v>
      </c>
      <c r="B152" t="s">
        <v>85</v>
      </c>
      <c r="C152" t="s">
        <v>80</v>
      </c>
      <c r="D152">
        <v>30</v>
      </c>
    </row>
    <row r="153" spans="1:4">
      <c r="A153" t="s">
        <v>32</v>
      </c>
      <c r="B153" t="s">
        <v>86</v>
      </c>
      <c r="C153" t="s">
        <v>80</v>
      </c>
      <c r="D153">
        <v>0.2</v>
      </c>
    </row>
    <row r="154" spans="1:4">
      <c r="A154" t="s">
        <v>32</v>
      </c>
      <c r="B154" t="s">
        <v>87</v>
      </c>
      <c r="C154" t="s">
        <v>80</v>
      </c>
      <c r="D154">
        <v>14</v>
      </c>
    </row>
    <row r="155" spans="1:4">
      <c r="A155" t="s">
        <v>33</v>
      </c>
      <c r="B155" t="s">
        <v>79</v>
      </c>
      <c r="C155" t="s">
        <v>80</v>
      </c>
      <c r="D155">
        <v>9.4393000000000005E-2</v>
      </c>
    </row>
    <row r="156" spans="1:4">
      <c r="A156" t="s">
        <v>33</v>
      </c>
      <c r="B156" t="s">
        <v>82</v>
      </c>
      <c r="C156" t="s">
        <v>80</v>
      </c>
      <c r="D156">
        <v>2.98</v>
      </c>
    </row>
    <row r="157" spans="1:4">
      <c r="A157" t="s">
        <v>33</v>
      </c>
      <c r="B157" t="s">
        <v>83</v>
      </c>
      <c r="C157" t="s">
        <v>80</v>
      </c>
      <c r="D157">
        <v>7</v>
      </c>
    </row>
    <row r="158" spans="1:4">
      <c r="A158" t="s">
        <v>33</v>
      </c>
      <c r="B158" t="s">
        <v>84</v>
      </c>
      <c r="C158" t="s">
        <v>80</v>
      </c>
      <c r="D158">
        <v>20</v>
      </c>
    </row>
    <row r="159" spans="1:4">
      <c r="A159" t="s">
        <v>33</v>
      </c>
      <c r="B159" t="s">
        <v>85</v>
      </c>
      <c r="C159" t="s">
        <v>80</v>
      </c>
      <c r="D159">
        <v>30</v>
      </c>
    </row>
    <row r="160" spans="1:4">
      <c r="A160" t="s">
        <v>33</v>
      </c>
      <c r="B160" t="s">
        <v>86</v>
      </c>
      <c r="C160" t="s">
        <v>80</v>
      </c>
      <c r="D160">
        <v>0.2</v>
      </c>
    </row>
    <row r="161" spans="1:4">
      <c r="A161" t="s">
        <v>33</v>
      </c>
      <c r="B161" t="s">
        <v>87</v>
      </c>
      <c r="C161" t="s">
        <v>80</v>
      </c>
      <c r="D161">
        <v>14</v>
      </c>
    </row>
    <row r="162" spans="1:4">
      <c r="A162" t="s">
        <v>34</v>
      </c>
      <c r="B162" t="s">
        <v>79</v>
      </c>
      <c r="C162" t="s">
        <v>80</v>
      </c>
      <c r="D162">
        <v>9.4393000000000005E-2</v>
      </c>
    </row>
    <row r="163" spans="1:4">
      <c r="A163" t="s">
        <v>34</v>
      </c>
      <c r="B163" t="s">
        <v>82</v>
      </c>
      <c r="C163" t="s">
        <v>80</v>
      </c>
      <c r="D163">
        <v>3.4</v>
      </c>
    </row>
    <row r="164" spans="1:4">
      <c r="A164" t="s">
        <v>34</v>
      </c>
      <c r="B164" t="s">
        <v>83</v>
      </c>
      <c r="C164" t="s">
        <v>80</v>
      </c>
      <c r="D164">
        <v>7</v>
      </c>
    </row>
    <row r="165" spans="1:4">
      <c r="A165" t="s">
        <v>34</v>
      </c>
      <c r="B165" t="s">
        <v>84</v>
      </c>
      <c r="C165" t="s">
        <v>80</v>
      </c>
      <c r="D165">
        <v>20</v>
      </c>
    </row>
    <row r="166" spans="1:4">
      <c r="A166" t="s">
        <v>34</v>
      </c>
      <c r="B166" t="s">
        <v>85</v>
      </c>
      <c r="C166" t="s">
        <v>80</v>
      </c>
      <c r="D166">
        <v>25</v>
      </c>
    </row>
    <row r="167" spans="1:4">
      <c r="A167" t="s">
        <v>34</v>
      </c>
      <c r="B167" t="s">
        <v>86</v>
      </c>
      <c r="C167" t="s">
        <v>80</v>
      </c>
      <c r="D167">
        <v>0.25</v>
      </c>
    </row>
    <row r="168" spans="1:4">
      <c r="A168" t="s">
        <v>34</v>
      </c>
      <c r="B168" t="s">
        <v>87</v>
      </c>
      <c r="C168" t="s">
        <v>80</v>
      </c>
      <c r="D168">
        <v>7</v>
      </c>
    </row>
    <row r="169" spans="1:4">
      <c r="A169" t="s">
        <v>35</v>
      </c>
      <c r="B169" t="s">
        <v>79</v>
      </c>
      <c r="C169" t="s">
        <v>80</v>
      </c>
      <c r="D169">
        <v>9.4393000000000005E-2</v>
      </c>
    </row>
    <row r="170" spans="1:4">
      <c r="A170" t="s">
        <v>35</v>
      </c>
      <c r="B170" t="s">
        <v>82</v>
      </c>
      <c r="C170" t="s">
        <v>80</v>
      </c>
      <c r="D170">
        <v>3.4</v>
      </c>
    </row>
    <row r="171" spans="1:4">
      <c r="A171" t="s">
        <v>35</v>
      </c>
      <c r="B171" t="s">
        <v>83</v>
      </c>
      <c r="C171" t="s">
        <v>80</v>
      </c>
      <c r="D171">
        <v>7</v>
      </c>
    </row>
    <row r="172" spans="1:4">
      <c r="A172" t="s">
        <v>35</v>
      </c>
      <c r="B172" t="s">
        <v>84</v>
      </c>
      <c r="C172" t="s">
        <v>80</v>
      </c>
      <c r="D172">
        <v>20</v>
      </c>
    </row>
    <row r="173" spans="1:4">
      <c r="A173" t="s">
        <v>35</v>
      </c>
      <c r="B173" t="s">
        <v>85</v>
      </c>
      <c r="C173" t="s">
        <v>80</v>
      </c>
      <c r="D173">
        <v>25</v>
      </c>
    </row>
    <row r="174" spans="1:4">
      <c r="A174" t="s">
        <v>35</v>
      </c>
      <c r="B174" t="s">
        <v>86</v>
      </c>
      <c r="C174" t="s">
        <v>80</v>
      </c>
      <c r="D174">
        <v>0.25</v>
      </c>
    </row>
    <row r="175" spans="1:4">
      <c r="A175" t="s">
        <v>35</v>
      </c>
      <c r="B175" t="s">
        <v>87</v>
      </c>
      <c r="C175" t="s">
        <v>80</v>
      </c>
      <c r="D175">
        <v>7</v>
      </c>
    </row>
    <row r="176" spans="1:4">
      <c r="A176" t="s">
        <v>36</v>
      </c>
      <c r="B176" t="s">
        <v>79</v>
      </c>
      <c r="C176" t="s">
        <v>80</v>
      </c>
      <c r="D176">
        <v>9.4393000000000005E-2</v>
      </c>
    </row>
    <row r="177" spans="1:4">
      <c r="A177" t="s">
        <v>36</v>
      </c>
      <c r="B177" t="s">
        <v>82</v>
      </c>
      <c r="C177" t="s">
        <v>80</v>
      </c>
      <c r="D177">
        <v>3.1</v>
      </c>
    </row>
    <row r="178" spans="1:4">
      <c r="A178" t="s">
        <v>36</v>
      </c>
      <c r="B178" t="s">
        <v>83</v>
      </c>
      <c r="C178" t="s">
        <v>80</v>
      </c>
      <c r="D178">
        <v>7</v>
      </c>
    </row>
    <row r="179" spans="1:4">
      <c r="A179" t="s">
        <v>36</v>
      </c>
      <c r="B179" t="s">
        <v>84</v>
      </c>
      <c r="C179" t="s">
        <v>80</v>
      </c>
      <c r="D179">
        <v>20</v>
      </c>
    </row>
    <row r="180" spans="1:4">
      <c r="A180" t="s">
        <v>36</v>
      </c>
      <c r="B180" t="s">
        <v>85</v>
      </c>
      <c r="C180" t="s">
        <v>80</v>
      </c>
      <c r="D180">
        <v>20</v>
      </c>
    </row>
    <row r="181" spans="1:4">
      <c r="A181" t="s">
        <v>36</v>
      </c>
      <c r="B181" t="s">
        <v>86</v>
      </c>
      <c r="C181" t="s">
        <v>80</v>
      </c>
      <c r="D181">
        <v>0.25</v>
      </c>
    </row>
    <row r="182" spans="1:4">
      <c r="A182" t="s">
        <v>36</v>
      </c>
      <c r="B182" t="s">
        <v>87</v>
      </c>
      <c r="C182" t="s">
        <v>80</v>
      </c>
      <c r="D182">
        <v>3.5</v>
      </c>
    </row>
    <row r="183" spans="1:4">
      <c r="A183" t="s">
        <v>41</v>
      </c>
      <c r="B183" t="s">
        <v>79</v>
      </c>
      <c r="C183" t="s">
        <v>80</v>
      </c>
      <c r="D183">
        <v>9.4393000000000005E-2</v>
      </c>
    </row>
    <row r="184" spans="1:4">
      <c r="A184" t="s">
        <v>41</v>
      </c>
      <c r="B184" t="s">
        <v>82</v>
      </c>
      <c r="C184" t="s">
        <v>80</v>
      </c>
      <c r="D184">
        <v>0.43</v>
      </c>
    </row>
    <row r="185" spans="1:4">
      <c r="A185" t="s">
        <v>41</v>
      </c>
      <c r="B185" t="s">
        <v>83</v>
      </c>
      <c r="C185" t="s">
        <v>80</v>
      </c>
      <c r="D185">
        <v>7</v>
      </c>
    </row>
    <row r="186" spans="1:4">
      <c r="A186" t="s">
        <v>41</v>
      </c>
      <c r="B186" t="s">
        <v>84</v>
      </c>
      <c r="C186" t="s">
        <v>80</v>
      </c>
      <c r="D186">
        <v>20</v>
      </c>
    </row>
    <row r="187" spans="1:4">
      <c r="A187" t="s">
        <v>41</v>
      </c>
      <c r="B187" t="s">
        <v>85</v>
      </c>
      <c r="C187" t="s">
        <v>80</v>
      </c>
      <c r="D187">
        <v>25</v>
      </c>
    </row>
    <row r="188" spans="1:4">
      <c r="A188" t="s">
        <v>41</v>
      </c>
      <c r="B188" t="s">
        <v>86</v>
      </c>
      <c r="C188" t="s">
        <v>80</v>
      </c>
      <c r="D188">
        <v>0.2</v>
      </c>
    </row>
    <row r="189" spans="1:4">
      <c r="A189" t="s">
        <v>41</v>
      </c>
      <c r="B189" t="s">
        <v>87</v>
      </c>
      <c r="C189" t="s">
        <v>80</v>
      </c>
      <c r="D189">
        <v>0.75</v>
      </c>
    </row>
    <row r="190" spans="1:4">
      <c r="A190" t="s">
        <v>42</v>
      </c>
      <c r="B190" t="s">
        <v>79</v>
      </c>
      <c r="C190" t="s">
        <v>80</v>
      </c>
      <c r="D190">
        <v>0.109795</v>
      </c>
    </row>
    <row r="191" spans="1:4">
      <c r="A191" t="s">
        <v>42</v>
      </c>
      <c r="B191" t="s">
        <v>83</v>
      </c>
      <c r="C191" t="s">
        <v>80</v>
      </c>
      <c r="D191">
        <v>7</v>
      </c>
    </row>
    <row r="192" spans="1:4">
      <c r="A192" t="s">
        <v>42</v>
      </c>
      <c r="B192" t="s">
        <v>84</v>
      </c>
      <c r="C192" t="s">
        <v>80</v>
      </c>
      <c r="D192">
        <v>15</v>
      </c>
    </row>
    <row r="193" spans="1:4">
      <c r="A193" t="s">
        <v>42</v>
      </c>
      <c r="B193" t="s">
        <v>85</v>
      </c>
      <c r="C193" t="s">
        <v>80</v>
      </c>
      <c r="D193">
        <v>15</v>
      </c>
    </row>
    <row r="194" spans="1:4">
      <c r="A194" t="s">
        <v>44</v>
      </c>
      <c r="B194" t="s">
        <v>79</v>
      </c>
      <c r="C194" t="s">
        <v>80</v>
      </c>
      <c r="D194">
        <v>9.4393000000000005E-2</v>
      </c>
    </row>
    <row r="195" spans="1:4">
      <c r="A195" t="s">
        <v>44</v>
      </c>
      <c r="B195" t="s">
        <v>82</v>
      </c>
      <c r="C195" t="s">
        <v>80</v>
      </c>
      <c r="D195">
        <v>1</v>
      </c>
    </row>
    <row r="196" spans="1:4">
      <c r="A196" t="s">
        <v>44</v>
      </c>
      <c r="B196" t="s">
        <v>92</v>
      </c>
      <c r="C196" t="s">
        <v>80</v>
      </c>
      <c r="D196">
        <v>1</v>
      </c>
    </row>
    <row r="197" spans="1:4">
      <c r="A197" t="s">
        <v>44</v>
      </c>
      <c r="B197" t="s">
        <v>83</v>
      </c>
      <c r="C197" t="s">
        <v>80</v>
      </c>
      <c r="D197">
        <v>7</v>
      </c>
    </row>
    <row r="198" spans="1:4">
      <c r="A198" t="s">
        <v>44</v>
      </c>
      <c r="B198" t="s">
        <v>84</v>
      </c>
      <c r="C198" t="s">
        <v>80</v>
      </c>
      <c r="D198">
        <v>20</v>
      </c>
    </row>
    <row r="199" spans="1:4">
      <c r="A199" t="s">
        <v>44</v>
      </c>
      <c r="B199" t="s">
        <v>85</v>
      </c>
      <c r="C199" t="s">
        <v>80</v>
      </c>
      <c r="D199">
        <v>40</v>
      </c>
    </row>
    <row r="200" spans="1:4">
      <c r="A200" t="s">
        <v>45</v>
      </c>
      <c r="B200" t="s">
        <v>79</v>
      </c>
      <c r="C200" t="s">
        <v>80</v>
      </c>
      <c r="D200">
        <v>9.4393000000000005E-2</v>
      </c>
    </row>
    <row r="201" spans="1:4">
      <c r="A201" t="s">
        <v>45</v>
      </c>
      <c r="B201" t="s">
        <v>82</v>
      </c>
      <c r="C201" t="s">
        <v>80</v>
      </c>
      <c r="D201">
        <v>1</v>
      </c>
    </row>
    <row r="202" spans="1:4">
      <c r="A202" t="s">
        <v>45</v>
      </c>
      <c r="B202" t="s">
        <v>92</v>
      </c>
      <c r="C202" t="s">
        <v>80</v>
      </c>
      <c r="D202">
        <v>1</v>
      </c>
    </row>
    <row r="203" spans="1:4">
      <c r="A203" t="s">
        <v>45</v>
      </c>
      <c r="B203" t="s">
        <v>83</v>
      </c>
      <c r="C203" t="s">
        <v>80</v>
      </c>
      <c r="D203">
        <v>7</v>
      </c>
    </row>
    <row r="204" spans="1:4">
      <c r="A204" t="s">
        <v>45</v>
      </c>
      <c r="B204" t="s">
        <v>84</v>
      </c>
      <c r="C204" t="s">
        <v>80</v>
      </c>
      <c r="D204">
        <v>20</v>
      </c>
    </row>
    <row r="205" spans="1:4">
      <c r="A205" t="s">
        <v>45</v>
      </c>
      <c r="B205" t="s">
        <v>85</v>
      </c>
      <c r="C205" t="s">
        <v>80</v>
      </c>
      <c r="D205">
        <v>40</v>
      </c>
    </row>
    <row r="206" spans="1:4">
      <c r="A206" t="s">
        <v>46</v>
      </c>
      <c r="B206" t="s">
        <v>79</v>
      </c>
      <c r="C206" t="s">
        <v>80</v>
      </c>
      <c r="D206">
        <v>9.4393000000000005E-2</v>
      </c>
    </row>
    <row r="207" spans="1:4">
      <c r="A207" t="s">
        <v>46</v>
      </c>
      <c r="B207" t="s">
        <v>82</v>
      </c>
      <c r="C207" t="s">
        <v>80</v>
      </c>
      <c r="D207">
        <v>1</v>
      </c>
    </row>
    <row r="208" spans="1:4">
      <c r="A208" t="s">
        <v>46</v>
      </c>
      <c r="B208" t="s">
        <v>92</v>
      </c>
      <c r="C208" t="s">
        <v>80</v>
      </c>
      <c r="D208">
        <v>1</v>
      </c>
    </row>
    <row r="209" spans="1:4">
      <c r="A209" t="s">
        <v>46</v>
      </c>
      <c r="B209" t="s">
        <v>83</v>
      </c>
      <c r="C209" t="s">
        <v>80</v>
      </c>
      <c r="D209">
        <v>7</v>
      </c>
    </row>
    <row r="210" spans="1:4">
      <c r="A210" t="s">
        <v>46</v>
      </c>
      <c r="B210" t="s">
        <v>84</v>
      </c>
      <c r="C210" t="s">
        <v>80</v>
      </c>
      <c r="D210">
        <v>20</v>
      </c>
    </row>
    <row r="211" spans="1:4">
      <c r="A211" t="s">
        <v>46</v>
      </c>
      <c r="B211" t="s">
        <v>85</v>
      </c>
      <c r="C211" t="s">
        <v>80</v>
      </c>
      <c r="D211">
        <v>40</v>
      </c>
    </row>
    <row r="212" spans="1:4">
      <c r="A212" t="s">
        <v>47</v>
      </c>
      <c r="B212" t="s">
        <v>79</v>
      </c>
      <c r="C212" t="s">
        <v>80</v>
      </c>
      <c r="D212">
        <v>9.4393000000000005E-2</v>
      </c>
    </row>
    <row r="213" spans="1:4">
      <c r="A213" t="s">
        <v>47</v>
      </c>
      <c r="B213" t="s">
        <v>82</v>
      </c>
      <c r="C213" t="s">
        <v>80</v>
      </c>
      <c r="D213">
        <v>0.48</v>
      </c>
    </row>
    <row r="214" spans="1:4">
      <c r="A214" t="s">
        <v>47</v>
      </c>
      <c r="B214" t="s">
        <v>83</v>
      </c>
      <c r="C214" t="s">
        <v>80</v>
      </c>
      <c r="D214">
        <v>7</v>
      </c>
    </row>
    <row r="215" spans="1:4">
      <c r="A215" t="s">
        <v>47</v>
      </c>
      <c r="B215" t="s">
        <v>84</v>
      </c>
      <c r="C215" t="s">
        <v>80</v>
      </c>
      <c r="D215">
        <v>20</v>
      </c>
    </row>
    <row r="216" spans="1:4">
      <c r="A216" t="s">
        <v>47</v>
      </c>
      <c r="B216" t="s">
        <v>85</v>
      </c>
      <c r="C216" t="s">
        <v>80</v>
      </c>
      <c r="D216">
        <v>30</v>
      </c>
    </row>
    <row r="217" spans="1:4">
      <c r="A217" t="s">
        <v>48</v>
      </c>
      <c r="B217" t="s">
        <v>79</v>
      </c>
      <c r="C217" t="s">
        <v>80</v>
      </c>
      <c r="D217">
        <v>9.4393000000000005E-2</v>
      </c>
    </row>
    <row r="218" spans="1:4">
      <c r="A218" t="s">
        <v>48</v>
      </c>
      <c r="B218" t="s">
        <v>82</v>
      </c>
      <c r="C218" t="s">
        <v>80</v>
      </c>
      <c r="D218">
        <v>0.48</v>
      </c>
    </row>
    <row r="219" spans="1:4">
      <c r="A219" t="s">
        <v>48</v>
      </c>
      <c r="B219" t="s">
        <v>83</v>
      </c>
      <c r="C219" t="s">
        <v>80</v>
      </c>
      <c r="D219">
        <v>7</v>
      </c>
    </row>
    <row r="220" spans="1:4">
      <c r="A220" t="s">
        <v>48</v>
      </c>
      <c r="B220" t="s">
        <v>84</v>
      </c>
      <c r="C220" t="s">
        <v>80</v>
      </c>
      <c r="D220">
        <v>20</v>
      </c>
    </row>
    <row r="221" spans="1:4">
      <c r="A221" t="s">
        <v>48</v>
      </c>
      <c r="B221" t="s">
        <v>85</v>
      </c>
      <c r="C221" t="s">
        <v>80</v>
      </c>
      <c r="D221">
        <v>30</v>
      </c>
    </row>
    <row r="222" spans="1:4">
      <c r="A222" t="s">
        <v>50</v>
      </c>
      <c r="B222" t="s">
        <v>79</v>
      </c>
      <c r="C222" t="s">
        <v>80</v>
      </c>
      <c r="D222">
        <v>9.4393000000000005E-2</v>
      </c>
    </row>
    <row r="223" spans="1:4">
      <c r="A223" t="s">
        <v>50</v>
      </c>
      <c r="B223" t="s">
        <v>82</v>
      </c>
      <c r="C223" t="s">
        <v>80</v>
      </c>
      <c r="D223">
        <v>1</v>
      </c>
    </row>
    <row r="224" spans="1:4">
      <c r="A224" t="s">
        <v>50</v>
      </c>
      <c r="B224" t="s">
        <v>92</v>
      </c>
      <c r="C224" t="s">
        <v>80</v>
      </c>
      <c r="D224">
        <v>1</v>
      </c>
    </row>
    <row r="225" spans="1:4">
      <c r="A225" t="s">
        <v>50</v>
      </c>
      <c r="B225" t="s">
        <v>83</v>
      </c>
      <c r="C225" t="s">
        <v>80</v>
      </c>
      <c r="D225">
        <v>7</v>
      </c>
    </row>
    <row r="226" spans="1:4">
      <c r="A226" t="s">
        <v>50</v>
      </c>
      <c r="B226" t="s">
        <v>84</v>
      </c>
      <c r="C226" t="s">
        <v>80</v>
      </c>
      <c r="D226">
        <v>20</v>
      </c>
    </row>
    <row r="227" spans="1:4">
      <c r="A227" t="s">
        <v>50</v>
      </c>
      <c r="B227" t="s">
        <v>85</v>
      </c>
      <c r="C227" t="s">
        <v>80</v>
      </c>
      <c r="D227">
        <v>30</v>
      </c>
    </row>
    <row r="228" spans="1:4">
      <c r="A228" t="s">
        <v>51</v>
      </c>
      <c r="B228" t="s">
        <v>79</v>
      </c>
      <c r="C228" t="s">
        <v>80</v>
      </c>
      <c r="D228">
        <v>9.4393000000000005E-2</v>
      </c>
    </row>
    <row r="229" spans="1:4">
      <c r="A229" t="s">
        <v>51</v>
      </c>
      <c r="B229" t="s">
        <v>82</v>
      </c>
      <c r="C229" t="s">
        <v>80</v>
      </c>
      <c r="D229">
        <v>1</v>
      </c>
    </row>
    <row r="230" spans="1:4">
      <c r="A230" t="s">
        <v>51</v>
      </c>
      <c r="B230" t="s">
        <v>92</v>
      </c>
      <c r="C230" t="s">
        <v>80</v>
      </c>
      <c r="D230">
        <v>1</v>
      </c>
    </row>
    <row r="231" spans="1:4">
      <c r="A231" t="s">
        <v>51</v>
      </c>
      <c r="B231" t="s">
        <v>83</v>
      </c>
      <c r="C231" t="s">
        <v>80</v>
      </c>
      <c r="D231">
        <v>7</v>
      </c>
    </row>
    <row r="232" spans="1:4">
      <c r="A232" t="s">
        <v>51</v>
      </c>
      <c r="B232" t="s">
        <v>84</v>
      </c>
      <c r="C232" t="s">
        <v>80</v>
      </c>
      <c r="D232">
        <v>20</v>
      </c>
    </row>
    <row r="233" spans="1:4">
      <c r="A233" t="s">
        <v>51</v>
      </c>
      <c r="B233" t="s">
        <v>85</v>
      </c>
      <c r="C233" t="s">
        <v>80</v>
      </c>
      <c r="D233">
        <v>30</v>
      </c>
    </row>
    <row r="234" spans="1:4">
      <c r="A234" t="s">
        <v>49</v>
      </c>
      <c r="B234" t="s">
        <v>79</v>
      </c>
      <c r="C234" t="s">
        <v>80</v>
      </c>
      <c r="D234">
        <v>9.4393000000000005E-2</v>
      </c>
    </row>
    <row r="235" spans="1:4">
      <c r="A235" t="s">
        <v>49</v>
      </c>
      <c r="B235" t="s">
        <v>83</v>
      </c>
      <c r="C235" t="s">
        <v>80</v>
      </c>
      <c r="D235">
        <v>7</v>
      </c>
    </row>
    <row r="236" spans="1:4">
      <c r="A236" t="s">
        <v>49</v>
      </c>
      <c r="B236" t="s">
        <v>84</v>
      </c>
      <c r="C236" t="s">
        <v>80</v>
      </c>
      <c r="D236">
        <v>20</v>
      </c>
    </row>
    <row r="237" spans="1:4">
      <c r="A237" t="s">
        <v>49</v>
      </c>
      <c r="B237" t="s">
        <v>85</v>
      </c>
      <c r="C237" t="s">
        <v>80</v>
      </c>
      <c r="D237">
        <v>25</v>
      </c>
    </row>
    <row r="238" spans="1:4">
      <c r="A238" t="s">
        <v>12</v>
      </c>
      <c r="B238" t="s">
        <v>79</v>
      </c>
      <c r="C238" t="s">
        <v>88</v>
      </c>
      <c r="D238">
        <v>9.4393000000000005E-2</v>
      </c>
    </row>
    <row r="239" spans="1:4">
      <c r="A239" t="s">
        <v>12</v>
      </c>
      <c r="B239" t="s">
        <v>83</v>
      </c>
      <c r="C239" t="s">
        <v>88</v>
      </c>
      <c r="D239">
        <v>7</v>
      </c>
    </row>
    <row r="240" spans="1:4">
      <c r="A240" t="s">
        <v>12</v>
      </c>
      <c r="B240" t="s">
        <v>84</v>
      </c>
      <c r="C240" t="s">
        <v>88</v>
      </c>
      <c r="D240">
        <v>20</v>
      </c>
    </row>
    <row r="241" spans="1:4">
      <c r="A241" t="s">
        <v>37</v>
      </c>
      <c r="B241" t="s">
        <v>79</v>
      </c>
      <c r="C241" t="s">
        <v>88</v>
      </c>
      <c r="D241">
        <v>9.4393000000000005E-2</v>
      </c>
    </row>
    <row r="242" spans="1:4">
      <c r="A242" t="s">
        <v>37</v>
      </c>
      <c r="B242" t="s">
        <v>82</v>
      </c>
      <c r="C242" t="s">
        <v>88</v>
      </c>
      <c r="D242">
        <v>1</v>
      </c>
    </row>
    <row r="243" spans="1:4">
      <c r="A243" t="s">
        <v>37</v>
      </c>
      <c r="B243" t="s">
        <v>83</v>
      </c>
      <c r="C243" t="s">
        <v>88</v>
      </c>
      <c r="D243">
        <v>7</v>
      </c>
    </row>
    <row r="244" spans="1:4">
      <c r="A244" t="s">
        <v>37</v>
      </c>
      <c r="B244" t="s">
        <v>84</v>
      </c>
      <c r="C244" t="s">
        <v>88</v>
      </c>
      <c r="D244">
        <v>20</v>
      </c>
    </row>
    <row r="245" spans="1:4">
      <c r="A245" t="s">
        <v>37</v>
      </c>
      <c r="B245" t="s">
        <v>90</v>
      </c>
      <c r="C245" t="s">
        <v>88</v>
      </c>
      <c r="D245">
        <v>24</v>
      </c>
    </row>
    <row r="246" spans="1:4">
      <c r="A246" t="s">
        <v>37</v>
      </c>
      <c r="B246" t="s">
        <v>86</v>
      </c>
      <c r="C246" t="s">
        <v>88</v>
      </c>
      <c r="D246">
        <v>0.4</v>
      </c>
    </row>
    <row r="247" spans="1:4">
      <c r="A247" t="s">
        <v>37</v>
      </c>
      <c r="B247" t="s">
        <v>91</v>
      </c>
      <c r="C247" t="s">
        <v>88</v>
      </c>
      <c r="D247">
        <v>24</v>
      </c>
    </row>
    <row r="248" spans="1:4">
      <c r="A248" t="s">
        <v>38</v>
      </c>
      <c r="B248" t="s">
        <v>79</v>
      </c>
      <c r="C248" t="s">
        <v>88</v>
      </c>
      <c r="D248">
        <v>9.4393000000000005E-2</v>
      </c>
    </row>
    <row r="249" spans="1:4">
      <c r="A249" t="s">
        <v>38</v>
      </c>
      <c r="B249" t="s">
        <v>82</v>
      </c>
      <c r="C249" t="s">
        <v>88</v>
      </c>
      <c r="D249">
        <v>1</v>
      </c>
    </row>
    <row r="250" spans="1:4">
      <c r="A250" t="s">
        <v>38</v>
      </c>
      <c r="B250" t="s">
        <v>83</v>
      </c>
      <c r="C250" t="s">
        <v>88</v>
      </c>
      <c r="D250">
        <v>7</v>
      </c>
    </row>
    <row r="251" spans="1:4">
      <c r="A251" t="s">
        <v>38</v>
      </c>
      <c r="B251" t="s">
        <v>84</v>
      </c>
      <c r="C251" t="s">
        <v>88</v>
      </c>
      <c r="D251">
        <v>20</v>
      </c>
    </row>
    <row r="252" spans="1:4">
      <c r="A252" t="s">
        <v>38</v>
      </c>
      <c r="B252" t="s">
        <v>90</v>
      </c>
      <c r="C252" t="s">
        <v>88</v>
      </c>
      <c r="D252">
        <v>24</v>
      </c>
    </row>
    <row r="253" spans="1:4">
      <c r="A253" t="s">
        <v>38</v>
      </c>
      <c r="B253" t="s">
        <v>86</v>
      </c>
      <c r="C253" t="s">
        <v>88</v>
      </c>
      <c r="D253">
        <v>0.4</v>
      </c>
    </row>
    <row r="254" spans="1:4">
      <c r="A254" t="s">
        <v>38</v>
      </c>
      <c r="B254" t="s">
        <v>91</v>
      </c>
      <c r="C254" t="s">
        <v>88</v>
      </c>
      <c r="D254">
        <v>24</v>
      </c>
    </row>
    <row r="255" spans="1:4">
      <c r="A255" t="s">
        <v>2</v>
      </c>
      <c r="B255" t="s">
        <v>79</v>
      </c>
      <c r="C255" t="s">
        <v>88</v>
      </c>
      <c r="D255">
        <v>9.4393000000000005E-2</v>
      </c>
    </row>
    <row r="256" spans="1:4">
      <c r="A256" t="s">
        <v>2</v>
      </c>
      <c r="B256" t="s">
        <v>82</v>
      </c>
      <c r="C256" t="s">
        <v>88</v>
      </c>
      <c r="D256">
        <v>0.28499999999999998</v>
      </c>
    </row>
    <row r="257" spans="1:4">
      <c r="A257" t="s">
        <v>2</v>
      </c>
      <c r="B257" t="s">
        <v>83</v>
      </c>
      <c r="C257" t="s">
        <v>88</v>
      </c>
      <c r="D257">
        <v>7</v>
      </c>
    </row>
    <row r="258" spans="1:4">
      <c r="A258" t="s">
        <v>2</v>
      </c>
      <c r="B258" t="s">
        <v>84</v>
      </c>
      <c r="C258" t="s">
        <v>88</v>
      </c>
      <c r="D258">
        <v>20</v>
      </c>
    </row>
    <row r="259" spans="1:4">
      <c r="A259" t="s">
        <v>2</v>
      </c>
      <c r="B259" t="s">
        <v>90</v>
      </c>
      <c r="C259" t="s">
        <v>88</v>
      </c>
      <c r="D259">
        <v>24</v>
      </c>
    </row>
    <row r="260" spans="1:4">
      <c r="A260" t="s">
        <v>2</v>
      </c>
      <c r="B260" t="s">
        <v>86</v>
      </c>
      <c r="C260" t="s">
        <v>88</v>
      </c>
      <c r="D260">
        <v>0.4</v>
      </c>
    </row>
    <row r="261" spans="1:4">
      <c r="A261" t="s">
        <v>2</v>
      </c>
      <c r="B261" t="s">
        <v>91</v>
      </c>
      <c r="C261" t="s">
        <v>88</v>
      </c>
      <c r="D261">
        <v>24</v>
      </c>
    </row>
    <row r="262" spans="1:4">
      <c r="A262" t="s">
        <v>39</v>
      </c>
      <c r="B262" t="s">
        <v>79</v>
      </c>
      <c r="C262" t="s">
        <v>88</v>
      </c>
      <c r="D262">
        <v>9.4393000000000005E-2</v>
      </c>
    </row>
    <row r="263" spans="1:4">
      <c r="A263" t="s">
        <v>39</v>
      </c>
      <c r="B263" t="s">
        <v>82</v>
      </c>
      <c r="C263" t="s">
        <v>88</v>
      </c>
      <c r="D263">
        <v>2.2499999999999998E-3</v>
      </c>
    </row>
    <row r="264" spans="1:4">
      <c r="A264" t="s">
        <v>39</v>
      </c>
      <c r="B264" t="s">
        <v>83</v>
      </c>
      <c r="C264" t="s">
        <v>88</v>
      </c>
      <c r="D264">
        <v>7</v>
      </c>
    </row>
    <row r="265" spans="1:4">
      <c r="A265" t="s">
        <v>39</v>
      </c>
      <c r="B265" t="s">
        <v>84</v>
      </c>
      <c r="C265" t="s">
        <v>88</v>
      </c>
      <c r="D265">
        <v>20</v>
      </c>
    </row>
    <row r="266" spans="1:4">
      <c r="A266" t="s">
        <v>39</v>
      </c>
      <c r="B266" t="s">
        <v>90</v>
      </c>
      <c r="C266" t="s">
        <v>88</v>
      </c>
      <c r="D266">
        <v>24</v>
      </c>
    </row>
    <row r="267" spans="1:4">
      <c r="A267" t="s">
        <v>39</v>
      </c>
      <c r="B267" t="s">
        <v>86</v>
      </c>
      <c r="C267" t="s">
        <v>88</v>
      </c>
      <c r="D267">
        <v>0.4</v>
      </c>
    </row>
    <row r="268" spans="1:4">
      <c r="A268" t="s">
        <v>39</v>
      </c>
      <c r="B268" t="s">
        <v>91</v>
      </c>
      <c r="C268" t="s">
        <v>88</v>
      </c>
      <c r="D268">
        <v>24</v>
      </c>
    </row>
    <row r="269" spans="1:4">
      <c r="A269" t="s">
        <v>40</v>
      </c>
      <c r="B269" t="s">
        <v>79</v>
      </c>
      <c r="C269" t="s">
        <v>88</v>
      </c>
      <c r="D269">
        <v>9.4393000000000005E-2</v>
      </c>
    </row>
    <row r="270" spans="1:4">
      <c r="A270" t="s">
        <v>40</v>
      </c>
      <c r="B270" t="s">
        <v>82</v>
      </c>
      <c r="C270" t="s">
        <v>88</v>
      </c>
      <c r="D270">
        <v>2.2499999999999998E-3</v>
      </c>
    </row>
    <row r="271" spans="1:4">
      <c r="A271" t="s">
        <v>40</v>
      </c>
      <c r="B271" t="s">
        <v>83</v>
      </c>
      <c r="C271" t="s">
        <v>88</v>
      </c>
      <c r="D271">
        <v>7</v>
      </c>
    </row>
    <row r="272" spans="1:4">
      <c r="A272" t="s">
        <v>40</v>
      </c>
      <c r="B272" t="s">
        <v>84</v>
      </c>
      <c r="C272" t="s">
        <v>88</v>
      </c>
      <c r="D272">
        <v>20</v>
      </c>
    </row>
    <row r="273" spans="1:4">
      <c r="A273" t="s">
        <v>40</v>
      </c>
      <c r="B273" t="s">
        <v>90</v>
      </c>
      <c r="C273" t="s">
        <v>88</v>
      </c>
      <c r="D273">
        <v>24</v>
      </c>
    </row>
    <row r="274" spans="1:4">
      <c r="A274" t="s">
        <v>40</v>
      </c>
      <c r="B274" t="s">
        <v>86</v>
      </c>
      <c r="C274" t="s">
        <v>88</v>
      </c>
      <c r="D274">
        <v>0.4</v>
      </c>
    </row>
    <row r="275" spans="1:4">
      <c r="A275" t="s">
        <v>40</v>
      </c>
      <c r="B275" t="s">
        <v>91</v>
      </c>
      <c r="C275" t="s">
        <v>88</v>
      </c>
      <c r="D27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6175-81BF-4B93-AAE5-F64CA930A51E}">
  <dimension ref="A1:S136"/>
  <sheetViews>
    <sheetView zoomScaleNormal="100" workbookViewId="0">
      <selection activeCell="H2" sqref="H2"/>
    </sheetView>
  </sheetViews>
  <sheetFormatPr defaultRowHeight="14.5"/>
  <cols>
    <col min="1" max="1" width="28.7265625" bestFit="1" customWidth="1"/>
    <col min="2" max="2" width="23.54296875" bestFit="1" customWidth="1"/>
    <col min="3" max="3" width="21.08984375" bestFit="1" customWidth="1"/>
    <col min="4" max="4" width="23.54296875" bestFit="1" customWidth="1"/>
    <col min="5" max="5" width="22.453125" bestFit="1" customWidth="1"/>
    <col min="6" max="6" width="23.54296875" bestFit="1" customWidth="1"/>
    <col min="7" max="7" width="22.453125" bestFit="1" customWidth="1"/>
    <col min="8" max="8" width="29.26953125" customWidth="1"/>
    <col min="9" max="9" width="22.453125" bestFit="1" customWidth="1"/>
    <col min="10" max="10" width="28.453125" bestFit="1" customWidth="1"/>
    <col min="11" max="11" width="27.26953125" bestFit="1" customWidth="1"/>
    <col min="12" max="19" width="6.81640625" bestFit="1" customWidth="1"/>
    <col min="20" max="48" width="7.81640625" bestFit="1" customWidth="1"/>
    <col min="49" max="49" width="8.1796875" bestFit="1" customWidth="1"/>
    <col min="50" max="50" width="10.7265625" bestFit="1" customWidth="1"/>
    <col min="51" max="51" width="7.6328125" bestFit="1" customWidth="1"/>
    <col min="52" max="52" width="7.54296875" bestFit="1" customWidth="1"/>
    <col min="53" max="53" width="6.54296875" bestFit="1" customWidth="1"/>
    <col min="54" max="54" width="10.54296875" bestFit="1" customWidth="1"/>
    <col min="55" max="55" width="7.6328125" bestFit="1" customWidth="1"/>
    <col min="56" max="56" width="7.54296875" bestFit="1" customWidth="1"/>
    <col min="57" max="57" width="6.54296875" bestFit="1" customWidth="1"/>
    <col min="58" max="58" width="10.54296875" bestFit="1" customWidth="1"/>
    <col min="59" max="59" width="7.6328125" bestFit="1" customWidth="1"/>
    <col min="60" max="60" width="7.54296875" bestFit="1" customWidth="1"/>
    <col min="61" max="61" width="6.54296875" bestFit="1" customWidth="1"/>
    <col min="62" max="62" width="10.54296875" bestFit="1" customWidth="1"/>
    <col min="63" max="63" width="7.6328125" bestFit="1" customWidth="1"/>
    <col min="64" max="64" width="7.54296875" bestFit="1" customWidth="1"/>
    <col min="65" max="65" width="6.54296875" bestFit="1" customWidth="1"/>
    <col min="66" max="66" width="10.54296875" bestFit="1" customWidth="1"/>
    <col min="67" max="67" width="7.6328125" bestFit="1" customWidth="1"/>
    <col min="68" max="68" width="7.54296875" bestFit="1" customWidth="1"/>
    <col min="69" max="69" width="6.54296875" bestFit="1" customWidth="1"/>
    <col min="70" max="70" width="10.54296875" bestFit="1" customWidth="1"/>
    <col min="71" max="71" width="7.6328125" bestFit="1" customWidth="1"/>
    <col min="72" max="72" width="7.54296875" bestFit="1" customWidth="1"/>
    <col min="73" max="73" width="6.54296875" bestFit="1" customWidth="1"/>
    <col min="74" max="74" width="10.54296875" bestFit="1" customWidth="1"/>
    <col min="75" max="75" width="7.6328125" bestFit="1" customWidth="1"/>
    <col min="76" max="76" width="7.54296875" bestFit="1" customWidth="1"/>
    <col min="77" max="77" width="6.54296875" bestFit="1" customWidth="1"/>
    <col min="78" max="78" width="10.54296875" bestFit="1" customWidth="1"/>
    <col min="79" max="79" width="7.6328125" bestFit="1" customWidth="1"/>
    <col min="80" max="80" width="7.54296875" bestFit="1" customWidth="1"/>
    <col min="81" max="81" width="6.54296875" bestFit="1" customWidth="1"/>
    <col min="82" max="82" width="10.54296875" bestFit="1" customWidth="1"/>
    <col min="83" max="83" width="7.6328125" bestFit="1" customWidth="1"/>
    <col min="84" max="84" width="7.54296875" bestFit="1" customWidth="1"/>
    <col min="85" max="85" width="6.54296875" bestFit="1" customWidth="1"/>
    <col min="86" max="86" width="10.54296875" bestFit="1" customWidth="1"/>
    <col min="87" max="87" width="7.6328125" bestFit="1" customWidth="1"/>
    <col min="88" max="88" width="7.54296875" bestFit="1" customWidth="1"/>
    <col min="89" max="89" width="6.54296875" bestFit="1" customWidth="1"/>
    <col min="90" max="90" width="10.54296875" bestFit="1" customWidth="1"/>
    <col min="91" max="91" width="7.6328125" bestFit="1" customWidth="1"/>
    <col min="92" max="92" width="7.54296875" bestFit="1" customWidth="1"/>
    <col min="93" max="93" width="6.54296875" bestFit="1" customWidth="1"/>
    <col min="94" max="94" width="10.54296875" bestFit="1" customWidth="1"/>
    <col min="95" max="95" width="7.6328125" bestFit="1" customWidth="1"/>
    <col min="96" max="96" width="7.54296875" bestFit="1" customWidth="1"/>
    <col min="97" max="97" width="6.54296875" bestFit="1" customWidth="1"/>
    <col min="98" max="98" width="10.54296875" bestFit="1" customWidth="1"/>
    <col min="99" max="99" width="7.6328125" bestFit="1" customWidth="1"/>
    <col min="100" max="100" width="7.54296875" bestFit="1" customWidth="1"/>
    <col min="101" max="101" width="6.54296875" bestFit="1" customWidth="1"/>
    <col min="102" max="102" width="10.54296875" bestFit="1" customWidth="1"/>
    <col min="103" max="103" width="7.6328125" bestFit="1" customWidth="1"/>
    <col min="104" max="104" width="7.54296875" bestFit="1" customWidth="1"/>
    <col min="105" max="105" width="6.54296875" bestFit="1" customWidth="1"/>
    <col min="106" max="106" width="10.54296875" bestFit="1" customWidth="1"/>
    <col min="107" max="107" width="7.6328125" bestFit="1" customWidth="1"/>
    <col min="108" max="108" width="7.54296875" bestFit="1" customWidth="1"/>
    <col min="109" max="109" width="6.54296875" bestFit="1" customWidth="1"/>
    <col min="110" max="110" width="10.54296875" bestFit="1" customWidth="1"/>
    <col min="111" max="111" width="7.6328125" bestFit="1" customWidth="1"/>
    <col min="112" max="112" width="7.54296875" bestFit="1" customWidth="1"/>
    <col min="113" max="113" width="6.54296875" bestFit="1" customWidth="1"/>
    <col min="114" max="114" width="10.54296875" bestFit="1" customWidth="1"/>
    <col min="115" max="115" width="7.6328125" bestFit="1" customWidth="1"/>
    <col min="116" max="116" width="7.54296875" bestFit="1" customWidth="1"/>
    <col min="117" max="117" width="6.54296875" bestFit="1" customWidth="1"/>
    <col min="118" max="118" width="10.54296875" bestFit="1" customWidth="1"/>
    <col min="119" max="119" width="7.6328125" bestFit="1" customWidth="1"/>
    <col min="120" max="120" width="7.54296875" bestFit="1" customWidth="1"/>
    <col min="121" max="121" width="6.54296875" bestFit="1" customWidth="1"/>
    <col min="122" max="122" width="10.54296875" bestFit="1" customWidth="1"/>
    <col min="123" max="123" width="7.6328125" bestFit="1" customWidth="1"/>
    <col min="124" max="124" width="7.54296875" bestFit="1" customWidth="1"/>
    <col min="125" max="125" width="6.54296875" bestFit="1" customWidth="1"/>
    <col min="126" max="126" width="10.54296875" bestFit="1" customWidth="1"/>
    <col min="127" max="127" width="7.6328125" bestFit="1" customWidth="1"/>
    <col min="128" max="128" width="7.54296875" bestFit="1" customWidth="1"/>
    <col min="129" max="129" width="6.54296875" bestFit="1" customWidth="1"/>
    <col min="130" max="130" width="10.54296875" bestFit="1" customWidth="1"/>
    <col min="131" max="131" width="7.6328125" bestFit="1" customWidth="1"/>
    <col min="132" max="132" width="7.54296875" bestFit="1" customWidth="1"/>
    <col min="133" max="133" width="6.54296875" bestFit="1" customWidth="1"/>
    <col min="134" max="134" width="10.54296875" bestFit="1" customWidth="1"/>
    <col min="135" max="135" width="7.6328125" bestFit="1" customWidth="1"/>
    <col min="136" max="136" width="7.54296875" bestFit="1" customWidth="1"/>
    <col min="137" max="137" width="6.54296875" bestFit="1" customWidth="1"/>
    <col min="138" max="138" width="10.54296875" bestFit="1" customWidth="1"/>
    <col min="139" max="139" width="7.6328125" bestFit="1" customWidth="1"/>
    <col min="140" max="140" width="7.54296875" bestFit="1" customWidth="1"/>
    <col min="141" max="141" width="6.54296875" bestFit="1" customWidth="1"/>
    <col min="142" max="142" width="10.54296875" bestFit="1" customWidth="1"/>
    <col min="143" max="143" width="7.6328125" bestFit="1" customWidth="1"/>
    <col min="144" max="144" width="7.54296875" bestFit="1" customWidth="1"/>
    <col min="145" max="145" width="6.54296875" bestFit="1" customWidth="1"/>
    <col min="146" max="146" width="10.54296875" bestFit="1" customWidth="1"/>
    <col min="147" max="147" width="7.6328125" bestFit="1" customWidth="1"/>
    <col min="148" max="148" width="7.54296875" bestFit="1" customWidth="1"/>
    <col min="149" max="149" width="6.54296875" bestFit="1" customWidth="1"/>
    <col min="150" max="150" width="10.54296875" bestFit="1" customWidth="1"/>
    <col min="151" max="151" width="7.6328125" bestFit="1" customWidth="1"/>
    <col min="152" max="152" width="7.54296875" bestFit="1" customWidth="1"/>
    <col min="153" max="153" width="6.54296875" bestFit="1" customWidth="1"/>
    <col min="154" max="154" width="10.54296875" bestFit="1" customWidth="1"/>
    <col min="155" max="155" width="8.6328125" bestFit="1" customWidth="1"/>
    <col min="156" max="156" width="7.54296875" bestFit="1" customWidth="1"/>
    <col min="157" max="157" width="6.54296875" bestFit="1" customWidth="1"/>
    <col min="158" max="158" width="11.54296875" bestFit="1" customWidth="1"/>
    <col min="159" max="159" width="8.6328125" bestFit="1" customWidth="1"/>
    <col min="160" max="160" width="7.54296875" bestFit="1" customWidth="1"/>
    <col min="161" max="161" width="6.54296875" bestFit="1" customWidth="1"/>
    <col min="162" max="162" width="11.54296875" bestFit="1" customWidth="1"/>
    <col min="163" max="163" width="8.6328125" bestFit="1" customWidth="1"/>
    <col min="164" max="164" width="7.54296875" bestFit="1" customWidth="1"/>
    <col min="165" max="165" width="6.54296875" bestFit="1" customWidth="1"/>
    <col min="166" max="166" width="11.54296875" bestFit="1" customWidth="1"/>
    <col min="167" max="167" width="8.6328125" bestFit="1" customWidth="1"/>
    <col min="168" max="168" width="7.54296875" bestFit="1" customWidth="1"/>
    <col min="169" max="169" width="6.54296875" bestFit="1" customWidth="1"/>
    <col min="170" max="170" width="11.54296875" bestFit="1" customWidth="1"/>
    <col min="171" max="171" width="5.90625" bestFit="1" customWidth="1"/>
    <col min="172" max="172" width="2.81640625" bestFit="1" customWidth="1"/>
    <col min="173" max="173" width="7.54296875" bestFit="1" customWidth="1"/>
    <col min="174" max="174" width="6.54296875" bestFit="1" customWidth="1"/>
    <col min="175" max="175" width="8.81640625" bestFit="1" customWidth="1"/>
    <col min="176" max="176" width="8.54296875" bestFit="1" customWidth="1"/>
    <col min="177" max="177" width="7.54296875" bestFit="1" customWidth="1"/>
    <col min="178" max="178" width="6.54296875" bestFit="1" customWidth="1"/>
    <col min="179" max="179" width="8.54296875" bestFit="1" customWidth="1"/>
    <col min="180" max="182" width="11.453125" bestFit="1" customWidth="1"/>
    <col min="183" max="183" width="10.7265625" bestFit="1" customWidth="1"/>
    <col min="184" max="184" width="6.54296875" bestFit="1" customWidth="1"/>
    <col min="185" max="185" width="10.54296875" bestFit="1" customWidth="1"/>
    <col min="186" max="186" width="7.6328125" bestFit="1" customWidth="1"/>
    <col min="187" max="187" width="7.54296875" bestFit="1" customWidth="1"/>
    <col min="188" max="188" width="6.54296875" bestFit="1" customWidth="1"/>
    <col min="189" max="189" width="10.54296875" bestFit="1" customWidth="1"/>
    <col min="190" max="190" width="7.6328125" bestFit="1" customWidth="1"/>
    <col min="191" max="191" width="7.54296875" bestFit="1" customWidth="1"/>
    <col min="192" max="192" width="6.54296875" bestFit="1" customWidth="1"/>
    <col min="193" max="193" width="10.54296875" bestFit="1" customWidth="1"/>
    <col min="194" max="194" width="7.6328125" bestFit="1" customWidth="1"/>
    <col min="195" max="195" width="7.54296875" bestFit="1" customWidth="1"/>
    <col min="196" max="196" width="6.54296875" bestFit="1" customWidth="1"/>
    <col min="197" max="197" width="10.54296875" bestFit="1" customWidth="1"/>
    <col min="198" max="198" width="7.6328125" bestFit="1" customWidth="1"/>
    <col min="199" max="199" width="7.54296875" bestFit="1" customWidth="1"/>
    <col min="200" max="200" width="6.54296875" bestFit="1" customWidth="1"/>
    <col min="201" max="201" width="10.54296875" bestFit="1" customWidth="1"/>
    <col min="202" max="202" width="5.90625" bestFit="1" customWidth="1"/>
    <col min="203" max="203" width="2.81640625" bestFit="1" customWidth="1"/>
    <col min="204" max="204" width="7.54296875" bestFit="1" customWidth="1"/>
    <col min="205" max="205" width="6.54296875" bestFit="1" customWidth="1"/>
    <col min="206" max="206" width="8.81640625" bestFit="1" customWidth="1"/>
    <col min="207" max="207" width="8.54296875" bestFit="1" customWidth="1"/>
    <col min="208" max="208" width="7.54296875" bestFit="1" customWidth="1"/>
    <col min="209" max="209" width="6.54296875" bestFit="1" customWidth="1"/>
    <col min="210" max="210" width="11.453125" bestFit="1" customWidth="1"/>
    <col min="211" max="211" width="8.81640625" bestFit="1" customWidth="1"/>
    <col min="212" max="212" width="8.54296875" bestFit="1" customWidth="1"/>
    <col min="213" max="216" width="11.453125" bestFit="1" customWidth="1"/>
    <col min="217" max="217" width="10.7265625" bestFit="1" customWidth="1"/>
    <col min="218" max="218" width="7.54296875" bestFit="1" customWidth="1"/>
    <col min="219" max="219" width="6.54296875" bestFit="1" customWidth="1"/>
    <col min="220" max="220" width="10.54296875" bestFit="1" customWidth="1"/>
    <col min="221" max="221" width="8.81640625" bestFit="1" customWidth="1"/>
    <col min="222" max="222" width="12.54296875" bestFit="1" customWidth="1"/>
    <col min="223" max="223" width="9.6328125" bestFit="1" customWidth="1"/>
    <col min="224" max="224" width="7.54296875" bestFit="1" customWidth="1"/>
    <col min="225" max="225" width="6.54296875" bestFit="1" customWidth="1"/>
    <col min="226" max="226" width="10.54296875" bestFit="1" customWidth="1"/>
    <col min="227" max="227" width="8.81640625" bestFit="1" customWidth="1"/>
    <col min="228" max="228" width="12.54296875" bestFit="1" customWidth="1"/>
    <col min="229" max="229" width="9.6328125" bestFit="1" customWidth="1"/>
    <col min="230" max="230" width="7.54296875" bestFit="1" customWidth="1"/>
    <col min="231" max="231" width="6.54296875" bestFit="1" customWidth="1"/>
    <col min="232" max="232" width="10.54296875" bestFit="1" customWidth="1"/>
    <col min="233" max="233" width="8.81640625" bestFit="1" customWidth="1"/>
    <col min="234" max="234" width="12.54296875" bestFit="1" customWidth="1"/>
    <col min="235" max="235" width="9.6328125" bestFit="1" customWidth="1"/>
    <col min="236" max="236" width="7.54296875" bestFit="1" customWidth="1"/>
    <col min="237" max="237" width="6.54296875" bestFit="1" customWidth="1"/>
    <col min="238" max="238" width="11.453125" bestFit="1" customWidth="1"/>
    <col min="239" max="239" width="8.81640625" bestFit="1" customWidth="1"/>
    <col min="240" max="240" width="12.54296875" bestFit="1" customWidth="1"/>
    <col min="241" max="241" width="9.6328125" bestFit="1" customWidth="1"/>
    <col min="242" max="242" width="7.54296875" bestFit="1" customWidth="1"/>
    <col min="243" max="243" width="6.54296875" bestFit="1" customWidth="1"/>
    <col min="244" max="244" width="10.54296875" bestFit="1" customWidth="1"/>
    <col min="245" max="245" width="8.81640625" bestFit="1" customWidth="1"/>
    <col min="246" max="246" width="12.54296875" bestFit="1" customWidth="1"/>
    <col min="247" max="247" width="9.6328125" bestFit="1" customWidth="1"/>
    <col min="248" max="248" width="7.54296875" bestFit="1" customWidth="1"/>
    <col min="249" max="249" width="6.54296875" bestFit="1" customWidth="1"/>
    <col min="250" max="250" width="8.81640625" bestFit="1" customWidth="1"/>
    <col min="251" max="251" width="7.54296875" bestFit="1" customWidth="1"/>
    <col min="252" max="252" width="7.6328125" bestFit="1" customWidth="1"/>
    <col min="253" max="253" width="7.54296875" bestFit="1" customWidth="1"/>
    <col min="254" max="254" width="6.54296875" bestFit="1" customWidth="1"/>
    <col min="255" max="255" width="10.54296875" bestFit="1" customWidth="1"/>
    <col min="256" max="256" width="8.81640625" bestFit="1" customWidth="1"/>
    <col min="257" max="257" width="12.54296875" bestFit="1" customWidth="1"/>
    <col min="258" max="258" width="9.6328125" bestFit="1" customWidth="1"/>
    <col min="259" max="259" width="7.54296875" bestFit="1" customWidth="1"/>
    <col min="260" max="260" width="6.54296875" bestFit="1" customWidth="1"/>
    <col min="261" max="261" width="10.54296875" bestFit="1" customWidth="1"/>
    <col min="262" max="262" width="8.81640625" bestFit="1" customWidth="1"/>
    <col min="263" max="263" width="12.54296875" bestFit="1" customWidth="1"/>
    <col min="264" max="264" width="9.6328125" bestFit="1" customWidth="1"/>
    <col min="265" max="265" width="7.54296875" bestFit="1" customWidth="1"/>
    <col min="266" max="266" width="6.54296875" bestFit="1" customWidth="1"/>
    <col min="267" max="267" width="10.54296875" bestFit="1" customWidth="1"/>
    <col min="268" max="268" width="8.81640625" bestFit="1" customWidth="1"/>
    <col min="269" max="269" width="12.54296875" bestFit="1" customWidth="1"/>
    <col min="270" max="270" width="9.6328125" bestFit="1" customWidth="1"/>
    <col min="271" max="271" width="7.54296875" bestFit="1" customWidth="1"/>
    <col min="272" max="272" width="6.54296875" bestFit="1" customWidth="1"/>
    <col min="273" max="273" width="10.54296875" bestFit="1" customWidth="1"/>
    <col min="274" max="274" width="8.81640625" bestFit="1" customWidth="1"/>
    <col min="275" max="275" width="12.54296875" bestFit="1" customWidth="1"/>
    <col min="276" max="276" width="9.6328125" bestFit="1" customWidth="1"/>
    <col min="277" max="277" width="7.54296875" bestFit="1" customWidth="1"/>
    <col min="278" max="278" width="6.54296875" bestFit="1" customWidth="1"/>
    <col min="279" max="279" width="10.54296875" bestFit="1" customWidth="1"/>
    <col min="280" max="280" width="8.81640625" bestFit="1" customWidth="1"/>
    <col min="281" max="281" width="12.54296875" bestFit="1" customWidth="1"/>
    <col min="282" max="282" width="9.6328125" bestFit="1" customWidth="1"/>
    <col min="283" max="283" width="7.54296875" bestFit="1" customWidth="1"/>
    <col min="284" max="284" width="6.54296875" bestFit="1" customWidth="1"/>
    <col min="285" max="285" width="11.54296875" bestFit="1" customWidth="1"/>
    <col min="286" max="286" width="6.54296875" bestFit="1" customWidth="1"/>
    <col min="287" max="287" width="12.54296875" bestFit="1" customWidth="1"/>
    <col min="288" max="288" width="9.6328125" bestFit="1" customWidth="1"/>
    <col min="289" max="289" width="7.54296875" bestFit="1" customWidth="1"/>
    <col min="290" max="290" width="6.54296875" bestFit="1" customWidth="1"/>
    <col min="291" max="291" width="10.54296875" bestFit="1" customWidth="1"/>
    <col min="292" max="292" width="8.81640625" bestFit="1" customWidth="1"/>
    <col min="293" max="293" width="12.54296875" bestFit="1" customWidth="1"/>
    <col min="294" max="294" width="9.6328125" bestFit="1" customWidth="1"/>
    <col min="295" max="295" width="7.54296875" bestFit="1" customWidth="1"/>
    <col min="296" max="296" width="6.54296875" bestFit="1" customWidth="1"/>
    <col min="297" max="297" width="11.54296875" bestFit="1" customWidth="1"/>
    <col min="298" max="298" width="6.54296875" bestFit="1" customWidth="1"/>
    <col min="299" max="299" width="12.54296875" bestFit="1" customWidth="1"/>
    <col min="300" max="300" width="9.7265625" bestFit="1" customWidth="1"/>
    <col min="301" max="301" width="2.81640625" bestFit="1" customWidth="1"/>
    <col min="302" max="302" width="7.54296875" bestFit="1" customWidth="1"/>
    <col min="303" max="303" width="6.54296875" bestFit="1" customWidth="1"/>
    <col min="304" max="305" width="8.81640625" bestFit="1" customWidth="1"/>
    <col min="306" max="306" width="12.6328125" bestFit="1" customWidth="1"/>
    <col min="307" max="307" width="10.7265625" bestFit="1" customWidth="1"/>
  </cols>
  <sheetData>
    <row r="1" spans="1:19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119</v>
      </c>
      <c r="H1" t="s">
        <v>120</v>
      </c>
      <c r="I1" t="s">
        <v>121</v>
      </c>
      <c r="J1" t="s">
        <v>121</v>
      </c>
      <c r="K1" t="s">
        <v>120</v>
      </c>
      <c r="L1" t="s">
        <v>122</v>
      </c>
      <c r="M1" t="s">
        <v>120</v>
      </c>
      <c r="N1" t="s">
        <v>123</v>
      </c>
      <c r="O1" t="s">
        <v>120</v>
      </c>
      <c r="P1" t="s">
        <v>124</v>
      </c>
      <c r="Q1" t="s">
        <v>120</v>
      </c>
      <c r="R1" t="s">
        <v>125</v>
      </c>
      <c r="S1" t="s">
        <v>126</v>
      </c>
    </row>
    <row r="2" spans="1:19">
      <c r="A2" t="s">
        <v>51</v>
      </c>
      <c r="B2" t="s">
        <v>199</v>
      </c>
      <c r="C2" t="s">
        <v>77</v>
      </c>
      <c r="D2" t="s">
        <v>93</v>
      </c>
      <c r="E2">
        <v>2030</v>
      </c>
      <c r="G2">
        <v>5</v>
      </c>
      <c r="H2" t="s">
        <v>200</v>
      </c>
      <c r="I2">
        <v>1040</v>
      </c>
      <c r="J2">
        <f>I2*1000</f>
        <v>1040000</v>
      </c>
      <c r="K2" t="s">
        <v>201</v>
      </c>
      <c r="L2">
        <v>12600</v>
      </c>
      <c r="M2" t="s">
        <v>201</v>
      </c>
      <c r="N2">
        <v>1.35</v>
      </c>
      <c r="O2" t="s">
        <v>201</v>
      </c>
      <c r="P2">
        <v>30</v>
      </c>
      <c r="Q2" t="s">
        <v>200</v>
      </c>
      <c r="R2">
        <v>20</v>
      </c>
      <c r="S2">
        <v>7</v>
      </c>
    </row>
    <row r="3" spans="1:19">
      <c r="A3" t="s">
        <v>51</v>
      </c>
      <c r="B3" t="s">
        <v>199</v>
      </c>
      <c r="C3" t="s">
        <v>77</v>
      </c>
      <c r="D3" t="s">
        <v>93</v>
      </c>
      <c r="E3">
        <v>2040</v>
      </c>
      <c r="G3">
        <v>5.5</v>
      </c>
      <c r="H3" t="s">
        <v>200</v>
      </c>
      <c r="I3">
        <v>980</v>
      </c>
      <c r="J3">
        <f t="shared" ref="J3:J58" si="0">I3*1000</f>
        <v>980000</v>
      </c>
      <c r="K3" t="s">
        <v>201</v>
      </c>
      <c r="L3">
        <v>11592</v>
      </c>
      <c r="M3" t="s">
        <v>201</v>
      </c>
      <c r="N3">
        <v>1.24</v>
      </c>
      <c r="O3" t="s">
        <v>201</v>
      </c>
      <c r="P3">
        <v>30</v>
      </c>
      <c r="Q3" t="s">
        <v>200</v>
      </c>
      <c r="R3">
        <v>20</v>
      </c>
      <c r="S3">
        <v>7</v>
      </c>
    </row>
    <row r="4" spans="1:19">
      <c r="A4" t="s">
        <v>51</v>
      </c>
      <c r="B4" t="s">
        <v>199</v>
      </c>
      <c r="C4" t="s">
        <v>77</v>
      </c>
      <c r="D4" t="s">
        <v>93</v>
      </c>
      <c r="E4">
        <v>2050</v>
      </c>
      <c r="G4">
        <v>6</v>
      </c>
      <c r="H4" t="s">
        <v>200</v>
      </c>
      <c r="I4">
        <v>960</v>
      </c>
      <c r="J4">
        <f t="shared" si="0"/>
        <v>960000</v>
      </c>
      <c r="K4" t="s">
        <v>201</v>
      </c>
      <c r="L4">
        <v>11340</v>
      </c>
      <c r="M4" t="s">
        <v>201</v>
      </c>
      <c r="N4">
        <v>1.22</v>
      </c>
      <c r="O4" t="s">
        <v>201</v>
      </c>
      <c r="P4">
        <v>30</v>
      </c>
      <c r="Q4" t="s">
        <v>200</v>
      </c>
      <c r="R4">
        <v>20</v>
      </c>
      <c r="S4">
        <v>7</v>
      </c>
    </row>
    <row r="5" spans="1:19">
      <c r="A5" t="s">
        <v>50</v>
      </c>
      <c r="B5" t="s">
        <v>199</v>
      </c>
      <c r="C5" t="s">
        <v>77</v>
      </c>
      <c r="D5" t="s">
        <v>93</v>
      </c>
      <c r="E5">
        <v>2030</v>
      </c>
      <c r="G5">
        <v>15</v>
      </c>
      <c r="H5" t="s">
        <v>202</v>
      </c>
      <c r="I5">
        <v>1930</v>
      </c>
      <c r="J5">
        <f t="shared" si="0"/>
        <v>1930000</v>
      </c>
      <c r="K5" t="s">
        <v>203</v>
      </c>
      <c r="L5">
        <v>36053</v>
      </c>
      <c r="M5" t="s">
        <v>203</v>
      </c>
      <c r="N5">
        <v>2.7</v>
      </c>
      <c r="O5" t="s">
        <v>203</v>
      </c>
      <c r="P5">
        <v>30</v>
      </c>
      <c r="Q5" t="s">
        <v>202</v>
      </c>
      <c r="R5">
        <v>20</v>
      </c>
      <c r="S5">
        <v>7</v>
      </c>
    </row>
    <row r="6" spans="1:19">
      <c r="A6" t="s">
        <v>50</v>
      </c>
      <c r="B6" t="s">
        <v>199</v>
      </c>
      <c r="C6" t="s">
        <v>77</v>
      </c>
      <c r="D6" t="s">
        <v>93</v>
      </c>
      <c r="E6">
        <v>2040</v>
      </c>
      <c r="G6">
        <v>18</v>
      </c>
      <c r="H6" t="s">
        <v>202</v>
      </c>
      <c r="I6">
        <v>1810</v>
      </c>
      <c r="J6">
        <f t="shared" si="0"/>
        <v>1810000</v>
      </c>
      <c r="K6" t="s">
        <v>203</v>
      </c>
      <c r="L6">
        <v>33169</v>
      </c>
      <c r="M6" t="s">
        <v>203</v>
      </c>
      <c r="N6">
        <v>2.5</v>
      </c>
      <c r="O6" t="s">
        <v>203</v>
      </c>
      <c r="P6">
        <v>30</v>
      </c>
      <c r="Q6" t="s">
        <v>202</v>
      </c>
      <c r="R6">
        <v>20</v>
      </c>
      <c r="S6">
        <v>7</v>
      </c>
    </row>
    <row r="7" spans="1:19">
      <c r="A7" t="s">
        <v>50</v>
      </c>
      <c r="B7" t="s">
        <v>199</v>
      </c>
      <c r="C7" t="s">
        <v>77</v>
      </c>
      <c r="D7" t="s">
        <v>93</v>
      </c>
      <c r="E7">
        <v>2050</v>
      </c>
      <c r="G7">
        <v>20</v>
      </c>
      <c r="H7" t="s">
        <v>202</v>
      </c>
      <c r="I7">
        <v>1780</v>
      </c>
      <c r="J7">
        <f t="shared" si="0"/>
        <v>1780000</v>
      </c>
      <c r="K7" t="s">
        <v>203</v>
      </c>
      <c r="L7">
        <v>32448</v>
      </c>
      <c r="M7" t="s">
        <v>203</v>
      </c>
      <c r="N7">
        <v>2.4</v>
      </c>
      <c r="O7" t="s">
        <v>203</v>
      </c>
      <c r="P7">
        <v>30</v>
      </c>
      <c r="Q7" t="s">
        <v>202</v>
      </c>
      <c r="R7">
        <v>20</v>
      </c>
      <c r="S7">
        <v>7</v>
      </c>
    </row>
    <row r="8" spans="1:19">
      <c r="A8" s="31" t="s">
        <v>45</v>
      </c>
      <c r="B8" t="s">
        <v>199</v>
      </c>
      <c r="C8" t="s">
        <v>77</v>
      </c>
      <c r="D8" t="s">
        <v>93</v>
      </c>
      <c r="E8">
        <v>2030</v>
      </c>
      <c r="G8">
        <v>6.0000000000000001E-3</v>
      </c>
      <c r="H8" t="s">
        <v>204</v>
      </c>
      <c r="I8">
        <v>870</v>
      </c>
      <c r="J8">
        <f t="shared" si="0"/>
        <v>870000</v>
      </c>
      <c r="K8" t="s">
        <v>205</v>
      </c>
      <c r="L8">
        <v>10815</v>
      </c>
      <c r="M8" t="s">
        <v>205</v>
      </c>
      <c r="N8" t="s">
        <v>206</v>
      </c>
      <c r="P8">
        <v>40</v>
      </c>
      <c r="Q8" t="s">
        <v>204</v>
      </c>
      <c r="R8">
        <v>20</v>
      </c>
      <c r="S8">
        <v>7</v>
      </c>
    </row>
    <row r="9" spans="1:19">
      <c r="A9" s="31" t="s">
        <v>45</v>
      </c>
      <c r="B9" t="s">
        <v>199</v>
      </c>
      <c r="C9" t="s">
        <v>77</v>
      </c>
      <c r="D9" t="s">
        <v>93</v>
      </c>
      <c r="E9">
        <v>2050</v>
      </c>
      <c r="G9">
        <v>6.0000000000000001E-3</v>
      </c>
      <c r="H9" t="s">
        <v>204</v>
      </c>
      <c r="I9">
        <v>590</v>
      </c>
      <c r="J9">
        <f t="shared" si="0"/>
        <v>590000</v>
      </c>
      <c r="K9" t="s">
        <v>205</v>
      </c>
      <c r="L9">
        <v>9135</v>
      </c>
      <c r="M9" t="s">
        <v>205</v>
      </c>
      <c r="N9" t="s">
        <v>206</v>
      </c>
      <c r="P9">
        <v>40</v>
      </c>
      <c r="Q9" t="s">
        <v>204</v>
      </c>
      <c r="R9">
        <v>20</v>
      </c>
      <c r="S9">
        <v>7</v>
      </c>
    </row>
    <row r="10" spans="1:19">
      <c r="A10" s="31" t="s">
        <v>44</v>
      </c>
      <c r="B10" t="s">
        <v>199</v>
      </c>
      <c r="C10" t="s">
        <v>77</v>
      </c>
      <c r="D10" t="s">
        <v>93</v>
      </c>
      <c r="E10">
        <v>2030</v>
      </c>
      <c r="G10">
        <v>0.1</v>
      </c>
      <c r="H10" t="s">
        <v>207</v>
      </c>
      <c r="I10">
        <v>630</v>
      </c>
      <c r="J10">
        <f t="shared" si="0"/>
        <v>630000</v>
      </c>
      <c r="K10" t="s">
        <v>208</v>
      </c>
      <c r="L10">
        <v>9240</v>
      </c>
      <c r="M10" t="s">
        <v>208</v>
      </c>
      <c r="N10" t="s">
        <v>206</v>
      </c>
      <c r="P10">
        <v>40</v>
      </c>
      <c r="Q10" t="s">
        <v>207</v>
      </c>
      <c r="R10">
        <v>20</v>
      </c>
      <c r="S10">
        <v>7</v>
      </c>
    </row>
    <row r="11" spans="1:19">
      <c r="A11" s="31" t="s">
        <v>44</v>
      </c>
      <c r="B11" t="s">
        <v>199</v>
      </c>
      <c r="C11" t="s">
        <v>77</v>
      </c>
      <c r="D11" t="s">
        <v>93</v>
      </c>
      <c r="E11">
        <v>2050</v>
      </c>
      <c r="G11">
        <v>0.1</v>
      </c>
      <c r="H11" t="s">
        <v>207</v>
      </c>
      <c r="I11">
        <v>490</v>
      </c>
      <c r="J11">
        <f t="shared" si="0"/>
        <v>490000</v>
      </c>
      <c r="K11" t="s">
        <v>208</v>
      </c>
      <c r="L11">
        <v>7810</v>
      </c>
      <c r="M11" t="s">
        <v>208</v>
      </c>
      <c r="N11" t="s">
        <v>206</v>
      </c>
      <c r="P11">
        <v>40</v>
      </c>
      <c r="Q11" t="s">
        <v>207</v>
      </c>
      <c r="R11">
        <v>20</v>
      </c>
      <c r="S11">
        <v>7</v>
      </c>
    </row>
    <row r="12" spans="1:19">
      <c r="A12" t="s">
        <v>46</v>
      </c>
      <c r="B12" t="s">
        <v>199</v>
      </c>
      <c r="C12" t="s">
        <v>77</v>
      </c>
      <c r="D12" t="s">
        <v>93</v>
      </c>
      <c r="E12">
        <v>2030</v>
      </c>
      <c r="G12">
        <v>8</v>
      </c>
      <c r="H12" t="s">
        <v>209</v>
      </c>
      <c r="I12">
        <v>380</v>
      </c>
      <c r="J12">
        <f t="shared" si="0"/>
        <v>380000</v>
      </c>
      <c r="K12" t="s">
        <v>210</v>
      </c>
      <c r="L12">
        <v>7250</v>
      </c>
      <c r="M12" t="s">
        <v>210</v>
      </c>
      <c r="N12" t="s">
        <v>206</v>
      </c>
      <c r="P12">
        <v>40</v>
      </c>
      <c r="Q12" t="s">
        <v>209</v>
      </c>
      <c r="R12">
        <v>20</v>
      </c>
      <c r="S12">
        <v>7</v>
      </c>
    </row>
    <row r="13" spans="1:19">
      <c r="A13" t="s">
        <v>46</v>
      </c>
      <c r="B13" t="s">
        <v>199</v>
      </c>
      <c r="C13" t="s">
        <v>77</v>
      </c>
      <c r="D13" t="s">
        <v>93</v>
      </c>
      <c r="E13">
        <v>2040</v>
      </c>
      <c r="G13">
        <v>8</v>
      </c>
      <c r="H13" t="s">
        <v>209</v>
      </c>
      <c r="I13">
        <v>330</v>
      </c>
      <c r="J13">
        <f t="shared" si="0"/>
        <v>330000</v>
      </c>
      <c r="K13" t="s">
        <v>210</v>
      </c>
      <c r="L13">
        <v>6625</v>
      </c>
      <c r="M13" t="s">
        <v>210</v>
      </c>
      <c r="N13" t="s">
        <v>206</v>
      </c>
      <c r="P13">
        <v>40</v>
      </c>
      <c r="Q13" t="s">
        <v>209</v>
      </c>
      <c r="R13">
        <v>20</v>
      </c>
      <c r="S13">
        <v>7</v>
      </c>
    </row>
    <row r="14" spans="1:19">
      <c r="A14" t="s">
        <v>46</v>
      </c>
      <c r="B14" t="s">
        <v>199</v>
      </c>
      <c r="C14" t="s">
        <v>77</v>
      </c>
      <c r="D14" t="s">
        <v>93</v>
      </c>
      <c r="E14">
        <v>2050</v>
      </c>
      <c r="G14">
        <v>8</v>
      </c>
      <c r="H14" t="s">
        <v>209</v>
      </c>
      <c r="I14">
        <v>300</v>
      </c>
      <c r="J14">
        <f t="shared" si="0"/>
        <v>300000</v>
      </c>
      <c r="K14" t="s">
        <v>210</v>
      </c>
      <c r="L14">
        <v>6250</v>
      </c>
      <c r="M14" t="s">
        <v>210</v>
      </c>
      <c r="N14" t="s">
        <v>206</v>
      </c>
      <c r="P14">
        <v>40</v>
      </c>
      <c r="Q14" t="s">
        <v>209</v>
      </c>
      <c r="R14">
        <v>20</v>
      </c>
      <c r="S14">
        <v>7</v>
      </c>
    </row>
    <row r="15" spans="1:19">
      <c r="A15" s="31" t="s">
        <v>13</v>
      </c>
      <c r="B15" t="s">
        <v>199</v>
      </c>
      <c r="C15" t="s">
        <v>77</v>
      </c>
      <c r="D15" t="s">
        <v>93</v>
      </c>
      <c r="E15">
        <v>2030</v>
      </c>
      <c r="G15">
        <v>150</v>
      </c>
      <c r="H15" t="s">
        <v>211</v>
      </c>
      <c r="I15">
        <v>4040</v>
      </c>
      <c r="J15">
        <f t="shared" si="0"/>
        <v>4040000</v>
      </c>
      <c r="K15" t="s">
        <v>212</v>
      </c>
      <c r="L15">
        <v>68680</v>
      </c>
      <c r="M15" t="s">
        <v>212</v>
      </c>
      <c r="N15" t="s">
        <v>206</v>
      </c>
      <c r="P15">
        <v>30</v>
      </c>
      <c r="Q15" t="s">
        <v>213</v>
      </c>
      <c r="R15">
        <v>20</v>
      </c>
      <c r="S15">
        <v>7</v>
      </c>
    </row>
    <row r="16" spans="1:19">
      <c r="A16" s="31" t="s">
        <v>13</v>
      </c>
      <c r="B16" t="s">
        <v>199</v>
      </c>
      <c r="C16" t="s">
        <v>77</v>
      </c>
      <c r="D16" t="s">
        <v>93</v>
      </c>
      <c r="E16">
        <v>2040</v>
      </c>
      <c r="G16">
        <v>150</v>
      </c>
      <c r="H16" t="s">
        <v>211</v>
      </c>
      <c r="I16">
        <v>3630</v>
      </c>
      <c r="J16">
        <f t="shared" si="0"/>
        <v>3630000</v>
      </c>
      <c r="K16" t="s">
        <v>212</v>
      </c>
      <c r="L16">
        <v>61710.000000000007</v>
      </c>
      <c r="M16" t="s">
        <v>212</v>
      </c>
      <c r="N16" t="s">
        <v>206</v>
      </c>
      <c r="P16">
        <v>30</v>
      </c>
      <c r="Q16" t="s">
        <v>214</v>
      </c>
      <c r="R16">
        <v>20</v>
      </c>
      <c r="S16">
        <v>7</v>
      </c>
    </row>
    <row r="17" spans="1:19">
      <c r="A17" s="31" t="s">
        <v>13</v>
      </c>
      <c r="B17" t="s">
        <v>199</v>
      </c>
      <c r="C17" t="s">
        <v>77</v>
      </c>
      <c r="D17" t="s">
        <v>93</v>
      </c>
      <c r="E17">
        <v>2050</v>
      </c>
      <c r="G17">
        <v>150</v>
      </c>
      <c r="H17" t="s">
        <v>211</v>
      </c>
      <c r="I17">
        <v>3420</v>
      </c>
      <c r="J17">
        <f t="shared" si="0"/>
        <v>3420000</v>
      </c>
      <c r="K17" t="s">
        <v>212</v>
      </c>
      <c r="L17">
        <v>58140.000000000007</v>
      </c>
      <c r="M17" t="s">
        <v>212</v>
      </c>
      <c r="N17" t="s">
        <v>206</v>
      </c>
      <c r="P17">
        <v>30</v>
      </c>
      <c r="Q17" t="s">
        <v>215</v>
      </c>
      <c r="R17">
        <v>20</v>
      </c>
      <c r="S17">
        <v>7</v>
      </c>
    </row>
    <row r="18" spans="1:19">
      <c r="A18" s="31" t="s">
        <v>14</v>
      </c>
      <c r="B18" t="s">
        <v>199</v>
      </c>
      <c r="C18" t="s">
        <v>77</v>
      </c>
      <c r="D18" t="s">
        <v>93</v>
      </c>
      <c r="E18">
        <v>2030</v>
      </c>
      <c r="G18">
        <v>100</v>
      </c>
      <c r="H18" t="s">
        <v>211</v>
      </c>
      <c r="I18">
        <v>3560</v>
      </c>
      <c r="J18">
        <f t="shared" si="0"/>
        <v>3560000</v>
      </c>
      <c r="K18" t="s">
        <v>212</v>
      </c>
      <c r="L18">
        <v>60520.000000000007</v>
      </c>
      <c r="M18" t="s">
        <v>212</v>
      </c>
      <c r="N18" t="s">
        <v>206</v>
      </c>
      <c r="P18">
        <v>30</v>
      </c>
      <c r="Q18" t="s">
        <v>216</v>
      </c>
      <c r="R18">
        <v>20</v>
      </c>
      <c r="S18">
        <v>7</v>
      </c>
    </row>
    <row r="19" spans="1:19">
      <c r="A19" s="31" t="s">
        <v>14</v>
      </c>
      <c r="B19" t="s">
        <v>199</v>
      </c>
      <c r="C19" t="s">
        <v>77</v>
      </c>
      <c r="D19" t="s">
        <v>93</v>
      </c>
      <c r="E19">
        <v>2040</v>
      </c>
      <c r="G19">
        <v>100</v>
      </c>
      <c r="H19" t="s">
        <v>211</v>
      </c>
      <c r="I19">
        <v>3190</v>
      </c>
      <c r="J19">
        <f t="shared" si="0"/>
        <v>3190000</v>
      </c>
      <c r="K19" t="s">
        <v>212</v>
      </c>
      <c r="L19">
        <v>54230.000000000007</v>
      </c>
      <c r="M19" t="s">
        <v>212</v>
      </c>
      <c r="N19" t="s">
        <v>206</v>
      </c>
      <c r="P19">
        <v>30</v>
      </c>
      <c r="Q19" t="s">
        <v>217</v>
      </c>
      <c r="R19">
        <v>20</v>
      </c>
      <c r="S19">
        <v>7</v>
      </c>
    </row>
    <row r="20" spans="1:19">
      <c r="A20" s="31" t="s">
        <v>14</v>
      </c>
      <c r="B20" t="s">
        <v>199</v>
      </c>
      <c r="C20" t="s">
        <v>77</v>
      </c>
      <c r="D20" t="s">
        <v>93</v>
      </c>
      <c r="E20">
        <v>2050</v>
      </c>
      <c r="G20">
        <v>100</v>
      </c>
      <c r="H20" t="s">
        <v>211</v>
      </c>
      <c r="I20">
        <v>3010</v>
      </c>
      <c r="J20">
        <f t="shared" si="0"/>
        <v>3010000</v>
      </c>
      <c r="K20" t="s">
        <v>212</v>
      </c>
      <c r="L20">
        <v>51170.000000000007</v>
      </c>
      <c r="M20" t="s">
        <v>212</v>
      </c>
      <c r="N20" t="s">
        <v>206</v>
      </c>
      <c r="P20">
        <v>30</v>
      </c>
      <c r="Q20" t="s">
        <v>218</v>
      </c>
      <c r="R20">
        <v>20</v>
      </c>
      <c r="S20">
        <v>7</v>
      </c>
    </row>
    <row r="21" spans="1:19">
      <c r="A21" s="31" t="s">
        <v>20</v>
      </c>
      <c r="B21" t="s">
        <v>199</v>
      </c>
      <c r="C21" t="s">
        <v>77</v>
      </c>
      <c r="D21" t="s">
        <v>93</v>
      </c>
      <c r="E21">
        <v>2030</v>
      </c>
      <c r="G21">
        <v>10</v>
      </c>
      <c r="H21" t="s">
        <v>219</v>
      </c>
      <c r="I21">
        <v>3355</v>
      </c>
      <c r="J21">
        <f t="shared" si="0"/>
        <v>3355000</v>
      </c>
      <c r="K21" t="s">
        <v>212</v>
      </c>
      <c r="L21">
        <v>33550</v>
      </c>
      <c r="M21" t="s">
        <v>212</v>
      </c>
      <c r="N21" t="s">
        <v>206</v>
      </c>
      <c r="P21">
        <v>60</v>
      </c>
      <c r="Q21" t="s">
        <v>220</v>
      </c>
      <c r="R21">
        <v>20</v>
      </c>
      <c r="S21">
        <v>7</v>
      </c>
    </row>
    <row r="22" spans="1:19">
      <c r="A22" s="31" t="s">
        <v>19</v>
      </c>
      <c r="B22" t="s">
        <v>199</v>
      </c>
      <c r="C22" t="s">
        <v>77</v>
      </c>
      <c r="D22" t="s">
        <v>93</v>
      </c>
      <c r="E22">
        <v>2030</v>
      </c>
      <c r="G22">
        <v>60</v>
      </c>
      <c r="H22" t="s">
        <v>221</v>
      </c>
      <c r="I22">
        <v>2690</v>
      </c>
      <c r="J22">
        <f t="shared" si="0"/>
        <v>2690000</v>
      </c>
      <c r="K22" t="s">
        <v>212</v>
      </c>
      <c r="L22">
        <v>13450</v>
      </c>
      <c r="M22" t="s">
        <v>212</v>
      </c>
      <c r="N22" t="s">
        <v>206</v>
      </c>
      <c r="P22">
        <v>60</v>
      </c>
      <c r="Q22" t="s">
        <v>220</v>
      </c>
      <c r="R22">
        <v>20</v>
      </c>
      <c r="S22">
        <v>7</v>
      </c>
    </row>
    <row r="23" spans="1:19">
      <c r="A23" s="31" t="s">
        <v>18</v>
      </c>
      <c r="B23" t="s">
        <v>199</v>
      </c>
      <c r="C23" t="s">
        <v>77</v>
      </c>
      <c r="D23" t="s">
        <v>93</v>
      </c>
      <c r="E23">
        <v>2030</v>
      </c>
      <c r="G23">
        <v>200</v>
      </c>
      <c r="H23" t="s">
        <v>222</v>
      </c>
      <c r="I23">
        <v>2290</v>
      </c>
      <c r="J23">
        <f t="shared" si="0"/>
        <v>2290000</v>
      </c>
      <c r="K23" t="s">
        <v>212</v>
      </c>
      <c r="L23">
        <v>11450</v>
      </c>
      <c r="M23" t="s">
        <v>212</v>
      </c>
      <c r="N23" t="s">
        <v>206</v>
      </c>
      <c r="P23">
        <v>60</v>
      </c>
      <c r="Q23" t="s">
        <v>220</v>
      </c>
      <c r="R23">
        <v>20</v>
      </c>
      <c r="S23">
        <v>7</v>
      </c>
    </row>
    <row r="24" spans="1:19">
      <c r="A24" s="31" t="s">
        <v>21</v>
      </c>
      <c r="B24" t="s">
        <v>199</v>
      </c>
      <c r="C24" t="s">
        <v>77</v>
      </c>
      <c r="D24" t="s">
        <v>93</v>
      </c>
      <c r="E24">
        <v>2030</v>
      </c>
      <c r="G24">
        <v>10</v>
      </c>
      <c r="H24" t="s">
        <v>223</v>
      </c>
      <c r="I24">
        <v>2990</v>
      </c>
      <c r="J24">
        <f t="shared" si="0"/>
        <v>2990000</v>
      </c>
      <c r="K24" t="s">
        <v>212</v>
      </c>
      <c r="L24">
        <v>14950</v>
      </c>
      <c r="M24" t="s">
        <v>212</v>
      </c>
      <c r="N24" t="s">
        <v>206</v>
      </c>
      <c r="P24">
        <v>60</v>
      </c>
      <c r="Q24" t="s">
        <v>220</v>
      </c>
      <c r="R24">
        <v>20</v>
      </c>
      <c r="S24">
        <v>7</v>
      </c>
    </row>
    <row r="25" spans="1:19">
      <c r="A25" s="31" t="s">
        <v>20</v>
      </c>
      <c r="B25" t="s">
        <v>199</v>
      </c>
      <c r="C25" t="s">
        <v>77</v>
      </c>
      <c r="D25" t="s">
        <v>93</v>
      </c>
      <c r="E25">
        <v>2040</v>
      </c>
      <c r="G25">
        <v>10</v>
      </c>
      <c r="H25" t="s">
        <v>219</v>
      </c>
      <c r="I25">
        <v>3350</v>
      </c>
      <c r="J25">
        <f t="shared" si="0"/>
        <v>3350000</v>
      </c>
      <c r="K25" t="s">
        <v>212</v>
      </c>
      <c r="L25">
        <v>33500</v>
      </c>
      <c r="M25" t="s">
        <v>212</v>
      </c>
      <c r="N25" t="s">
        <v>206</v>
      </c>
      <c r="P25">
        <v>60</v>
      </c>
      <c r="Q25" t="s">
        <v>220</v>
      </c>
      <c r="R25">
        <v>20</v>
      </c>
      <c r="S25">
        <v>7</v>
      </c>
    </row>
    <row r="26" spans="1:19">
      <c r="A26" s="31" t="s">
        <v>19</v>
      </c>
      <c r="B26" t="s">
        <v>199</v>
      </c>
      <c r="C26" t="s">
        <v>77</v>
      </c>
      <c r="D26" t="s">
        <v>93</v>
      </c>
      <c r="E26">
        <v>2040</v>
      </c>
      <c r="G26">
        <v>60</v>
      </c>
      <c r="H26" t="s">
        <v>221</v>
      </c>
      <c r="I26">
        <v>2685</v>
      </c>
      <c r="J26">
        <f t="shared" si="0"/>
        <v>2685000</v>
      </c>
      <c r="K26" t="s">
        <v>212</v>
      </c>
      <c r="L26">
        <v>13425</v>
      </c>
      <c r="M26" t="s">
        <v>212</v>
      </c>
      <c r="N26" t="s">
        <v>206</v>
      </c>
      <c r="P26">
        <v>60</v>
      </c>
      <c r="Q26" t="s">
        <v>220</v>
      </c>
      <c r="R26">
        <v>20</v>
      </c>
      <c r="S26">
        <v>7</v>
      </c>
    </row>
    <row r="27" spans="1:19">
      <c r="A27" s="31" t="s">
        <v>18</v>
      </c>
      <c r="B27" t="s">
        <v>199</v>
      </c>
      <c r="C27" t="s">
        <v>77</v>
      </c>
      <c r="D27" t="s">
        <v>93</v>
      </c>
      <c r="E27">
        <v>2040</v>
      </c>
      <c r="G27">
        <v>200</v>
      </c>
      <c r="H27" t="s">
        <v>222</v>
      </c>
      <c r="I27">
        <v>2280</v>
      </c>
      <c r="J27">
        <f t="shared" si="0"/>
        <v>2280000</v>
      </c>
      <c r="K27" t="s">
        <v>212</v>
      </c>
      <c r="L27">
        <v>11400</v>
      </c>
      <c r="M27" t="s">
        <v>212</v>
      </c>
      <c r="N27" t="s">
        <v>206</v>
      </c>
      <c r="P27">
        <v>60</v>
      </c>
      <c r="Q27" t="s">
        <v>220</v>
      </c>
      <c r="R27">
        <v>20</v>
      </c>
      <c r="S27">
        <v>7</v>
      </c>
    </row>
    <row r="28" spans="1:19">
      <c r="A28" s="31" t="s">
        <v>21</v>
      </c>
      <c r="B28" t="s">
        <v>199</v>
      </c>
      <c r="C28" t="s">
        <v>77</v>
      </c>
      <c r="D28" t="s">
        <v>93</v>
      </c>
      <c r="E28">
        <v>2040</v>
      </c>
      <c r="G28">
        <v>10</v>
      </c>
      <c r="H28" t="s">
        <v>223</v>
      </c>
      <c r="I28">
        <v>2980</v>
      </c>
      <c r="J28">
        <f t="shared" si="0"/>
        <v>2980000</v>
      </c>
      <c r="K28" t="s">
        <v>212</v>
      </c>
      <c r="L28">
        <v>14900</v>
      </c>
      <c r="M28" t="s">
        <v>212</v>
      </c>
      <c r="N28" t="s">
        <v>206</v>
      </c>
      <c r="P28">
        <v>60</v>
      </c>
      <c r="Q28" t="s">
        <v>220</v>
      </c>
      <c r="R28">
        <v>20</v>
      </c>
      <c r="S28">
        <v>7</v>
      </c>
    </row>
    <row r="29" spans="1:19">
      <c r="A29" s="31" t="s">
        <v>20</v>
      </c>
      <c r="B29" t="s">
        <v>199</v>
      </c>
      <c r="C29" t="s">
        <v>77</v>
      </c>
      <c r="D29" t="s">
        <v>93</v>
      </c>
      <c r="E29">
        <v>2050</v>
      </c>
      <c r="G29">
        <v>10</v>
      </c>
      <c r="H29" t="s">
        <v>219</v>
      </c>
      <c r="I29">
        <v>3345</v>
      </c>
      <c r="J29">
        <f t="shared" si="0"/>
        <v>3345000</v>
      </c>
      <c r="K29" t="s">
        <v>212</v>
      </c>
      <c r="L29">
        <v>33450</v>
      </c>
      <c r="M29" t="s">
        <v>212</v>
      </c>
      <c r="N29" t="s">
        <v>206</v>
      </c>
      <c r="P29">
        <v>60</v>
      </c>
      <c r="Q29" t="s">
        <v>220</v>
      </c>
      <c r="R29">
        <v>20</v>
      </c>
      <c r="S29">
        <v>7</v>
      </c>
    </row>
    <row r="30" spans="1:19">
      <c r="A30" s="31" t="s">
        <v>19</v>
      </c>
      <c r="B30" t="s">
        <v>199</v>
      </c>
      <c r="C30" t="s">
        <v>77</v>
      </c>
      <c r="D30" t="s">
        <v>93</v>
      </c>
      <c r="E30">
        <v>2050</v>
      </c>
      <c r="G30">
        <v>60</v>
      </c>
      <c r="H30" t="s">
        <v>221</v>
      </c>
      <c r="I30">
        <v>2685</v>
      </c>
      <c r="J30">
        <f t="shared" si="0"/>
        <v>2685000</v>
      </c>
      <c r="K30" t="s">
        <v>212</v>
      </c>
      <c r="L30">
        <v>13425</v>
      </c>
      <c r="M30" t="s">
        <v>212</v>
      </c>
      <c r="N30" t="s">
        <v>206</v>
      </c>
      <c r="P30">
        <v>60</v>
      </c>
      <c r="Q30" t="s">
        <v>220</v>
      </c>
      <c r="R30">
        <v>20</v>
      </c>
      <c r="S30">
        <v>7</v>
      </c>
    </row>
    <row r="31" spans="1:19">
      <c r="A31" s="31" t="s">
        <v>18</v>
      </c>
      <c r="B31" t="s">
        <v>199</v>
      </c>
      <c r="C31" t="s">
        <v>77</v>
      </c>
      <c r="D31" t="s">
        <v>93</v>
      </c>
      <c r="E31">
        <v>2050</v>
      </c>
      <c r="G31">
        <v>200</v>
      </c>
      <c r="H31" t="s">
        <v>222</v>
      </c>
      <c r="I31">
        <v>2275</v>
      </c>
      <c r="J31">
        <f t="shared" si="0"/>
        <v>2275000</v>
      </c>
      <c r="K31" t="s">
        <v>212</v>
      </c>
      <c r="L31">
        <v>11375</v>
      </c>
      <c r="M31" t="s">
        <v>212</v>
      </c>
      <c r="N31" t="s">
        <v>206</v>
      </c>
      <c r="P31">
        <v>60</v>
      </c>
      <c r="Q31" t="s">
        <v>220</v>
      </c>
      <c r="R31">
        <v>20</v>
      </c>
      <c r="S31">
        <v>7</v>
      </c>
    </row>
    <row r="32" spans="1:19">
      <c r="A32" s="31" t="s">
        <v>21</v>
      </c>
      <c r="B32" t="s">
        <v>199</v>
      </c>
      <c r="C32" t="s">
        <v>77</v>
      </c>
      <c r="D32" t="s">
        <v>93</v>
      </c>
      <c r="E32">
        <v>2050</v>
      </c>
      <c r="G32">
        <v>10</v>
      </c>
      <c r="H32" t="s">
        <v>223</v>
      </c>
      <c r="I32">
        <v>2970</v>
      </c>
      <c r="J32">
        <f t="shared" si="0"/>
        <v>2970000</v>
      </c>
      <c r="K32" t="s">
        <v>212</v>
      </c>
      <c r="L32">
        <v>14850</v>
      </c>
      <c r="M32" t="s">
        <v>212</v>
      </c>
      <c r="N32" t="s">
        <v>206</v>
      </c>
      <c r="P32">
        <v>60</v>
      </c>
      <c r="Q32" t="s">
        <v>220</v>
      </c>
      <c r="R32">
        <v>20</v>
      </c>
      <c r="S32">
        <v>7</v>
      </c>
    </row>
    <row r="33" spans="1:19">
      <c r="A33" t="s">
        <v>224</v>
      </c>
      <c r="B33" t="s">
        <v>199</v>
      </c>
      <c r="C33" t="s">
        <v>77</v>
      </c>
      <c r="D33" t="s">
        <v>93</v>
      </c>
      <c r="E33">
        <v>2030</v>
      </c>
      <c r="G33">
        <v>55</v>
      </c>
      <c r="H33" t="s">
        <v>225</v>
      </c>
      <c r="I33">
        <v>3350</v>
      </c>
      <c r="J33">
        <f t="shared" si="0"/>
        <v>3350000</v>
      </c>
      <c r="K33" t="s">
        <v>226</v>
      </c>
      <c r="L33" t="s">
        <v>206</v>
      </c>
      <c r="N33">
        <v>10</v>
      </c>
      <c r="O33" t="s">
        <v>226</v>
      </c>
      <c r="P33">
        <v>25</v>
      </c>
      <c r="Q33" t="s">
        <v>225</v>
      </c>
      <c r="R33">
        <v>20</v>
      </c>
      <c r="S33">
        <v>7</v>
      </c>
    </row>
    <row r="34" spans="1:19">
      <c r="A34" t="s">
        <v>224</v>
      </c>
      <c r="B34" t="s">
        <v>199</v>
      </c>
      <c r="C34" t="s">
        <v>77</v>
      </c>
      <c r="D34" t="s">
        <v>93</v>
      </c>
      <c r="E34">
        <v>2050</v>
      </c>
      <c r="G34">
        <v>275</v>
      </c>
      <c r="H34" t="s">
        <v>225</v>
      </c>
      <c r="I34">
        <v>1600</v>
      </c>
      <c r="J34">
        <f t="shared" si="0"/>
        <v>1600000</v>
      </c>
      <c r="K34" t="s">
        <v>226</v>
      </c>
      <c r="L34" t="s">
        <v>206</v>
      </c>
      <c r="N34">
        <v>7</v>
      </c>
      <c r="O34" t="s">
        <v>226</v>
      </c>
      <c r="P34">
        <v>30</v>
      </c>
      <c r="Q34" t="s">
        <v>225</v>
      </c>
      <c r="R34">
        <v>20</v>
      </c>
      <c r="S34">
        <v>7</v>
      </c>
    </row>
    <row r="35" spans="1:19">
      <c r="A35" t="s">
        <v>41</v>
      </c>
      <c r="B35" t="s">
        <v>199</v>
      </c>
      <c r="C35" t="s">
        <v>77</v>
      </c>
      <c r="D35" t="s">
        <v>93</v>
      </c>
      <c r="E35">
        <v>2030</v>
      </c>
      <c r="G35">
        <v>100</v>
      </c>
      <c r="H35" t="s">
        <v>227</v>
      </c>
      <c r="I35">
        <v>435</v>
      </c>
      <c r="J35">
        <f t="shared" si="0"/>
        <v>435000</v>
      </c>
      <c r="K35" t="s">
        <v>228</v>
      </c>
      <c r="L35">
        <v>7745</v>
      </c>
      <c r="M35" t="s">
        <v>228</v>
      </c>
      <c r="N35">
        <v>4.5</v>
      </c>
      <c r="O35" t="s">
        <v>228</v>
      </c>
      <c r="P35">
        <v>25</v>
      </c>
      <c r="Q35" t="s">
        <v>227</v>
      </c>
      <c r="R35">
        <v>20</v>
      </c>
      <c r="S35">
        <v>7</v>
      </c>
    </row>
    <row r="36" spans="1:19">
      <c r="A36" t="s">
        <v>41</v>
      </c>
      <c r="B36" t="s">
        <v>199</v>
      </c>
      <c r="C36" t="s">
        <v>77</v>
      </c>
      <c r="D36" t="s">
        <v>93</v>
      </c>
      <c r="E36">
        <v>2050</v>
      </c>
      <c r="G36">
        <v>100</v>
      </c>
      <c r="H36" t="s">
        <v>227</v>
      </c>
      <c r="I36">
        <v>412</v>
      </c>
      <c r="J36">
        <f t="shared" si="0"/>
        <v>412000</v>
      </c>
      <c r="K36" t="s">
        <v>228</v>
      </c>
      <c r="L36">
        <v>7423</v>
      </c>
      <c r="M36" t="s">
        <v>228</v>
      </c>
      <c r="N36">
        <v>4.5</v>
      </c>
      <c r="O36" t="s">
        <v>228</v>
      </c>
      <c r="P36">
        <v>25</v>
      </c>
      <c r="Q36" t="s">
        <v>227</v>
      </c>
      <c r="R36">
        <v>20</v>
      </c>
      <c r="S36">
        <v>7</v>
      </c>
    </row>
    <row r="37" spans="1:19">
      <c r="A37" t="s">
        <v>9</v>
      </c>
      <c r="B37" t="s">
        <v>199</v>
      </c>
      <c r="C37" t="s">
        <v>77</v>
      </c>
      <c r="D37" t="s">
        <v>93</v>
      </c>
      <c r="E37">
        <v>2030</v>
      </c>
      <c r="G37">
        <v>300</v>
      </c>
      <c r="H37" t="s">
        <v>229</v>
      </c>
      <c r="I37">
        <v>830</v>
      </c>
      <c r="J37">
        <f t="shared" si="0"/>
        <v>830000</v>
      </c>
      <c r="K37" t="s">
        <v>230</v>
      </c>
      <c r="L37">
        <v>27800</v>
      </c>
      <c r="M37" t="s">
        <v>230</v>
      </c>
      <c r="N37">
        <v>4.2</v>
      </c>
      <c r="O37" t="s">
        <v>230</v>
      </c>
      <c r="P37">
        <v>25</v>
      </c>
      <c r="Q37" t="s">
        <v>229</v>
      </c>
      <c r="R37">
        <v>20</v>
      </c>
      <c r="S37">
        <v>7</v>
      </c>
    </row>
    <row r="38" spans="1:19">
      <c r="A38" t="s">
        <v>9</v>
      </c>
      <c r="B38" t="s">
        <v>199</v>
      </c>
      <c r="C38" t="s">
        <v>77</v>
      </c>
      <c r="D38" t="s">
        <v>93</v>
      </c>
      <c r="E38">
        <v>2050</v>
      </c>
      <c r="G38">
        <v>300</v>
      </c>
      <c r="H38" t="s">
        <v>229</v>
      </c>
      <c r="I38">
        <v>800</v>
      </c>
      <c r="J38">
        <f t="shared" si="0"/>
        <v>800000</v>
      </c>
      <c r="K38" t="s">
        <v>230</v>
      </c>
      <c r="L38">
        <v>26000</v>
      </c>
      <c r="M38" t="s">
        <v>230</v>
      </c>
      <c r="N38">
        <v>4</v>
      </c>
      <c r="O38" t="s">
        <v>230</v>
      </c>
      <c r="P38">
        <v>25</v>
      </c>
      <c r="Q38" t="s">
        <v>229</v>
      </c>
      <c r="R38">
        <v>20</v>
      </c>
      <c r="S38">
        <v>7</v>
      </c>
    </row>
    <row r="39" spans="1:19">
      <c r="A39" t="s">
        <v>2</v>
      </c>
      <c r="B39" t="s">
        <v>199</v>
      </c>
      <c r="C39" t="s">
        <v>77</v>
      </c>
      <c r="D39" t="s">
        <v>93</v>
      </c>
      <c r="G39">
        <v>57</v>
      </c>
      <c r="H39" t="s">
        <v>231</v>
      </c>
      <c r="I39">
        <v>4000</v>
      </c>
      <c r="J39">
        <f t="shared" si="0"/>
        <v>4000000</v>
      </c>
      <c r="K39" t="s">
        <v>231</v>
      </c>
      <c r="L39">
        <v>100000</v>
      </c>
      <c r="M39" t="s">
        <v>231</v>
      </c>
      <c r="N39">
        <v>4</v>
      </c>
      <c r="O39" t="s">
        <v>231</v>
      </c>
      <c r="R39">
        <v>20</v>
      </c>
      <c r="S39">
        <v>7</v>
      </c>
    </row>
    <row r="40" spans="1:19">
      <c r="A40" t="s">
        <v>232</v>
      </c>
      <c r="B40" t="s">
        <v>233</v>
      </c>
      <c r="C40" t="s">
        <v>77</v>
      </c>
      <c r="D40" t="s">
        <v>96</v>
      </c>
      <c r="J40">
        <f t="shared" si="0"/>
        <v>0</v>
      </c>
    </row>
    <row r="41" spans="1:19">
      <c r="A41" t="s">
        <v>232</v>
      </c>
      <c r="B41" t="s">
        <v>233</v>
      </c>
      <c r="C41" t="s">
        <v>77</v>
      </c>
      <c r="D41" t="s">
        <v>93</v>
      </c>
      <c r="J41">
        <f t="shared" si="0"/>
        <v>0</v>
      </c>
    </row>
    <row r="42" spans="1:19">
      <c r="A42" s="31" t="s">
        <v>10</v>
      </c>
      <c r="B42" t="s">
        <v>234</v>
      </c>
      <c r="C42" t="s">
        <v>77</v>
      </c>
      <c r="D42" t="s">
        <v>93</v>
      </c>
      <c r="E42">
        <v>2030</v>
      </c>
      <c r="G42">
        <v>55</v>
      </c>
      <c r="H42" t="s">
        <v>235</v>
      </c>
      <c r="I42">
        <v>1200</v>
      </c>
      <c r="J42">
        <f t="shared" si="0"/>
        <v>1200000</v>
      </c>
      <c r="K42" t="s">
        <v>236</v>
      </c>
      <c r="L42">
        <v>27800</v>
      </c>
      <c r="M42" t="s">
        <v>236</v>
      </c>
      <c r="N42">
        <v>4.2</v>
      </c>
      <c r="O42" t="s">
        <v>236</v>
      </c>
      <c r="P42">
        <v>25</v>
      </c>
      <c r="Q42" t="s">
        <v>235</v>
      </c>
      <c r="R42">
        <v>20</v>
      </c>
      <c r="S42">
        <v>7</v>
      </c>
    </row>
    <row r="43" spans="1:19">
      <c r="A43" s="31" t="s">
        <v>10</v>
      </c>
      <c r="B43" t="s">
        <v>234</v>
      </c>
      <c r="C43" t="s">
        <v>77</v>
      </c>
      <c r="D43" t="s">
        <v>93</v>
      </c>
      <c r="E43">
        <v>2050</v>
      </c>
      <c r="G43">
        <v>55</v>
      </c>
      <c r="H43" t="s">
        <v>235</v>
      </c>
      <c r="I43">
        <v>1100</v>
      </c>
      <c r="J43">
        <f t="shared" si="0"/>
        <v>1100000</v>
      </c>
      <c r="K43" t="s">
        <v>236</v>
      </c>
      <c r="L43">
        <v>26000</v>
      </c>
      <c r="M43" t="s">
        <v>236</v>
      </c>
      <c r="N43">
        <v>4</v>
      </c>
      <c r="O43" t="s">
        <v>236</v>
      </c>
      <c r="P43">
        <v>25</v>
      </c>
      <c r="Q43" t="s">
        <v>235</v>
      </c>
      <c r="R43">
        <v>20</v>
      </c>
      <c r="S43">
        <v>7</v>
      </c>
    </row>
    <row r="44" spans="1:19">
      <c r="A44" t="s">
        <v>4</v>
      </c>
      <c r="B44" t="s">
        <v>234</v>
      </c>
      <c r="C44" t="s">
        <v>77</v>
      </c>
      <c r="D44" t="s">
        <v>93</v>
      </c>
      <c r="E44">
        <v>2030</v>
      </c>
      <c r="G44">
        <v>24.7</v>
      </c>
      <c r="H44" t="s">
        <v>237</v>
      </c>
      <c r="I44">
        <v>2900</v>
      </c>
      <c r="J44">
        <f t="shared" si="0"/>
        <v>2900000</v>
      </c>
      <c r="K44" t="s">
        <v>238</v>
      </c>
      <c r="L44">
        <v>117000</v>
      </c>
      <c r="M44" t="s">
        <v>238</v>
      </c>
      <c r="N44">
        <v>1.9</v>
      </c>
      <c r="O44" t="s">
        <v>238</v>
      </c>
      <c r="P44">
        <v>25</v>
      </c>
      <c r="Q44" t="s">
        <v>237</v>
      </c>
      <c r="R44">
        <v>20</v>
      </c>
      <c r="S44">
        <v>7</v>
      </c>
    </row>
    <row r="45" spans="1:19">
      <c r="A45" t="s">
        <v>4</v>
      </c>
      <c r="B45" t="s">
        <v>234</v>
      </c>
      <c r="C45" t="s">
        <v>77</v>
      </c>
      <c r="D45" t="s">
        <v>93</v>
      </c>
      <c r="E45">
        <v>2050</v>
      </c>
      <c r="G45">
        <v>24.4</v>
      </c>
      <c r="H45" t="s">
        <v>237</v>
      </c>
      <c r="I45">
        <v>2700</v>
      </c>
      <c r="J45">
        <f t="shared" si="0"/>
        <v>2700000</v>
      </c>
      <c r="K45" t="s">
        <v>238</v>
      </c>
      <c r="L45">
        <v>108000</v>
      </c>
      <c r="M45" t="s">
        <v>238</v>
      </c>
      <c r="N45">
        <v>1.9</v>
      </c>
      <c r="O45" t="s">
        <v>238</v>
      </c>
      <c r="P45">
        <v>25</v>
      </c>
      <c r="Q45" t="s">
        <v>237</v>
      </c>
      <c r="R45">
        <v>20</v>
      </c>
      <c r="S45">
        <v>7</v>
      </c>
    </row>
    <row r="46" spans="1:19">
      <c r="A46" s="31" t="s">
        <v>39</v>
      </c>
      <c r="B46" t="s">
        <v>234</v>
      </c>
      <c r="C46" t="s">
        <v>77</v>
      </c>
      <c r="D46" t="s">
        <v>93</v>
      </c>
      <c r="G46">
        <v>45</v>
      </c>
      <c r="H46" t="s">
        <v>231</v>
      </c>
      <c r="I46">
        <v>5067</v>
      </c>
      <c r="J46">
        <f t="shared" si="0"/>
        <v>5067000</v>
      </c>
      <c r="K46" t="s">
        <v>231</v>
      </c>
      <c r="L46">
        <v>126700</v>
      </c>
      <c r="M46" t="s">
        <v>231</v>
      </c>
      <c r="N46">
        <v>4</v>
      </c>
      <c r="O46" t="s">
        <v>231</v>
      </c>
      <c r="R46">
        <v>20</v>
      </c>
      <c r="S46">
        <v>7</v>
      </c>
    </row>
    <row r="47" spans="1:19">
      <c r="A47" s="31" t="s">
        <v>148</v>
      </c>
      <c r="B47" t="s">
        <v>239</v>
      </c>
      <c r="C47" t="s">
        <v>77</v>
      </c>
      <c r="D47" t="s">
        <v>93</v>
      </c>
      <c r="E47">
        <v>2030</v>
      </c>
      <c r="G47">
        <v>21</v>
      </c>
      <c r="H47" t="s">
        <v>240</v>
      </c>
      <c r="I47">
        <v>160</v>
      </c>
      <c r="J47">
        <f t="shared" si="0"/>
        <v>160000</v>
      </c>
      <c r="K47" t="s">
        <v>241</v>
      </c>
      <c r="L47">
        <v>540</v>
      </c>
      <c r="M47" t="s">
        <v>241</v>
      </c>
      <c r="N47">
        <v>1.8</v>
      </c>
      <c r="O47" t="s">
        <v>241</v>
      </c>
      <c r="P47">
        <v>25</v>
      </c>
      <c r="Q47" t="s">
        <v>240</v>
      </c>
      <c r="R47">
        <v>20</v>
      </c>
      <c r="S47">
        <v>7</v>
      </c>
    </row>
    <row r="48" spans="1:19">
      <c r="A48" s="31" t="s">
        <v>148</v>
      </c>
      <c r="B48" t="s">
        <v>239</v>
      </c>
      <c r="C48" t="s">
        <v>77</v>
      </c>
      <c r="D48" t="s">
        <v>96</v>
      </c>
      <c r="E48">
        <v>2030</v>
      </c>
      <c r="G48">
        <v>3.5</v>
      </c>
      <c r="H48" t="s">
        <v>240</v>
      </c>
      <c r="I48" t="s">
        <v>206</v>
      </c>
      <c r="J48" t="e">
        <f t="shared" si="0"/>
        <v>#VALUE!</v>
      </c>
      <c r="K48" t="s">
        <v>241</v>
      </c>
      <c r="L48" t="s">
        <v>206</v>
      </c>
      <c r="M48" t="s">
        <v>241</v>
      </c>
      <c r="N48" t="s">
        <v>206</v>
      </c>
      <c r="O48" t="s">
        <v>241</v>
      </c>
      <c r="P48">
        <v>25</v>
      </c>
      <c r="Q48" t="s">
        <v>240</v>
      </c>
      <c r="R48">
        <v>20</v>
      </c>
      <c r="S48">
        <v>7</v>
      </c>
    </row>
    <row r="49" spans="1:19">
      <c r="A49" s="31" t="s">
        <v>148</v>
      </c>
      <c r="B49" t="s">
        <v>239</v>
      </c>
      <c r="C49" t="s">
        <v>77</v>
      </c>
      <c r="D49" t="s">
        <v>93</v>
      </c>
      <c r="E49">
        <v>2040</v>
      </c>
      <c r="G49">
        <v>24</v>
      </c>
      <c r="H49" t="s">
        <v>240</v>
      </c>
      <c r="I49">
        <v>100</v>
      </c>
      <c r="J49">
        <f t="shared" si="0"/>
        <v>100000</v>
      </c>
      <c r="K49" t="s">
        <v>241</v>
      </c>
      <c r="L49">
        <v>540</v>
      </c>
      <c r="M49" t="s">
        <v>241</v>
      </c>
      <c r="N49">
        <v>1.7</v>
      </c>
      <c r="O49" t="s">
        <v>241</v>
      </c>
      <c r="P49">
        <v>30</v>
      </c>
      <c r="Q49" t="s">
        <v>240</v>
      </c>
      <c r="R49">
        <v>20</v>
      </c>
      <c r="S49">
        <v>7</v>
      </c>
    </row>
    <row r="50" spans="1:19">
      <c r="A50" s="31" t="s">
        <v>148</v>
      </c>
      <c r="B50" t="s">
        <v>239</v>
      </c>
      <c r="C50" t="s">
        <v>77</v>
      </c>
      <c r="D50" t="s">
        <v>96</v>
      </c>
      <c r="E50">
        <v>2040</v>
      </c>
      <c r="G50">
        <v>4</v>
      </c>
      <c r="H50" t="s">
        <v>240</v>
      </c>
      <c r="I50" t="s">
        <v>206</v>
      </c>
      <c r="J50" t="e">
        <f t="shared" si="0"/>
        <v>#VALUE!</v>
      </c>
      <c r="K50" t="s">
        <v>241</v>
      </c>
      <c r="L50" t="s">
        <v>206</v>
      </c>
      <c r="M50" t="s">
        <v>241</v>
      </c>
      <c r="N50" t="s">
        <v>206</v>
      </c>
      <c r="O50" t="s">
        <v>241</v>
      </c>
      <c r="P50">
        <v>30</v>
      </c>
      <c r="Q50" t="s">
        <v>240</v>
      </c>
      <c r="R50">
        <v>20</v>
      </c>
      <c r="S50">
        <v>7</v>
      </c>
    </row>
    <row r="51" spans="1:19">
      <c r="A51" s="31" t="s">
        <v>148</v>
      </c>
      <c r="B51" t="s">
        <v>239</v>
      </c>
      <c r="C51" t="s">
        <v>77</v>
      </c>
      <c r="D51" t="s">
        <v>93</v>
      </c>
      <c r="E51">
        <v>2050</v>
      </c>
      <c r="G51">
        <v>24</v>
      </c>
      <c r="H51" t="s">
        <v>240</v>
      </c>
      <c r="I51">
        <v>60</v>
      </c>
      <c r="J51">
        <f t="shared" si="0"/>
        <v>60000</v>
      </c>
      <c r="K51" t="s">
        <v>241</v>
      </c>
      <c r="L51">
        <v>540</v>
      </c>
      <c r="M51" t="s">
        <v>241</v>
      </c>
      <c r="N51">
        <v>1.6</v>
      </c>
      <c r="O51" t="s">
        <v>241</v>
      </c>
      <c r="P51">
        <v>30</v>
      </c>
      <c r="Q51" t="s">
        <v>240</v>
      </c>
      <c r="R51">
        <v>20</v>
      </c>
      <c r="S51">
        <v>7</v>
      </c>
    </row>
    <row r="52" spans="1:19">
      <c r="A52" s="31" t="s">
        <v>148</v>
      </c>
      <c r="B52" t="s">
        <v>239</v>
      </c>
      <c r="C52" t="s">
        <v>77</v>
      </c>
      <c r="D52" t="s">
        <v>96</v>
      </c>
      <c r="E52">
        <v>2050</v>
      </c>
      <c r="G52">
        <v>4</v>
      </c>
      <c r="H52" t="s">
        <v>240</v>
      </c>
      <c r="I52" t="s">
        <v>206</v>
      </c>
      <c r="J52" t="e">
        <f t="shared" si="0"/>
        <v>#VALUE!</v>
      </c>
      <c r="K52" t="s">
        <v>241</v>
      </c>
      <c r="L52" t="s">
        <v>206</v>
      </c>
      <c r="M52" t="s">
        <v>241</v>
      </c>
      <c r="N52" t="s">
        <v>206</v>
      </c>
      <c r="O52" t="s">
        <v>241</v>
      </c>
      <c r="P52">
        <v>30</v>
      </c>
      <c r="Q52" t="s">
        <v>240</v>
      </c>
      <c r="R52">
        <v>20</v>
      </c>
      <c r="S52">
        <v>7</v>
      </c>
    </row>
    <row r="53" spans="1:19">
      <c r="A53" s="31" t="s">
        <v>149</v>
      </c>
      <c r="B53" t="s">
        <v>239</v>
      </c>
      <c r="C53" t="s">
        <v>77</v>
      </c>
      <c r="D53" t="s">
        <v>96</v>
      </c>
      <c r="H53" t="s">
        <v>242</v>
      </c>
      <c r="I53">
        <v>600</v>
      </c>
      <c r="J53">
        <f t="shared" si="0"/>
        <v>600000</v>
      </c>
      <c r="K53" t="s">
        <v>243</v>
      </c>
      <c r="L53">
        <v>9000</v>
      </c>
      <c r="M53" t="s">
        <v>243</v>
      </c>
      <c r="N53" t="s">
        <v>206</v>
      </c>
      <c r="O53" t="s">
        <v>243</v>
      </c>
      <c r="P53">
        <v>50</v>
      </c>
      <c r="Q53" t="s">
        <v>242</v>
      </c>
      <c r="R53">
        <v>20</v>
      </c>
      <c r="S53">
        <v>7</v>
      </c>
    </row>
    <row r="54" spans="1:19">
      <c r="A54" t="s">
        <v>12</v>
      </c>
      <c r="B54" t="s">
        <v>244</v>
      </c>
      <c r="C54" t="s">
        <v>245</v>
      </c>
      <c r="D54" t="s">
        <v>96</v>
      </c>
      <c r="G54">
        <v>0.3</v>
      </c>
      <c r="H54" t="s">
        <v>246</v>
      </c>
      <c r="I54">
        <v>3250</v>
      </c>
      <c r="J54">
        <f t="shared" si="0"/>
        <v>3250000</v>
      </c>
      <c r="K54" t="s">
        <v>247</v>
      </c>
      <c r="N54" t="s">
        <v>206</v>
      </c>
      <c r="R54">
        <v>20</v>
      </c>
      <c r="S54">
        <v>7</v>
      </c>
    </row>
    <row r="55" spans="1:19">
      <c r="A55" s="31" t="s">
        <v>42</v>
      </c>
      <c r="B55" t="s">
        <v>244</v>
      </c>
      <c r="C55" t="s">
        <v>245</v>
      </c>
      <c r="D55" t="s">
        <v>96</v>
      </c>
      <c r="E55">
        <v>2030</v>
      </c>
      <c r="G55">
        <v>10</v>
      </c>
      <c r="H55" t="s">
        <v>248</v>
      </c>
      <c r="I55">
        <v>600</v>
      </c>
      <c r="J55">
        <f t="shared" si="0"/>
        <v>600000</v>
      </c>
      <c r="K55" t="s">
        <v>249</v>
      </c>
      <c r="L55">
        <v>30000</v>
      </c>
      <c r="M55" t="s">
        <v>249</v>
      </c>
      <c r="N55">
        <v>0</v>
      </c>
      <c r="O55" t="s">
        <v>249</v>
      </c>
      <c r="P55">
        <v>15</v>
      </c>
      <c r="Q55" t="s">
        <v>248</v>
      </c>
      <c r="R55">
        <v>15</v>
      </c>
      <c r="S55">
        <v>7</v>
      </c>
    </row>
    <row r="56" spans="1:19">
      <c r="A56" s="31" t="s">
        <v>42</v>
      </c>
      <c r="B56" t="s">
        <v>244</v>
      </c>
      <c r="C56" t="s">
        <v>245</v>
      </c>
      <c r="D56" t="s">
        <v>96</v>
      </c>
      <c r="E56">
        <v>2050</v>
      </c>
      <c r="G56">
        <v>10</v>
      </c>
      <c r="H56" t="s">
        <v>248</v>
      </c>
      <c r="I56">
        <v>400</v>
      </c>
      <c r="J56">
        <f t="shared" si="0"/>
        <v>400000</v>
      </c>
      <c r="K56" t="s">
        <v>249</v>
      </c>
      <c r="L56">
        <v>20000</v>
      </c>
      <c r="M56" t="s">
        <v>249</v>
      </c>
      <c r="N56">
        <v>0</v>
      </c>
      <c r="O56" t="s">
        <v>249</v>
      </c>
      <c r="P56">
        <v>15</v>
      </c>
      <c r="Q56" t="s">
        <v>248</v>
      </c>
      <c r="R56">
        <v>15</v>
      </c>
      <c r="S56">
        <v>7</v>
      </c>
    </row>
    <row r="57" spans="1:19">
      <c r="A57" s="31" t="s">
        <v>17</v>
      </c>
      <c r="B57" t="s">
        <v>244</v>
      </c>
      <c r="C57" t="s">
        <v>245</v>
      </c>
      <c r="D57" t="s">
        <v>96</v>
      </c>
      <c r="E57">
        <v>2050</v>
      </c>
      <c r="G57">
        <v>1.730666666666667</v>
      </c>
      <c r="H57" t="s">
        <v>250</v>
      </c>
      <c r="I57" t="s">
        <v>206</v>
      </c>
      <c r="J57" t="e">
        <f t="shared" si="0"/>
        <v>#VALUE!</v>
      </c>
      <c r="L57" t="s">
        <v>206</v>
      </c>
      <c r="N57" t="s">
        <v>206</v>
      </c>
      <c r="P57">
        <v>25</v>
      </c>
      <c r="Q57" t="s">
        <v>251</v>
      </c>
      <c r="R57">
        <v>20</v>
      </c>
      <c r="S57">
        <v>7</v>
      </c>
    </row>
    <row r="58" spans="1:19">
      <c r="A58" s="31" t="s">
        <v>43</v>
      </c>
      <c r="B58" t="s">
        <v>244</v>
      </c>
      <c r="C58" t="s">
        <v>245</v>
      </c>
      <c r="D58" t="s">
        <v>96</v>
      </c>
      <c r="E58">
        <v>2050</v>
      </c>
      <c r="G58">
        <v>472</v>
      </c>
      <c r="H58" t="s">
        <v>252</v>
      </c>
      <c r="I58" t="s">
        <v>206</v>
      </c>
      <c r="J58" t="e">
        <f t="shared" si="0"/>
        <v>#VALUE!</v>
      </c>
      <c r="L58" t="s">
        <v>206</v>
      </c>
      <c r="N58" t="s">
        <v>206</v>
      </c>
      <c r="P58">
        <v>25</v>
      </c>
      <c r="Q58" t="s">
        <v>253</v>
      </c>
      <c r="R58">
        <v>20</v>
      </c>
      <c r="S58">
        <v>7</v>
      </c>
    </row>
    <row r="60" spans="1:19">
      <c r="A60" t="s">
        <v>193</v>
      </c>
      <c r="B60" t="s">
        <v>197</v>
      </c>
      <c r="C60" t="s">
        <v>121</v>
      </c>
      <c r="D60" t="s">
        <v>122</v>
      </c>
      <c r="E60" t="s">
        <v>123</v>
      </c>
      <c r="F60" t="s">
        <v>124</v>
      </c>
      <c r="G60" t="s">
        <v>125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50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50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50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31" t="s">
        <v>45</v>
      </c>
      <c r="B67">
        <v>2030</v>
      </c>
      <c r="C67">
        <v>870000</v>
      </c>
      <c r="D67">
        <v>10815</v>
      </c>
      <c r="E67" t="s">
        <v>206</v>
      </c>
      <c r="F67">
        <v>40</v>
      </c>
      <c r="G67">
        <v>20</v>
      </c>
    </row>
    <row r="68" spans="1:7">
      <c r="A68" s="31" t="s">
        <v>45</v>
      </c>
      <c r="B68">
        <v>2050</v>
      </c>
      <c r="C68">
        <v>590000</v>
      </c>
      <c r="D68">
        <v>9135</v>
      </c>
      <c r="E68" t="s">
        <v>206</v>
      </c>
      <c r="F68">
        <v>40</v>
      </c>
      <c r="G68">
        <v>20</v>
      </c>
    </row>
    <row r="69" spans="1:7">
      <c r="A69" s="31" t="s">
        <v>44</v>
      </c>
      <c r="B69">
        <v>2030</v>
      </c>
      <c r="C69">
        <v>630000</v>
      </c>
      <c r="D69">
        <v>9240</v>
      </c>
      <c r="E69" t="s">
        <v>206</v>
      </c>
      <c r="F69">
        <v>40</v>
      </c>
      <c r="G69">
        <v>20</v>
      </c>
    </row>
    <row r="70" spans="1:7">
      <c r="A70" s="31" t="s">
        <v>44</v>
      </c>
      <c r="B70">
        <v>2050</v>
      </c>
      <c r="C70">
        <v>490000</v>
      </c>
      <c r="D70">
        <v>7810</v>
      </c>
      <c r="E70" t="s">
        <v>206</v>
      </c>
      <c r="F70">
        <v>40</v>
      </c>
      <c r="G70">
        <v>20</v>
      </c>
    </row>
    <row r="71" spans="1:7">
      <c r="A71" t="s">
        <v>46</v>
      </c>
      <c r="B71">
        <v>2030</v>
      </c>
      <c r="C71">
        <v>380000</v>
      </c>
      <c r="D71">
        <v>7250</v>
      </c>
      <c r="E71" t="s">
        <v>206</v>
      </c>
      <c r="F71">
        <v>40</v>
      </c>
      <c r="G71">
        <v>20</v>
      </c>
    </row>
    <row r="72" spans="1:7">
      <c r="A72" t="s">
        <v>46</v>
      </c>
      <c r="B72">
        <v>2040</v>
      </c>
      <c r="C72">
        <v>330000</v>
      </c>
      <c r="D72">
        <v>6625</v>
      </c>
      <c r="E72" t="s">
        <v>206</v>
      </c>
      <c r="F72">
        <v>40</v>
      </c>
      <c r="G72">
        <v>20</v>
      </c>
    </row>
    <row r="73" spans="1:7">
      <c r="A73" t="s">
        <v>46</v>
      </c>
      <c r="B73">
        <v>2050</v>
      </c>
      <c r="C73">
        <v>300000</v>
      </c>
      <c r="D73">
        <v>6250</v>
      </c>
      <c r="E73" t="s">
        <v>206</v>
      </c>
      <c r="F73">
        <v>40</v>
      </c>
      <c r="G73">
        <v>20</v>
      </c>
    </row>
    <row r="74" spans="1:7">
      <c r="A74" s="31" t="s">
        <v>13</v>
      </c>
      <c r="B74">
        <v>2030</v>
      </c>
      <c r="C74">
        <v>4040000</v>
      </c>
      <c r="D74">
        <v>68680</v>
      </c>
      <c r="E74" t="s">
        <v>206</v>
      </c>
      <c r="F74">
        <v>30</v>
      </c>
      <c r="G74">
        <v>20</v>
      </c>
    </row>
    <row r="75" spans="1:7">
      <c r="A75" s="31" t="s">
        <v>13</v>
      </c>
      <c r="B75">
        <v>2040</v>
      </c>
      <c r="C75">
        <v>3630000</v>
      </c>
      <c r="D75">
        <v>61710.000000000007</v>
      </c>
      <c r="E75" t="s">
        <v>206</v>
      </c>
      <c r="F75">
        <v>30</v>
      </c>
      <c r="G75">
        <v>20</v>
      </c>
    </row>
    <row r="76" spans="1:7">
      <c r="A76" s="31" t="s">
        <v>13</v>
      </c>
      <c r="B76">
        <v>2050</v>
      </c>
      <c r="C76">
        <v>3420000</v>
      </c>
      <c r="D76">
        <v>58140.000000000007</v>
      </c>
      <c r="E76" t="s">
        <v>206</v>
      </c>
      <c r="F76">
        <v>30</v>
      </c>
      <c r="G76">
        <v>20</v>
      </c>
    </row>
    <row r="77" spans="1:7">
      <c r="A77" s="31" t="s">
        <v>14</v>
      </c>
      <c r="B77">
        <v>2030</v>
      </c>
      <c r="C77">
        <v>3560000</v>
      </c>
      <c r="D77">
        <v>60520.000000000007</v>
      </c>
      <c r="E77" t="s">
        <v>206</v>
      </c>
      <c r="F77">
        <v>30</v>
      </c>
      <c r="G77">
        <v>20</v>
      </c>
    </row>
    <row r="78" spans="1:7">
      <c r="A78" s="31" t="s">
        <v>14</v>
      </c>
      <c r="B78">
        <v>2040</v>
      </c>
      <c r="C78">
        <v>3190000</v>
      </c>
      <c r="D78">
        <v>54230.000000000007</v>
      </c>
      <c r="E78" t="s">
        <v>206</v>
      </c>
      <c r="F78">
        <v>30</v>
      </c>
      <c r="G78">
        <v>20</v>
      </c>
    </row>
    <row r="79" spans="1:7">
      <c r="A79" s="31" t="s">
        <v>14</v>
      </c>
      <c r="B79">
        <v>2050</v>
      </c>
      <c r="C79">
        <v>3010000</v>
      </c>
      <c r="D79">
        <v>51170.000000000007</v>
      </c>
      <c r="E79" t="s">
        <v>206</v>
      </c>
      <c r="F79">
        <v>30</v>
      </c>
      <c r="G79">
        <v>20</v>
      </c>
    </row>
    <row r="80" spans="1:7">
      <c r="A80" s="31" t="s">
        <v>20</v>
      </c>
      <c r="B80">
        <v>2030</v>
      </c>
      <c r="C80">
        <v>3355000</v>
      </c>
      <c r="D80">
        <v>33550</v>
      </c>
      <c r="E80" t="s">
        <v>206</v>
      </c>
      <c r="F80">
        <v>60</v>
      </c>
      <c r="G80">
        <v>20</v>
      </c>
    </row>
    <row r="81" spans="1:7">
      <c r="A81" s="31" t="s">
        <v>19</v>
      </c>
      <c r="B81">
        <v>2030</v>
      </c>
      <c r="C81">
        <v>2690000</v>
      </c>
      <c r="D81">
        <v>13450</v>
      </c>
      <c r="E81" t="s">
        <v>206</v>
      </c>
      <c r="F81">
        <v>60</v>
      </c>
      <c r="G81">
        <v>20</v>
      </c>
    </row>
    <row r="82" spans="1:7">
      <c r="A82" s="31" t="s">
        <v>18</v>
      </c>
      <c r="B82">
        <v>2030</v>
      </c>
      <c r="C82">
        <v>2290000</v>
      </c>
      <c r="D82">
        <v>11450</v>
      </c>
      <c r="E82" t="s">
        <v>206</v>
      </c>
      <c r="F82">
        <v>60</v>
      </c>
      <c r="G82">
        <v>20</v>
      </c>
    </row>
    <row r="83" spans="1:7">
      <c r="A83" s="31" t="s">
        <v>21</v>
      </c>
      <c r="B83">
        <v>2030</v>
      </c>
      <c r="C83">
        <v>2990000</v>
      </c>
      <c r="D83">
        <v>14950</v>
      </c>
      <c r="E83" t="s">
        <v>206</v>
      </c>
      <c r="F83">
        <v>60</v>
      </c>
      <c r="G83">
        <v>20</v>
      </c>
    </row>
    <row r="84" spans="1:7">
      <c r="A84" s="31" t="s">
        <v>20</v>
      </c>
      <c r="B84">
        <v>2040</v>
      </c>
      <c r="C84">
        <v>3350000</v>
      </c>
      <c r="D84">
        <v>33500</v>
      </c>
      <c r="E84" t="s">
        <v>206</v>
      </c>
      <c r="F84">
        <v>60</v>
      </c>
      <c r="G84">
        <v>20</v>
      </c>
    </row>
    <row r="85" spans="1:7">
      <c r="A85" s="31" t="s">
        <v>19</v>
      </c>
      <c r="B85">
        <v>2040</v>
      </c>
      <c r="C85">
        <v>2685000</v>
      </c>
      <c r="D85">
        <v>13425</v>
      </c>
      <c r="E85" t="s">
        <v>206</v>
      </c>
      <c r="F85">
        <v>60</v>
      </c>
      <c r="G85">
        <v>20</v>
      </c>
    </row>
    <row r="86" spans="1:7">
      <c r="A86" s="31" t="s">
        <v>18</v>
      </c>
      <c r="B86">
        <v>2040</v>
      </c>
      <c r="C86">
        <v>2280000</v>
      </c>
      <c r="D86">
        <v>11400</v>
      </c>
      <c r="E86" t="s">
        <v>206</v>
      </c>
      <c r="F86">
        <v>60</v>
      </c>
      <c r="G86">
        <v>20</v>
      </c>
    </row>
    <row r="87" spans="1:7">
      <c r="A87" s="31" t="s">
        <v>21</v>
      </c>
      <c r="B87">
        <v>2040</v>
      </c>
      <c r="C87">
        <v>2980000</v>
      </c>
      <c r="D87">
        <v>14900</v>
      </c>
      <c r="E87" t="s">
        <v>206</v>
      </c>
      <c r="F87">
        <v>60</v>
      </c>
      <c r="G87">
        <v>20</v>
      </c>
    </row>
    <row r="88" spans="1:7">
      <c r="A88" s="31" t="s">
        <v>20</v>
      </c>
      <c r="B88">
        <v>2050</v>
      </c>
      <c r="C88">
        <v>3345000</v>
      </c>
      <c r="D88">
        <v>33450</v>
      </c>
      <c r="E88" t="s">
        <v>206</v>
      </c>
      <c r="F88">
        <v>60</v>
      </c>
      <c r="G88">
        <v>20</v>
      </c>
    </row>
    <row r="89" spans="1:7">
      <c r="A89" s="31" t="s">
        <v>19</v>
      </c>
      <c r="B89">
        <v>2050</v>
      </c>
      <c r="C89">
        <v>2685000</v>
      </c>
      <c r="D89">
        <v>13425</v>
      </c>
      <c r="E89" t="s">
        <v>206</v>
      </c>
      <c r="F89">
        <v>60</v>
      </c>
      <c r="G89">
        <v>20</v>
      </c>
    </row>
    <row r="90" spans="1:7">
      <c r="A90" s="31" t="s">
        <v>18</v>
      </c>
      <c r="B90">
        <v>2050</v>
      </c>
      <c r="C90">
        <v>2275000</v>
      </c>
      <c r="D90">
        <v>11375</v>
      </c>
      <c r="E90" t="s">
        <v>206</v>
      </c>
      <c r="F90">
        <v>60</v>
      </c>
      <c r="G90">
        <v>20</v>
      </c>
    </row>
    <row r="91" spans="1:7">
      <c r="A91" s="31" t="s">
        <v>21</v>
      </c>
      <c r="B91">
        <v>2050</v>
      </c>
      <c r="C91">
        <v>2970000</v>
      </c>
      <c r="D91">
        <v>14850</v>
      </c>
      <c r="E91" t="s">
        <v>206</v>
      </c>
      <c r="F91">
        <v>60</v>
      </c>
      <c r="G91">
        <v>20</v>
      </c>
    </row>
    <row r="92" spans="1:7">
      <c r="A92" t="s">
        <v>224</v>
      </c>
      <c r="B92">
        <v>2030</v>
      </c>
      <c r="C92">
        <v>3350000</v>
      </c>
      <c r="D92" t="s">
        <v>206</v>
      </c>
      <c r="E92">
        <v>10</v>
      </c>
      <c r="F92">
        <v>25</v>
      </c>
      <c r="G92">
        <v>20</v>
      </c>
    </row>
    <row r="93" spans="1:7">
      <c r="A93" t="s">
        <v>224</v>
      </c>
      <c r="B93">
        <v>2050</v>
      </c>
      <c r="C93">
        <v>1600000</v>
      </c>
      <c r="D93" t="s">
        <v>206</v>
      </c>
      <c r="E93">
        <v>7</v>
      </c>
      <c r="F93">
        <v>30</v>
      </c>
      <c r="G93">
        <v>20</v>
      </c>
    </row>
    <row r="94" spans="1:7">
      <c r="A94" t="s">
        <v>41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41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2</v>
      </c>
      <c r="C98">
        <v>4000000</v>
      </c>
      <c r="D98">
        <v>100000</v>
      </c>
      <c r="E98">
        <v>4</v>
      </c>
      <c r="G98">
        <v>20</v>
      </c>
    </row>
    <row r="99" spans="1:7">
      <c r="A99" s="31" t="s">
        <v>10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31" t="s">
        <v>10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4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4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31" t="s">
        <v>39</v>
      </c>
      <c r="C103">
        <v>5067000</v>
      </c>
      <c r="D103">
        <v>126700</v>
      </c>
      <c r="E103">
        <v>4</v>
      </c>
      <c r="G103">
        <v>20</v>
      </c>
    </row>
    <row r="104" spans="1:7">
      <c r="A104" s="31" t="s">
        <v>148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31" t="s">
        <v>148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31" t="s">
        <v>148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31" t="s">
        <v>149</v>
      </c>
      <c r="C107">
        <v>600000</v>
      </c>
      <c r="D107">
        <v>9000</v>
      </c>
      <c r="E107" t="s">
        <v>206</v>
      </c>
      <c r="F107">
        <v>50</v>
      </c>
      <c r="G107">
        <v>20</v>
      </c>
    </row>
    <row r="108" spans="1:7">
      <c r="A108" t="s">
        <v>12</v>
      </c>
      <c r="C108">
        <v>3250000</v>
      </c>
      <c r="E108" t="s">
        <v>206</v>
      </c>
      <c r="G108">
        <v>20</v>
      </c>
    </row>
    <row r="109" spans="1:7">
      <c r="A109" s="31" t="s">
        <v>42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31" t="s">
        <v>42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31" t="s">
        <v>17</v>
      </c>
      <c r="B111">
        <v>2050</v>
      </c>
      <c r="C111" t="e">
        <v>#VALUE!</v>
      </c>
      <c r="D111" t="s">
        <v>206</v>
      </c>
      <c r="E111" t="s">
        <v>206</v>
      </c>
      <c r="F111">
        <v>25</v>
      </c>
      <c r="G111">
        <v>20</v>
      </c>
    </row>
    <row r="112" spans="1:7">
      <c r="A112" s="31" t="s">
        <v>43</v>
      </c>
      <c r="B112">
        <v>2050</v>
      </c>
      <c r="C112" t="e">
        <v>#VALUE!</v>
      </c>
      <c r="D112" t="s">
        <v>206</v>
      </c>
      <c r="E112" t="s">
        <v>206</v>
      </c>
      <c r="F112">
        <v>25</v>
      </c>
      <c r="G112">
        <v>20</v>
      </c>
    </row>
    <row r="113" spans="1:3">
      <c r="A113" s="42" t="s">
        <v>197</v>
      </c>
      <c r="B113" s="11">
        <v>2050</v>
      </c>
    </row>
    <row r="115" spans="1:3">
      <c r="A115" s="42" t="s">
        <v>155</v>
      </c>
      <c r="B115" t="s">
        <v>257</v>
      </c>
      <c r="C115" t="s">
        <v>256</v>
      </c>
    </row>
    <row r="116" spans="1:3">
      <c r="A116" s="11" t="s">
        <v>4</v>
      </c>
      <c r="B116">
        <v>1.9</v>
      </c>
      <c r="C116">
        <v>108000</v>
      </c>
    </row>
    <row r="117" spans="1:3">
      <c r="A117" s="11" t="s">
        <v>9</v>
      </c>
      <c r="B117">
        <v>4</v>
      </c>
      <c r="C117">
        <v>26000</v>
      </c>
    </row>
    <row r="118" spans="1:3">
      <c r="A118" s="11" t="s">
        <v>10</v>
      </c>
      <c r="B118">
        <v>4</v>
      </c>
      <c r="C118">
        <v>26000</v>
      </c>
    </row>
    <row r="119" spans="1:3">
      <c r="A119" s="11" t="s">
        <v>13</v>
      </c>
      <c r="B119">
        <v>0</v>
      </c>
      <c r="C119">
        <v>58140.000000000007</v>
      </c>
    </row>
    <row r="120" spans="1:3">
      <c r="A120" s="11" t="s">
        <v>14</v>
      </c>
      <c r="B120">
        <v>0</v>
      </c>
      <c r="C120">
        <v>51170.000000000007</v>
      </c>
    </row>
    <row r="121" spans="1:3">
      <c r="A121" s="11" t="s">
        <v>17</v>
      </c>
      <c r="B121">
        <v>0</v>
      </c>
      <c r="C121">
        <v>0</v>
      </c>
    </row>
    <row r="122" spans="1:3">
      <c r="A122" s="11" t="s">
        <v>18</v>
      </c>
      <c r="B122">
        <v>0</v>
      </c>
      <c r="C122">
        <v>11375</v>
      </c>
    </row>
    <row r="123" spans="1:3">
      <c r="A123" s="11" t="s">
        <v>19</v>
      </c>
      <c r="B123">
        <v>0</v>
      </c>
      <c r="C123">
        <v>13425</v>
      </c>
    </row>
    <row r="124" spans="1:3">
      <c r="A124" s="11" t="s">
        <v>20</v>
      </c>
      <c r="B124">
        <v>0</v>
      </c>
      <c r="C124">
        <v>33450</v>
      </c>
    </row>
    <row r="125" spans="1:3">
      <c r="A125" s="11" t="s">
        <v>21</v>
      </c>
      <c r="B125">
        <v>0</v>
      </c>
      <c r="C125">
        <v>14850</v>
      </c>
    </row>
    <row r="126" spans="1:3">
      <c r="A126" s="11" t="s">
        <v>148</v>
      </c>
      <c r="B126">
        <v>1.6</v>
      </c>
      <c r="C126">
        <v>540</v>
      </c>
    </row>
    <row r="127" spans="1:3">
      <c r="A127" s="11" t="s">
        <v>41</v>
      </c>
      <c r="B127">
        <v>4.5</v>
      </c>
      <c r="C127">
        <v>7423</v>
      </c>
    </row>
    <row r="128" spans="1:3">
      <c r="A128" s="11" t="s">
        <v>42</v>
      </c>
      <c r="B128">
        <v>0</v>
      </c>
      <c r="C128">
        <v>20000</v>
      </c>
    </row>
    <row r="129" spans="1:3">
      <c r="A129" s="11" t="s">
        <v>43</v>
      </c>
      <c r="B129">
        <v>0</v>
      </c>
      <c r="C129">
        <v>0</v>
      </c>
    </row>
    <row r="130" spans="1:3">
      <c r="A130" s="11" t="s">
        <v>44</v>
      </c>
      <c r="B130">
        <v>0</v>
      </c>
      <c r="C130">
        <v>7810</v>
      </c>
    </row>
    <row r="131" spans="1:3">
      <c r="A131" s="11" t="s">
        <v>45</v>
      </c>
      <c r="B131">
        <v>0</v>
      </c>
      <c r="C131">
        <v>9135</v>
      </c>
    </row>
    <row r="132" spans="1:3">
      <c r="A132" s="11" t="s">
        <v>46</v>
      </c>
      <c r="B132">
        <v>0</v>
      </c>
      <c r="C132">
        <v>6250</v>
      </c>
    </row>
    <row r="133" spans="1:3">
      <c r="A133" s="11" t="s">
        <v>224</v>
      </c>
      <c r="B133">
        <v>7</v>
      </c>
      <c r="C133">
        <v>0</v>
      </c>
    </row>
    <row r="134" spans="1:3">
      <c r="A134" s="11" t="s">
        <v>50</v>
      </c>
      <c r="B134">
        <v>2.4</v>
      </c>
      <c r="C134">
        <v>32448</v>
      </c>
    </row>
    <row r="135" spans="1:3">
      <c r="A135" s="11" t="s">
        <v>51</v>
      </c>
      <c r="B135">
        <v>1.22</v>
      </c>
      <c r="C135">
        <v>11340</v>
      </c>
    </row>
    <row r="136" spans="1:3">
      <c r="A136" s="11" t="s">
        <v>189</v>
      </c>
      <c r="B136">
        <v>26.619999999999997</v>
      </c>
      <c r="C136">
        <v>437356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R94"/>
  <sheetViews>
    <sheetView tabSelected="1" zoomScale="82" zoomScaleNormal="82" workbookViewId="0">
      <selection activeCell="Q33" sqref="Q33"/>
    </sheetView>
  </sheetViews>
  <sheetFormatPr defaultRowHeight="14.5"/>
  <cols>
    <col min="1" max="1" width="24.08984375" customWidth="1"/>
    <col min="2" max="2" width="11.36328125" customWidth="1"/>
    <col min="3" max="4" width="12" customWidth="1"/>
    <col min="5" max="5" width="18.7265625" customWidth="1"/>
    <col min="7" max="7" width="16.08984375" customWidth="1"/>
  </cols>
  <sheetData>
    <row r="1" spans="1:18">
      <c r="A1" s="31" t="s">
        <v>77</v>
      </c>
      <c r="B1" s="31">
        <v>2020</v>
      </c>
      <c r="C1" s="31">
        <v>1</v>
      </c>
      <c r="E1" t="s">
        <v>78</v>
      </c>
      <c r="F1" t="s">
        <v>178</v>
      </c>
      <c r="Q1" s="27"/>
      <c r="R1" s="27"/>
    </row>
    <row r="2" spans="1:18">
      <c r="A2" s="31" t="s">
        <v>62</v>
      </c>
      <c r="B2" s="31">
        <v>2020</v>
      </c>
      <c r="C2" s="31">
        <v>21.175000000000001</v>
      </c>
      <c r="E2" t="s">
        <v>60</v>
      </c>
      <c r="Q2" s="27"/>
      <c r="R2" s="27"/>
    </row>
    <row r="3" spans="1:18">
      <c r="A3" s="31" t="s">
        <v>63</v>
      </c>
      <c r="B3" s="31">
        <v>2020</v>
      </c>
      <c r="C3" s="31">
        <v>68.58</v>
      </c>
      <c r="E3" t="s">
        <v>266</v>
      </c>
      <c r="Q3" s="27"/>
      <c r="R3" s="27"/>
    </row>
    <row r="4" spans="1:18">
      <c r="A4" s="31" t="s">
        <v>64</v>
      </c>
      <c r="B4" s="31">
        <v>2020</v>
      </c>
      <c r="C4" s="31">
        <v>46.33</v>
      </c>
      <c r="E4" t="s">
        <v>266</v>
      </c>
      <c r="Q4" s="27"/>
      <c r="R4" s="27"/>
    </row>
    <row r="5" spans="1:18">
      <c r="A5" s="31" t="s">
        <v>65</v>
      </c>
      <c r="B5" s="31">
        <v>2020</v>
      </c>
      <c r="C5" s="31">
        <v>6.48</v>
      </c>
      <c r="E5" t="s">
        <v>60</v>
      </c>
      <c r="L5" s="27"/>
      <c r="Q5" s="27"/>
      <c r="R5" s="27"/>
    </row>
    <row r="6" spans="1:18">
      <c r="A6" s="31" t="s">
        <v>1</v>
      </c>
      <c r="B6" s="31">
        <v>2020</v>
      </c>
      <c r="C6" s="31">
        <v>16.716999999999999</v>
      </c>
      <c r="E6" t="s">
        <v>60</v>
      </c>
      <c r="L6" s="27"/>
      <c r="Q6" s="27"/>
      <c r="R6" s="27"/>
    </row>
    <row r="7" spans="1:18">
      <c r="A7" s="31" t="s">
        <v>66</v>
      </c>
      <c r="B7" s="31">
        <v>2020</v>
      </c>
      <c r="C7" s="31">
        <v>20.05</v>
      </c>
      <c r="E7" t="s">
        <v>266</v>
      </c>
      <c r="L7" s="27"/>
      <c r="Q7" s="27"/>
      <c r="R7" s="27"/>
    </row>
    <row r="8" spans="1:18">
      <c r="A8" s="31" t="s">
        <v>67</v>
      </c>
      <c r="B8" s="31">
        <v>2020</v>
      </c>
      <c r="C8" s="31">
        <v>1.69</v>
      </c>
      <c r="E8" t="s">
        <v>60</v>
      </c>
      <c r="L8" s="27"/>
      <c r="Q8" s="27"/>
      <c r="R8" s="27"/>
    </row>
    <row r="9" spans="1:18">
      <c r="A9" s="31" t="s">
        <v>68</v>
      </c>
      <c r="B9" s="31">
        <v>2020</v>
      </c>
      <c r="C9" s="31">
        <v>4.5360000000000005</v>
      </c>
      <c r="E9" t="s">
        <v>60</v>
      </c>
      <c r="L9" s="27"/>
      <c r="Q9" s="27"/>
      <c r="R9" s="27"/>
    </row>
    <row r="10" spans="1:18">
      <c r="A10" s="31" t="s">
        <v>61</v>
      </c>
      <c r="B10" s="31">
        <v>2020</v>
      </c>
      <c r="C10" s="31">
        <v>8.2799999999999994</v>
      </c>
      <c r="E10" t="s">
        <v>266</v>
      </c>
      <c r="L10" s="27"/>
      <c r="Q10" s="27"/>
      <c r="R10" s="27"/>
    </row>
    <row r="11" spans="1:18">
      <c r="A11" s="31" t="s">
        <v>58</v>
      </c>
      <c r="B11" s="31">
        <v>2020</v>
      </c>
      <c r="C11" s="31">
        <v>7.5</v>
      </c>
      <c r="E11" t="s">
        <v>60</v>
      </c>
      <c r="F11" s="27"/>
      <c r="I11" s="27"/>
      <c r="J11" s="27"/>
      <c r="K11" s="27"/>
      <c r="L11" s="27"/>
      <c r="Q11" s="27"/>
      <c r="R11" s="27"/>
    </row>
    <row r="12" spans="1:18">
      <c r="A12" s="31" t="s">
        <v>59</v>
      </c>
      <c r="B12" s="31">
        <v>2020</v>
      </c>
      <c r="C12" s="31">
        <v>45</v>
      </c>
      <c r="E12" t="s">
        <v>60</v>
      </c>
      <c r="F12" s="27"/>
      <c r="H12" t="s">
        <v>269</v>
      </c>
      <c r="I12" s="27">
        <v>2020</v>
      </c>
      <c r="J12" s="27">
        <v>2030</v>
      </c>
      <c r="K12" s="27">
        <v>2050</v>
      </c>
      <c r="L12" s="27"/>
      <c r="Q12" s="27"/>
      <c r="R12" s="27"/>
    </row>
    <row r="13" spans="1:18">
      <c r="A13" s="31" t="s">
        <v>57</v>
      </c>
      <c r="B13" s="31">
        <v>2020</v>
      </c>
      <c r="C13" s="31">
        <v>82.5</v>
      </c>
      <c r="E13" t="s">
        <v>60</v>
      </c>
      <c r="F13" s="27"/>
      <c r="H13" t="s">
        <v>62</v>
      </c>
      <c r="I13" s="26">
        <v>21.175000000000001</v>
      </c>
      <c r="J13" s="26">
        <v>40.68</v>
      </c>
      <c r="K13">
        <v>79.69</v>
      </c>
      <c r="L13" s="27"/>
      <c r="Q13" s="27"/>
      <c r="R13" s="27"/>
    </row>
    <row r="14" spans="1:18">
      <c r="A14" s="31" t="s">
        <v>52</v>
      </c>
      <c r="B14" s="31">
        <v>2020</v>
      </c>
      <c r="C14" s="31">
        <v>86</v>
      </c>
      <c r="E14" t="s">
        <v>60</v>
      </c>
      <c r="F14" s="27"/>
      <c r="H14" s="26" t="s">
        <v>63</v>
      </c>
      <c r="I14" s="26">
        <v>74.965000000000003</v>
      </c>
      <c r="J14" s="26">
        <v>65</v>
      </c>
      <c r="K14" s="26">
        <v>45.07</v>
      </c>
      <c r="L14" s="27"/>
      <c r="Q14" s="27"/>
      <c r="R14" s="27"/>
    </row>
    <row r="15" spans="1:18">
      <c r="A15" s="31" t="s">
        <v>56</v>
      </c>
      <c r="B15" s="31">
        <v>2020</v>
      </c>
      <c r="C15" s="31">
        <v>15</v>
      </c>
      <c r="E15" t="s">
        <v>60</v>
      </c>
      <c r="H15" s="15" t="s">
        <v>64</v>
      </c>
      <c r="I15" s="15">
        <v>46.44</v>
      </c>
      <c r="J15" s="15">
        <v>36.323999999999998</v>
      </c>
      <c r="K15" s="15">
        <v>32.832000000000001</v>
      </c>
      <c r="L15" s="27"/>
      <c r="Q15" s="27"/>
      <c r="R15" s="27"/>
    </row>
    <row r="16" spans="1:18">
      <c r="A16" s="31" t="s">
        <v>0</v>
      </c>
      <c r="B16" s="31">
        <v>2020</v>
      </c>
      <c r="C16" s="31">
        <v>40</v>
      </c>
      <c r="E16" t="s">
        <v>266</v>
      </c>
      <c r="H16" t="s">
        <v>65</v>
      </c>
      <c r="I16" s="15">
        <v>6.48</v>
      </c>
      <c r="J16" s="15">
        <v>6.48</v>
      </c>
      <c r="K16" s="15">
        <v>6.48</v>
      </c>
      <c r="L16" s="27"/>
      <c r="R16" s="26"/>
    </row>
    <row r="17" spans="1:17">
      <c r="A17" s="31" t="s">
        <v>62</v>
      </c>
      <c r="B17" s="31">
        <v>2030</v>
      </c>
      <c r="C17" s="31">
        <v>40.68</v>
      </c>
      <c r="E17" t="s">
        <v>60</v>
      </c>
      <c r="H17" t="s">
        <v>1</v>
      </c>
      <c r="I17" s="26">
        <v>16.716999999999999</v>
      </c>
      <c r="J17" s="26">
        <v>26.81</v>
      </c>
      <c r="K17">
        <v>46.996000000000002</v>
      </c>
      <c r="L17" s="27"/>
    </row>
    <row r="18" spans="1:17">
      <c r="A18" s="31" t="s">
        <v>63</v>
      </c>
      <c r="B18" s="31">
        <v>2030</v>
      </c>
      <c r="C18" s="31">
        <v>61.6</v>
      </c>
      <c r="E18" t="s">
        <v>267</v>
      </c>
      <c r="H18" t="s">
        <v>66</v>
      </c>
      <c r="I18" s="26">
        <v>13.4</v>
      </c>
      <c r="J18" s="26">
        <v>14.65</v>
      </c>
      <c r="K18">
        <v>42.74</v>
      </c>
      <c r="L18" s="27"/>
      <c r="M18" s="27"/>
      <c r="N18" s="27"/>
      <c r="O18" s="27"/>
      <c r="P18" s="27"/>
      <c r="Q18" s="27"/>
    </row>
    <row r="19" spans="1:17">
      <c r="A19" s="31" t="s">
        <v>64</v>
      </c>
      <c r="B19" s="31">
        <v>2030</v>
      </c>
      <c r="C19" s="31">
        <v>36.32</v>
      </c>
      <c r="E19" t="s">
        <v>266</v>
      </c>
      <c r="H19" t="s">
        <v>67</v>
      </c>
      <c r="I19" s="26">
        <v>1.69</v>
      </c>
      <c r="J19" s="26">
        <v>1.69</v>
      </c>
      <c r="K19">
        <v>1.69</v>
      </c>
      <c r="L19" s="27"/>
      <c r="M19" s="27"/>
      <c r="N19" s="27"/>
      <c r="O19" s="27"/>
      <c r="P19" s="27"/>
      <c r="Q19" s="27"/>
    </row>
    <row r="20" spans="1:17">
      <c r="A20" s="31" t="s">
        <v>65</v>
      </c>
      <c r="B20" s="31">
        <v>2030</v>
      </c>
      <c r="C20" s="31">
        <v>6.48</v>
      </c>
      <c r="E20" t="s">
        <v>60</v>
      </c>
      <c r="H20" t="s">
        <v>68</v>
      </c>
      <c r="I20" s="15">
        <v>4.5360000000000005</v>
      </c>
      <c r="J20" s="15">
        <v>6.6960000000000006</v>
      </c>
      <c r="K20" s="15">
        <v>14.148000000000001</v>
      </c>
      <c r="L20" s="27"/>
      <c r="M20" s="27"/>
      <c r="N20" s="27"/>
      <c r="O20" s="27"/>
      <c r="P20" s="27"/>
      <c r="Q20" s="27"/>
    </row>
    <row r="21" spans="1:17">
      <c r="A21" s="31" t="s">
        <v>1</v>
      </c>
      <c r="B21" s="31">
        <v>2030</v>
      </c>
      <c r="C21" s="31">
        <v>26.81</v>
      </c>
      <c r="E21" t="s">
        <v>60</v>
      </c>
      <c r="H21" t="s">
        <v>61</v>
      </c>
      <c r="I21" s="15">
        <v>10.8</v>
      </c>
      <c r="J21" s="15">
        <v>7.0919999999999996</v>
      </c>
      <c r="K21" s="15">
        <v>6.7320000000000002</v>
      </c>
      <c r="L21" s="27"/>
      <c r="M21" s="27"/>
      <c r="N21" s="27"/>
      <c r="O21" s="27"/>
      <c r="P21" s="27"/>
      <c r="Q21" s="27"/>
    </row>
    <row r="22" spans="1:17">
      <c r="A22" s="31" t="s">
        <v>66</v>
      </c>
      <c r="B22" s="31">
        <v>2030</v>
      </c>
      <c r="C22" s="31">
        <v>14.47</v>
      </c>
      <c r="E22" t="s">
        <v>266</v>
      </c>
      <c r="H22" t="s">
        <v>58</v>
      </c>
      <c r="I22" s="26">
        <v>7.5</v>
      </c>
      <c r="J22" s="26">
        <v>7.5</v>
      </c>
      <c r="K22">
        <v>7.5</v>
      </c>
      <c r="L22" s="27"/>
      <c r="M22" s="27"/>
      <c r="N22" s="27"/>
      <c r="O22" s="27"/>
      <c r="P22" s="27"/>
      <c r="Q22" s="27"/>
    </row>
    <row r="23" spans="1:17">
      <c r="A23" s="31" t="s">
        <v>67</v>
      </c>
      <c r="B23" s="31">
        <v>2030</v>
      </c>
      <c r="C23" s="31">
        <v>1.69</v>
      </c>
      <c r="E23" t="s">
        <v>60</v>
      </c>
      <c r="H23" s="26" t="s">
        <v>59</v>
      </c>
      <c r="I23" s="26">
        <v>45</v>
      </c>
      <c r="J23" s="26">
        <v>45</v>
      </c>
      <c r="K23" s="26">
        <v>45</v>
      </c>
      <c r="L23" s="27"/>
      <c r="M23" s="27"/>
      <c r="N23" s="27"/>
      <c r="O23" s="27"/>
      <c r="P23" s="27"/>
      <c r="Q23" s="27"/>
    </row>
    <row r="24" spans="1:17">
      <c r="A24" s="31" t="s">
        <v>68</v>
      </c>
      <c r="B24" s="31">
        <v>2030</v>
      </c>
      <c r="C24" s="31">
        <v>6.6960000000000006</v>
      </c>
      <c r="E24" t="s">
        <v>60</v>
      </c>
      <c r="H24" t="s">
        <v>57</v>
      </c>
      <c r="I24" s="26">
        <v>82.5</v>
      </c>
      <c r="J24" s="26">
        <v>82.5</v>
      </c>
      <c r="K24">
        <v>82.5</v>
      </c>
      <c r="L24" s="27"/>
      <c r="M24" s="27"/>
      <c r="N24" s="27"/>
      <c r="O24" s="27"/>
      <c r="P24" s="27"/>
      <c r="Q24" s="27"/>
    </row>
    <row r="25" spans="1:17">
      <c r="A25" s="31" t="s">
        <v>61</v>
      </c>
      <c r="B25" s="31">
        <v>2030</v>
      </c>
      <c r="C25" s="31">
        <v>7.09</v>
      </c>
      <c r="E25" t="s">
        <v>266</v>
      </c>
      <c r="H25" s="26" t="s">
        <v>52</v>
      </c>
      <c r="I25" s="26">
        <v>86.844999999999999</v>
      </c>
      <c r="J25" s="26">
        <v>74.66</v>
      </c>
      <c r="K25" s="26">
        <v>50.29</v>
      </c>
      <c r="L25" s="27"/>
      <c r="M25" s="27"/>
      <c r="N25" s="27"/>
      <c r="O25" s="27"/>
      <c r="P25" s="27"/>
      <c r="Q25" s="27"/>
    </row>
    <row r="26" spans="1:17">
      <c r="A26" s="31" t="s">
        <v>58</v>
      </c>
      <c r="B26" s="31">
        <v>2030</v>
      </c>
      <c r="C26" s="31">
        <v>7.5</v>
      </c>
      <c r="E26" t="s">
        <v>60</v>
      </c>
      <c r="H26" s="26" t="s">
        <v>56</v>
      </c>
      <c r="I26" s="26">
        <v>15</v>
      </c>
      <c r="J26" s="26">
        <v>15</v>
      </c>
      <c r="K26" s="26">
        <v>15</v>
      </c>
      <c r="L26" s="27"/>
      <c r="M26" s="27"/>
      <c r="N26" s="27"/>
      <c r="O26" s="27"/>
      <c r="P26" s="27"/>
      <c r="Q26" s="27"/>
    </row>
    <row r="27" spans="1:17">
      <c r="A27" s="31" t="s">
        <v>59</v>
      </c>
      <c r="B27" s="31">
        <v>2030</v>
      </c>
      <c r="C27" s="31">
        <v>45</v>
      </c>
      <c r="E27" t="s">
        <v>60</v>
      </c>
      <c r="L27" s="27"/>
      <c r="M27" s="27"/>
      <c r="N27" s="27"/>
      <c r="O27" s="27"/>
      <c r="P27" s="27"/>
      <c r="Q27" s="27"/>
    </row>
    <row r="28" spans="1:17">
      <c r="A28" s="31" t="s">
        <v>57</v>
      </c>
      <c r="B28" s="31">
        <v>2030</v>
      </c>
      <c r="C28" s="31">
        <v>82.5</v>
      </c>
      <c r="E28" t="s">
        <v>60</v>
      </c>
      <c r="I28" s="27"/>
      <c r="J28" s="27"/>
      <c r="K28" s="27"/>
      <c r="L28" s="27"/>
      <c r="M28" s="27"/>
      <c r="N28" s="27"/>
      <c r="O28" s="27"/>
      <c r="P28" s="27"/>
      <c r="Q28" s="27"/>
    </row>
    <row r="29" spans="1:17">
      <c r="A29" s="31" t="s">
        <v>52</v>
      </c>
      <c r="B29" s="31">
        <v>2030</v>
      </c>
      <c r="C29" s="31">
        <v>74.66</v>
      </c>
      <c r="E29" t="s">
        <v>60</v>
      </c>
      <c r="N29" s="27"/>
      <c r="O29" s="27"/>
      <c r="P29" s="27"/>
      <c r="Q29" s="27"/>
    </row>
    <row r="30" spans="1:17">
      <c r="A30" s="31" t="s">
        <v>56</v>
      </c>
      <c r="B30" s="31">
        <v>2030</v>
      </c>
      <c r="C30" s="31">
        <v>15</v>
      </c>
      <c r="E30" t="s">
        <v>60</v>
      </c>
      <c r="N30" s="27"/>
      <c r="O30" s="27"/>
      <c r="P30" s="27"/>
      <c r="Q30" s="27"/>
    </row>
    <row r="31" spans="1:17">
      <c r="A31" s="31" t="s">
        <v>0</v>
      </c>
      <c r="B31" s="31">
        <v>2020</v>
      </c>
      <c r="C31" s="31">
        <v>123</v>
      </c>
      <c r="E31" t="s">
        <v>266</v>
      </c>
      <c r="N31" s="27"/>
      <c r="O31" s="27"/>
      <c r="P31" s="27"/>
      <c r="Q31" s="27"/>
    </row>
    <row r="32" spans="1:17">
      <c r="A32" s="31" t="s">
        <v>77</v>
      </c>
      <c r="B32" s="31">
        <v>2050</v>
      </c>
      <c r="C32" s="31">
        <v>1</v>
      </c>
      <c r="E32" t="s">
        <v>78</v>
      </c>
      <c r="N32" s="27"/>
      <c r="O32" s="27"/>
      <c r="P32" s="27"/>
      <c r="Q32" s="27"/>
    </row>
    <row r="33" spans="1:17">
      <c r="A33" s="31" t="s">
        <v>62</v>
      </c>
      <c r="B33" s="31">
        <v>2050</v>
      </c>
      <c r="C33" s="31">
        <v>79.69</v>
      </c>
      <c r="E33" t="s">
        <v>60</v>
      </c>
      <c r="N33" s="27"/>
      <c r="O33" s="27"/>
      <c r="P33" s="27"/>
      <c r="Q33" s="27"/>
    </row>
    <row r="34" spans="1:17">
      <c r="A34" s="31" t="s">
        <v>63</v>
      </c>
      <c r="B34" s="31">
        <v>2050</v>
      </c>
      <c r="C34" s="31">
        <v>64.48</v>
      </c>
      <c r="E34" t="s">
        <v>266</v>
      </c>
      <c r="F34" t="s">
        <v>260</v>
      </c>
      <c r="N34" s="27"/>
      <c r="O34" s="27"/>
      <c r="P34" s="27"/>
      <c r="Q34" s="27"/>
    </row>
    <row r="35" spans="1:17">
      <c r="A35" s="31" t="s">
        <v>64</v>
      </c>
      <c r="B35" s="31">
        <v>2050</v>
      </c>
      <c r="C35" s="31">
        <v>32.83</v>
      </c>
      <c r="E35" t="s">
        <v>266</v>
      </c>
      <c r="N35" s="27"/>
      <c r="O35" s="27"/>
      <c r="P35" s="27"/>
      <c r="Q35" s="27"/>
    </row>
    <row r="36" spans="1:17">
      <c r="A36" s="31" t="s">
        <v>65</v>
      </c>
      <c r="B36" s="31">
        <v>2050</v>
      </c>
      <c r="C36" s="31">
        <v>6.48</v>
      </c>
      <c r="E36" t="s">
        <v>60</v>
      </c>
      <c r="N36" s="27"/>
      <c r="O36" s="27"/>
      <c r="P36" s="27"/>
      <c r="Q36" s="27"/>
    </row>
    <row r="37" spans="1:17">
      <c r="A37" s="31" t="s">
        <v>1</v>
      </c>
      <c r="B37" s="31">
        <v>2050</v>
      </c>
      <c r="C37" s="31">
        <v>46.996000000000002</v>
      </c>
      <c r="E37" t="s">
        <v>60</v>
      </c>
      <c r="N37" s="27"/>
      <c r="O37" s="27"/>
      <c r="P37" s="27"/>
      <c r="Q37" s="27"/>
    </row>
    <row r="38" spans="1:17">
      <c r="A38" s="31" t="s">
        <v>66</v>
      </c>
      <c r="B38" s="31">
        <v>2050</v>
      </c>
      <c r="C38" s="31">
        <v>14.65</v>
      </c>
      <c r="E38" t="s">
        <v>266</v>
      </c>
    </row>
    <row r="39" spans="1:17">
      <c r="A39" s="31" t="s">
        <v>67</v>
      </c>
      <c r="B39" s="31">
        <v>2050</v>
      </c>
      <c r="C39" s="31">
        <v>1.69</v>
      </c>
      <c r="E39" t="s">
        <v>60</v>
      </c>
    </row>
    <row r="40" spans="1:17">
      <c r="A40" s="31" t="s">
        <v>68</v>
      </c>
      <c r="B40" s="31">
        <v>2050</v>
      </c>
      <c r="C40" s="31">
        <v>14.148000000000001</v>
      </c>
      <c r="E40" t="s">
        <v>60</v>
      </c>
    </row>
    <row r="41" spans="1:17">
      <c r="A41" s="31" t="s">
        <v>61</v>
      </c>
      <c r="B41" s="31">
        <v>2050</v>
      </c>
      <c r="C41" s="31">
        <v>6.73</v>
      </c>
      <c r="E41" t="s">
        <v>266</v>
      </c>
    </row>
    <row r="42" spans="1:17">
      <c r="A42" s="31" t="s">
        <v>58</v>
      </c>
      <c r="B42" s="31">
        <v>2050</v>
      </c>
      <c r="C42" s="31">
        <v>7.5</v>
      </c>
      <c r="E42" t="s">
        <v>60</v>
      </c>
    </row>
    <row r="43" spans="1:17">
      <c r="A43" s="31" t="s">
        <v>59</v>
      </c>
      <c r="B43" s="31">
        <v>2050</v>
      </c>
      <c r="C43" s="31">
        <v>35</v>
      </c>
      <c r="E43" t="s">
        <v>60</v>
      </c>
      <c r="F43" t="s">
        <v>187</v>
      </c>
    </row>
    <row r="44" spans="1:17">
      <c r="A44" s="31" t="s">
        <v>57</v>
      </c>
      <c r="B44" s="31">
        <v>2050</v>
      </c>
      <c r="C44" s="31">
        <v>82.5</v>
      </c>
      <c r="E44" t="s">
        <v>60</v>
      </c>
    </row>
    <row r="45" spans="1:17">
      <c r="A45" s="31" t="s">
        <v>52</v>
      </c>
      <c r="B45" s="31">
        <v>2050</v>
      </c>
      <c r="C45" s="31">
        <v>50.29</v>
      </c>
      <c r="E45" t="s">
        <v>60</v>
      </c>
    </row>
    <row r="46" spans="1:17">
      <c r="A46" s="31" t="s">
        <v>0</v>
      </c>
      <c r="B46" s="31">
        <v>2050</v>
      </c>
      <c r="C46" s="31">
        <v>168</v>
      </c>
      <c r="E46" t="s">
        <v>266</v>
      </c>
    </row>
    <row r="47" spans="1:17">
      <c r="A47" s="31" t="s">
        <v>56</v>
      </c>
      <c r="B47" s="31">
        <v>2050</v>
      </c>
      <c r="C47" s="31">
        <v>15</v>
      </c>
      <c r="E47" t="s">
        <v>60</v>
      </c>
    </row>
    <row r="49" spans="1:5">
      <c r="A49" t="s">
        <v>52</v>
      </c>
      <c r="B49" t="s">
        <v>53</v>
      </c>
      <c r="C49">
        <v>102</v>
      </c>
      <c r="E49" t="s">
        <v>54</v>
      </c>
    </row>
    <row r="50" spans="1:5">
      <c r="A50" t="s">
        <v>52</v>
      </c>
      <c r="B50" t="s">
        <v>53</v>
      </c>
      <c r="C50">
        <v>36</v>
      </c>
      <c r="E50" t="s">
        <v>55</v>
      </c>
    </row>
    <row r="51" spans="1:5">
      <c r="A51" t="s">
        <v>56</v>
      </c>
      <c r="B51" t="s">
        <v>53</v>
      </c>
      <c r="C51">
        <v>30</v>
      </c>
      <c r="E51" t="s">
        <v>54</v>
      </c>
    </row>
    <row r="52" spans="1:5">
      <c r="A52" t="s">
        <v>56</v>
      </c>
      <c r="B52" t="s">
        <v>53</v>
      </c>
      <c r="C52">
        <v>15</v>
      </c>
      <c r="E52" t="s">
        <v>55</v>
      </c>
    </row>
    <row r="53" spans="1:5">
      <c r="A53" t="s">
        <v>57</v>
      </c>
      <c r="B53" t="s">
        <v>53</v>
      </c>
      <c r="C53">
        <v>125</v>
      </c>
      <c r="E53" t="s">
        <v>54</v>
      </c>
    </row>
    <row r="54" spans="1:5">
      <c r="A54" t="s">
        <v>57</v>
      </c>
      <c r="B54" t="s">
        <v>53</v>
      </c>
      <c r="C54">
        <v>40</v>
      </c>
      <c r="E54" t="s">
        <v>55</v>
      </c>
    </row>
    <row r="55" spans="1:5">
      <c r="A55" t="s">
        <v>58</v>
      </c>
      <c r="B55" t="s">
        <v>53</v>
      </c>
      <c r="C55">
        <v>15</v>
      </c>
      <c r="E55" t="s">
        <v>54</v>
      </c>
    </row>
    <row r="56" spans="1:5">
      <c r="A56" t="s">
        <v>58</v>
      </c>
      <c r="B56" t="s">
        <v>53</v>
      </c>
      <c r="C56">
        <v>0</v>
      </c>
      <c r="E56" t="s">
        <v>55</v>
      </c>
    </row>
    <row r="57" spans="1:5">
      <c r="A57" t="s">
        <v>59</v>
      </c>
      <c r="B57" t="s">
        <v>53</v>
      </c>
      <c r="C57">
        <v>45</v>
      </c>
      <c r="E57" t="s">
        <v>54</v>
      </c>
    </row>
    <row r="58" spans="1:5">
      <c r="A58" t="s">
        <v>59</v>
      </c>
      <c r="B58" t="s">
        <v>53</v>
      </c>
      <c r="C58">
        <v>30</v>
      </c>
      <c r="E58" t="s">
        <v>55</v>
      </c>
    </row>
    <row r="59" spans="1:5">
      <c r="A59" t="s">
        <v>61</v>
      </c>
      <c r="B59" t="s">
        <v>69</v>
      </c>
      <c r="C59">
        <v>100</v>
      </c>
      <c r="E59">
        <v>2030</v>
      </c>
    </row>
    <row r="60" spans="1:5">
      <c r="A60" t="s">
        <v>62</v>
      </c>
      <c r="B60" t="s">
        <v>69</v>
      </c>
      <c r="C60">
        <v>100</v>
      </c>
      <c r="E60">
        <v>2030</v>
      </c>
    </row>
    <row r="61" spans="1:5">
      <c r="A61" t="s">
        <v>64</v>
      </c>
      <c r="B61" t="s">
        <v>69</v>
      </c>
      <c r="C61">
        <v>100</v>
      </c>
      <c r="E61">
        <v>2030</v>
      </c>
    </row>
    <row r="62" spans="1:5">
      <c r="A62" t="s">
        <v>65</v>
      </c>
      <c r="B62" t="s">
        <v>69</v>
      </c>
      <c r="C62">
        <v>100</v>
      </c>
      <c r="E62">
        <v>2030</v>
      </c>
    </row>
    <row r="63" spans="1:5">
      <c r="A63" t="s">
        <v>1</v>
      </c>
      <c r="B63" t="s">
        <v>69</v>
      </c>
      <c r="C63">
        <v>100</v>
      </c>
      <c r="E63">
        <v>2030</v>
      </c>
    </row>
    <row r="64" spans="1:5">
      <c r="A64" t="s">
        <v>66</v>
      </c>
      <c r="B64" t="s">
        <v>69</v>
      </c>
      <c r="C64">
        <v>100</v>
      </c>
      <c r="E64">
        <v>2030</v>
      </c>
    </row>
    <row r="65" spans="1:10">
      <c r="A65" t="s">
        <v>68</v>
      </c>
      <c r="B65" t="s">
        <v>69</v>
      </c>
      <c r="C65">
        <v>100</v>
      </c>
      <c r="E65">
        <v>2030</v>
      </c>
    </row>
    <row r="66" spans="1:10">
      <c r="A66" t="s">
        <v>61</v>
      </c>
      <c r="B66" t="s">
        <v>69</v>
      </c>
      <c r="C66">
        <v>120</v>
      </c>
      <c r="E66">
        <v>2050</v>
      </c>
    </row>
    <row r="67" spans="1:10">
      <c r="A67" t="s">
        <v>62</v>
      </c>
      <c r="B67" t="s">
        <v>69</v>
      </c>
      <c r="C67">
        <v>120</v>
      </c>
      <c r="E67">
        <v>2050</v>
      </c>
    </row>
    <row r="68" spans="1:10">
      <c r="A68" t="s">
        <v>64</v>
      </c>
      <c r="B68" t="s">
        <v>69</v>
      </c>
      <c r="C68">
        <v>120</v>
      </c>
      <c r="E68">
        <v>2050</v>
      </c>
    </row>
    <row r="69" spans="1:10">
      <c r="A69" t="s">
        <v>65</v>
      </c>
      <c r="B69" t="s">
        <v>69</v>
      </c>
      <c r="C69">
        <v>120</v>
      </c>
      <c r="E69">
        <v>2050</v>
      </c>
    </row>
    <row r="70" spans="1:10">
      <c r="A70" t="s">
        <v>1</v>
      </c>
      <c r="B70" t="s">
        <v>69</v>
      </c>
      <c r="C70">
        <v>120</v>
      </c>
      <c r="E70">
        <v>2050</v>
      </c>
    </row>
    <row r="71" spans="1:10">
      <c r="A71" t="s">
        <v>66</v>
      </c>
      <c r="B71" t="s">
        <v>69</v>
      </c>
      <c r="C71">
        <v>120</v>
      </c>
      <c r="E71">
        <v>2050</v>
      </c>
    </row>
    <row r="72" spans="1:10">
      <c r="A72" t="s">
        <v>68</v>
      </c>
      <c r="B72" t="s">
        <v>69</v>
      </c>
      <c r="C72">
        <v>120</v>
      </c>
      <c r="E72">
        <v>2050</v>
      </c>
    </row>
    <row r="73" spans="1:10">
      <c r="A73" t="s">
        <v>61</v>
      </c>
      <c r="B73" t="s">
        <v>69</v>
      </c>
      <c r="C73">
        <v>200</v>
      </c>
      <c r="E73" t="s">
        <v>70</v>
      </c>
    </row>
    <row r="74" spans="1:10">
      <c r="A74" t="s">
        <v>62</v>
      </c>
      <c r="B74" t="s">
        <v>69</v>
      </c>
      <c r="C74">
        <v>200</v>
      </c>
      <c r="E74" t="s">
        <v>70</v>
      </c>
      <c r="G74" s="27"/>
      <c r="H74" s="27"/>
    </row>
    <row r="75" spans="1:10">
      <c r="A75" t="s">
        <v>64</v>
      </c>
      <c r="B75" t="s">
        <v>69</v>
      </c>
      <c r="C75">
        <v>200</v>
      </c>
      <c r="E75" t="s">
        <v>70</v>
      </c>
      <c r="G75" s="27"/>
      <c r="H75" s="27"/>
    </row>
    <row r="76" spans="1:10">
      <c r="A76" t="s">
        <v>65</v>
      </c>
      <c r="B76" t="s">
        <v>69</v>
      </c>
      <c r="C76">
        <v>200</v>
      </c>
      <c r="E76" t="s">
        <v>70</v>
      </c>
      <c r="G76" s="27"/>
      <c r="H76" s="27"/>
    </row>
    <row r="77" spans="1:10">
      <c r="A77" t="s">
        <v>1</v>
      </c>
      <c r="B77" t="s">
        <v>69</v>
      </c>
      <c r="C77">
        <v>200</v>
      </c>
      <c r="E77" t="s">
        <v>70</v>
      </c>
      <c r="G77" s="27"/>
      <c r="H77" s="27"/>
    </row>
    <row r="78" spans="1:10">
      <c r="A78" t="s">
        <v>66</v>
      </c>
      <c r="B78" t="s">
        <v>69</v>
      </c>
      <c r="C78">
        <v>200</v>
      </c>
      <c r="E78" t="s">
        <v>70</v>
      </c>
      <c r="G78" s="27"/>
      <c r="H78" s="27"/>
      <c r="I78" s="27"/>
      <c r="J78" s="27"/>
    </row>
    <row r="79" spans="1:10">
      <c r="A79" t="s">
        <v>68</v>
      </c>
      <c r="B79" t="s">
        <v>69</v>
      </c>
      <c r="C79">
        <v>200</v>
      </c>
      <c r="E79" t="s">
        <v>70</v>
      </c>
      <c r="G79" s="27"/>
      <c r="H79" s="27"/>
      <c r="I79" s="27"/>
      <c r="J79" s="27"/>
    </row>
    <row r="80" spans="1:10">
      <c r="A80" t="s">
        <v>61</v>
      </c>
      <c r="B80" t="s">
        <v>69</v>
      </c>
      <c r="C80">
        <v>70</v>
      </c>
      <c r="E80" t="s">
        <v>71</v>
      </c>
      <c r="G80" s="27"/>
      <c r="H80" s="27"/>
      <c r="I80" s="27"/>
    </row>
    <row r="81" spans="1:10">
      <c r="A81" t="s">
        <v>62</v>
      </c>
      <c r="B81" t="s">
        <v>69</v>
      </c>
      <c r="C81">
        <v>70</v>
      </c>
      <c r="E81" t="s">
        <v>71</v>
      </c>
      <c r="G81" s="27"/>
      <c r="H81" s="27"/>
      <c r="I81" s="27"/>
      <c r="J81" s="27"/>
    </row>
    <row r="82" spans="1:10">
      <c r="A82" t="s">
        <v>64</v>
      </c>
      <c r="B82" t="s">
        <v>69</v>
      </c>
      <c r="C82">
        <v>70</v>
      </c>
      <c r="E82" t="s">
        <v>71</v>
      </c>
      <c r="G82" s="27"/>
      <c r="H82" s="27"/>
      <c r="I82" s="27"/>
    </row>
    <row r="83" spans="1:10">
      <c r="A83" t="s">
        <v>65</v>
      </c>
      <c r="B83" t="s">
        <v>69</v>
      </c>
      <c r="C83">
        <v>70</v>
      </c>
      <c r="E83" t="s">
        <v>71</v>
      </c>
      <c r="G83" s="27"/>
      <c r="H83" s="27"/>
      <c r="I83" s="27"/>
    </row>
    <row r="84" spans="1:10">
      <c r="A84" t="s">
        <v>1</v>
      </c>
      <c r="B84" t="s">
        <v>69</v>
      </c>
      <c r="C84">
        <v>70</v>
      </c>
      <c r="E84" t="s">
        <v>71</v>
      </c>
      <c r="G84" s="27"/>
      <c r="H84" s="27"/>
      <c r="I84" s="27"/>
    </row>
    <row r="85" spans="1:10">
      <c r="A85" t="s">
        <v>66</v>
      </c>
      <c r="B85" t="s">
        <v>69</v>
      </c>
      <c r="C85">
        <v>70</v>
      </c>
      <c r="E85" t="s">
        <v>71</v>
      </c>
      <c r="G85" s="27"/>
      <c r="H85" s="27"/>
      <c r="I85" s="27"/>
    </row>
    <row r="86" spans="1:10">
      <c r="A86" t="s">
        <v>68</v>
      </c>
      <c r="B86" t="s">
        <v>69</v>
      </c>
      <c r="C86">
        <v>70</v>
      </c>
      <c r="E86" t="s">
        <v>71</v>
      </c>
      <c r="G86" s="27"/>
      <c r="H86" s="27"/>
      <c r="I86" s="27"/>
      <c r="J86" s="27"/>
    </row>
    <row r="87" spans="1:10">
      <c r="A87" t="s">
        <v>52</v>
      </c>
      <c r="B87" t="s">
        <v>72</v>
      </c>
      <c r="C87">
        <v>113000000</v>
      </c>
      <c r="E87" t="s">
        <v>73</v>
      </c>
      <c r="G87" s="27"/>
      <c r="H87" s="27"/>
      <c r="I87" s="27"/>
      <c r="J87" s="27"/>
    </row>
    <row r="88" spans="1:10">
      <c r="A88" t="s">
        <v>52</v>
      </c>
      <c r="B88" t="s">
        <v>72</v>
      </c>
      <c r="C88">
        <v>116000000</v>
      </c>
      <c r="E88" t="s">
        <v>74</v>
      </c>
      <c r="G88" s="27"/>
      <c r="H88" s="27"/>
    </row>
    <row r="89" spans="1:10">
      <c r="A89" t="s">
        <v>52</v>
      </c>
      <c r="B89" t="s">
        <v>72</v>
      </c>
      <c r="C89">
        <v>109000000</v>
      </c>
      <c r="E89" t="s">
        <v>75</v>
      </c>
      <c r="G89" s="27"/>
      <c r="H89" s="27"/>
    </row>
    <row r="90" spans="1:10">
      <c r="A90" t="s">
        <v>52</v>
      </c>
      <c r="B90" t="s">
        <v>72</v>
      </c>
      <c r="C90">
        <v>111000000</v>
      </c>
      <c r="E90" t="s">
        <v>76</v>
      </c>
      <c r="G90" s="27"/>
      <c r="H90" s="27"/>
    </row>
    <row r="91" spans="1:10">
      <c r="A91" t="s">
        <v>56</v>
      </c>
      <c r="B91" t="s">
        <v>72</v>
      </c>
      <c r="C91">
        <v>309000000</v>
      </c>
      <c r="E91" t="s">
        <v>76</v>
      </c>
      <c r="G91" s="27"/>
      <c r="H91" s="27"/>
    </row>
    <row r="92" spans="1:10">
      <c r="A92" t="s">
        <v>56</v>
      </c>
      <c r="B92" t="s">
        <v>72</v>
      </c>
      <c r="C92">
        <v>299000000</v>
      </c>
      <c r="E92" t="s">
        <v>73</v>
      </c>
      <c r="G92" s="27"/>
      <c r="H92" s="27"/>
    </row>
    <row r="93" spans="1:10">
      <c r="A93" t="s">
        <v>56</v>
      </c>
      <c r="B93" t="s">
        <v>72</v>
      </c>
      <c r="C93">
        <v>321000000</v>
      </c>
      <c r="E93" t="s">
        <v>74</v>
      </c>
      <c r="G93" s="27"/>
      <c r="H93" s="27"/>
    </row>
    <row r="94" spans="1:10">
      <c r="A94" t="s">
        <v>56</v>
      </c>
      <c r="B94" t="s">
        <v>72</v>
      </c>
      <c r="C94">
        <v>335000000</v>
      </c>
      <c r="E94" t="s">
        <v>75</v>
      </c>
      <c r="F94" s="27"/>
      <c r="G94" s="27"/>
      <c r="H94" s="27"/>
    </row>
  </sheetData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F6C3-2AB7-48D4-9A66-92E2C4E82317}">
  <sheetPr>
    <tabColor rgb="FFFF6699"/>
  </sheetPr>
  <dimension ref="A1:L65"/>
  <sheetViews>
    <sheetView topLeftCell="A19" workbookViewId="0">
      <selection activeCell="F43" sqref="F43"/>
    </sheetView>
  </sheetViews>
  <sheetFormatPr defaultRowHeight="14.5"/>
  <cols>
    <col min="1" max="1" width="28.90625" bestFit="1" customWidth="1"/>
    <col min="2" max="2" width="15.6328125" style="24" bestFit="1" customWidth="1"/>
    <col min="3" max="3" width="13.90625" bestFit="1" customWidth="1"/>
    <col min="4" max="4" width="8.81640625" bestFit="1" customWidth="1"/>
    <col min="5" max="5" width="10.7265625" bestFit="1" customWidth="1"/>
    <col min="6" max="6" width="28.90625" bestFit="1" customWidth="1"/>
    <col min="7" max="7" width="15.6328125" bestFit="1" customWidth="1"/>
    <col min="8" max="8" width="8.81640625" bestFit="1" customWidth="1"/>
    <col min="9" max="9" width="7.81640625" bestFit="1" customWidth="1"/>
    <col min="10" max="10" width="16.08984375" customWidth="1"/>
    <col min="13" max="13" width="12.7265625" bestFit="1" customWidth="1"/>
    <col min="14" max="14" width="11.26953125" bestFit="1" customWidth="1"/>
  </cols>
  <sheetData>
    <row r="1" spans="1:12">
      <c r="A1" s="31" t="s">
        <v>117</v>
      </c>
      <c r="B1" s="50" t="s">
        <v>165</v>
      </c>
      <c r="C1" s="31" t="s">
        <v>98</v>
      </c>
      <c r="F1" s="5" t="s">
        <v>141</v>
      </c>
      <c r="G1" s="39" t="s">
        <v>188</v>
      </c>
    </row>
    <row r="2" spans="1:12">
      <c r="A2" s="31" t="s">
        <v>142</v>
      </c>
      <c r="B2" s="50">
        <v>2020</v>
      </c>
      <c r="C2" s="43">
        <v>3845510</v>
      </c>
      <c r="F2" s="9" t="s">
        <v>144</v>
      </c>
    </row>
    <row r="3" spans="1:12">
      <c r="A3" s="31" t="s">
        <v>145</v>
      </c>
      <c r="B3" s="50">
        <v>2020</v>
      </c>
      <c r="C3" s="43">
        <v>3845510</v>
      </c>
      <c r="F3" s="9" t="s">
        <v>144</v>
      </c>
    </row>
    <row r="4" spans="1:12">
      <c r="A4" s="31" t="s">
        <v>146</v>
      </c>
      <c r="B4" s="50">
        <v>2020</v>
      </c>
      <c r="C4" s="43">
        <v>343000</v>
      </c>
      <c r="F4" s="9" t="s">
        <v>144</v>
      </c>
    </row>
    <row r="5" spans="1:12">
      <c r="A5" s="31" t="s">
        <v>2</v>
      </c>
      <c r="B5" s="50">
        <v>2020</v>
      </c>
      <c r="C5" s="43">
        <v>7940450</v>
      </c>
      <c r="F5" s="9" t="s">
        <v>144</v>
      </c>
      <c r="G5" s="46" t="s">
        <v>258</v>
      </c>
    </row>
    <row r="6" spans="1:12">
      <c r="A6" s="31" t="s">
        <v>149</v>
      </c>
      <c r="B6" s="50">
        <v>2020</v>
      </c>
      <c r="C6" s="43">
        <v>2000000</v>
      </c>
      <c r="F6" t="s">
        <v>150</v>
      </c>
    </row>
    <row r="7" spans="1:12">
      <c r="A7" s="31" t="s">
        <v>3</v>
      </c>
      <c r="B7" s="50">
        <v>2020</v>
      </c>
      <c r="C7" s="43">
        <v>2040000</v>
      </c>
    </row>
    <row r="8" spans="1:12">
      <c r="A8" s="31" t="s">
        <v>50</v>
      </c>
      <c r="B8" s="50">
        <v>2020</v>
      </c>
      <c r="C8" s="43">
        <v>2270000</v>
      </c>
    </row>
    <row r="9" spans="1:12">
      <c r="A9" s="31" t="s">
        <v>51</v>
      </c>
      <c r="B9" s="50">
        <v>2020</v>
      </c>
      <c r="C9" s="43">
        <v>1150000</v>
      </c>
      <c r="F9" t="s">
        <v>259</v>
      </c>
    </row>
    <row r="10" spans="1:12">
      <c r="A10" s="31" t="s">
        <v>148</v>
      </c>
      <c r="B10" s="50">
        <v>2020</v>
      </c>
      <c r="C10" s="51">
        <v>534000</v>
      </c>
      <c r="F10" t="s">
        <v>254</v>
      </c>
    </row>
    <row r="11" spans="1:12">
      <c r="A11" s="31" t="s">
        <v>3</v>
      </c>
      <c r="B11" s="50">
        <v>2030</v>
      </c>
      <c r="C11" s="52">
        <v>2040000</v>
      </c>
      <c r="F11" t="s">
        <v>200</v>
      </c>
    </row>
    <row r="12" spans="1:12">
      <c r="A12" s="31" t="s">
        <v>4</v>
      </c>
      <c r="B12" s="50">
        <v>2030</v>
      </c>
      <c r="C12" s="52">
        <v>2900000</v>
      </c>
      <c r="F12" t="s">
        <v>254</v>
      </c>
    </row>
    <row r="13" spans="1:12">
      <c r="A13" s="31" t="s">
        <v>9</v>
      </c>
      <c r="B13" s="50">
        <v>2030</v>
      </c>
      <c r="C13" s="52">
        <v>830000</v>
      </c>
      <c r="D13" s="17"/>
      <c r="F13" t="s">
        <v>254</v>
      </c>
      <c r="L13" s="11"/>
    </row>
    <row r="14" spans="1:12">
      <c r="A14" s="31" t="s">
        <v>10</v>
      </c>
      <c r="B14" s="50">
        <v>2030</v>
      </c>
      <c r="C14" s="52">
        <v>1200000</v>
      </c>
      <c r="D14" s="17"/>
      <c r="F14" t="s">
        <v>254</v>
      </c>
      <c r="L14" s="11"/>
    </row>
    <row r="15" spans="1:12">
      <c r="A15" s="31" t="s">
        <v>11</v>
      </c>
      <c r="B15" s="50">
        <v>2030</v>
      </c>
      <c r="C15" s="52">
        <v>1200000</v>
      </c>
      <c r="D15" s="17"/>
      <c r="F15" t="s">
        <v>254</v>
      </c>
      <c r="L15" s="11"/>
    </row>
    <row r="16" spans="1:12">
      <c r="A16" s="31" t="s">
        <v>19</v>
      </c>
      <c r="B16" s="50">
        <v>2030</v>
      </c>
      <c r="C16" s="52">
        <v>2690000</v>
      </c>
      <c r="D16" s="17"/>
      <c r="F16" t="s">
        <v>254</v>
      </c>
      <c r="L16" s="11"/>
    </row>
    <row r="17" spans="1:12">
      <c r="A17" s="31" t="s">
        <v>2</v>
      </c>
      <c r="B17" s="50">
        <v>2030</v>
      </c>
      <c r="C17" s="30">
        <v>6000000</v>
      </c>
      <c r="D17" s="17"/>
      <c r="F17" t="s">
        <v>254</v>
      </c>
      <c r="L17" s="11"/>
    </row>
    <row r="18" spans="1:12">
      <c r="A18" s="31" t="s">
        <v>41</v>
      </c>
      <c r="B18" s="50">
        <v>2030</v>
      </c>
      <c r="C18" s="52">
        <v>435000</v>
      </c>
      <c r="F18" t="s">
        <v>254</v>
      </c>
      <c r="L18" s="11"/>
    </row>
    <row r="19" spans="1:12">
      <c r="A19" s="31" t="s">
        <v>50</v>
      </c>
      <c r="B19" s="50">
        <v>2030</v>
      </c>
      <c r="C19" s="47">
        <v>1620000</v>
      </c>
      <c r="D19" s="17"/>
      <c r="F19" t="s">
        <v>259</v>
      </c>
      <c r="L19" s="11"/>
    </row>
    <row r="20" spans="1:12">
      <c r="A20" s="31" t="s">
        <v>51</v>
      </c>
      <c r="B20" s="50">
        <v>2030</v>
      </c>
      <c r="C20" s="53">
        <v>1220000</v>
      </c>
      <c r="F20" t="s">
        <v>259</v>
      </c>
      <c r="L20" s="11"/>
    </row>
    <row r="21" spans="1:12">
      <c r="A21" s="31" t="s">
        <v>148</v>
      </c>
      <c r="B21" s="50">
        <v>2030</v>
      </c>
      <c r="C21" s="47">
        <v>284000</v>
      </c>
      <c r="F21" t="s">
        <v>254</v>
      </c>
      <c r="L21" s="11"/>
    </row>
    <row r="22" spans="1:12">
      <c r="A22" s="31" t="s">
        <v>21</v>
      </c>
      <c r="B22" s="50">
        <v>2030</v>
      </c>
      <c r="C22" s="43">
        <v>2990000</v>
      </c>
      <c r="F22" t="s">
        <v>254</v>
      </c>
      <c r="L22" s="11"/>
    </row>
    <row r="23" spans="1:12">
      <c r="A23" s="31" t="s">
        <v>183</v>
      </c>
      <c r="B23" s="50">
        <v>2050</v>
      </c>
      <c r="C23" s="43">
        <v>800000</v>
      </c>
      <c r="F23" t="s">
        <v>254</v>
      </c>
      <c r="L23" s="11"/>
    </row>
    <row r="24" spans="1:12">
      <c r="A24" s="31" t="s">
        <v>180</v>
      </c>
      <c r="B24" s="50">
        <v>2050</v>
      </c>
      <c r="C24" s="43">
        <v>730000</v>
      </c>
      <c r="F24" t="s">
        <v>254</v>
      </c>
      <c r="G24" t="s">
        <v>255</v>
      </c>
      <c r="H24" s="24">
        <v>2020</v>
      </c>
      <c r="I24" s="44"/>
      <c r="L24" s="11"/>
    </row>
    <row r="25" spans="1:12">
      <c r="A25" s="31" t="s">
        <v>181</v>
      </c>
      <c r="B25" s="50">
        <v>2050</v>
      </c>
      <c r="C25" s="43">
        <v>750000</v>
      </c>
      <c r="F25" t="s">
        <v>254</v>
      </c>
      <c r="L25" s="11"/>
    </row>
    <row r="26" spans="1:12">
      <c r="A26" s="31" t="s">
        <v>179</v>
      </c>
      <c r="B26" s="50">
        <v>2050</v>
      </c>
      <c r="C26" s="43">
        <v>435000</v>
      </c>
      <c r="F26" t="s">
        <v>254</v>
      </c>
      <c r="L26" s="11"/>
    </row>
    <row r="27" spans="1:12">
      <c r="A27" s="31" t="s">
        <v>50</v>
      </c>
      <c r="B27" s="50">
        <v>2050</v>
      </c>
      <c r="C27" s="47">
        <v>1444000</v>
      </c>
      <c r="F27" t="s">
        <v>259</v>
      </c>
      <c r="L27" s="11"/>
    </row>
    <row r="28" spans="1:12">
      <c r="A28" s="31" t="s">
        <v>51</v>
      </c>
      <c r="B28" s="50">
        <v>2050</v>
      </c>
      <c r="C28" s="53">
        <v>1127000</v>
      </c>
      <c r="F28" t="s">
        <v>259</v>
      </c>
      <c r="L28" s="11"/>
    </row>
    <row r="29" spans="1:12">
      <c r="A29" s="31" t="s">
        <v>182</v>
      </c>
      <c r="B29" s="50">
        <v>2050</v>
      </c>
      <c r="C29" s="43">
        <v>350000</v>
      </c>
      <c r="F29" t="s">
        <v>254</v>
      </c>
      <c r="L29" s="11"/>
    </row>
    <row r="30" spans="1:12">
      <c r="A30" s="31" t="s">
        <v>148</v>
      </c>
      <c r="B30" s="50">
        <v>2050</v>
      </c>
      <c r="C30" s="47">
        <v>270000</v>
      </c>
      <c r="F30" t="s">
        <v>254</v>
      </c>
      <c r="L30" s="11"/>
    </row>
    <row r="31" spans="1:12">
      <c r="A31" s="31" t="s">
        <v>19</v>
      </c>
      <c r="B31" s="50">
        <v>2050</v>
      </c>
      <c r="C31" s="43">
        <v>2685000</v>
      </c>
      <c r="F31" t="s">
        <v>254</v>
      </c>
    </row>
    <row r="32" spans="1:12">
      <c r="A32" s="31" t="s">
        <v>41</v>
      </c>
      <c r="B32" s="50">
        <v>2050</v>
      </c>
      <c r="C32" s="43">
        <v>412000</v>
      </c>
      <c r="F32" t="s">
        <v>254</v>
      </c>
    </row>
    <row r="33" spans="1:6">
      <c r="A33" s="31" t="s">
        <v>4</v>
      </c>
      <c r="B33" s="50">
        <v>2050</v>
      </c>
      <c r="C33" s="43">
        <v>2700000</v>
      </c>
      <c r="F33" t="s">
        <v>254</v>
      </c>
    </row>
    <row r="34" spans="1:6">
      <c r="A34" s="31" t="s">
        <v>9</v>
      </c>
      <c r="B34" s="50">
        <v>2050</v>
      </c>
      <c r="C34" s="43">
        <v>800000</v>
      </c>
      <c r="F34" t="s">
        <v>254</v>
      </c>
    </row>
    <row r="35" spans="1:6">
      <c r="A35" s="31" t="s">
        <v>10</v>
      </c>
      <c r="B35" s="50">
        <v>2050</v>
      </c>
      <c r="C35" s="43">
        <v>1100000</v>
      </c>
      <c r="F35" t="s">
        <v>254</v>
      </c>
    </row>
    <row r="36" spans="1:6">
      <c r="A36" s="31" t="s">
        <v>21</v>
      </c>
      <c r="B36" s="50">
        <v>2050</v>
      </c>
      <c r="C36" s="43">
        <v>2970000</v>
      </c>
      <c r="F36" t="s">
        <v>254</v>
      </c>
    </row>
    <row r="37" spans="1:6">
      <c r="A37" s="31" t="s">
        <v>265</v>
      </c>
      <c r="B37" s="50">
        <v>2030</v>
      </c>
      <c r="C37" s="43">
        <v>1390000</v>
      </c>
      <c r="F37" t="s">
        <v>262</v>
      </c>
    </row>
    <row r="38" spans="1:6">
      <c r="A38" s="31" t="s">
        <v>265</v>
      </c>
      <c r="B38" s="50">
        <v>2030</v>
      </c>
      <c r="C38" s="43">
        <v>1280000</v>
      </c>
      <c r="F38" t="s">
        <v>262</v>
      </c>
    </row>
    <row r="39" spans="1:6">
      <c r="A39" s="31" t="s">
        <v>268</v>
      </c>
      <c r="B39" s="50">
        <v>2020</v>
      </c>
      <c r="C39" s="43">
        <f>+(C43+C46)/2</f>
        <v>878000</v>
      </c>
      <c r="F39" t="s">
        <v>259</v>
      </c>
    </row>
    <row r="40" spans="1:6">
      <c r="A40" s="31" t="s">
        <v>268</v>
      </c>
      <c r="B40" s="50">
        <v>2030</v>
      </c>
      <c r="C40" s="43">
        <f t="shared" ref="C40:C41" si="0">+(C44+C47)/2</f>
        <v>730500</v>
      </c>
      <c r="F40" t="s">
        <v>259</v>
      </c>
    </row>
    <row r="41" spans="1:6">
      <c r="A41" s="31" t="s">
        <v>268</v>
      </c>
      <c r="B41" s="50">
        <v>2050</v>
      </c>
      <c r="C41" s="43">
        <f t="shared" si="0"/>
        <v>519000</v>
      </c>
      <c r="F41" t="s">
        <v>259</v>
      </c>
    </row>
    <row r="43" spans="1:6">
      <c r="A43" s="31" t="s">
        <v>46</v>
      </c>
      <c r="B43" s="50">
        <v>2020</v>
      </c>
      <c r="C43" s="43">
        <v>587000</v>
      </c>
      <c r="F43" t="s">
        <v>259</v>
      </c>
    </row>
    <row r="44" spans="1:6">
      <c r="A44" s="31" t="s">
        <v>46</v>
      </c>
      <c r="B44" s="50">
        <v>2030</v>
      </c>
      <c r="C44" s="43">
        <v>444000</v>
      </c>
      <c r="D44" s="17"/>
      <c r="F44" t="s">
        <v>259</v>
      </c>
    </row>
    <row r="45" spans="1:6">
      <c r="A45" s="31" t="s">
        <v>46</v>
      </c>
      <c r="B45" s="50">
        <v>2050</v>
      </c>
      <c r="C45" s="43">
        <v>350000</v>
      </c>
      <c r="F45" t="s">
        <v>259</v>
      </c>
    </row>
    <row r="46" spans="1:6">
      <c r="A46" s="31" t="s">
        <v>45</v>
      </c>
      <c r="B46" s="50">
        <v>2020</v>
      </c>
      <c r="C46" s="54">
        <v>1169000</v>
      </c>
      <c r="F46" t="s">
        <v>259</v>
      </c>
    </row>
    <row r="47" spans="1:6">
      <c r="A47" s="31" t="s">
        <v>45</v>
      </c>
      <c r="B47" s="50">
        <v>2030</v>
      </c>
      <c r="C47" s="43">
        <v>1017000</v>
      </c>
      <c r="F47" t="s">
        <v>259</v>
      </c>
    </row>
    <row r="48" spans="1:6">
      <c r="A48" s="31" t="s">
        <v>45</v>
      </c>
      <c r="B48" s="50">
        <v>2050</v>
      </c>
      <c r="C48" s="43">
        <v>688000</v>
      </c>
      <c r="F48" t="s">
        <v>259</v>
      </c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</sheetData>
  <hyperlinks>
    <hyperlink ref="F4" r:id="rId1" xr:uid="{9593A938-07C8-4BDD-975D-BA66AC261B9E}"/>
    <hyperlink ref="F3" r:id="rId2" xr:uid="{A94A8D05-CAFB-4BFD-BDC5-C941F91D270B}"/>
    <hyperlink ref="F5" r:id="rId3" xr:uid="{0627757F-F803-4B76-82A9-D26D06C7382E}"/>
    <hyperlink ref="F2" r:id="rId4" xr:uid="{F2945FDA-02B3-491F-B564-F3BF566F120B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E072-626C-4213-9685-86349538CF33}">
  <sheetPr>
    <tabColor rgb="FFFF6699"/>
  </sheetPr>
  <dimension ref="A1:D27"/>
  <sheetViews>
    <sheetView workbookViewId="0">
      <selection activeCell="E35" sqref="E35"/>
    </sheetView>
  </sheetViews>
  <sheetFormatPr defaultRowHeight="14.5"/>
  <cols>
    <col min="1" max="1" width="32.08984375" customWidth="1"/>
  </cols>
  <sheetData>
    <row r="1" spans="1:4">
      <c r="A1" s="31" t="s">
        <v>155</v>
      </c>
      <c r="B1" s="31">
        <v>2020</v>
      </c>
      <c r="C1" s="31">
        <v>2030</v>
      </c>
      <c r="D1" s="31">
        <v>2050</v>
      </c>
    </row>
    <row r="2" spans="1:4">
      <c r="A2" s="31" t="s">
        <v>4</v>
      </c>
      <c r="B2" s="31"/>
      <c r="C2" s="31"/>
      <c r="D2" s="31">
        <v>108000</v>
      </c>
    </row>
    <row r="3" spans="1:4">
      <c r="A3" s="31" t="s">
        <v>3</v>
      </c>
      <c r="B3" s="31"/>
      <c r="C3" s="31">
        <v>50000</v>
      </c>
      <c r="D3" s="31"/>
    </row>
    <row r="4" spans="1:4">
      <c r="A4" s="31" t="s">
        <v>9</v>
      </c>
      <c r="B4" s="31"/>
      <c r="C4" s="31">
        <v>27800</v>
      </c>
      <c r="D4" s="31">
        <v>26000</v>
      </c>
    </row>
    <row r="5" spans="1:4">
      <c r="A5" s="31" t="s">
        <v>10</v>
      </c>
      <c r="B5" s="31"/>
      <c r="C5" s="31">
        <v>27800</v>
      </c>
      <c r="D5" s="31">
        <v>26000</v>
      </c>
    </row>
    <row r="6" spans="1:4">
      <c r="A6" s="31" t="s">
        <v>11</v>
      </c>
      <c r="B6" s="31"/>
      <c r="C6" s="31">
        <v>27800</v>
      </c>
      <c r="D6" s="31"/>
    </row>
    <row r="7" spans="1:4">
      <c r="A7" s="31" t="s">
        <v>265</v>
      </c>
      <c r="B7" s="31"/>
      <c r="C7" s="31">
        <v>32000</v>
      </c>
      <c r="D7" s="31"/>
    </row>
    <row r="8" spans="1:4">
      <c r="A8" s="31" t="s">
        <v>148</v>
      </c>
      <c r="B8" s="31"/>
      <c r="C8" s="31">
        <v>1000</v>
      </c>
      <c r="D8" s="31">
        <v>800</v>
      </c>
    </row>
    <row r="9" spans="1:4">
      <c r="A9" s="31" t="s">
        <v>19</v>
      </c>
      <c r="B9" s="31"/>
      <c r="C9" s="31">
        <v>13450</v>
      </c>
      <c r="D9" s="31">
        <v>13425</v>
      </c>
    </row>
    <row r="10" spans="1:4">
      <c r="A10" s="31" t="s">
        <v>21</v>
      </c>
      <c r="B10" s="31"/>
      <c r="C10" s="31">
        <v>14950</v>
      </c>
      <c r="D10" s="31">
        <v>14850</v>
      </c>
    </row>
    <row r="11" spans="1:4">
      <c r="A11" s="31" t="s">
        <v>2</v>
      </c>
      <c r="B11" s="31"/>
      <c r="C11" s="31">
        <v>100000</v>
      </c>
      <c r="D11" s="31"/>
    </row>
    <row r="12" spans="1:4">
      <c r="A12" s="31" t="s">
        <v>41</v>
      </c>
      <c r="B12" s="31"/>
      <c r="C12" s="31">
        <v>7745</v>
      </c>
      <c r="D12" s="31">
        <v>7423</v>
      </c>
    </row>
    <row r="13" spans="1:4">
      <c r="A13" s="31" t="s">
        <v>46</v>
      </c>
      <c r="B13" s="31"/>
      <c r="C13" s="31">
        <v>8300</v>
      </c>
      <c r="D13" s="31">
        <v>7600</v>
      </c>
    </row>
    <row r="14" spans="1:4">
      <c r="A14" s="31" t="s">
        <v>50</v>
      </c>
      <c r="B14" s="31"/>
      <c r="C14" s="31">
        <v>30500</v>
      </c>
      <c r="D14" s="31">
        <v>24700</v>
      </c>
    </row>
    <row r="15" spans="1:4">
      <c r="A15" s="31" t="s">
        <v>51</v>
      </c>
      <c r="B15" s="31"/>
      <c r="C15" s="31">
        <v>14700</v>
      </c>
      <c r="D15" s="31">
        <v>12900</v>
      </c>
    </row>
    <row r="16" spans="1:4">
      <c r="A16" s="31" t="s">
        <v>45</v>
      </c>
      <c r="B16" s="31"/>
      <c r="C16" s="31">
        <v>12300</v>
      </c>
      <c r="D16" s="31">
        <v>11000</v>
      </c>
    </row>
    <row r="17" spans="1:4">
      <c r="A17" s="31" t="s">
        <v>183</v>
      </c>
      <c r="B17" s="31"/>
      <c r="C17" s="31"/>
      <c r="D17" s="31">
        <v>40000</v>
      </c>
    </row>
    <row r="18" spans="1:4">
      <c r="A18" s="31" t="s">
        <v>180</v>
      </c>
      <c r="B18" s="31"/>
      <c r="C18" s="31"/>
      <c r="D18" s="31">
        <v>30000</v>
      </c>
    </row>
    <row r="19" spans="1:4">
      <c r="A19" s="31" t="s">
        <v>181</v>
      </c>
      <c r="B19" s="31"/>
      <c r="C19" s="31"/>
      <c r="D19" s="31">
        <v>11250</v>
      </c>
    </row>
    <row r="20" spans="1:4">
      <c r="A20" s="31" t="s">
        <v>179</v>
      </c>
      <c r="B20" s="31"/>
      <c r="C20" s="31"/>
      <c r="D20" s="31">
        <v>8700</v>
      </c>
    </row>
    <row r="21" spans="1:4">
      <c r="A21" s="31" t="s">
        <v>182</v>
      </c>
      <c r="B21" s="31"/>
      <c r="C21" s="31"/>
      <c r="D21" s="31">
        <v>7000</v>
      </c>
    </row>
    <row r="22" spans="1:4">
      <c r="A22" s="31" t="s">
        <v>142</v>
      </c>
      <c r="B22" s="36">
        <v>61528.160000000003</v>
      </c>
      <c r="C22" s="31"/>
      <c r="D22" s="31"/>
    </row>
    <row r="23" spans="1:4">
      <c r="A23" s="31" t="s">
        <v>145</v>
      </c>
      <c r="B23" s="36">
        <v>61528.160000000003</v>
      </c>
      <c r="C23" s="31"/>
      <c r="D23" s="31"/>
    </row>
    <row r="24" spans="1:4">
      <c r="A24" s="31" t="s">
        <v>146</v>
      </c>
      <c r="B24" s="36">
        <v>8575</v>
      </c>
      <c r="C24" s="31"/>
      <c r="D24" s="31"/>
    </row>
    <row r="25" spans="1:4">
      <c r="A25" s="31" t="s">
        <v>2</v>
      </c>
      <c r="B25" s="36">
        <v>111166.3</v>
      </c>
      <c r="C25" s="31"/>
      <c r="D25" s="31"/>
    </row>
    <row r="26" spans="1:4">
      <c r="A26" s="31" t="s">
        <v>149</v>
      </c>
      <c r="B26" s="31">
        <v>16000</v>
      </c>
      <c r="C26" s="31"/>
      <c r="D26" s="31"/>
    </row>
    <row r="27" spans="1:4">
      <c r="A27" s="31" t="s">
        <v>268</v>
      </c>
      <c r="B27" s="31"/>
      <c r="C27" s="31">
        <f>(C13+C16)/2</f>
        <v>10300</v>
      </c>
      <c r="D27" s="31">
        <f>(D13+D16)/2</f>
        <v>9300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N26"/>
  <sheetViews>
    <sheetView zoomScale="87" workbookViewId="0">
      <selection activeCell="G19" sqref="G19"/>
    </sheetView>
  </sheetViews>
  <sheetFormatPr defaultRowHeight="14.5"/>
  <cols>
    <col min="1" max="2" width="35.453125" customWidth="1"/>
    <col min="3" max="4" width="13.81640625" customWidth="1"/>
    <col min="5" max="5" width="8.36328125" customWidth="1"/>
    <col min="6" max="7" width="13.81640625" customWidth="1"/>
    <col min="8" max="8" width="10.6328125" customWidth="1"/>
    <col min="9" max="10" width="11.36328125" style="56" customWidth="1"/>
    <col min="11" max="11" width="20.6328125" style="56" customWidth="1"/>
  </cols>
  <sheetData>
    <row r="1" spans="1:12" s="5" customFormat="1" ht="43.5">
      <c r="A1" s="40" t="s">
        <v>117</v>
      </c>
      <c r="B1" s="40" t="s">
        <v>95</v>
      </c>
      <c r="C1" s="40" t="s">
        <v>82</v>
      </c>
      <c r="D1" s="41" t="s">
        <v>137</v>
      </c>
      <c r="E1" s="41" t="s">
        <v>138</v>
      </c>
      <c r="F1" s="41" t="s">
        <v>139</v>
      </c>
      <c r="G1" s="41" t="s">
        <v>140</v>
      </c>
      <c r="I1" s="56" t="s">
        <v>97</v>
      </c>
      <c r="J1" s="59" t="s">
        <v>98</v>
      </c>
      <c r="K1" s="59"/>
      <c r="L1" s="5" t="s">
        <v>141</v>
      </c>
    </row>
    <row r="2" spans="1:12">
      <c r="A2" s="31" t="s">
        <v>142</v>
      </c>
      <c r="B2" s="31">
        <v>3.5</v>
      </c>
      <c r="C2" s="31">
        <v>0.33</v>
      </c>
      <c r="D2" s="31"/>
      <c r="E2" s="31"/>
      <c r="F2" s="31"/>
      <c r="G2" s="31"/>
      <c r="I2" s="56">
        <f>J2*0.016</f>
        <v>61528.160000000003</v>
      </c>
      <c r="J2" s="56">
        <v>3845510</v>
      </c>
      <c r="K2" s="56" t="s">
        <v>143</v>
      </c>
      <c r="L2" s="9" t="s">
        <v>144</v>
      </c>
    </row>
    <row r="3" spans="1:12">
      <c r="A3" s="31" t="s">
        <v>145</v>
      </c>
      <c r="B3" s="31">
        <v>3.5</v>
      </c>
      <c r="C3" s="31">
        <v>0.33</v>
      </c>
      <c r="D3" s="31"/>
      <c r="E3" s="31"/>
      <c r="F3" s="31"/>
      <c r="G3" s="31"/>
      <c r="I3" s="56">
        <f>J3*0.016</f>
        <v>61528.160000000003</v>
      </c>
      <c r="J3" s="56">
        <v>3845510</v>
      </c>
      <c r="K3" s="56" t="s">
        <v>65</v>
      </c>
      <c r="L3" s="9" t="s">
        <v>144</v>
      </c>
    </row>
    <row r="4" spans="1:12">
      <c r="A4" s="31" t="s">
        <v>146</v>
      </c>
      <c r="B4" s="31">
        <v>6</v>
      </c>
      <c r="C4" s="31">
        <v>0.35</v>
      </c>
      <c r="D4" s="31"/>
      <c r="E4" s="31"/>
      <c r="F4" s="31"/>
      <c r="G4" s="31"/>
      <c r="I4" s="56">
        <f>J4*0.025</f>
        <v>8575</v>
      </c>
      <c r="J4" s="56">
        <v>343000</v>
      </c>
      <c r="K4" s="56" t="s">
        <v>147</v>
      </c>
      <c r="L4" s="9" t="s">
        <v>144</v>
      </c>
    </row>
    <row r="5" spans="1:12">
      <c r="A5" s="31" t="s">
        <v>2</v>
      </c>
      <c r="B5" s="31">
        <v>3.5</v>
      </c>
      <c r="C5" s="31">
        <v>0.33</v>
      </c>
      <c r="D5" s="31"/>
      <c r="E5" s="31"/>
      <c r="F5" s="31"/>
      <c r="G5" s="31"/>
      <c r="I5" s="56">
        <f>J5*0.014</f>
        <v>111166.3</v>
      </c>
      <c r="J5" s="56">
        <v>7940450</v>
      </c>
      <c r="K5" s="56" t="str">
        <f>A5</f>
        <v>Nuclear</v>
      </c>
      <c r="L5" s="9" t="s">
        <v>144</v>
      </c>
    </row>
    <row r="6" spans="1:12">
      <c r="A6" s="31" t="s">
        <v>149</v>
      </c>
      <c r="B6" s="31">
        <v>2.5000000000000001E-3</v>
      </c>
      <c r="C6" s="31">
        <v>1</v>
      </c>
      <c r="D6" s="31">
        <v>10</v>
      </c>
      <c r="E6" s="31">
        <v>0.89</v>
      </c>
      <c r="F6" s="31">
        <v>0.89</v>
      </c>
      <c r="G6" s="31">
        <v>0</v>
      </c>
      <c r="I6" s="56">
        <v>16000</v>
      </c>
      <c r="J6" s="56">
        <f xml:space="preserve"> 2000*1000</f>
        <v>2000000</v>
      </c>
      <c r="K6" s="56" t="str">
        <f>A6</f>
        <v>Pumped_hydro</v>
      </c>
      <c r="L6" t="s">
        <v>150</v>
      </c>
    </row>
    <row r="9" spans="1:12">
      <c r="C9" s="8"/>
      <c r="D9" s="8"/>
      <c r="E9" s="8"/>
      <c r="F9" s="8"/>
      <c r="G9" s="8"/>
      <c r="H9" s="8"/>
    </row>
    <row r="10" spans="1:12">
      <c r="C10" s="8"/>
      <c r="D10" s="8"/>
      <c r="E10" s="8"/>
      <c r="F10" s="8"/>
      <c r="G10" s="8"/>
      <c r="H10" s="8"/>
    </row>
    <row r="11" spans="1:12">
      <c r="C11" s="8"/>
      <c r="D11" s="8"/>
      <c r="E11" s="8"/>
      <c r="F11" s="8"/>
      <c r="G11" s="8"/>
      <c r="H11" s="8"/>
    </row>
    <row r="12" spans="1:12">
      <c r="C12" s="8"/>
      <c r="D12" s="8"/>
      <c r="E12" s="8"/>
      <c r="F12" s="8"/>
      <c r="G12" s="8"/>
      <c r="H12" s="8"/>
    </row>
    <row r="13" spans="1:12">
      <c r="C13" s="8"/>
      <c r="D13" s="8"/>
      <c r="E13" s="8"/>
      <c r="F13" s="8"/>
      <c r="G13" s="8"/>
      <c r="H13" s="8"/>
    </row>
    <row r="14" spans="1:12">
      <c r="C14" s="8"/>
      <c r="D14" s="8"/>
      <c r="E14" s="8"/>
      <c r="F14" s="8"/>
      <c r="G14" s="8"/>
      <c r="H14" s="8"/>
    </row>
    <row r="15" spans="1:12">
      <c r="C15" s="8"/>
      <c r="D15" s="8"/>
      <c r="E15" s="8"/>
      <c r="F15" s="8"/>
      <c r="G15" s="8"/>
      <c r="H15" s="8"/>
    </row>
    <row r="16" spans="1:12">
      <c r="C16" s="8"/>
      <c r="D16" s="8"/>
      <c r="E16" s="8"/>
      <c r="F16" s="8"/>
      <c r="G16" s="8"/>
      <c r="H16" s="8"/>
    </row>
    <row r="17" spans="3:14">
      <c r="C17" s="8"/>
      <c r="D17" s="8"/>
    </row>
    <row r="18" spans="3:14">
      <c r="C18" s="8"/>
      <c r="D18" s="8"/>
    </row>
    <row r="19" spans="3:14">
      <c r="C19" s="8"/>
      <c r="D19" s="8"/>
      <c r="N19" t="s">
        <v>136</v>
      </c>
    </row>
    <row r="20" spans="3:14">
      <c r="C20" s="8"/>
    </row>
    <row r="24" spans="3:14">
      <c r="G24" s="8"/>
    </row>
    <row r="25" spans="3:14">
      <c r="G25" s="8"/>
    </row>
    <row r="26" spans="3:14">
      <c r="G26" s="8"/>
    </row>
  </sheetData>
  <hyperlinks>
    <hyperlink ref="L4" r:id="rId1" xr:uid="{CF1418B0-EAA1-49DC-AF77-26CB4FFD6465}"/>
    <hyperlink ref="L3" r:id="rId2" xr:uid="{2A89EB1C-EE22-4DB8-BE26-6C89CA6FDED9}"/>
    <hyperlink ref="L5" r:id="rId3" xr:uid="{0EA913E0-A2BC-446D-BA90-C84EF941D57C}"/>
    <hyperlink ref="L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G56"/>
  <sheetViews>
    <sheetView zoomScale="90" zoomScaleNormal="90" workbookViewId="0">
      <selection activeCell="K29" sqref="K29"/>
    </sheetView>
  </sheetViews>
  <sheetFormatPr defaultRowHeight="14.5"/>
  <cols>
    <col min="1" max="1" width="50.54296875" customWidth="1"/>
    <col min="2" max="2" width="23.1796875" style="24" customWidth="1"/>
    <col min="3" max="3" width="23.1796875" customWidth="1"/>
    <col min="4" max="4" width="10.7265625" style="24" customWidth="1"/>
    <col min="5" max="8" width="10.7265625" customWidth="1"/>
    <col min="9" max="9" width="13.36328125" style="56" customWidth="1"/>
    <col min="10" max="10" width="8" customWidth="1"/>
    <col min="11" max="11" width="23.1796875" customWidth="1"/>
  </cols>
  <sheetData>
    <row r="1" spans="1:111" ht="15">
      <c r="A1" s="31" t="s">
        <v>155</v>
      </c>
      <c r="B1" s="49" t="s">
        <v>95</v>
      </c>
      <c r="C1" s="49" t="s">
        <v>82</v>
      </c>
      <c r="D1" s="7" t="s">
        <v>137</v>
      </c>
      <c r="E1" s="7" t="s">
        <v>138</v>
      </c>
      <c r="F1" s="7" t="s">
        <v>139</v>
      </c>
      <c r="G1" s="7" t="s">
        <v>140</v>
      </c>
      <c r="I1" s="57" t="s">
        <v>97</v>
      </c>
      <c r="J1" s="32"/>
      <c r="K1" s="48" t="s">
        <v>263</v>
      </c>
      <c r="L1" s="48" t="s">
        <v>264</v>
      </c>
    </row>
    <row r="2" spans="1:111" s="6" customFormat="1">
      <c r="A2" s="31" t="s">
        <v>3</v>
      </c>
      <c r="B2" s="50">
        <v>1.9</v>
      </c>
      <c r="C2" s="50">
        <v>0.309</v>
      </c>
      <c r="D2" s="31"/>
      <c r="E2" s="31"/>
      <c r="F2" s="31"/>
      <c r="G2" s="31"/>
      <c r="H2"/>
      <c r="I2" s="55">
        <v>50000</v>
      </c>
      <c r="J2"/>
      <c r="K2" s="4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</row>
    <row r="3" spans="1:111" s="6" customFormat="1">
      <c r="A3" s="31" t="s">
        <v>9</v>
      </c>
      <c r="B3" s="50">
        <v>4.2</v>
      </c>
      <c r="C3" s="50">
        <v>0.61</v>
      </c>
      <c r="D3" s="31"/>
      <c r="E3" s="31"/>
      <c r="F3" s="31"/>
      <c r="G3" s="31"/>
      <c r="H3"/>
      <c r="I3" s="55">
        <v>27800</v>
      </c>
      <c r="J3"/>
      <c r="K3" s="44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111">
      <c r="A4" s="31" t="s">
        <v>10</v>
      </c>
      <c r="B4" s="50">
        <v>4.2</v>
      </c>
      <c r="C4" s="50">
        <v>0.53</v>
      </c>
      <c r="D4" s="31"/>
      <c r="E4" s="31"/>
      <c r="F4" s="31"/>
      <c r="G4" s="31"/>
      <c r="I4" s="55">
        <v>27800</v>
      </c>
      <c r="K4" s="44"/>
    </row>
    <row r="5" spans="1:111">
      <c r="A5" s="31" t="s">
        <v>11</v>
      </c>
      <c r="B5" s="50">
        <v>4.2</v>
      </c>
      <c r="C5" s="50">
        <v>0.53</v>
      </c>
      <c r="D5" s="31"/>
      <c r="E5" s="31"/>
      <c r="F5" s="31"/>
      <c r="G5" s="31"/>
      <c r="I5" s="55">
        <v>27800</v>
      </c>
      <c r="K5" s="44"/>
    </row>
    <row r="6" spans="1:111">
      <c r="A6" s="31" t="s">
        <v>265</v>
      </c>
      <c r="B6" s="50">
        <v>6.11</v>
      </c>
      <c r="C6" s="50">
        <v>0.41</v>
      </c>
      <c r="D6" s="31"/>
      <c r="E6" s="31"/>
      <c r="F6" s="31"/>
      <c r="G6" s="31"/>
      <c r="I6" s="55">
        <v>32000</v>
      </c>
      <c r="J6" t="s">
        <v>262</v>
      </c>
      <c r="K6" s="44"/>
    </row>
    <row r="7" spans="1:111">
      <c r="A7" s="31" t="s">
        <v>148</v>
      </c>
      <c r="B7" s="50">
        <v>1.8</v>
      </c>
      <c r="C7" s="50">
        <v>0.92</v>
      </c>
      <c r="D7" s="31">
        <v>4</v>
      </c>
      <c r="E7" s="31">
        <v>0.92</v>
      </c>
      <c r="F7" s="31">
        <v>0.92</v>
      </c>
      <c r="G7" s="31">
        <v>0</v>
      </c>
      <c r="I7" s="55">
        <v>1000</v>
      </c>
      <c r="J7" t="s">
        <v>261</v>
      </c>
      <c r="K7" s="44"/>
    </row>
    <row r="8" spans="1:111" s="6" customFormat="1">
      <c r="A8" s="31" t="s">
        <v>19</v>
      </c>
      <c r="B8" s="50">
        <v>0</v>
      </c>
      <c r="C8" s="50">
        <v>1</v>
      </c>
      <c r="D8" s="31"/>
      <c r="E8" s="31"/>
      <c r="F8" s="31"/>
      <c r="G8" s="31"/>
      <c r="H8"/>
      <c r="I8" s="55">
        <v>13450</v>
      </c>
      <c r="J8"/>
      <c r="K8" s="44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</row>
    <row r="9" spans="1:111" s="6" customFormat="1">
      <c r="A9" s="31" t="s">
        <v>21</v>
      </c>
      <c r="B9" s="50">
        <v>0</v>
      </c>
      <c r="C9" s="50">
        <v>1</v>
      </c>
      <c r="D9" s="31"/>
      <c r="E9" s="31"/>
      <c r="F9" s="31"/>
      <c r="G9" s="31"/>
      <c r="H9"/>
      <c r="I9" s="55">
        <v>14950</v>
      </c>
      <c r="J9"/>
      <c r="K9" s="44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</row>
    <row r="10" spans="1:111">
      <c r="A10" s="31" t="s">
        <v>2</v>
      </c>
      <c r="B10" s="50">
        <v>4</v>
      </c>
      <c r="C10" s="50">
        <v>0.28499999999999998</v>
      </c>
      <c r="D10" s="31"/>
      <c r="E10" s="31"/>
      <c r="F10" s="31"/>
      <c r="G10" s="31"/>
      <c r="I10" s="55">
        <v>100000</v>
      </c>
      <c r="K10" s="44"/>
    </row>
    <row r="11" spans="1:111">
      <c r="A11" s="31" t="s">
        <v>41</v>
      </c>
      <c r="B11" s="50">
        <v>4.5</v>
      </c>
      <c r="C11" s="50">
        <v>0.43</v>
      </c>
      <c r="D11" s="31"/>
      <c r="E11" s="31"/>
      <c r="F11" s="31"/>
      <c r="G11" s="31"/>
      <c r="I11" s="55">
        <v>7745</v>
      </c>
      <c r="K11" s="44"/>
    </row>
    <row r="12" spans="1:111">
      <c r="A12" s="31" t="s">
        <v>50</v>
      </c>
      <c r="B12" s="50">
        <v>2.7</v>
      </c>
      <c r="C12" s="50">
        <v>1</v>
      </c>
      <c r="D12" s="31"/>
      <c r="E12" s="31"/>
      <c r="F12" s="31"/>
      <c r="G12" s="31"/>
      <c r="I12" s="55">
        <v>30500</v>
      </c>
      <c r="J12" t="s">
        <v>259</v>
      </c>
      <c r="K12" s="44"/>
    </row>
    <row r="13" spans="1:111">
      <c r="A13" s="31" t="s">
        <v>51</v>
      </c>
      <c r="B13" s="50">
        <v>1.35</v>
      </c>
      <c r="C13" s="50">
        <v>1</v>
      </c>
      <c r="D13" s="31"/>
      <c r="E13" s="31"/>
      <c r="F13" s="31"/>
      <c r="G13" s="31"/>
      <c r="I13" s="55">
        <v>14700</v>
      </c>
      <c r="J13" t="s">
        <v>259</v>
      </c>
      <c r="K13" s="44"/>
    </row>
    <row r="14" spans="1:111">
      <c r="A14" s="31" t="s">
        <v>268</v>
      </c>
      <c r="B14" s="50">
        <v>0</v>
      </c>
      <c r="C14" s="50">
        <v>1</v>
      </c>
      <c r="D14" s="31"/>
      <c r="E14" s="31"/>
      <c r="F14" s="31"/>
      <c r="G14" s="31"/>
      <c r="K14" s="44"/>
    </row>
    <row r="15" spans="1:111">
      <c r="K15" s="44"/>
    </row>
    <row r="16" spans="1:111" s="30" customFormat="1">
      <c r="A16" s="44" t="s">
        <v>45</v>
      </c>
      <c r="B16" s="44">
        <v>0</v>
      </c>
      <c r="C16" s="44">
        <v>1</v>
      </c>
      <c r="D16" s="44"/>
      <c r="E16" s="44"/>
      <c r="F16" s="44"/>
      <c r="G16" s="44"/>
      <c r="H16" s="44"/>
      <c r="I16" s="58">
        <f>12300</f>
        <v>12300</v>
      </c>
      <c r="J16" t="s">
        <v>259</v>
      </c>
      <c r="K16" s="44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</row>
    <row r="17" spans="1:111">
      <c r="A17" s="44" t="s">
        <v>46</v>
      </c>
      <c r="B17" s="44">
        <v>0</v>
      </c>
      <c r="C17" s="44">
        <v>1</v>
      </c>
      <c r="D17" s="44"/>
      <c r="E17" s="44"/>
      <c r="F17" s="44"/>
      <c r="G17" s="44"/>
      <c r="H17" s="44"/>
      <c r="I17" s="58">
        <v>8300</v>
      </c>
      <c r="J17" t="s">
        <v>259</v>
      </c>
      <c r="K17" s="44"/>
    </row>
    <row r="18" spans="1:111" s="6" customFormat="1">
      <c r="A18" s="44" t="s">
        <v>13</v>
      </c>
      <c r="B18" s="24">
        <v>0</v>
      </c>
      <c r="C18"/>
      <c r="D18" s="24"/>
      <c r="E18" s="44"/>
      <c r="F18" s="44"/>
      <c r="G18" s="44"/>
      <c r="H18" s="44"/>
      <c r="I18" s="58">
        <v>68680</v>
      </c>
      <c r="J18" s="44"/>
      <c r="K18" s="4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</row>
    <row r="19" spans="1:111">
      <c r="A19" s="44" t="s">
        <v>14</v>
      </c>
      <c r="B19" s="24">
        <v>0</v>
      </c>
      <c r="C19" s="24"/>
      <c r="E19" s="44"/>
      <c r="F19" s="44"/>
      <c r="G19" s="44"/>
      <c r="H19" s="44"/>
      <c r="I19" s="58">
        <v>60520.000000000007</v>
      </c>
      <c r="J19" s="44"/>
      <c r="K19" s="44"/>
    </row>
    <row r="20" spans="1:111" s="6" customFormat="1">
      <c r="A20" s="44" t="s">
        <v>15</v>
      </c>
      <c r="B20" s="24">
        <v>1.0629999999999999</v>
      </c>
      <c r="C20" s="24"/>
      <c r="D20" s="24"/>
      <c r="E20" s="44"/>
      <c r="F20" s="44"/>
      <c r="G20" s="44"/>
      <c r="H20" s="44"/>
      <c r="I20" s="58">
        <v>104000</v>
      </c>
      <c r="J20" s="44"/>
      <c r="K20" s="44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111">
      <c r="A21" s="44" t="s">
        <v>17</v>
      </c>
      <c r="B21" s="24">
        <v>9.5</v>
      </c>
      <c r="C21" s="24"/>
      <c r="E21" s="44"/>
      <c r="F21" s="44"/>
      <c r="G21" s="44"/>
      <c r="H21" s="44"/>
      <c r="I21" s="58"/>
      <c r="J21" s="44"/>
      <c r="K21" s="44"/>
    </row>
    <row r="22" spans="1:111" s="6" customFormat="1">
      <c r="A22" s="44" t="s">
        <v>18</v>
      </c>
      <c r="B22" s="24"/>
      <c r="C22" s="24"/>
      <c r="D22" s="24"/>
      <c r="E22" s="44"/>
      <c r="F22" s="44"/>
      <c r="G22" s="44"/>
      <c r="H22" s="44"/>
      <c r="I22" s="58">
        <v>11450</v>
      </c>
      <c r="J22" s="44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</row>
    <row r="23" spans="1:111">
      <c r="A23" s="44" t="s">
        <v>20</v>
      </c>
      <c r="C23" s="24"/>
      <c r="E23" s="44"/>
      <c r="F23" s="44"/>
      <c r="G23" s="44"/>
      <c r="H23" s="44"/>
      <c r="I23" s="58">
        <v>33550</v>
      </c>
    </row>
    <row r="24" spans="1:111">
      <c r="A24" s="44" t="s">
        <v>16</v>
      </c>
      <c r="C24" s="24"/>
      <c r="E24" s="44"/>
      <c r="F24" s="44"/>
      <c r="G24" s="44"/>
      <c r="H24" s="44"/>
      <c r="I24" s="58"/>
      <c r="K24" s="45"/>
      <c r="L24" s="45"/>
    </row>
    <row r="25" spans="1:111">
      <c r="A25" s="44" t="s">
        <v>39</v>
      </c>
      <c r="B25" s="24">
        <v>2.6</v>
      </c>
      <c r="C25" s="24">
        <v>2.2499999999999998E-3</v>
      </c>
      <c r="E25" s="44"/>
      <c r="F25" s="44"/>
      <c r="G25" s="44"/>
      <c r="H25" s="44"/>
      <c r="I25" s="58">
        <v>126700</v>
      </c>
      <c r="K25" s="45"/>
      <c r="L25" s="45"/>
    </row>
    <row r="26" spans="1:111" s="6" customFormat="1">
      <c r="A26" s="44" t="s">
        <v>40</v>
      </c>
      <c r="B26" s="24">
        <v>2.6</v>
      </c>
      <c r="C26" s="24">
        <v>2.2499999999999998E-3</v>
      </c>
      <c r="D26" s="24"/>
      <c r="E26" s="44"/>
      <c r="F26" s="44"/>
      <c r="G26" s="44"/>
      <c r="H26" s="44"/>
      <c r="I26" s="58">
        <v>126700</v>
      </c>
      <c r="J26"/>
      <c r="K26" s="45"/>
      <c r="L26" s="45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</row>
    <row r="27" spans="1:111" s="6" customFormat="1">
      <c r="A27" s="44" t="s">
        <v>22</v>
      </c>
      <c r="B27" s="24">
        <v>2.62</v>
      </c>
      <c r="C27" s="24">
        <v>1.012</v>
      </c>
      <c r="D27" s="24"/>
      <c r="E27" s="44"/>
      <c r="F27" s="44"/>
      <c r="G27" s="44"/>
      <c r="H27" s="44"/>
      <c r="I27" s="58">
        <v>31000</v>
      </c>
      <c r="J27"/>
      <c r="K27" s="45"/>
      <c r="L27" s="45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</row>
    <row r="28" spans="1:111" s="13" customFormat="1">
      <c r="A28" s="44" t="s">
        <v>23</v>
      </c>
      <c r="B28" s="24">
        <v>2.62</v>
      </c>
      <c r="C28" s="24">
        <v>1.012</v>
      </c>
      <c r="D28" s="24"/>
      <c r="E28" s="44"/>
      <c r="F28" s="44"/>
      <c r="G28" s="44"/>
      <c r="H28" s="44"/>
      <c r="I28" s="58">
        <v>31000</v>
      </c>
      <c r="J28"/>
      <c r="K28" s="45"/>
      <c r="L28" s="45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</row>
    <row r="29" spans="1:111">
      <c r="A29" s="44" t="s">
        <v>24</v>
      </c>
      <c r="B29" s="24">
        <v>1</v>
      </c>
      <c r="C29" s="24">
        <v>0.99</v>
      </c>
      <c r="E29" s="44"/>
      <c r="F29" s="44"/>
      <c r="G29" s="44"/>
      <c r="H29" s="44"/>
      <c r="I29" s="58">
        <v>1020</v>
      </c>
    </row>
    <row r="30" spans="1:111">
      <c r="A30" s="44" t="s">
        <v>25</v>
      </c>
      <c r="B30" s="24">
        <v>1</v>
      </c>
      <c r="C30" s="24">
        <v>0.99</v>
      </c>
      <c r="E30" s="44"/>
      <c r="F30" s="44"/>
      <c r="G30" s="44"/>
      <c r="H30" s="44"/>
      <c r="I30" s="58">
        <v>1020</v>
      </c>
    </row>
    <row r="31" spans="1:111">
      <c r="A31" s="44" t="s">
        <v>26</v>
      </c>
      <c r="B31" s="24">
        <v>1</v>
      </c>
      <c r="C31" s="24">
        <v>1.06</v>
      </c>
      <c r="E31" s="44"/>
      <c r="F31" s="44"/>
      <c r="G31" s="44"/>
      <c r="H31" s="44"/>
      <c r="I31" s="58">
        <v>1900</v>
      </c>
    </row>
    <row r="32" spans="1:111">
      <c r="A32" s="44" t="s">
        <v>27</v>
      </c>
      <c r="B32" s="24">
        <v>1</v>
      </c>
      <c r="C32" s="24">
        <v>1.06</v>
      </c>
      <c r="E32" s="44"/>
      <c r="F32" s="44"/>
      <c r="G32" s="44"/>
      <c r="H32" s="44"/>
      <c r="I32" s="58">
        <v>1900</v>
      </c>
    </row>
    <row r="33" spans="1:9">
      <c r="A33" s="44" t="s">
        <v>28</v>
      </c>
      <c r="B33" s="24">
        <v>2.0099999999999998</v>
      </c>
      <c r="C33" s="24">
        <v>5.2</v>
      </c>
      <c r="E33" s="44"/>
      <c r="F33" s="44"/>
      <c r="G33" s="44"/>
      <c r="H33" s="44"/>
      <c r="I33" s="58">
        <v>2000</v>
      </c>
    </row>
    <row r="34" spans="1:9">
      <c r="A34" s="44" t="s">
        <v>29</v>
      </c>
      <c r="B34" s="24">
        <v>2.0099999999999998</v>
      </c>
      <c r="C34" s="24">
        <v>5.2</v>
      </c>
      <c r="E34" s="44"/>
      <c r="F34" s="44"/>
      <c r="G34" s="44"/>
      <c r="H34" s="44"/>
      <c r="I34" s="58">
        <v>2000</v>
      </c>
    </row>
    <row r="35" spans="1:9">
      <c r="A35" s="44" t="s">
        <v>30</v>
      </c>
      <c r="B35" s="24">
        <v>4.5999999999999996</v>
      </c>
      <c r="C35" s="24">
        <v>8.66</v>
      </c>
      <c r="E35" s="44"/>
      <c r="F35" s="44"/>
      <c r="G35" s="44"/>
      <c r="H35" s="44"/>
      <c r="I35" s="58">
        <v>22500</v>
      </c>
    </row>
    <row r="36" spans="1:9">
      <c r="A36" s="44" t="s">
        <v>31</v>
      </c>
      <c r="B36" s="24">
        <v>4.5999999999999996</v>
      </c>
      <c r="C36" s="24">
        <v>8.66</v>
      </c>
      <c r="E36" s="44"/>
      <c r="F36" s="44"/>
      <c r="G36" s="44"/>
      <c r="H36" s="44"/>
      <c r="I36" s="58">
        <v>22500</v>
      </c>
    </row>
    <row r="37" spans="1:9">
      <c r="A37" s="44" t="s">
        <v>32</v>
      </c>
      <c r="B37" s="24">
        <v>2.9</v>
      </c>
      <c r="C37" s="24">
        <v>2.98</v>
      </c>
      <c r="E37" s="44"/>
      <c r="F37" s="44"/>
      <c r="G37" s="44"/>
      <c r="H37" s="44"/>
      <c r="I37" s="58">
        <v>16300</v>
      </c>
    </row>
    <row r="38" spans="1:9">
      <c r="A38" s="44" t="s">
        <v>33</v>
      </c>
      <c r="B38" s="24">
        <v>2.9</v>
      </c>
      <c r="C38" s="24">
        <v>2.98</v>
      </c>
      <c r="E38" s="44"/>
      <c r="F38" s="44"/>
      <c r="G38" s="44"/>
      <c r="H38" s="44"/>
      <c r="I38" s="58">
        <v>16300</v>
      </c>
    </row>
    <row r="39" spans="1:9">
      <c r="A39" s="44" t="s">
        <v>34</v>
      </c>
      <c r="B39" s="24">
        <v>1.51</v>
      </c>
      <c r="C39" s="24">
        <v>3.4</v>
      </c>
      <c r="E39" s="44"/>
      <c r="F39" s="44"/>
      <c r="G39" s="44"/>
      <c r="H39" s="44"/>
      <c r="I39" s="58">
        <v>4000</v>
      </c>
    </row>
    <row r="40" spans="1:9">
      <c r="A40" s="44" t="s">
        <v>35</v>
      </c>
      <c r="B40" s="24">
        <v>1.51</v>
      </c>
      <c r="C40" s="24">
        <v>3.4</v>
      </c>
      <c r="E40" s="44"/>
      <c r="F40" s="44"/>
      <c r="G40" s="44"/>
      <c r="H40" s="44"/>
      <c r="I40" s="58">
        <v>4000</v>
      </c>
    </row>
    <row r="41" spans="1:9">
      <c r="A41" s="44" t="s">
        <v>36</v>
      </c>
      <c r="B41" s="24">
        <v>3.2</v>
      </c>
      <c r="C41" s="24">
        <v>3.1</v>
      </c>
      <c r="E41" s="44"/>
      <c r="F41" s="44"/>
      <c r="G41" s="44"/>
      <c r="H41" s="44"/>
      <c r="I41" s="58">
        <v>870</v>
      </c>
    </row>
    <row r="42" spans="1:9">
      <c r="A42" s="44" t="s">
        <v>37</v>
      </c>
      <c r="B42" s="24">
        <v>1.2</v>
      </c>
      <c r="C42" s="24">
        <v>1</v>
      </c>
      <c r="E42" s="44"/>
      <c r="F42" s="44"/>
      <c r="G42" s="44"/>
      <c r="H42" s="44"/>
      <c r="I42" s="58">
        <v>28000</v>
      </c>
    </row>
    <row r="43" spans="1:9">
      <c r="A43" s="44" t="s">
        <v>38</v>
      </c>
      <c r="B43" s="24">
        <v>1.2</v>
      </c>
      <c r="C43" s="24">
        <v>1</v>
      </c>
      <c r="E43" s="44"/>
      <c r="F43" s="44"/>
      <c r="G43" s="44"/>
      <c r="H43" s="44"/>
      <c r="I43" s="58">
        <v>28000</v>
      </c>
    </row>
    <row r="44" spans="1:9">
      <c r="A44" s="44" t="s">
        <v>47</v>
      </c>
      <c r="B44" s="24">
        <v>0.3</v>
      </c>
      <c r="C44" s="24">
        <v>0.48</v>
      </c>
      <c r="E44" s="44"/>
      <c r="F44" s="44"/>
      <c r="G44" s="44"/>
      <c r="H44" s="44"/>
      <c r="I44" s="58">
        <v>0.04</v>
      </c>
    </row>
    <row r="45" spans="1:9">
      <c r="A45" s="44" t="s">
        <v>48</v>
      </c>
      <c r="B45" s="24">
        <v>0.3</v>
      </c>
      <c r="C45" s="24">
        <v>0.48</v>
      </c>
      <c r="E45" s="44"/>
      <c r="F45" s="44"/>
      <c r="G45" s="44"/>
      <c r="H45" s="44"/>
      <c r="I45" s="58">
        <v>0.04</v>
      </c>
    </row>
    <row r="46" spans="1:9">
      <c r="A46" s="44" t="s">
        <v>49</v>
      </c>
      <c r="B46" s="24">
        <v>10</v>
      </c>
      <c r="C46" s="24"/>
      <c r="E46" s="44"/>
      <c r="F46" s="44"/>
      <c r="G46" s="44"/>
      <c r="H46" s="44"/>
      <c r="I46" s="58">
        <v>0</v>
      </c>
    </row>
    <row r="47" spans="1:9">
      <c r="A47" s="44" t="s">
        <v>42</v>
      </c>
      <c r="B47" s="24">
        <v>0</v>
      </c>
      <c r="C47" s="24"/>
      <c r="E47" s="44"/>
      <c r="F47" s="44"/>
      <c r="G47" s="44"/>
      <c r="H47" s="44"/>
      <c r="I47" s="58">
        <v>30000</v>
      </c>
    </row>
    <row r="48" spans="1:9">
      <c r="A48" s="44" t="s">
        <v>43</v>
      </c>
      <c r="B48" s="24">
        <v>7.4</v>
      </c>
      <c r="C48" s="24"/>
      <c r="E48" s="44"/>
      <c r="F48" s="44"/>
      <c r="G48" s="44"/>
      <c r="H48" s="44"/>
      <c r="I48" s="58"/>
    </row>
    <row r="49" spans="1:9">
      <c r="A49" s="44" t="s">
        <v>44</v>
      </c>
      <c r="C49" s="24">
        <v>1</v>
      </c>
      <c r="E49" s="44"/>
      <c r="F49" s="44"/>
      <c r="G49" s="44"/>
      <c r="H49" s="44"/>
      <c r="I49" s="58">
        <v>9240</v>
      </c>
    </row>
    <row r="50" spans="1:9">
      <c r="A50" s="44" t="s">
        <v>4</v>
      </c>
      <c r="B50" s="24">
        <v>1.9</v>
      </c>
      <c r="C50" s="24">
        <v>0.309</v>
      </c>
      <c r="E50" s="44"/>
      <c r="F50" s="44"/>
      <c r="G50" s="44"/>
      <c r="H50" s="44"/>
      <c r="I50" s="58">
        <v>117000</v>
      </c>
    </row>
    <row r="51" spans="1:9">
      <c r="A51" s="44" t="s">
        <v>5</v>
      </c>
      <c r="C51" s="24">
        <v>1</v>
      </c>
      <c r="E51" s="44"/>
      <c r="F51" s="44"/>
      <c r="G51" s="44"/>
      <c r="H51" s="44"/>
      <c r="I51" s="58"/>
    </row>
    <row r="52" spans="1:9">
      <c r="A52" s="44" t="s">
        <v>6</v>
      </c>
      <c r="C52" s="24">
        <v>0.98</v>
      </c>
      <c r="E52" s="44"/>
      <c r="F52" s="44"/>
      <c r="G52" s="44"/>
      <c r="H52" s="44"/>
      <c r="I52" s="58"/>
    </row>
    <row r="53" spans="1:9">
      <c r="A53" s="44" t="s">
        <v>7</v>
      </c>
      <c r="C53" s="24">
        <v>4.0999999999999996</v>
      </c>
      <c r="E53" s="44"/>
      <c r="F53" s="44"/>
      <c r="G53" s="44"/>
      <c r="H53" s="44"/>
      <c r="I53" s="58"/>
    </row>
    <row r="54" spans="1:9">
      <c r="A54" s="44" t="s">
        <v>8</v>
      </c>
      <c r="C54" s="24">
        <v>4.2</v>
      </c>
      <c r="E54" s="44"/>
      <c r="F54" s="44"/>
      <c r="G54" s="44"/>
      <c r="H54" s="44"/>
      <c r="I54" s="58"/>
    </row>
    <row r="55" spans="1:9">
      <c r="A55" s="44"/>
      <c r="E55" s="44"/>
      <c r="F55" s="44"/>
      <c r="G55" s="44"/>
      <c r="H55" s="44"/>
      <c r="I55" s="58"/>
    </row>
    <row r="56" spans="1:9">
      <c r="A56" s="44"/>
      <c r="E56" s="44"/>
      <c r="F56" s="44"/>
      <c r="G56" s="44"/>
      <c r="H56" s="44"/>
      <c r="I56" s="58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H28"/>
  <sheetViews>
    <sheetView workbookViewId="0">
      <selection activeCell="H26" sqref="H26"/>
    </sheetView>
  </sheetViews>
  <sheetFormatPr defaultRowHeight="14.5"/>
  <cols>
    <col min="1" max="1" width="29.36328125" customWidth="1"/>
    <col min="2" max="2" width="17.453125" customWidth="1"/>
    <col min="5" max="6" width="8.7265625" style="56"/>
    <col min="8" max="8" width="19.54296875" customWidth="1"/>
  </cols>
  <sheetData>
    <row r="1" spans="1:8">
      <c r="A1" s="31" t="s">
        <v>155</v>
      </c>
      <c r="B1" s="31" t="s">
        <v>95</v>
      </c>
      <c r="C1" s="31" t="s">
        <v>82</v>
      </c>
      <c r="E1" s="56" t="s">
        <v>97</v>
      </c>
      <c r="F1" s="56" t="s">
        <v>98</v>
      </c>
      <c r="H1" s="32" t="s">
        <v>141</v>
      </c>
    </row>
    <row r="2" spans="1:8">
      <c r="A2" s="31" t="s">
        <v>183</v>
      </c>
      <c r="B2" s="31"/>
      <c r="C2" s="31">
        <v>0.5</v>
      </c>
      <c r="E2" s="56">
        <f>F2*0.05</f>
        <v>40000</v>
      </c>
      <c r="F2" s="56">
        <v>800000</v>
      </c>
      <c r="H2" t="s">
        <v>186</v>
      </c>
    </row>
    <row r="3" spans="1:8">
      <c r="A3" s="31" t="s">
        <v>180</v>
      </c>
      <c r="B3" s="31">
        <v>2.7</v>
      </c>
      <c r="C3" s="31">
        <v>0.85</v>
      </c>
      <c r="E3" s="56">
        <v>30000</v>
      </c>
      <c r="F3" s="56">
        <v>730000</v>
      </c>
      <c r="H3" t="s">
        <v>185</v>
      </c>
    </row>
    <row r="4" spans="1:8">
      <c r="A4" s="31" t="s">
        <v>181</v>
      </c>
      <c r="B4" s="31">
        <f>B3</f>
        <v>2.7</v>
      </c>
      <c r="C4" s="31">
        <v>0.61</v>
      </c>
      <c r="E4" s="56">
        <v>11250</v>
      </c>
      <c r="F4" s="56">
        <v>750000</v>
      </c>
      <c r="H4" t="s">
        <v>184</v>
      </c>
    </row>
    <row r="5" spans="1:8">
      <c r="A5" s="31" t="s">
        <v>179</v>
      </c>
      <c r="B5" s="31">
        <v>1.5</v>
      </c>
      <c r="C5" s="31">
        <v>0.4</v>
      </c>
      <c r="E5" s="56">
        <v>8700</v>
      </c>
      <c r="F5" s="56">
        <v>435000</v>
      </c>
      <c r="H5" t="s">
        <v>160</v>
      </c>
    </row>
    <row r="6" spans="1:8">
      <c r="A6" s="31" t="s">
        <v>182</v>
      </c>
      <c r="B6" s="31">
        <v>0</v>
      </c>
      <c r="C6" s="31">
        <v>0.74</v>
      </c>
      <c r="E6" s="56">
        <v>7000</v>
      </c>
      <c r="F6" s="56">
        <v>350000</v>
      </c>
      <c r="H6" t="s">
        <v>160</v>
      </c>
    </row>
    <row r="9" spans="1:8">
      <c r="A9" s="11" t="s">
        <v>4</v>
      </c>
      <c r="B9">
        <v>1.9</v>
      </c>
      <c r="E9" s="56">
        <v>108000</v>
      </c>
    </row>
    <row r="10" spans="1:8">
      <c r="A10" s="11" t="s">
        <v>9</v>
      </c>
      <c r="B10">
        <v>4</v>
      </c>
      <c r="E10" s="56">
        <v>26000</v>
      </c>
    </row>
    <row r="11" spans="1:8">
      <c r="A11" s="11" t="s">
        <v>10</v>
      </c>
      <c r="B11">
        <v>4</v>
      </c>
      <c r="E11" s="56">
        <v>26000</v>
      </c>
    </row>
    <row r="12" spans="1:8">
      <c r="A12" s="11" t="s">
        <v>19</v>
      </c>
      <c r="B12">
        <v>0</v>
      </c>
      <c r="E12" s="56">
        <v>13425</v>
      </c>
    </row>
    <row r="13" spans="1:8">
      <c r="A13" s="11" t="s">
        <v>21</v>
      </c>
      <c r="B13">
        <v>0</v>
      </c>
      <c r="E13" s="56">
        <v>14850</v>
      </c>
    </row>
    <row r="14" spans="1:8">
      <c r="A14" s="11" t="s">
        <v>148</v>
      </c>
      <c r="B14">
        <v>1.6</v>
      </c>
      <c r="E14" s="56">
        <v>800</v>
      </c>
      <c r="H14" t="s">
        <v>259</v>
      </c>
    </row>
    <row r="15" spans="1:8">
      <c r="A15" s="11" t="s">
        <v>41</v>
      </c>
      <c r="B15">
        <v>4.5</v>
      </c>
      <c r="E15" s="56">
        <v>7423</v>
      </c>
      <c r="H15" t="s">
        <v>259</v>
      </c>
    </row>
    <row r="16" spans="1:8">
      <c r="A16" s="11" t="s">
        <v>45</v>
      </c>
      <c r="B16">
        <v>0</v>
      </c>
      <c r="E16" s="56">
        <v>11000</v>
      </c>
      <c r="H16" t="s">
        <v>259</v>
      </c>
    </row>
    <row r="17" spans="1:8">
      <c r="A17" s="11" t="s">
        <v>46</v>
      </c>
      <c r="B17">
        <v>0</v>
      </c>
      <c r="E17" s="56">
        <v>7600</v>
      </c>
      <c r="H17" t="s">
        <v>259</v>
      </c>
    </row>
    <row r="18" spans="1:8">
      <c r="A18" s="11" t="s">
        <v>50</v>
      </c>
      <c r="B18">
        <v>2.4</v>
      </c>
      <c r="E18" s="56">
        <v>24700</v>
      </c>
    </row>
    <row r="19" spans="1:8">
      <c r="A19" s="11" t="s">
        <v>51</v>
      </c>
      <c r="B19">
        <v>1.22</v>
      </c>
      <c r="E19" s="56">
        <v>12900</v>
      </c>
    </row>
    <row r="20" spans="1:8">
      <c r="A20" s="11" t="s">
        <v>224</v>
      </c>
      <c r="B20">
        <v>7</v>
      </c>
      <c r="E20" s="56">
        <v>0</v>
      </c>
    </row>
    <row r="21" spans="1:8">
      <c r="A21" s="11" t="s">
        <v>42</v>
      </c>
      <c r="B21">
        <v>0</v>
      </c>
      <c r="E21" s="56">
        <v>20000</v>
      </c>
    </row>
    <row r="22" spans="1:8">
      <c r="A22" s="11" t="s">
        <v>43</v>
      </c>
      <c r="B22">
        <v>0</v>
      </c>
      <c r="E22" s="56">
        <v>0</v>
      </c>
    </row>
    <row r="23" spans="1:8">
      <c r="A23" s="11" t="s">
        <v>44</v>
      </c>
      <c r="B23">
        <v>0</v>
      </c>
      <c r="E23" s="56">
        <v>7810</v>
      </c>
    </row>
    <row r="24" spans="1:8">
      <c r="A24" s="11" t="s">
        <v>13</v>
      </c>
      <c r="B24">
        <v>0</v>
      </c>
      <c r="E24" s="56">
        <v>58140.000000000007</v>
      </c>
    </row>
    <row r="25" spans="1:8">
      <c r="A25" s="11" t="s">
        <v>14</v>
      </c>
      <c r="B25">
        <v>0</v>
      </c>
      <c r="E25" s="56">
        <v>51170.000000000007</v>
      </c>
    </row>
    <row r="26" spans="1:8">
      <c r="A26" s="11" t="s">
        <v>17</v>
      </c>
      <c r="B26">
        <v>0</v>
      </c>
      <c r="E26" s="56">
        <v>0</v>
      </c>
    </row>
    <row r="27" spans="1:8">
      <c r="A27" s="11" t="s">
        <v>18</v>
      </c>
      <c r="B27">
        <v>0</v>
      </c>
      <c r="E27" s="56">
        <v>11375</v>
      </c>
    </row>
    <row r="28" spans="1:8">
      <c r="A28" s="11" t="s">
        <v>20</v>
      </c>
      <c r="B28">
        <v>0</v>
      </c>
      <c r="E28" s="56">
        <v>33450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71E-25F5-45F0-94D6-B22CBC9244DA}">
  <dimension ref="A1:D23"/>
  <sheetViews>
    <sheetView workbookViewId="0">
      <selection activeCell="G39" sqref="G39"/>
    </sheetView>
  </sheetViews>
  <sheetFormatPr defaultRowHeight="14.5"/>
  <cols>
    <col min="1" max="1" width="30.81640625" customWidth="1"/>
  </cols>
  <sheetData>
    <row r="1" spans="1:4">
      <c r="B1" s="38">
        <v>2020</v>
      </c>
      <c r="C1" s="38">
        <v>2030</v>
      </c>
      <c r="D1" s="38">
        <v>2050</v>
      </c>
    </row>
    <row r="2" spans="1:4">
      <c r="A2" s="11" t="s">
        <v>3</v>
      </c>
      <c r="B2">
        <v>2040000</v>
      </c>
      <c r="C2">
        <v>2040000</v>
      </c>
    </row>
    <row r="3" spans="1:4">
      <c r="A3" s="11" t="s">
        <v>4</v>
      </c>
      <c r="C3">
        <v>2900000</v>
      </c>
    </row>
    <row r="4" spans="1:4">
      <c r="A4" s="11" t="s">
        <v>9</v>
      </c>
      <c r="C4">
        <v>830000</v>
      </c>
    </row>
    <row r="5" spans="1:4">
      <c r="A5" s="11" t="s">
        <v>10</v>
      </c>
      <c r="C5">
        <v>1200000</v>
      </c>
    </row>
    <row r="6" spans="1:4">
      <c r="A6" s="11" t="s">
        <v>11</v>
      </c>
      <c r="C6">
        <v>1200000</v>
      </c>
    </row>
    <row r="7" spans="1:4">
      <c r="A7" s="11" t="s">
        <v>142</v>
      </c>
      <c r="B7">
        <v>3845510</v>
      </c>
    </row>
    <row r="8" spans="1:4">
      <c r="A8" s="11" t="s">
        <v>182</v>
      </c>
      <c r="D8">
        <v>350000</v>
      </c>
    </row>
    <row r="9" spans="1:4">
      <c r="A9" s="11" t="s">
        <v>146</v>
      </c>
      <c r="B9">
        <v>343000</v>
      </c>
    </row>
    <row r="10" spans="1:4">
      <c r="A10" s="11" t="s">
        <v>183</v>
      </c>
      <c r="D10">
        <v>800000</v>
      </c>
    </row>
    <row r="11" spans="1:4">
      <c r="A11" s="11" t="s">
        <v>180</v>
      </c>
      <c r="D11">
        <v>730000</v>
      </c>
    </row>
    <row r="12" spans="1:4">
      <c r="A12" s="11" t="s">
        <v>181</v>
      </c>
      <c r="D12">
        <v>750000</v>
      </c>
    </row>
    <row r="13" spans="1:4">
      <c r="A13" s="11" t="s">
        <v>179</v>
      </c>
      <c r="D13">
        <v>435000</v>
      </c>
    </row>
    <row r="14" spans="1:4">
      <c r="A14" s="11" t="s">
        <v>19</v>
      </c>
      <c r="B14">
        <v>8000000</v>
      </c>
      <c r="C14">
        <v>2690000</v>
      </c>
    </row>
    <row r="15" spans="1:4">
      <c r="A15" s="11" t="s">
        <v>21</v>
      </c>
      <c r="B15">
        <v>8000000</v>
      </c>
    </row>
    <row r="16" spans="1:4">
      <c r="A16" s="11" t="s">
        <v>145</v>
      </c>
      <c r="B16">
        <v>3845510</v>
      </c>
    </row>
    <row r="17" spans="1:4">
      <c r="A17" s="11" t="s">
        <v>148</v>
      </c>
      <c r="B17">
        <v>321000</v>
      </c>
      <c r="C17">
        <v>176000</v>
      </c>
    </row>
    <row r="18" spans="1:4">
      <c r="A18" s="11" t="s">
        <v>2</v>
      </c>
      <c r="B18">
        <v>7940450</v>
      </c>
      <c r="C18">
        <v>4000000</v>
      </c>
    </row>
    <row r="19" spans="1:4">
      <c r="A19" s="11" t="s">
        <v>41</v>
      </c>
      <c r="C19">
        <v>435000</v>
      </c>
    </row>
    <row r="20" spans="1:4">
      <c r="A20" s="11" t="s">
        <v>149</v>
      </c>
      <c r="B20">
        <v>2000000</v>
      </c>
    </row>
    <row r="21" spans="1:4">
      <c r="A21" s="11" t="s">
        <v>46</v>
      </c>
      <c r="B21">
        <v>587000</v>
      </c>
      <c r="C21">
        <v>380000</v>
      </c>
      <c r="D21">
        <v>380000</v>
      </c>
    </row>
    <row r="22" spans="1:4">
      <c r="A22" s="11" t="s">
        <v>50</v>
      </c>
      <c r="B22">
        <v>2270000</v>
      </c>
      <c r="C22">
        <v>1930000</v>
      </c>
      <c r="D22">
        <v>1800000</v>
      </c>
    </row>
    <row r="23" spans="1:4">
      <c r="A23" s="11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explanation</vt:lpstr>
      <vt:lpstr>danish</vt:lpstr>
      <vt:lpstr>node</vt:lpstr>
      <vt:lpstr>investmentCosts</vt:lpstr>
      <vt:lpstr>fixedCosts</vt:lpstr>
      <vt:lpstr>unit2020</vt:lpstr>
      <vt:lpstr>unit2030</vt:lpstr>
      <vt:lpstr>unit2050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2023-04-25T16:14:52Z</dcterms:modified>
</cp:coreProperties>
</file>