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E8BB3ED-12F5-4FDD-A446-AEEA58E0E333}" xr6:coauthVersionLast="47" xr6:coauthVersionMax="47" xr10:uidLastSave="{00000000-0000-0000-0000-000000000000}"/>
  <bookViews>
    <workbookView xWindow="-16485" yWindow="-16320" windowWidth="29040" windowHeight="1584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HydrogenfromOptim" sheetId="64" r:id="rId5"/>
    <sheet name="CapacityMarkets" sheetId="27" r:id="rId6"/>
    <sheet name="StrategicReserveOperator" sheetId="4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EnergyProducers" sheetId="17" r:id="rId15"/>
    <sheet name="ElectricitySpotMarkets" sheetId="14" r:id="rId16"/>
    <sheet name="TechnologyTargets" sheetId="26" r:id="rId17"/>
    <sheet name="YearlyTargets" sheetId="52" r:id="rId18"/>
    <sheet name="yearlyCO2" sheetId="53" r:id="rId19"/>
    <sheet name="technologyPotentials" sheetId="51" r:id="rId20"/>
    <sheet name="Dismantled" sheetId="49" r:id="rId21"/>
    <sheet name="StepTrends" sheetId="18" r:id="rId22"/>
    <sheet name="EnergyConsumers" sheetId="16" r:id="rId23"/>
    <sheet name="yearlytechnologyPotentials2" sheetId="58" r:id="rId24"/>
    <sheet name="graphs" sheetId="56" r:id="rId25"/>
    <sheet name="CO2DE" sheetId="44" r:id="rId26"/>
    <sheet name="backup" sheetId="50" r:id="rId27"/>
    <sheet name="sources" sheetId="54" r:id="rId28"/>
    <sheet name="NewTechnologies" sheetId="35" r:id="rId29"/>
  </sheets>
  <definedNames>
    <definedName name="_xlnm._FilterDatabase" localSheetId="9" hidden="1">CandidatePowerPlants!$A$1:$D$1</definedName>
    <definedName name="_xlnm._FilterDatabase" localSheetId="14" hidden="1">EnergyProducers!#REF!</definedName>
    <definedName name="_xlnm._FilterDatabase" localSheetId="28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5" l="1"/>
  <c r="G4" i="45"/>
  <c r="G5" i="45"/>
  <c r="G6" i="45"/>
  <c r="G7" i="45"/>
  <c r="J31" i="63" l="1"/>
  <c r="J32" i="63"/>
  <c r="M32" i="63" s="1"/>
  <c r="J30" i="63"/>
  <c r="D36" i="63"/>
  <c r="D4" i="63"/>
  <c r="D5" i="63"/>
  <c r="D6" i="63"/>
  <c r="D7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" i="63"/>
  <c r="J23" i="63"/>
  <c r="J24" i="63"/>
  <c r="J25" i="63"/>
  <c r="J26" i="63"/>
  <c r="J22" i="63"/>
  <c r="K23" i="63"/>
  <c r="K24" i="63"/>
  <c r="K25" i="63"/>
  <c r="K26" i="63"/>
  <c r="K22" i="63"/>
  <c r="J8" i="63"/>
  <c r="J6" i="63" l="1"/>
  <c r="J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K9" i="63"/>
  <c r="K10" i="63" s="1"/>
  <c r="K11" i="63" s="1"/>
  <c r="K12" i="63" s="1"/>
  <c r="K13" i="63" s="1"/>
  <c r="K14" i="63" s="1"/>
  <c r="K15" i="63" s="1"/>
  <c r="K16" i="63" s="1"/>
  <c r="K17" i="63" s="1"/>
  <c r="K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8" i="63"/>
  <c r="J16" i="63"/>
  <c r="J9" i="63"/>
  <c r="J10" i="63"/>
  <c r="J11" i="63"/>
  <c r="J12" i="63"/>
  <c r="J13" i="63"/>
  <c r="J14" i="63"/>
  <c r="J15" i="63"/>
  <c r="J17" i="63"/>
  <c r="J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S14" i="33"/>
  <c r="A30" i="41" l="1"/>
  <c r="A29" i="41"/>
  <c r="C3" i="18" l="1"/>
  <c r="D18" i="33" l="1"/>
  <c r="P18" i="33"/>
  <c r="T18" i="33" s="1"/>
  <c r="Q18" i="33"/>
  <c r="R18" i="33"/>
  <c r="C18" i="33"/>
  <c r="S16" i="33"/>
  <c r="S34" i="33"/>
  <c r="S13" i="33"/>
  <c r="S10" i="33"/>
  <c r="S11" i="33"/>
  <c r="S12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4" i="33"/>
  <c r="S5" i="33"/>
  <c r="S6" i="33"/>
  <c r="S7" i="33"/>
  <c r="S25" i="33"/>
  <c r="S26" i="33"/>
  <c r="S27" i="33"/>
  <c r="S28" i="33"/>
  <c r="S18" i="33" s="1"/>
  <c r="S29" i="33"/>
  <c r="S30" i="33"/>
  <c r="S8" i="33"/>
  <c r="S31" i="33"/>
  <c r="S32" i="33"/>
  <c r="S9" i="33"/>
  <c r="S33" i="33"/>
  <c r="S35" i="33"/>
  <c r="S36" i="33"/>
  <c r="S17" i="33"/>
  <c r="S24" i="33"/>
  <c r="S15" i="33"/>
  <c r="S2" i="33"/>
  <c r="G2" i="4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<sst xmlns="http://schemas.openxmlformats.org/spreadsheetml/2006/main" count="937" uniqueCount="411">
  <si>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</si>
  <si>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</si>
  <si>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</si>
  <si>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</si>
  <si>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</si>
  <si>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</si>
  <si>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</si>
  <si>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</si>
  <si>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</si>
  <si>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</si>
  <si>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</si>
  <si>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</si>
  <si>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</si>
  <si>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</si>
  <si>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</si>
  <si>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</si>
  <si>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</si>
  <si>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</si>
  <si>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</si>
  <si>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</si>
  <si>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</si>
  <si>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</si>
  <si>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</si>
  <si>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</si>
  <si>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</si>
  <si>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</si>
  <si>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</si>
  <si>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</si>
  <si>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</si>
  <si>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</si>
  <si>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</si>
  <si>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</si>
  <si>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</si>
  <si>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</si>
  <si>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</si>
  <si>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</si>
  <si>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</si>
  <si>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</si>
  <si>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</si>
  <si>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</si>
  <si>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</si>
  <si>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</si>
  <si>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</si>
  <si>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</si>
  <si>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</si>
  <si>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</si>
  <si>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</si>
  <si>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</si>
  <si>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</si>
  <si>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</si>
  <si>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</si>
  <si>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</si>
  <si>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</si>
  <si>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</si>
  <si>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</si>
  <si>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</si>
  <si>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</si>
  <si>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</si>
  <si>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</si>
  <si>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</si>
  <si>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</si>
  <si>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</si>
  <si>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</si>
  <si>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</si>
  <si>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</si>
  <si>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</si>
  <si>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</si>
  <si>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</si>
  <si>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</si>
  <si>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</si>
  <si>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</si>
  <si>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</si>
  <si>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</si>
  <si>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</si>
  <si>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</si>
  <si>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</si>
  <si>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</si>
  <si>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</si>
  <si>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</si>
  <si>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</si>
  <si>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</si>
  <si>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</si>
  <si>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</si>
  <si>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</si>
  <si>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</si>
  <si>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</si>
  <si>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</si>
  <si>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</si>
  <si>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</si>
  <si>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</si>
  <si>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</si>
  <si>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</si>
  <si>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</si>
  <si>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</si>
  <si>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</si>
  <si>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</si>
  <si>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</si>
  <si>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</si>
  <si>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</si>
  <si>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</si>
  <si>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</si>
  <si>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</si>
  <si>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</si>
  <si>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</si>
  <si>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</si>
  <si>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</si>
  <si>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</si>
  <si>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</si>
  <si>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</si>
  <si>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</si>
  <si>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</si>
  <si>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</si>
  <si>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</si>
  <si>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</si>
  <si>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</si>
  <si>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</si>
  <si>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</si>
  <si>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</si>
  <si>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</si>
  <si>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</si>
  <si>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</si>
  <si>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</si>
  <si>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</si>
  <si>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</si>
  <si>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</si>
  <si>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</si>
  <si>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</si>
  <si>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</si>
  <si>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</si>
  <si>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</si>
  <si>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</si>
  <si>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</si>
  <si>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</si>
  <si>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</si>
  <si>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</si>
  <si>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</si>
  <si>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</si>
  <si>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</si>
  <si>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</si>
  <si>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</si>
  <si>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</si>
  <si>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</si>
  <si>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</si>
  <si>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</si>
  <si>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</si>
  <si>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</si>
  <si>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</si>
  <si>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</si>
  <si>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</si>
  <si>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</si>
  <si>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</si>
  <si>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</si>
  <si>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</si>
  <si>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</si>
  <si>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</si>
  <si>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</si>
  <si>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</si>
  <si>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</si>
  <si>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</si>
  <si>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</si>
  <si>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</si>
  <si>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</si>
  <si>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</si>
  <si>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</si>
  <si>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</si>
  <si>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</si>
  <si>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</si>
  <si>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</si>
  <si>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</si>
  <si>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</si>
  <si>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</si>
  <si>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</si>
  <si>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</si>
  <si>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</si>
  <si>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</si>
  <si>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</si>
  <si>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</si>
  <si>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</si>
  <si>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</si>
  <si>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</si>
  <si>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</si>
  <si>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</si>
  <si>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</si>
  <si>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</si>
  <si>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</si>
  <si>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</si>
  <si>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</si>
  <si>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</si>
  <si>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</si>
  <si>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</si>
  <si>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</si>
  <si>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</si>
  <si>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</si>
  <si>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</si>
  <si>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</si>
  <si>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</si>
  <si>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</si>
  <si>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</si>
  <si>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</si>
  <si>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</si>
  <si>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</si>
  <si>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</si>
  <si>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</si>
  <si>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</si>
  <si>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</si>
  <si>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</si>
  <si>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</si>
  <si>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</si>
  <si>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</si>
  <si>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</si>
  <si>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</si>
  <si>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</si>
  <si>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</si>
  <si>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</si>
  <si>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</si>
  <si>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</si>
  <si>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</si>
  <si>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</si>
  <si>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</si>
  <si>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</si>
  <si>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</si>
  <si>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</si>
  <si>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</si>
  <si>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</si>
  <si>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</si>
  <si>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</si>
  <si>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</si>
  <si>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</si>
  <si>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</si>
  <si>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</si>
  <si>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</si>
  <si>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</si>
  <si>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</si>
  <si>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</si>
  <si>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</si>
  <si>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</si>
  <si>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</si>
  <si>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</si>
  <si>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</si>
  <si>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</si>
  <si>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</si>
  <si>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</si>
  <si>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</si>
  <si>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</si>
  <si>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</si>
  <si>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</si>
  <si>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</si>
  <si>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</si>
  <si>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</si>
  <si>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</si>
  <si>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</si>
  <si>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</si>
  <si>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</si>
  <si>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</si>
  <si>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</si>
  <si>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</si>
  <si>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</si>
  <si>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</si>
  <si>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</si>
  <si>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</si>
  <si>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</si>
  <si>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</si>
  <si>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</si>
  <si>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</si>
  <si>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</si>
  <si>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</si>
  <si>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</si>
  <si>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</si>
  <si>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</si>
  <si>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</si>
  <si>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</si>
  <si>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</si>
  <si>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</si>
  <si>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</si>
  <si>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</si>
  <si>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</si>
  <si>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</si>
  <si>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</si>
  <si>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</si>
  <si>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</si>
  <si>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</si>
  <si>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</si>
  <si>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</si>
  <si>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</si>
  <si>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</si>
  <si>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</si>
  <si>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</si>
  <si>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</si>
  <si>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</si>
  <si>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</si>
  <si>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</si>
  <si>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</si>
  <si>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</si>
  <si>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</si>
  <si>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</si>
  <si>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</si>
  <si>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</si>
  <si>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</si>
  <si>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</si>
  <si>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</si>
  <si>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</si>
  <si>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</si>
  <si>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</si>
  <si>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</si>
  <si>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</si>
  <si>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</si>
  <si>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</si>
  <si>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</si>
  <si>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</si>
  <si>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</si>
  <si>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</si>
  <si>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</si>
  <si>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</si>
  <si>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</si>
  <si>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</si>
  <si>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</si>
  <si>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</si>
  <si>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</si>
  <si>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</si>
  <si>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</si>
  <si>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</si>
  <si>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</si>
  <si>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</si>
  <si>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</si>
  <si>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</si>
  <si>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</si>
  <si>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</si>
  <si>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</si>
  <si>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</si>
  <si>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</si>
  <si>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</si>
  <si>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</si>
  <si>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</si>
  <si>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</si>
  <si>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</si>
  <si>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</si>
  <si>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</si>
  <si>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</si>
  <si>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</si>
  <si>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</si>
  <si>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</si>
  <si>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</si>
  <si>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</si>
  <si>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</si>
  <si>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</si>
  <si>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</si>
  <si>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</si>
  <si>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</si>
  <si>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</si>
  <si>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</si>
  <si>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</si>
  <si>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</si>
  <si>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</si>
  <si>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</si>
  <si>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</si>
  <si>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</si>
  <si>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</si>
  <si>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</si>
  <si>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</si>
  <si>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</si>
  <si>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</si>
  <si>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</si>
  <si>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</si>
  <si>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</si>
  <si>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</si>
  <si>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</si>
  <si>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</si>
  <si>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</si>
  <si>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</si>
  <si>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</si>
  <si>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</si>
  <si>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</si>
  <si>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</si>
  <si>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</si>
  <si>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</si>
  <si>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</si>
  <si>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</si>
  <si>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</si>
  <si>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</si>
  <si>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</si>
  <si>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</si>
  <si>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</si>
  <si>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</si>
  <si>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</si>
  <si>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</si>
  <si>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</si>
  <si>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</si>
  <si>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</si>
  <si>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</si>
  <si>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</si>
  <si>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</si>
  <si>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</si>
  <si>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</si>
  <si>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</si>
  <si>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</si>
  <si>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</si>
  <si>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</si>
  <si>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</si>
  <si>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</si>
  <si>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</si>
  <si>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</si>
  <si>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</si>
  <si>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</si>
  <si>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</si>
  <si>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</si>
  <si>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</si>
  <si>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</si>
  <si>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</si>
  <si>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</si>
  <si>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</si>
  <si>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&lt; from competes results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</si>
</sst>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TechnologyTrends!$J$6:$J$18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TechnologyTrends!$K$5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TechnologyTrends!$L$5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TechnologyTrends!$J$21:$J$26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TechnologyTrends!$K$20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0.43</c:v>
                </c:pt>
                <c:pt idx="1">
                  <c:v>0.42785000000000001</c:v>
                </c:pt>
                <c:pt idx="2">
                  <c:v>0.42571075000000003</c:v>
                </c:pt>
                <c:pt idx="3">
                  <c:v>0.42358219624999999</c:v>
                </c:pt>
                <c:pt idx="4">
                  <c:v>0.41103251869375068</c:v>
                </c:pt>
                <c:pt idx="5">
                  <c:v>0.37745793094564473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2</xdr:row>
      <xdr:rowOff>87312</xdr:rowOff>
    </xdr:from>
    <xdr:to>
      <xdr:col>20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196850</xdr:colOff>
      <xdr:row>19</xdr:row>
      <xdr:rowOff>1587</xdr:rowOff>
    </xdr:from>
    <xdr:to>
      <xdr:col>20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66" sqref="A66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6"/>
  <sheetViews>
    <sheetView zoomScale="107" zoomScaleNormal="85" workbookViewId="0">
      <selection activeCell="I6" sqref="I6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2</v>
      </c>
      <c r="B2" t="s">
        <v>114</v>
      </c>
      <c r="C2" t="b">
        <v>1</v>
      </c>
      <c r="D2">
        <v>350</v>
      </c>
      <c r="G2">
        <f>LOOKUP(B2,TechnologiesEmlab!$A$2:$A$30,TechnologiesEmlab!$S$2:$S$30)</f>
        <v>7</v>
      </c>
    </row>
    <row r="3" spans="1:8">
      <c r="A3">
        <v>3</v>
      </c>
      <c r="B3" t="s">
        <v>117</v>
      </c>
      <c r="C3" t="b">
        <v>1</v>
      </c>
      <c r="D3">
        <v>250</v>
      </c>
      <c r="G3">
        <f>LOOKUP(B3,TechnologiesEmlab!$A$2:$A$30,TechnologiesEmlab!$S$2:$S$30)</f>
        <v>2</v>
      </c>
    </row>
    <row r="4" spans="1:8">
      <c r="A4">
        <v>4</v>
      </c>
      <c r="B4" t="s">
        <v>348</v>
      </c>
      <c r="C4" t="b">
        <v>1</v>
      </c>
      <c r="D4">
        <v>500</v>
      </c>
      <c r="G4">
        <f>LOOKUP(B4,TechnologiesEmlab!$A$2:$A$30,TechnologiesEmlab!$S$2:$S$30)</f>
        <v>3</v>
      </c>
    </row>
    <row r="5" spans="1:8">
      <c r="A5">
        <v>6</v>
      </c>
      <c r="B5" t="s">
        <v>97</v>
      </c>
      <c r="C5" t="b">
        <v>1</v>
      </c>
      <c r="D5">
        <v>300</v>
      </c>
      <c r="G5">
        <f>LOOKUP(B5,TechnologiesEmlab!$A$2:$A$30,TechnologiesEmlab!$S$2:$S$30)</f>
        <v>4</v>
      </c>
    </row>
    <row r="6" spans="1:8">
      <c r="A6">
        <v>7</v>
      </c>
      <c r="B6" t="s">
        <v>116</v>
      </c>
      <c r="C6" t="b">
        <v>1</v>
      </c>
      <c r="D6">
        <v>500</v>
      </c>
      <c r="G6">
        <f>LOOKUP(B6,TechnologiesEmlab!$A$2:$A$30,TechnologiesEmlab!$S$2:$S$30)</f>
        <v>3</v>
      </c>
    </row>
    <row r="7" spans="1:8">
      <c r="A7">
        <v>8</v>
      </c>
      <c r="B7" t="s">
        <v>176</v>
      </c>
      <c r="C7" t="b">
        <v>1</v>
      </c>
      <c r="D7">
        <v>100</v>
      </c>
      <c r="G7">
        <f>LOOKUP(B7,TechnologiesEmlab!$A$2:$A$30,TechnologiesEmlab!$S$2:$S$30)</f>
        <v>3</v>
      </c>
    </row>
    <row r="12" spans="1:8">
      <c r="A12">
        <v>9</v>
      </c>
      <c r="B12" t="s">
        <v>110</v>
      </c>
      <c r="C12" t="b">
        <v>1</v>
      </c>
      <c r="D12">
        <v>300</v>
      </c>
    </row>
    <row r="13" spans="1:8">
      <c r="A13">
        <v>5</v>
      </c>
      <c r="B13" t="s">
        <v>85</v>
      </c>
      <c r="C13" t="b">
        <v>1</v>
      </c>
      <c r="D13">
        <v>300</v>
      </c>
    </row>
    <row r="14" spans="1:8">
      <c r="A14">
        <v>7</v>
      </c>
      <c r="B14" t="s">
        <v>182</v>
      </c>
      <c r="C14" t="b">
        <v>1</v>
      </c>
      <c r="D14">
        <v>100</v>
      </c>
      <c r="H14" t="s">
        <v>364</v>
      </c>
    </row>
    <row r="15" spans="1:8">
      <c r="A15">
        <v>9</v>
      </c>
      <c r="B15" t="s">
        <v>349</v>
      </c>
      <c r="C15" t="b">
        <v>1</v>
      </c>
      <c r="D15">
        <v>300</v>
      </c>
    </row>
    <row r="16" spans="1:8">
      <c r="A16">
        <v>5</v>
      </c>
      <c r="B16" t="s">
        <v>350</v>
      </c>
      <c r="C16" t="b">
        <v>1</v>
      </c>
      <c r="D16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37"/>
  <sheetViews>
    <sheetView zoomScaleNormal="85" workbookViewId="0">
      <pane ySplit="1" topLeftCell="A8" activePane="bottomLeft" state="frozen"/>
      <selection pane="bottomLeft" activeCell="G43" sqref="G43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15" width="15.1796875" customWidth="1"/>
    <col min="16" max="16" width="18.453125" customWidth="1"/>
    <col min="17" max="17" width="15.1796875" customWidth="1"/>
    <col min="18" max="18" width="23.269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6" t="s">
        <v>151</v>
      </c>
      <c r="B1" s="6" t="s">
        <v>177</v>
      </c>
      <c r="C1" s="58" t="s">
        <v>68</v>
      </c>
      <c r="D1" s="5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5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</row>
    <row r="2" spans="1:30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29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0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0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 s="11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0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 s="11">
        <f t="shared" si="0"/>
        <v>3</v>
      </c>
      <c r="T5" s="11">
        <f t="shared" si="1"/>
        <v>1</v>
      </c>
    </row>
    <row r="6" spans="1:30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0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 s="11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</row>
    <row r="9" spans="1:30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 s="11">
        <f t="shared" ref="S9:S17" si="2">D9+C9</f>
        <v>3</v>
      </c>
      <c r="T9" s="11">
        <f t="shared" ref="T9:T18" si="3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</row>
    <row r="10" spans="1:30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 s="11">
        <f t="shared" si="2"/>
        <v>5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 s="11">
        <f t="shared" si="2"/>
        <v>6</v>
      </c>
      <c r="T11" s="11">
        <f t="shared" si="3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 s="11">
        <f t="shared" si="2"/>
        <v>2</v>
      </c>
      <c r="T12" s="11">
        <f t="shared" si="3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11" customFormat="1">
      <c r="A13" s="11" t="s">
        <v>176</v>
      </c>
      <c r="B13" s="11" t="s">
        <v>174</v>
      </c>
      <c r="C13" s="31">
        <v>1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 s="11">
        <f t="shared" si="2"/>
        <v>2</v>
      </c>
      <c r="T13" s="11">
        <f t="shared" si="3"/>
        <v>1</v>
      </c>
    </row>
    <row r="14" spans="1:30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 s="11">
        <f t="shared" si="2"/>
        <v>7</v>
      </c>
      <c r="T14" s="11">
        <f t="shared" si="3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 s="11">
        <f t="shared" si="2"/>
        <v>3</v>
      </c>
      <c r="T15" s="11">
        <f t="shared" si="3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0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 s="11">
        <f t="shared" si="2"/>
        <v>2</v>
      </c>
      <c r="T16" s="11">
        <f t="shared" si="3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0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 s="11">
        <f t="shared" si="2"/>
        <v>2</v>
      </c>
      <c r="T17" s="11">
        <f t="shared" si="3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</row>
    <row r="18" spans="1:30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 s="11">
        <f>S28</f>
        <v>7</v>
      </c>
      <c r="T18" s="11">
        <f t="shared" si="3"/>
        <v>1</v>
      </c>
      <c r="U18" s="11" t="s">
        <v>126</v>
      </c>
    </row>
    <row r="19" spans="1:30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t="s">
        <v>126</v>
      </c>
      <c r="N19" s="11"/>
      <c r="O19" s="11"/>
    </row>
    <row r="20" spans="1:30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t="s">
        <v>126</v>
      </c>
      <c r="N20" s="11"/>
      <c r="O20" s="11"/>
    </row>
    <row r="21" spans="1:30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t="s">
        <v>126</v>
      </c>
      <c r="N21" s="11"/>
      <c r="O21" s="11"/>
    </row>
    <row r="22" spans="1:30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>
        <v>0</v>
      </c>
      <c r="I22">
        <v>1</v>
      </c>
      <c r="J22" t="s">
        <v>2</v>
      </c>
      <c r="N22" s="11"/>
      <c r="O22" s="11"/>
    </row>
    <row r="23" spans="1:30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>
        <v>0</v>
      </c>
      <c r="I23">
        <v>1</v>
      </c>
      <c r="J23" t="s">
        <v>2</v>
      </c>
      <c r="N23" s="11"/>
      <c r="O23" s="11"/>
    </row>
    <row r="24" spans="1:30">
      <c r="A24" t="s">
        <v>115</v>
      </c>
      <c r="B24" t="s">
        <v>148</v>
      </c>
      <c r="E24">
        <v>0</v>
      </c>
      <c r="F24">
        <v>0</v>
      </c>
      <c r="G24" t="b">
        <v>0</v>
      </c>
      <c r="H24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0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1</v>
      </c>
      <c r="H25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</row>
    <row r="26" spans="1:30">
      <c r="A26" t="s">
        <v>102</v>
      </c>
      <c r="B26" t="s">
        <v>148</v>
      </c>
      <c r="E26">
        <v>20</v>
      </c>
      <c r="F26">
        <v>20</v>
      </c>
      <c r="G26" t="b">
        <v>1</v>
      </c>
      <c r="H26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0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1</v>
      </c>
      <c r="H27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</row>
    <row r="28" spans="1:30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1</v>
      </c>
      <c r="H28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</row>
    <row r="29" spans="1:30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</row>
    <row r="30" spans="1:30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>
        <v>0</v>
      </c>
      <c r="I30">
        <v>0.5</v>
      </c>
      <c r="J30"/>
      <c r="N30"/>
      <c r="O30"/>
      <c r="R30"/>
      <c r="S30">
        <f t="shared" ref="S30:S36" si="4">D30+C30</f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</row>
    <row r="31" spans="1:30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>
        <v>0</v>
      </c>
      <c r="I31">
        <v>1</v>
      </c>
      <c r="J31" t="s">
        <v>130</v>
      </c>
      <c r="N31"/>
      <c r="O31"/>
      <c r="P31"/>
      <c r="Q31"/>
      <c r="R31"/>
      <c r="S31">
        <f t="shared" si="4"/>
        <v>0</v>
      </c>
      <c r="T31">
        <f t="shared" ref="T31:T36" si="5">IF(P31&lt;&gt;"",1,0)</f>
        <v>0</v>
      </c>
      <c r="U31"/>
      <c r="V31"/>
      <c r="W31"/>
      <c r="X31"/>
      <c r="Y31"/>
      <c r="Z31"/>
      <c r="AA31"/>
      <c r="AB31"/>
      <c r="AC31"/>
      <c r="AD31"/>
    </row>
    <row r="32" spans="1:30">
      <c r="A32" t="s">
        <v>109</v>
      </c>
      <c r="B32" t="s">
        <v>147</v>
      </c>
      <c r="E32">
        <v>20</v>
      </c>
      <c r="F32">
        <v>20</v>
      </c>
      <c r="G32" t="b">
        <v>0</v>
      </c>
      <c r="H32">
        <v>0</v>
      </c>
      <c r="I32">
        <v>1</v>
      </c>
      <c r="J32" t="s">
        <v>130</v>
      </c>
      <c r="S32">
        <f t="shared" si="4"/>
        <v>0</v>
      </c>
      <c r="T32">
        <f t="shared" si="5"/>
        <v>0</v>
      </c>
    </row>
    <row r="33" spans="1:30">
      <c r="A33" t="s">
        <v>111</v>
      </c>
      <c r="B33" t="s">
        <v>147</v>
      </c>
      <c r="E33">
        <v>15</v>
      </c>
      <c r="F33">
        <v>15</v>
      </c>
      <c r="G33" t="b">
        <v>0</v>
      </c>
      <c r="H33">
        <v>0</v>
      </c>
      <c r="I33">
        <v>1</v>
      </c>
      <c r="S33">
        <f t="shared" si="4"/>
        <v>0</v>
      </c>
      <c r="T33">
        <f t="shared" si="5"/>
        <v>0</v>
      </c>
      <c r="U33" t="s">
        <v>2</v>
      </c>
    </row>
    <row r="34" spans="1:30">
      <c r="A34" t="s">
        <v>118</v>
      </c>
      <c r="B34" t="s">
        <v>148</v>
      </c>
      <c r="E34">
        <v>20</v>
      </c>
      <c r="F34">
        <v>20</v>
      </c>
      <c r="G34" t="b">
        <v>1</v>
      </c>
      <c r="H34">
        <v>0</v>
      </c>
      <c r="I34">
        <v>0.05</v>
      </c>
      <c r="S34">
        <f t="shared" si="4"/>
        <v>0</v>
      </c>
      <c r="T34">
        <f t="shared" si="5"/>
        <v>0</v>
      </c>
      <c r="U34" t="s">
        <v>153</v>
      </c>
    </row>
    <row r="35" spans="1:30">
      <c r="A35" t="s">
        <v>112</v>
      </c>
      <c r="B35" t="s">
        <v>148</v>
      </c>
      <c r="E35">
        <v>20</v>
      </c>
      <c r="F35">
        <v>20</v>
      </c>
      <c r="G35" t="b">
        <v>1</v>
      </c>
      <c r="H35">
        <v>0</v>
      </c>
      <c r="I35">
        <v>0.08</v>
      </c>
      <c r="S35">
        <f t="shared" si="4"/>
        <v>0</v>
      </c>
      <c r="T35">
        <f t="shared" si="5"/>
        <v>0</v>
      </c>
      <c r="U35" t="s">
        <v>153</v>
      </c>
    </row>
    <row r="36" spans="1:30" s="11" customFormat="1">
      <c r="A36" t="s">
        <v>113</v>
      </c>
      <c r="B36" t="s">
        <v>148</v>
      </c>
      <c r="C36"/>
      <c r="D36"/>
      <c r="E36">
        <v>20</v>
      </c>
      <c r="F36">
        <v>20</v>
      </c>
      <c r="G36" t="b">
        <v>1</v>
      </c>
      <c r="H36">
        <v>0</v>
      </c>
      <c r="I36">
        <v>0.08</v>
      </c>
      <c r="J36"/>
      <c r="N36"/>
      <c r="O36"/>
      <c r="P36"/>
      <c r="Q36"/>
      <c r="R36"/>
      <c r="S36">
        <f t="shared" si="4"/>
        <v>0</v>
      </c>
      <c r="T36">
        <f t="shared" si="5"/>
        <v>0</v>
      </c>
      <c r="U36" t="s">
        <v>153</v>
      </c>
      <c r="V36"/>
      <c r="W36"/>
      <c r="X36"/>
      <c r="Y36"/>
      <c r="Z36"/>
      <c r="AA36"/>
      <c r="AB36"/>
      <c r="AC36"/>
      <c r="AD36"/>
    </row>
    <row r="37" spans="1:30">
      <c r="A37" s="15"/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M142"/>
  <sheetViews>
    <sheetView topLeftCell="A114" zoomScale="71" workbookViewId="0">
      <selection activeCell="G134" sqref="G134"/>
    </sheetView>
  </sheetViews>
  <sheetFormatPr defaultRowHeight="14.5"/>
  <cols>
    <col min="1" max="1" width="58.7265625" customWidth="1"/>
    <col min="2" max="2" width="12.26953125" customWidth="1"/>
    <col min="7" max="7" width="28.6328125" customWidth="1"/>
    <col min="10" max="10" width="18.26953125" customWidth="1"/>
  </cols>
  <sheetData>
    <row r="1" spans="1:12">
      <c r="A1" t="s">
        <v>396</v>
      </c>
      <c r="B1" s="7" t="s">
        <v>393</v>
      </c>
      <c r="D1" s="64" t="s">
        <v>407</v>
      </c>
      <c r="J1" t="s">
        <v>400</v>
      </c>
    </row>
    <row r="2" spans="1:12">
      <c r="A2" s="11" t="str">
        <f>_xlfn.CONCAT(TechnologiesEmlab!A2,"FixedOperatingCostTimeSeries")</f>
        <v>Biomass_CHP_wood_pellets_DHFixedOperatingCostTimeSeries</v>
      </c>
      <c r="B2" s="11">
        <v>0</v>
      </c>
      <c r="D2" t="s">
        <v>398</v>
      </c>
      <c r="J2">
        <v>5.0000000000000001E-3</v>
      </c>
    </row>
    <row r="3" spans="1:12">
      <c r="A3" t="str">
        <f>_xlfn.CONCAT(TechnologiesEmlab!A3,"FixedOperatingCostTimeSeries")</f>
        <v>Biomass_CHP_wood_pellets_PHFixedOperatingCostTimeSeries</v>
      </c>
      <c r="B3" s="11">
        <v>0</v>
      </c>
      <c r="D3" t="str">
        <f>IF(TechnologiesEmlab!H2&gt;0,"ACTIVE", "not active, max life extension 0")</f>
        <v>not active, max life extension 0</v>
      </c>
      <c r="K3" s="61"/>
    </row>
    <row r="4" spans="1:12">
      <c r="A4" t="str">
        <f>_xlfn.CONCAT(TechnologiesEmlab!A4,"FixedOperatingCostTimeSeries")</f>
        <v>CCGTFixedOperatingCostTimeSeries</v>
      </c>
      <c r="B4" s="11">
        <v>0</v>
      </c>
      <c r="D4" t="str">
        <f>IF(TechnologiesEmlab!H3&gt;0,"ACTIVE", "not active, max life extension 0")</f>
        <v>not active, max life extension 0</v>
      </c>
    </row>
    <row r="5" spans="1:12">
      <c r="A5" t="str">
        <f>_xlfn.CONCAT(TechnologiesEmlab!A5,"FixedOperatingCostTimeSeries")</f>
        <v>CCGT_CHP_backpressure_DHFixedOperatingCostTimeSeries</v>
      </c>
      <c r="B5" s="11">
        <v>0</v>
      </c>
      <c r="D5" t="str">
        <f>IF(TechnologiesEmlab!H4&gt;0,"ACTIVE", "not active, max life extension 0")</f>
        <v>not active, max life extension 0</v>
      </c>
      <c r="J5" t="s">
        <v>401</v>
      </c>
      <c r="K5" t="s">
        <v>402</v>
      </c>
      <c r="L5" t="s">
        <v>403</v>
      </c>
    </row>
    <row r="6" spans="1:12">
      <c r="A6" t="str">
        <f>_xlfn.CONCAT(TechnologiesEmlab!A6,"FixedOperatingCostTimeSeries")</f>
        <v>CCGT_CHP_backpressure_PHFixedOperatingCostTimeSeries</v>
      </c>
      <c r="B6" s="11">
        <v>0</v>
      </c>
      <c r="D6" t="str">
        <f>IF(TechnologiesEmlab!H5&gt;0,"ACTIVE", "not active, max life extension 0")</f>
        <v>not active, max life extension 0</v>
      </c>
      <c r="I6">
        <v>-1</v>
      </c>
      <c r="J6">
        <f>(1+$J$2)^I6</f>
        <v>0.99502487562189068</v>
      </c>
    </row>
    <row r="7" spans="1:12">
      <c r="A7" t="str">
        <f>_xlfn.CONCAT(TechnologiesEmlab!A7,"FixedOperatingCostTimeSeries")</f>
        <v>CCSFixedOperatingCostTimeSeries</v>
      </c>
      <c r="B7" s="11">
        <v>0</v>
      </c>
      <c r="D7" t="str">
        <f>IF(TechnologiesEmlab!H6&gt;0,"ACTIVE", "not active, max life extension 0")</f>
        <v>not active, max life extension 0</v>
      </c>
      <c r="H7" t="s">
        <v>399</v>
      </c>
      <c r="I7">
        <v>0</v>
      </c>
      <c r="J7">
        <f t="shared" ref="J7" si="0">(1+$J$2)^I7</f>
        <v>1</v>
      </c>
    </row>
    <row r="8" spans="1:12">
      <c r="A8" t="str">
        <f>_xlfn.CONCAT(TechnologiesEmlab!A8,"FixedOperatingCostTimeSeries")</f>
        <v>NuclearFixedOperatingCostTimeSeries</v>
      </c>
      <c r="B8" s="11">
        <v>0</v>
      </c>
      <c r="D8" t="str">
        <f>IF(TechnologiesEmlab!H7&gt;0,"ACTIVE", "not active, max life extension 0")</f>
        <v>not active, max life extension 0</v>
      </c>
      <c r="I8">
        <v>1</v>
      </c>
      <c r="J8">
        <f>(1+$J$2)^I8</f>
        <v>1.0049999999999999</v>
      </c>
      <c r="K8">
        <f>(1+$J$2)*1</f>
        <v>1.0049999999999999</v>
      </c>
      <c r="L8">
        <f>(1-$J$2)*1</f>
        <v>0.995</v>
      </c>
    </row>
    <row r="9" spans="1:12">
      <c r="A9" t="str">
        <f>_xlfn.CONCAT(TechnologiesEmlab!A9,"FixedOperatingCostTimeSeries")</f>
        <v>OCGTFixedOperatingCostTimeSeries</v>
      </c>
      <c r="B9" s="11">
        <v>0</v>
      </c>
      <c r="D9" t="str">
        <f>IF(TechnologiesEmlab!H8&gt;0,"ACTIVE", "not active, max life extension 0")</f>
        <v>not active, max life extension 0</v>
      </c>
      <c r="I9">
        <v>2</v>
      </c>
      <c r="J9">
        <f t="shared" ref="J9:J18" si="1">(1+$J$2)^I9</f>
        <v>1.0100249999999997</v>
      </c>
      <c r="K9">
        <f>(1+$J$2)*K8</f>
        <v>1.0100249999999997</v>
      </c>
      <c r="L9">
        <f>(1-$J$2)*L8</f>
        <v>0.99002500000000004</v>
      </c>
    </row>
    <row r="10" spans="1:12">
      <c r="A10" t="str">
        <f>_xlfn.CONCAT(TechnologiesEmlab!A10,"FixedOperatingCostTimeSeries")</f>
        <v>Coal PSCFixedOperatingCostTimeSeries</v>
      </c>
      <c r="B10" s="11">
        <v>0</v>
      </c>
      <c r="D10" t="str">
        <f>IF(TechnologiesEmlab!H9&gt;0,"ACTIVE", "not active, max life extension 0")</f>
        <v>not active, max life extension 0</v>
      </c>
      <c r="I10">
        <v>3</v>
      </c>
      <c r="J10">
        <f t="shared" si="1"/>
        <v>1.0150751249999996</v>
      </c>
      <c r="K10">
        <f t="shared" ref="K10:K18" si="2">(1+$J$2)*K9</f>
        <v>1.0150751249999996</v>
      </c>
      <c r="L10">
        <f t="shared" ref="L10:L18" si="3">(1-$J$2)*L9</f>
        <v>0.98507487500000002</v>
      </c>
    </row>
    <row r="11" spans="1:12">
      <c r="A11" t="str">
        <f>_xlfn.CONCAT(TechnologiesEmlab!A11,"FixedOperatingCostTimeSeries")</f>
        <v>Lignite PSCFixedOperatingCostTimeSeries</v>
      </c>
      <c r="B11" s="11">
        <v>0</v>
      </c>
      <c r="D11" t="str">
        <f>IF(TechnologiesEmlab!H10&gt;0,"ACTIVE", "not active, max life extension 0")</f>
        <v>not active, max life extension 0</v>
      </c>
      <c r="I11">
        <v>4</v>
      </c>
      <c r="J11">
        <f t="shared" si="1"/>
        <v>1.0201505006249993</v>
      </c>
      <c r="K11">
        <f t="shared" si="2"/>
        <v>1.0201505006249996</v>
      </c>
      <c r="L11">
        <f t="shared" si="3"/>
        <v>0.98014950062500006</v>
      </c>
    </row>
    <row r="12" spans="1:12">
      <c r="A12" t="str">
        <f>_xlfn.CONCAT(TechnologiesEmlab!A12,"FixedOperatingCostTimeSeries")</f>
        <v>Fuel oil PGTFixedOperatingCostTimeSeries</v>
      </c>
      <c r="B12" s="11">
        <v>0</v>
      </c>
      <c r="D12" t="str">
        <f>IF(TechnologiesEmlab!H11&gt;0,"ACTIVE", "not active, max life extension 0")</f>
        <v>not active, max life extension 0</v>
      </c>
      <c r="I12">
        <v>5</v>
      </c>
      <c r="J12">
        <f t="shared" si="1"/>
        <v>1.0252512531281242</v>
      </c>
      <c r="K12">
        <f t="shared" si="2"/>
        <v>1.0252512531281244</v>
      </c>
      <c r="L12">
        <f t="shared" si="3"/>
        <v>0.97524875312187509</v>
      </c>
    </row>
    <row r="13" spans="1:12">
      <c r="A13" t="str">
        <f>_xlfn.CONCAT(TechnologiesEmlab!A13,"FixedOperatingCostTimeSeries")</f>
        <v>Lithium_ion_batteryFixedOperatingCostTimeSeries</v>
      </c>
      <c r="B13" s="11">
        <v>0</v>
      </c>
      <c r="D13" t="str">
        <f>IF(TechnologiesEmlab!H12&gt;0,"ACTIVE", "not active, max life extension 0")</f>
        <v>not active, max life extension 0</v>
      </c>
      <c r="I13">
        <v>6</v>
      </c>
      <c r="J13">
        <f t="shared" si="1"/>
        <v>1.0303775093937646</v>
      </c>
      <c r="K13">
        <f t="shared" si="2"/>
        <v>1.0303775093937648</v>
      </c>
      <c r="L13">
        <f t="shared" si="3"/>
        <v>0.97037250935626573</v>
      </c>
    </row>
    <row r="14" spans="1:12">
      <c r="A14" t="str">
        <f>_xlfn.CONCAT(TechnologiesEmlab!A14,"FixedOperatingCostTimeSeries")</f>
        <v>Pumped_hydroFixedOperatingCostTimeSeries</v>
      </c>
      <c r="B14" s="11">
        <v>0</v>
      </c>
      <c r="D14" t="str">
        <f>IF(TechnologiesEmlab!H13&gt;0,"ACTIVE", "not active, max life extension 0")</f>
        <v>not active, max life extension 0</v>
      </c>
      <c r="I14">
        <v>7</v>
      </c>
      <c r="J14">
        <f t="shared" si="1"/>
        <v>1.0355293969407333</v>
      </c>
      <c r="K14">
        <f t="shared" si="2"/>
        <v>1.0355293969407335</v>
      </c>
      <c r="L14">
        <f t="shared" si="3"/>
        <v>0.96552064680948435</v>
      </c>
    </row>
    <row r="15" spans="1:12">
      <c r="A15" t="str">
        <f>_xlfn.CONCAT(TechnologiesEmlab!A15,"FixedOperatingCostTimeSeries")</f>
        <v>WTG_offshoreFixedOperatingCostTimeSeries</v>
      </c>
      <c r="B15" s="11">
        <v>0</v>
      </c>
      <c r="D15" t="str">
        <f>IF(TechnologiesEmlab!H14&gt;0,"ACTIVE", "not active, max life extension 0")</f>
        <v>not active, max life extension 0</v>
      </c>
      <c r="I15">
        <v>8</v>
      </c>
      <c r="J15">
        <f t="shared" si="1"/>
        <v>1.0407070439254369</v>
      </c>
      <c r="K15">
        <f t="shared" si="2"/>
        <v>1.0407070439254371</v>
      </c>
      <c r="L15">
        <f t="shared" si="3"/>
        <v>0.96069304357543694</v>
      </c>
    </row>
    <row r="16" spans="1:12">
      <c r="A16" t="str">
        <f>_xlfn.CONCAT(TechnologiesEmlab!A16,"FixedOperatingCostTimeSeries")</f>
        <v>WTG_onshoreFixedOperatingCostTimeSeries</v>
      </c>
      <c r="B16" s="11">
        <v>0</v>
      </c>
      <c r="D16" t="str">
        <f>IF(TechnologiesEmlab!H15&gt;0,"ACTIVE", "not active, max life extension 0")</f>
        <v>not active, max life extension 0</v>
      </c>
      <c r="I16">
        <v>9</v>
      </c>
      <c r="J16">
        <f t="shared" si="1"/>
        <v>1.045910579145064</v>
      </c>
      <c r="K16">
        <f t="shared" si="2"/>
        <v>1.0459105791450642</v>
      </c>
      <c r="L16">
        <f t="shared" si="3"/>
        <v>0.95588957835755972</v>
      </c>
    </row>
    <row r="17" spans="1:13">
      <c r="A17" t="str">
        <f>_xlfn.CONCAT(TechnologiesEmlab!A17,"FixedOperatingCostTimeSeries")</f>
        <v>PV_utility_systemsFixedOperatingCostTimeSeries</v>
      </c>
      <c r="B17" s="11">
        <v>0</v>
      </c>
      <c r="D17" t="str">
        <f>IF(TechnologiesEmlab!H16&gt;0,"ACTIVE", "not active, max life extension 0")</f>
        <v>not active, max life extension 0</v>
      </c>
      <c r="I17">
        <v>10</v>
      </c>
      <c r="J17">
        <f t="shared" si="1"/>
        <v>1.0511401320407892</v>
      </c>
      <c r="K17">
        <f t="shared" si="2"/>
        <v>1.0511401320407894</v>
      </c>
      <c r="L17">
        <f t="shared" si="3"/>
        <v>0.95111013046577186</v>
      </c>
    </row>
    <row r="18" spans="1:13">
      <c r="A18" t="str">
        <f>_xlfn.CONCAT(TechnologiesEmlab!A18,"FixedOperatingCostTimeSeries")</f>
        <v>Hydropower_reservoir_mediumFixedOperatingCostTimeSeries</v>
      </c>
      <c r="B18" s="11">
        <v>0</v>
      </c>
      <c r="D18" t="str">
        <f>IF(TechnologiesEmlab!H17&gt;0,"ACTIVE", "not active, max life extension 0")</f>
        <v>not active, max life extension 0</v>
      </c>
      <c r="I18">
        <v>11</v>
      </c>
      <c r="J18">
        <f t="shared" si="1"/>
        <v>1.056395832700993</v>
      </c>
      <c r="K18">
        <f t="shared" si="2"/>
        <v>1.0563958327009932</v>
      </c>
      <c r="L18">
        <f t="shared" si="3"/>
        <v>0.94635457981344295</v>
      </c>
    </row>
    <row r="19" spans="1:13">
      <c r="A19" t="str">
        <f>_xlfn.CONCAT(TechnologiesEmlab!A19,"FixedOperatingCostTimeSeries")</f>
        <v>hydrogen_turbineFixedOperatingCostTimeSeries</v>
      </c>
      <c r="B19" s="11">
        <v>0</v>
      </c>
      <c r="D19" t="str">
        <f>IF(TechnologiesEmlab!H18&gt;0,"ACTIVE", "not active, max life extension 0")</f>
        <v>not active, max life extension 0</v>
      </c>
    </row>
    <row r="20" spans="1:13">
      <c r="A20" t="str">
        <f>_xlfn.CONCAT(TechnologiesEmlab!A20,"FixedOperatingCostTimeSeries")</f>
        <v>hydrogen_CHPFixedOperatingCostTimeSeries</v>
      </c>
      <c r="B20" s="11">
        <v>0</v>
      </c>
      <c r="D20" t="str">
        <f>IF(TechnologiesEmlab!H19&gt;0,"ACTIVE", "not active, max life extension 0")</f>
        <v>not active, max life extension 0</v>
      </c>
      <c r="H20" t="s">
        <v>110</v>
      </c>
      <c r="J20" t="s">
        <v>406</v>
      </c>
      <c r="K20" t="s">
        <v>214</v>
      </c>
    </row>
    <row r="21" spans="1:13">
      <c r="A21" t="str">
        <f>_xlfn.CONCAT(TechnologiesEmlab!A21,"FixedOperatingCostTimeSeries")</f>
        <v>hydrogen_combined_cycleFixedOperatingCostTimeSeries</v>
      </c>
      <c r="B21" s="11">
        <v>0</v>
      </c>
      <c r="D21" t="str">
        <f>IF(TechnologiesEmlab!H20&gt;0,"ACTIVE", "not active, max life extension 0")</f>
        <v>not active, max life extension 0</v>
      </c>
      <c r="I21">
        <v>0</v>
      </c>
      <c r="J21">
        <v>4.5</v>
      </c>
      <c r="K21">
        <v>0.43</v>
      </c>
    </row>
    <row r="22" spans="1:13">
      <c r="A22" t="str">
        <f>_xlfn.CONCAT(TechnologiesEmlab!A22,"FixedOperatingCostTimeSeries")</f>
        <v>fuel_cellFixedOperatingCostTimeSeries</v>
      </c>
      <c r="B22" s="11">
        <v>0</v>
      </c>
      <c r="D22" t="str">
        <f>IF(TechnologiesEmlab!H21&gt;0,"ACTIVE", "not active, max life extension 0")</f>
        <v>not active, max life extension 0</v>
      </c>
      <c r="I22">
        <v>1</v>
      </c>
      <c r="J22">
        <f>$J$21*(1+$B$79)^I22</f>
        <v>4.5224999999999991</v>
      </c>
      <c r="K22">
        <f>$K$21*(1+$B$114)^I22</f>
        <v>0.42785000000000001</v>
      </c>
    </row>
    <row r="23" spans="1:13">
      <c r="A23" t="str">
        <f>_xlfn.CONCAT(TechnologiesEmlab!A23,"FixedOperatingCostTimeSeries")</f>
        <v>electrolyzerFixedOperatingCostTimeSeries</v>
      </c>
      <c r="B23" s="11">
        <v>0</v>
      </c>
      <c r="D23" t="str">
        <f>IF(TechnologiesEmlab!H22&gt;0,"ACTIVE", "not active, max life extension 0")</f>
        <v>not active, max life extension 0</v>
      </c>
      <c r="I23">
        <v>2</v>
      </c>
      <c r="J23">
        <f t="shared" ref="J23:J26" si="4">$J$21*(1+$B$79)^I23</f>
        <v>4.5451124999999983</v>
      </c>
      <c r="K23">
        <f>$K$21*(1+$B$114)^I23</f>
        <v>0.42571075000000003</v>
      </c>
    </row>
    <row r="24" spans="1:13">
      <c r="A24" t="str">
        <f>_xlfn.CONCAT(TechnologiesEmlab!A24,"FixedOperatingCostTimeSeries")</f>
        <v>Power_to_Jet_FuelFixedOperatingCostTimeSeries</v>
      </c>
      <c r="B24" s="11">
        <v>0</v>
      </c>
      <c r="D24" t="str">
        <f>IF(TechnologiesEmlab!H23&gt;0,"ACTIVE", "not active, max life extension 0")</f>
        <v>not active, max life extension 0</v>
      </c>
      <c r="I24">
        <v>3</v>
      </c>
      <c r="J24">
        <f t="shared" si="4"/>
        <v>4.5678380624999981</v>
      </c>
      <c r="K24">
        <f>$K$21*(1+$B$114)^I24</f>
        <v>0.42358219624999999</v>
      </c>
    </row>
    <row r="25" spans="1:13">
      <c r="A25" t="str">
        <f>_xlfn.CONCAT(TechnologiesEmlab!A25,"FixedOperatingCostTimeSeries")</f>
        <v>CSP_ParabolicFixedOperatingCostTimeSeries</v>
      </c>
      <c r="B25" s="11">
        <v>0</v>
      </c>
      <c r="D25" t="str">
        <f>IF(TechnologiesEmlab!H24&gt;0,"ACTIVE", "not active, max life extension 0")</f>
        <v>not active, max life extension 0</v>
      </c>
      <c r="I25">
        <v>9</v>
      </c>
      <c r="J25">
        <f t="shared" si="4"/>
        <v>4.7065976061527879</v>
      </c>
      <c r="K25">
        <f>$K$21*(1+$B$114)^I25</f>
        <v>0.41103251869375068</v>
      </c>
    </row>
    <row r="26" spans="1:13">
      <c r="A26" t="str">
        <f>_xlfn.CONCAT(TechnologiesEmlab!A26,"FixedOperatingCostTimeSeries")</f>
        <v>CSP_TowerFixedOperatingCostTimeSeries</v>
      </c>
      <c r="B26" s="11">
        <v>0</v>
      </c>
      <c r="D26" t="str">
        <f>IF(TechnologiesEmlab!H25&gt;0,"ACTIVE", "not active, max life extension 0")</f>
        <v>not active, max life extension 0</v>
      </c>
      <c r="I26">
        <v>26</v>
      </c>
      <c r="J26">
        <f t="shared" si="4"/>
        <v>5.1230679883283088</v>
      </c>
      <c r="K26">
        <f>$K$21*(1+$B$114)^I26</f>
        <v>0.37745793094564473</v>
      </c>
    </row>
    <row r="27" spans="1:13">
      <c r="A27" t="str">
        <f>_xlfn.CONCAT(TechnologiesEmlab!A27,"FixedOperatingCostTimeSeries")</f>
        <v>Hydrogen_to_Jet_FuelFixedOperatingCostTimeSeries</v>
      </c>
      <c r="B27" s="11">
        <v>0</v>
      </c>
      <c r="D27" t="str">
        <f>IF(TechnologiesEmlab!H26&gt;0,"ACTIVE", "not active, max life extension 0")</f>
        <v>not active, max life extension 0</v>
      </c>
    </row>
    <row r="28" spans="1:13">
      <c r="A28" t="str">
        <f>_xlfn.CONCAT(TechnologiesEmlab!A28,"FixedOperatingCostTimeSeries")</f>
        <v>Hydropower_RORFixedOperatingCostTimeSeries</v>
      </c>
      <c r="B28" s="11">
        <v>0</v>
      </c>
      <c r="D28" t="str">
        <f>IF(TechnologiesEmlab!H27&gt;0,"ACTIVE", "not active, max life extension 0")</f>
        <v>not active, max life extension 0</v>
      </c>
      <c r="H28" t="s">
        <v>93</v>
      </c>
      <c r="J28" t="s">
        <v>406</v>
      </c>
    </row>
    <row r="29" spans="1:13">
      <c r="A29" t="str">
        <f>_xlfn.CONCAT(TechnologiesEmlab!A29,"FixedOperatingCostTimeSeries")</f>
        <v>Hydropower_reservoir_largeFixedOperatingCostTimeSeries</v>
      </c>
      <c r="B29" s="11">
        <v>0</v>
      </c>
      <c r="D29" t="str">
        <f>IF(TechnologiesEmlab!H28&gt;0,"ACTIVE", "not active, max life extension 0")</f>
        <v>not active, max life extension 0</v>
      </c>
      <c r="I29">
        <v>0</v>
      </c>
      <c r="J29">
        <v>3</v>
      </c>
    </row>
    <row r="30" spans="1:13">
      <c r="A30" t="str">
        <f>_xlfn.CONCAT(TechnologiesEmlab!A30,"FixedOperatingCostTimeSeries")</f>
        <v>Hydropower_reservoir_smallFixedOperatingCostTimeSeries</v>
      </c>
      <c r="B30" s="11">
        <v>0</v>
      </c>
      <c r="D30" t="str">
        <f>IF(TechnologiesEmlab!H29&gt;0,"ACTIVE", "not active, max life extension 0")</f>
        <v>not active, max life extension 0</v>
      </c>
      <c r="I30">
        <v>1</v>
      </c>
      <c r="J30">
        <f>$J$29*(1+$B$86)^I30</f>
        <v>3.0149999999999997</v>
      </c>
    </row>
    <row r="31" spans="1:13">
      <c r="A31" t="str">
        <f>_xlfn.CONCAT(TechnologiesEmlab!A31,"FixedOperatingCostTimeSeries")</f>
        <v>Nuclear_CHP_DHFixedOperatingCostTimeSeries</v>
      </c>
      <c r="B31" s="11">
        <v>0</v>
      </c>
      <c r="D31" t="str">
        <f>IF(TechnologiesEmlab!H30&gt;0,"ACTIVE", "not active, max life extension 0")</f>
        <v>not active, max life extension 0</v>
      </c>
      <c r="I31">
        <v>2</v>
      </c>
      <c r="J31">
        <f t="shared" ref="J31:J32" si="5">$J$29*(1+$B$86)^I31</f>
        <v>3.0300749999999992</v>
      </c>
    </row>
    <row r="32" spans="1:13">
      <c r="A32" t="str">
        <f>_xlfn.CONCAT(TechnologiesEmlab!A32,"FixedOperatingCostTimeSeries")</f>
        <v>Nuclear_CHP_PHFixedOperatingCostTimeSeries</v>
      </c>
      <c r="B32" s="11">
        <v>0</v>
      </c>
      <c r="D32" t="str">
        <f>IF(TechnologiesEmlab!H31&gt;0,"ACTIVE", "not active, max life extension 0")</f>
        <v>not active, max life extension 0</v>
      </c>
      <c r="I32">
        <v>25</v>
      </c>
      <c r="J32">
        <f t="shared" si="5"/>
        <v>3.3983867252592432</v>
      </c>
      <c r="M32">
        <f>J32/J29</f>
        <v>1.1327955750864145</v>
      </c>
    </row>
    <row r="33" spans="1:4">
      <c r="A33" t="str">
        <f>_xlfn.CONCAT(TechnologiesEmlab!A33,"FixedOperatingCostTimeSeries")</f>
        <v>PEM_ElectrolyzerFixedOperatingCostTimeSeries</v>
      </c>
      <c r="B33" s="11">
        <v>0</v>
      </c>
      <c r="D33" t="str">
        <f>IF(TechnologiesEmlab!H32&gt;0,"ACTIVE", "not active, max life extension 0")</f>
        <v>not active, max life extension 0</v>
      </c>
    </row>
    <row r="34" spans="1:4">
      <c r="A34" t="str">
        <f>_xlfn.CONCAT(TechnologiesEmlab!A34,"FixedOperatingCostTimeSeries")</f>
        <v>Wave_energyFixedOperatingCostTimeSeries</v>
      </c>
      <c r="B34" s="11">
        <v>0</v>
      </c>
      <c r="D34" t="str">
        <f>IF(TechnologiesEmlab!H33&gt;0,"ACTIVE", "not active, max life extension 0")</f>
        <v>not active, max life extension 0</v>
      </c>
    </row>
    <row r="35" spans="1:4">
      <c r="A35" t="str">
        <f>_xlfn.CONCAT(TechnologiesEmlab!A35,"FixedOperatingCostTimeSeries")</f>
        <v>PV_commercial_systemsFixedOperatingCostTimeSeries</v>
      </c>
      <c r="B35" s="11">
        <v>0</v>
      </c>
      <c r="D35" t="str">
        <f>IF(TechnologiesEmlab!H34&gt;0,"ACTIVE", "not active, max life extension 0")</f>
        <v>not active, max life extension 0</v>
      </c>
    </row>
    <row r="36" spans="1:4">
      <c r="A36" t="str">
        <f>_xlfn.CONCAT(TechnologiesEmlab!A36,"FixedOperatingCostTimeSeries")</f>
        <v>PV_residentialFixedOperatingCostTimeSeries</v>
      </c>
      <c r="B36" s="11">
        <v>0</v>
      </c>
      <c r="D36" t="str">
        <f>IF(TechnologiesEmlab!H35&gt;0,"ACTIVE", "not active, max life extension 0")</f>
        <v>not active, max life extension 0</v>
      </c>
    </row>
    <row r="37" spans="1:4">
      <c r="A37" s="62" t="str">
        <f>_xlfn.CONCAT(TechnologiesEmlab!A2,"InvestmentCostTimeSeries")</f>
        <v>Biomass_CHP_wood_pellets_DHInvestmentCostTimeSeries</v>
      </c>
      <c r="B37" s="62">
        <v>0</v>
      </c>
      <c r="D37" t="s">
        <v>397</v>
      </c>
    </row>
    <row r="38" spans="1:4" s="11" customFormat="1">
      <c r="A38" s="63" t="str">
        <f>_xlfn.CONCAT(TechnologiesEmlab!A3,"InvestmentCostTimeSeries")</f>
        <v>Biomass_CHP_wood_pellets_PHInvestmentCostTimeSeries</v>
      </c>
      <c r="B38" s="62">
        <v>0</v>
      </c>
      <c r="D38" t="s">
        <v>405</v>
      </c>
    </row>
    <row r="39" spans="1:4">
      <c r="A39" s="63" t="str">
        <f>_xlfn.CONCAT(TechnologiesEmlab!A4,"InvestmentCostTimeSeries")</f>
        <v>CCGTInvestmentCostTimeSeries</v>
      </c>
      <c r="B39" s="62">
        <v>0</v>
      </c>
    </row>
    <row r="40" spans="1:4">
      <c r="A40" s="63" t="str">
        <f>_xlfn.CONCAT(TechnologiesEmlab!A5,"InvestmentCostTimeSeries")</f>
        <v>CCGT_CHP_backpressure_DHInvestmentCostTimeSeries</v>
      </c>
      <c r="B40" s="62">
        <v>0</v>
      </c>
      <c r="D40" t="s">
        <v>394</v>
      </c>
    </row>
    <row r="41" spans="1:4">
      <c r="A41" s="63" t="str">
        <f>_xlfn.CONCAT(TechnologiesEmlab!A6,"InvestmentCostTimeSeries")</f>
        <v>CCGT_CHP_backpressure_PHInvestmentCostTimeSeries</v>
      </c>
      <c r="B41" s="62">
        <v>0</v>
      </c>
      <c r="D41" t="s">
        <v>395</v>
      </c>
    </row>
    <row r="42" spans="1:4">
      <c r="A42" s="63" t="str">
        <f>_xlfn.CONCAT(TechnologiesEmlab!A7,"InvestmentCostTimeSeries")</f>
        <v>CCSInvestmentCostTimeSeries</v>
      </c>
      <c r="B42" s="62">
        <v>0</v>
      </c>
    </row>
    <row r="43" spans="1:4">
      <c r="A43" s="63" t="str">
        <f>_xlfn.CONCAT(TechnologiesEmlab!A8,"InvestmentCostTimeSeries")</f>
        <v>NuclearInvestmentCostTimeSeries</v>
      </c>
      <c r="B43" s="62">
        <v>0</v>
      </c>
    </row>
    <row r="44" spans="1:4">
      <c r="A44" s="63" t="str">
        <f>_xlfn.CONCAT(TechnologiesEmlab!A9,"InvestmentCostTimeSeries")</f>
        <v>OCGTInvestmentCostTimeSeries</v>
      </c>
      <c r="B44" s="62">
        <v>0</v>
      </c>
    </row>
    <row r="45" spans="1:4">
      <c r="A45" s="63" t="str">
        <f>_xlfn.CONCAT(TechnologiesEmlab!A10,"InvestmentCostTimeSeries")</f>
        <v>Coal PSCInvestmentCostTimeSeries</v>
      </c>
      <c r="B45" s="62">
        <v>0</v>
      </c>
    </row>
    <row r="46" spans="1:4">
      <c r="A46" s="63" t="str">
        <f>_xlfn.CONCAT(TechnologiesEmlab!A11,"InvestmentCostTimeSeries")</f>
        <v>Lignite PSCInvestmentCostTimeSeries</v>
      </c>
      <c r="B46" s="62">
        <v>0</v>
      </c>
    </row>
    <row r="47" spans="1:4">
      <c r="A47" s="63" t="str">
        <f>_xlfn.CONCAT(TechnologiesEmlab!A12,"InvestmentCostTimeSeries")</f>
        <v>Fuel oil PGTInvestmentCostTimeSeries</v>
      </c>
      <c r="B47" s="62">
        <v>0</v>
      </c>
    </row>
    <row r="48" spans="1:4">
      <c r="A48" s="63" t="str">
        <f>_xlfn.CONCAT(TechnologiesEmlab!A13,"InvestmentCostTimeSeries")</f>
        <v>Lithium_ion_batteryInvestmentCostTimeSeries</v>
      </c>
      <c r="B48" s="62">
        <v>0</v>
      </c>
    </row>
    <row r="49" spans="1:2">
      <c r="A49" s="63" t="str">
        <f>_xlfn.CONCAT(TechnologiesEmlab!A14,"InvestmentCostTimeSeries")</f>
        <v>Pumped_hydroInvestmentCostTimeSeries</v>
      </c>
      <c r="B49" s="62">
        <v>0</v>
      </c>
    </row>
    <row r="50" spans="1:2">
      <c r="A50" s="63" t="str">
        <f>_xlfn.CONCAT(TechnologiesEmlab!A15,"InvestmentCostTimeSeries")</f>
        <v>WTG_offshoreInvestmentCostTimeSeries</v>
      </c>
      <c r="B50" s="62">
        <v>0</v>
      </c>
    </row>
    <row r="51" spans="1:2">
      <c r="A51" s="63" t="str">
        <f>_xlfn.CONCAT(TechnologiesEmlab!A16,"InvestmentCostTimeSeries")</f>
        <v>WTG_onshoreInvestmentCostTimeSeries</v>
      </c>
      <c r="B51" s="62">
        <v>0</v>
      </c>
    </row>
    <row r="52" spans="1:2">
      <c r="A52" s="63" t="str">
        <f>_xlfn.CONCAT(TechnologiesEmlab!A17,"InvestmentCostTimeSeries")</f>
        <v>PV_utility_systemsInvestmentCostTimeSeries</v>
      </c>
      <c r="B52" s="62">
        <v>0</v>
      </c>
    </row>
    <row r="53" spans="1:2">
      <c r="A53" s="63" t="str">
        <f>_xlfn.CONCAT(TechnologiesEmlab!A18,"InvestmentCostTimeSeries")</f>
        <v>Hydropower_reservoir_mediumInvestmentCostTimeSeries</v>
      </c>
      <c r="B53" s="62">
        <v>0</v>
      </c>
    </row>
    <row r="54" spans="1:2">
      <c r="A54" s="63" t="str">
        <f>_xlfn.CONCAT(TechnologiesEmlab!A19,"InvestmentCostTimeSeries")</f>
        <v>hydrogen_turbineInvestmentCostTimeSeries</v>
      </c>
      <c r="B54" s="62">
        <v>0</v>
      </c>
    </row>
    <row r="55" spans="1:2">
      <c r="A55" s="63" t="str">
        <f>_xlfn.CONCAT(TechnologiesEmlab!A20,"InvestmentCostTimeSeries")</f>
        <v>hydrogen_CHPInvestmentCostTimeSeries</v>
      </c>
      <c r="B55" s="62">
        <v>0</v>
      </c>
    </row>
    <row r="56" spans="1:2">
      <c r="A56" s="63" t="str">
        <f>_xlfn.CONCAT(TechnologiesEmlab!A21,"InvestmentCostTimeSeries")</f>
        <v>hydrogen_combined_cycleInvestmentCostTimeSeries</v>
      </c>
      <c r="B56" s="62">
        <v>0</v>
      </c>
    </row>
    <row r="57" spans="1:2">
      <c r="A57" s="63" t="str">
        <f>_xlfn.CONCAT(TechnologiesEmlab!A22,"InvestmentCostTimeSeries")</f>
        <v>fuel_cellInvestmentCostTimeSeries</v>
      </c>
      <c r="B57" s="62">
        <v>0</v>
      </c>
    </row>
    <row r="58" spans="1:2">
      <c r="A58" s="63" t="str">
        <f>_xlfn.CONCAT(TechnologiesEmlab!A23,"InvestmentCostTimeSeries")</f>
        <v>electrolyzerInvestmentCostTimeSeries</v>
      </c>
      <c r="B58" s="62">
        <v>0</v>
      </c>
    </row>
    <row r="59" spans="1:2">
      <c r="A59" s="63" t="str">
        <f>_xlfn.CONCAT(TechnologiesEmlab!A24,"InvestmentCostTimeSeries")</f>
        <v>Power_to_Jet_FuelInvestmentCostTimeSeries</v>
      </c>
      <c r="B59" s="62">
        <v>0</v>
      </c>
    </row>
    <row r="60" spans="1:2">
      <c r="A60" s="63" t="str">
        <f>_xlfn.CONCAT(TechnologiesEmlab!A25,"InvestmentCostTimeSeries")</f>
        <v>CSP_ParabolicInvestmentCostTimeSeries</v>
      </c>
      <c r="B60" s="62">
        <v>0</v>
      </c>
    </row>
    <row r="61" spans="1:2">
      <c r="A61" s="63" t="str">
        <f>_xlfn.CONCAT(TechnologiesEmlab!A26,"InvestmentCostTimeSeries")</f>
        <v>CSP_TowerInvestmentCostTimeSeries</v>
      </c>
      <c r="B61" s="62">
        <v>0</v>
      </c>
    </row>
    <row r="62" spans="1:2">
      <c r="A62" s="63" t="str">
        <f>_xlfn.CONCAT(TechnologiesEmlab!A27,"InvestmentCostTimeSeries")</f>
        <v>Hydrogen_to_Jet_FuelInvestmentCostTimeSeries</v>
      </c>
      <c r="B62" s="62">
        <v>0</v>
      </c>
    </row>
    <row r="63" spans="1:2">
      <c r="A63" s="63" t="str">
        <f>_xlfn.CONCAT(TechnologiesEmlab!A28,"InvestmentCostTimeSeries")</f>
        <v>Hydropower_RORInvestmentCostTimeSeries</v>
      </c>
      <c r="B63" s="62">
        <v>0</v>
      </c>
    </row>
    <row r="64" spans="1:2">
      <c r="A64" s="63" t="str">
        <f>_xlfn.CONCAT(TechnologiesEmlab!A29,"InvestmentCostTimeSeries")</f>
        <v>Hydropower_reservoir_largeInvestmentCostTimeSeries</v>
      </c>
      <c r="B64" s="62">
        <v>0</v>
      </c>
    </row>
    <row r="65" spans="1:2">
      <c r="A65" s="63" t="str">
        <f>_xlfn.CONCAT(TechnologiesEmlab!A30,"InvestmentCostTimeSeries")</f>
        <v>Hydropower_reservoir_smallInvestmentCostTimeSeries</v>
      </c>
      <c r="B65" s="62">
        <v>0</v>
      </c>
    </row>
    <row r="66" spans="1:2">
      <c r="A66" s="63" t="str">
        <f>_xlfn.CONCAT(TechnologiesEmlab!A31,"InvestmentCostTimeSeries")</f>
        <v>Nuclear_CHP_DHInvestmentCostTimeSeries</v>
      </c>
      <c r="B66" s="62">
        <v>0</v>
      </c>
    </row>
    <row r="67" spans="1:2">
      <c r="A67" s="63" t="str">
        <f>_xlfn.CONCAT(TechnologiesEmlab!A32,"InvestmentCostTimeSeries")</f>
        <v>Nuclear_CHP_PHInvestmentCostTimeSeries</v>
      </c>
      <c r="B67" s="62">
        <v>0</v>
      </c>
    </row>
    <row r="68" spans="1:2">
      <c r="A68" s="63" t="str">
        <f>_xlfn.CONCAT(TechnologiesEmlab!A33,"InvestmentCostTimeSeries")</f>
        <v>PEM_ElectrolyzerInvestmentCostTimeSeries</v>
      </c>
      <c r="B68" s="62">
        <v>0</v>
      </c>
    </row>
    <row r="69" spans="1:2">
      <c r="A69" s="63" t="str">
        <f>_xlfn.CONCAT(TechnologiesEmlab!A34,"InvestmentCostTimeSeries")</f>
        <v>Wave_energyInvestmentCostTimeSeries</v>
      </c>
      <c r="B69" s="62">
        <v>0</v>
      </c>
    </row>
    <row r="70" spans="1:2">
      <c r="A70" s="63" t="str">
        <f>_xlfn.CONCAT(TechnologiesEmlab!A35,"InvestmentCostTimeSeries")</f>
        <v>PV_commercial_systemsInvestmentCostTimeSeries</v>
      </c>
      <c r="B70" s="62">
        <v>0</v>
      </c>
    </row>
    <row r="71" spans="1:2">
      <c r="A71" s="63" t="str">
        <f>_xlfn.CONCAT(TechnologiesEmlab!A36,"InvestmentCostTimeSeries")</f>
        <v>PV_residentialInvestmentCostTimeSeries</v>
      </c>
      <c r="B71" s="62">
        <v>0</v>
      </c>
    </row>
    <row r="72" spans="1:2">
      <c r="A72" s="11" t="str">
        <f>_xlfn.CONCAT(TechnologiesEmlab!A2,"VariableCostTimeSeries")</f>
        <v>Biomass_CHP_wood_pellets_DHVariableCostTimeSeries</v>
      </c>
      <c r="B72" s="11">
        <v>5.0000000000000001E-3</v>
      </c>
    </row>
    <row r="73" spans="1:2">
      <c r="A73" t="str">
        <f>_xlfn.CONCAT(TechnologiesEmlab!A3,"VariableCostTimeSeries")</f>
        <v>Biomass_CHP_wood_pellets_PHVariableCostTimeSeries</v>
      </c>
      <c r="B73" s="11">
        <v>5.0000000000000001E-3</v>
      </c>
    </row>
    <row r="74" spans="1:2">
      <c r="A74" t="str">
        <f>_xlfn.CONCAT(TechnologiesEmlab!A4,"VariableCostTimeSeries")</f>
        <v>CCGTVariableCostTimeSeries</v>
      </c>
      <c r="B74" s="11">
        <v>5.0000000000000001E-3</v>
      </c>
    </row>
    <row r="75" spans="1:2">
      <c r="A75" t="str">
        <f>_xlfn.CONCAT(TechnologiesEmlab!A5,"VariableCostTimeSeries")</f>
        <v>CCGT_CHP_backpressure_DHVariableCostTimeSeries</v>
      </c>
      <c r="B75" s="11">
        <v>5.0000000000000001E-3</v>
      </c>
    </row>
    <row r="76" spans="1:2">
      <c r="A76" t="str">
        <f>_xlfn.CONCAT(TechnologiesEmlab!A6,"VariableCostTimeSeries")</f>
        <v>CCGT_CHP_backpressure_PHVariableCostTimeSeries</v>
      </c>
      <c r="B76" s="11">
        <v>5.0000000000000001E-3</v>
      </c>
    </row>
    <row r="77" spans="1:2">
      <c r="A77" t="str">
        <f>_xlfn.CONCAT(TechnologiesEmlab!A7,"VariableCostTimeSeries")</f>
        <v>CCSVariableCostTimeSeries</v>
      </c>
      <c r="B77" s="11">
        <v>5.0000000000000001E-3</v>
      </c>
    </row>
    <row r="78" spans="1:2">
      <c r="A78" t="str">
        <f>_xlfn.CONCAT(TechnologiesEmlab!A8,"VariableCostTimeSeries")</f>
        <v>NuclearVariableCostTimeSeries</v>
      </c>
      <c r="B78" s="11">
        <v>5.0000000000000001E-3</v>
      </c>
    </row>
    <row r="79" spans="1:2">
      <c r="A79" t="str">
        <f>_xlfn.CONCAT(TechnologiesEmlab!A9,"VariableCostTimeSeries")</f>
        <v>OCGTVariableCostTimeSeries</v>
      </c>
      <c r="B79" s="11">
        <v>5.0000000000000001E-3</v>
      </c>
    </row>
    <row r="80" spans="1:2">
      <c r="A80" t="str">
        <f>_xlfn.CONCAT(TechnologiesEmlab!A10,"VariableCostTimeSeries")</f>
        <v>Coal PSCVariableCostTimeSeries</v>
      </c>
      <c r="B80" s="11">
        <v>5.0000000000000001E-3</v>
      </c>
    </row>
    <row r="81" spans="1:2">
      <c r="A81" t="str">
        <f>_xlfn.CONCAT(TechnologiesEmlab!A11,"VariableCostTimeSeries")</f>
        <v>Lignite PSCVariableCostTimeSeries</v>
      </c>
      <c r="B81" s="11">
        <v>5.0000000000000001E-3</v>
      </c>
    </row>
    <row r="82" spans="1:2">
      <c r="A82" t="str">
        <f>_xlfn.CONCAT(TechnologiesEmlab!A12,"VariableCostTimeSeries")</f>
        <v>Fuel oil PGTVariableCostTimeSeries</v>
      </c>
      <c r="B82" s="11">
        <v>5.0000000000000001E-3</v>
      </c>
    </row>
    <row r="83" spans="1:2">
      <c r="A83" t="str">
        <f>_xlfn.CONCAT(TechnologiesEmlab!A13,"VariableCostTimeSeries")</f>
        <v>Lithium_ion_batteryVariableCostTimeSeries</v>
      </c>
      <c r="B83" s="11">
        <v>5.0000000000000001E-3</v>
      </c>
    </row>
    <row r="84" spans="1:2">
      <c r="A84" t="str">
        <f>_xlfn.CONCAT(TechnologiesEmlab!A14,"VariableCostTimeSeries")</f>
        <v>Pumped_hydroVariableCostTimeSeries</v>
      </c>
      <c r="B84" s="11">
        <v>5.0000000000000001E-3</v>
      </c>
    </row>
    <row r="85" spans="1:2">
      <c r="A85" t="str">
        <f>_xlfn.CONCAT(TechnologiesEmlab!A15,"VariableCostTimeSeries")</f>
        <v>WTG_offshoreVariableCostTimeSeries</v>
      </c>
      <c r="B85" s="11">
        <v>5.0000000000000001E-3</v>
      </c>
    </row>
    <row r="86" spans="1:2">
      <c r="A86" t="str">
        <f>_xlfn.CONCAT(TechnologiesEmlab!A16,"VariableCostTimeSeries")</f>
        <v>WTG_onshoreVariableCostTimeSeries</v>
      </c>
      <c r="B86" s="11">
        <v>5.0000000000000001E-3</v>
      </c>
    </row>
    <row r="87" spans="1:2">
      <c r="A87" t="str">
        <f>_xlfn.CONCAT(TechnologiesEmlab!A17,"VariableCostTimeSeries")</f>
        <v>PV_utility_systemsVariableCostTimeSeries</v>
      </c>
      <c r="B87" s="11">
        <v>5.0000000000000001E-3</v>
      </c>
    </row>
    <row r="88" spans="1:2">
      <c r="A88" t="str">
        <f>_xlfn.CONCAT(TechnologiesEmlab!A18,"VariableCostTimeSeries")</f>
        <v>Hydropower_reservoir_mediumVariableCostTimeSeries</v>
      </c>
      <c r="B88" s="11">
        <v>5.0000000000000001E-3</v>
      </c>
    </row>
    <row r="89" spans="1:2">
      <c r="A89" t="str">
        <f>_xlfn.CONCAT(TechnologiesEmlab!A19,"VariableCostTimeSeries")</f>
        <v>hydrogen_turbineVariableCostTimeSeries</v>
      </c>
      <c r="B89" s="11">
        <v>5.0000000000000001E-3</v>
      </c>
    </row>
    <row r="90" spans="1:2">
      <c r="A90" t="str">
        <f>_xlfn.CONCAT(TechnologiesEmlab!A20,"VariableCostTimeSeries")</f>
        <v>hydrogen_CHPVariableCostTimeSeries</v>
      </c>
      <c r="B90" s="11">
        <v>5.0000000000000001E-3</v>
      </c>
    </row>
    <row r="91" spans="1:2">
      <c r="A91" t="str">
        <f>_xlfn.CONCAT(TechnologiesEmlab!A21,"VariableCostTimeSeries")</f>
        <v>hydrogen_combined_cycleVariableCostTimeSeries</v>
      </c>
      <c r="B91" s="11">
        <v>5.0000000000000001E-3</v>
      </c>
    </row>
    <row r="92" spans="1:2">
      <c r="A92" t="str">
        <f>_xlfn.CONCAT(TechnologiesEmlab!A22,"VariableCostTimeSeries")</f>
        <v>fuel_cellVariableCostTimeSeries</v>
      </c>
      <c r="B92" s="11">
        <v>5.0000000000000001E-3</v>
      </c>
    </row>
    <row r="93" spans="1:2">
      <c r="A93" t="str">
        <f>_xlfn.CONCAT(TechnologiesEmlab!A23,"VariableCostTimeSeries")</f>
        <v>electrolyzerVariableCostTimeSeries</v>
      </c>
      <c r="B93" s="11">
        <v>5.0000000000000001E-3</v>
      </c>
    </row>
    <row r="94" spans="1:2">
      <c r="A94" t="str">
        <f>_xlfn.CONCAT(TechnologiesEmlab!A24,"VariableCostTimeSeries")</f>
        <v>Power_to_Jet_FuelVariableCostTimeSeries</v>
      </c>
      <c r="B94" s="11">
        <v>5.0000000000000001E-3</v>
      </c>
    </row>
    <row r="95" spans="1:2">
      <c r="A95" t="str">
        <f>_xlfn.CONCAT(TechnologiesEmlab!A25,"VariableCostTimeSeries")</f>
        <v>CSP_ParabolicVariableCostTimeSeries</v>
      </c>
      <c r="B95" s="11">
        <v>5.0000000000000001E-3</v>
      </c>
    </row>
    <row r="96" spans="1:2">
      <c r="A96" t="str">
        <f>_xlfn.CONCAT(TechnologiesEmlab!A26,"VariableCostTimeSeries")</f>
        <v>CSP_TowerVariableCostTimeSeries</v>
      </c>
      <c r="B96" s="11">
        <v>5.0000000000000001E-3</v>
      </c>
    </row>
    <row r="97" spans="1:4">
      <c r="A97" t="str">
        <f>_xlfn.CONCAT(TechnologiesEmlab!A27,"VariableCostTimeSeries")</f>
        <v>Hydrogen_to_Jet_FuelVariableCostTimeSeries</v>
      </c>
      <c r="B97" s="11">
        <v>5.0000000000000001E-3</v>
      </c>
    </row>
    <row r="98" spans="1:4">
      <c r="A98" t="str">
        <f>_xlfn.CONCAT(TechnologiesEmlab!A28,"VariableCostTimeSeries")</f>
        <v>Hydropower_RORVariableCostTimeSeries</v>
      </c>
      <c r="B98" s="11">
        <v>5.0000000000000001E-3</v>
      </c>
    </row>
    <row r="99" spans="1:4">
      <c r="A99" t="str">
        <f>_xlfn.CONCAT(TechnologiesEmlab!A29,"VariableCostTimeSeries")</f>
        <v>Hydropower_reservoir_largeVariableCostTimeSeries</v>
      </c>
      <c r="B99" s="11">
        <v>5.0000000000000001E-3</v>
      </c>
    </row>
    <row r="100" spans="1:4">
      <c r="A100" t="str">
        <f>_xlfn.CONCAT(TechnologiesEmlab!A30,"VariableCostTimeSeries")</f>
        <v>Hydropower_reservoir_smallVariableCostTimeSeries</v>
      </c>
      <c r="B100" s="11">
        <v>5.0000000000000001E-3</v>
      </c>
    </row>
    <row r="101" spans="1:4">
      <c r="A101" t="str">
        <f>_xlfn.CONCAT(TechnologiesEmlab!A31,"VariableCostTimeSeries")</f>
        <v>Nuclear_CHP_DHVariableCostTimeSeries</v>
      </c>
      <c r="B101" s="11">
        <v>5.0000000000000001E-3</v>
      </c>
    </row>
    <row r="102" spans="1:4">
      <c r="A102" t="str">
        <f>_xlfn.CONCAT(TechnologiesEmlab!A32,"VariableCostTimeSeries")</f>
        <v>Nuclear_CHP_PHVariableCostTimeSeries</v>
      </c>
      <c r="B102" s="11">
        <v>5.0000000000000001E-3</v>
      </c>
    </row>
    <row r="103" spans="1:4">
      <c r="A103" t="str">
        <f>_xlfn.CONCAT(TechnologiesEmlab!A33,"VariableCostTimeSeries")</f>
        <v>PEM_ElectrolyzerVariableCostTimeSeries</v>
      </c>
      <c r="B103" s="11">
        <v>5.0000000000000001E-3</v>
      </c>
    </row>
    <row r="104" spans="1:4">
      <c r="A104" t="str">
        <f>_xlfn.CONCAT(TechnologiesEmlab!A34,"VariableCostTimeSeries")</f>
        <v>Wave_energyVariableCostTimeSeries</v>
      </c>
      <c r="B104" s="11">
        <v>5.0000000000000001E-3</v>
      </c>
    </row>
    <row r="105" spans="1:4">
      <c r="A105" t="str">
        <f>_xlfn.CONCAT(TechnologiesEmlab!A35,"VariableCostTimeSeries")</f>
        <v>PV_commercial_systemsVariableCostTimeSeries</v>
      </c>
      <c r="B105" s="11">
        <v>5.0000000000000001E-3</v>
      </c>
    </row>
    <row r="106" spans="1:4">
      <c r="A106" t="str">
        <f>_xlfn.CONCAT(TechnologiesEmlab!A36,"VariableCostTimeSeries")</f>
        <v>PV_residentialVariableCostTimeSeries</v>
      </c>
      <c r="B106" s="11">
        <v>5.0000000000000001E-3</v>
      </c>
    </row>
    <row r="107" spans="1:4">
      <c r="A107" s="62" t="str">
        <f>_xlfn.CONCAT(TechnologiesEmlab!A2,"EfficiencyTimeSeries")</f>
        <v>Biomass_CHP_wood_pellets_DHEfficiencyTimeSeries</v>
      </c>
      <c r="B107" s="62">
        <v>-5.0000000000000001E-3</v>
      </c>
      <c r="D107" t="s">
        <v>404</v>
      </c>
    </row>
    <row r="108" spans="1:4">
      <c r="A108" s="63" t="str">
        <f>_xlfn.CONCAT(TechnologiesEmlab!A3,"EfficiencyTimeSeries")</f>
        <v>Biomass_CHP_wood_pellets_PHEfficiencyTimeSeries</v>
      </c>
      <c r="B108" s="62">
        <v>-5.0000000000000001E-3</v>
      </c>
    </row>
    <row r="109" spans="1:4">
      <c r="A109" s="63" t="str">
        <f>_xlfn.CONCAT(TechnologiesEmlab!A4,"EfficiencyTimeSeries")</f>
        <v>CCGTEfficiencyTimeSeries</v>
      </c>
      <c r="B109" s="62">
        <v>-5.0000000000000001E-3</v>
      </c>
    </row>
    <row r="110" spans="1:4">
      <c r="A110" s="63" t="str">
        <f>_xlfn.CONCAT(TechnologiesEmlab!A5,"EfficiencyTimeSeries")</f>
        <v>CCGT_CHP_backpressure_DHEfficiencyTimeSeries</v>
      </c>
      <c r="B110" s="62">
        <v>-5.0000000000000001E-3</v>
      </c>
    </row>
    <row r="111" spans="1:4">
      <c r="A111" s="63" t="str">
        <f>_xlfn.CONCAT(TechnologiesEmlab!A6,"EfficiencyTimeSeries")</f>
        <v>CCGT_CHP_backpressure_PHEfficiencyTimeSeries</v>
      </c>
      <c r="B111" s="62">
        <v>-5.0000000000000001E-3</v>
      </c>
    </row>
    <row r="112" spans="1:4">
      <c r="A112" s="63" t="str">
        <f>_xlfn.CONCAT(TechnologiesEmlab!A7,"EfficiencyTimeSeries")</f>
        <v>CCSEfficiencyTimeSeries</v>
      </c>
      <c r="B112" s="62">
        <v>-5.0000000000000001E-3</v>
      </c>
    </row>
    <row r="113" spans="1:2">
      <c r="A113" s="63" t="str">
        <f>_xlfn.CONCAT(TechnologiesEmlab!A8,"EfficiencyTimeSeries")</f>
        <v>NuclearEfficiencyTimeSeries</v>
      </c>
      <c r="B113" s="62">
        <v>-5.0000000000000001E-3</v>
      </c>
    </row>
    <row r="114" spans="1:2">
      <c r="A114" s="63" t="str">
        <f>_xlfn.CONCAT(TechnologiesEmlab!A9,"EfficiencyTimeSeries")</f>
        <v>OCGTEfficiencyTimeSeries</v>
      </c>
      <c r="B114" s="62">
        <v>-5.0000000000000001E-3</v>
      </c>
    </row>
    <row r="115" spans="1:2">
      <c r="A115" s="63" t="str">
        <f>_xlfn.CONCAT(TechnologiesEmlab!A10,"EfficiencyTimeSeries")</f>
        <v>Coal PSCEfficiencyTimeSeries</v>
      </c>
      <c r="B115" s="62">
        <v>-5.0000000000000001E-3</v>
      </c>
    </row>
    <row r="116" spans="1:2">
      <c r="A116" s="63" t="str">
        <f>_xlfn.CONCAT(TechnologiesEmlab!A11,"EfficiencyTimeSeries")</f>
        <v>Lignite PSCEfficiencyTimeSeries</v>
      </c>
      <c r="B116" s="62">
        <v>-5.0000000000000001E-3</v>
      </c>
    </row>
    <row r="117" spans="1:2">
      <c r="A117" s="63" t="str">
        <f>_xlfn.CONCAT(TechnologiesEmlab!A12,"EfficiencyTimeSeries")</f>
        <v>Fuel oil PGTEfficiencyTimeSeries</v>
      </c>
      <c r="B117" s="62">
        <v>-5.0000000000000001E-3</v>
      </c>
    </row>
    <row r="118" spans="1:2">
      <c r="A118" s="63" t="str">
        <f>_xlfn.CONCAT(TechnologiesEmlab!A13,"EfficiencyTimeSeries")</f>
        <v>Lithium_ion_batteryEfficiencyTimeSeries</v>
      </c>
      <c r="B118" s="62">
        <v>-5.0000000000000001E-3</v>
      </c>
    </row>
    <row r="119" spans="1:2">
      <c r="A119" s="63" t="str">
        <f>_xlfn.CONCAT(TechnologiesEmlab!A14,"EfficiencyTimeSeries")</f>
        <v>Pumped_hydroEfficiencyTimeSeries</v>
      </c>
      <c r="B119" s="62">
        <v>-5.0000000000000001E-3</v>
      </c>
    </row>
    <row r="120" spans="1:2">
      <c r="A120" s="63" t="str">
        <f>_xlfn.CONCAT(TechnologiesEmlab!A15,"EfficiencyTimeSeries")</f>
        <v>WTG_offshoreEfficiencyTimeSeries</v>
      </c>
      <c r="B120" s="62">
        <v>-5.0000000000000001E-3</v>
      </c>
    </row>
    <row r="121" spans="1:2">
      <c r="A121" s="63" t="str">
        <f>_xlfn.CONCAT(TechnologiesEmlab!A16,"EfficiencyTimeSeries")</f>
        <v>WTG_onshoreEfficiencyTimeSeries</v>
      </c>
      <c r="B121" s="62">
        <v>-5.0000000000000001E-3</v>
      </c>
    </row>
    <row r="122" spans="1:2">
      <c r="A122" s="63" t="str">
        <f>_xlfn.CONCAT(TechnologiesEmlab!A17,"EfficiencyTimeSeries")</f>
        <v>PV_utility_systemsEfficiencyTimeSeries</v>
      </c>
      <c r="B122" s="62">
        <v>-5.0000000000000001E-3</v>
      </c>
    </row>
    <row r="123" spans="1:2">
      <c r="A123" s="63" t="str">
        <f>_xlfn.CONCAT(TechnologiesEmlab!A18,"EfficiencyTimeSeries")</f>
        <v>Hydropower_reservoir_mediumEfficiencyTimeSeries</v>
      </c>
      <c r="B123" s="62">
        <v>-5.0000000000000001E-3</v>
      </c>
    </row>
    <row r="124" spans="1:2">
      <c r="A124" s="63" t="str">
        <f>_xlfn.CONCAT(TechnologiesEmlab!A19,"EfficiencyTimeSeries")</f>
        <v>hydrogen_turbineEfficiencyTimeSeries</v>
      </c>
      <c r="B124" s="62">
        <v>-5.0000000000000001E-3</v>
      </c>
    </row>
    <row r="125" spans="1:2">
      <c r="A125" s="63" t="str">
        <f>_xlfn.CONCAT(TechnologiesEmlab!A20,"EfficiencyTimeSeries")</f>
        <v>hydrogen_CHPEfficiencyTimeSeries</v>
      </c>
      <c r="B125" s="62">
        <v>-5.0000000000000001E-3</v>
      </c>
    </row>
    <row r="126" spans="1:2">
      <c r="A126" s="63" t="str">
        <f>_xlfn.CONCAT(TechnologiesEmlab!A21,"EfficiencyTimeSeries")</f>
        <v>hydrogen_combined_cycleEfficiencyTimeSeries</v>
      </c>
      <c r="B126" s="62">
        <v>-5.0000000000000001E-3</v>
      </c>
    </row>
    <row r="127" spans="1:2">
      <c r="A127" s="63" t="str">
        <f>_xlfn.CONCAT(TechnologiesEmlab!A22,"EfficiencyTimeSeries")</f>
        <v>fuel_cellEfficiencyTimeSeries</v>
      </c>
      <c r="B127" s="62">
        <v>-5.0000000000000001E-3</v>
      </c>
    </row>
    <row r="128" spans="1:2">
      <c r="A128" s="63" t="str">
        <f>_xlfn.CONCAT(TechnologiesEmlab!A23,"EfficiencyTimeSeries")</f>
        <v>electrolyzerEfficiencyTimeSeries</v>
      </c>
      <c r="B128" s="62">
        <v>-5.0000000000000001E-3</v>
      </c>
    </row>
    <row r="129" spans="1:2">
      <c r="A129" s="63" t="str">
        <f>_xlfn.CONCAT(TechnologiesEmlab!A24,"EfficiencyTimeSeries")</f>
        <v>Power_to_Jet_FuelEfficiencyTimeSeries</v>
      </c>
      <c r="B129" s="62">
        <v>-5.0000000000000001E-3</v>
      </c>
    </row>
    <row r="130" spans="1:2">
      <c r="A130" s="63" t="str">
        <f>_xlfn.CONCAT(TechnologiesEmlab!A25,"EfficiencyTimeSeries")</f>
        <v>CSP_ParabolicEfficiencyTimeSeries</v>
      </c>
      <c r="B130" s="62">
        <v>-5.0000000000000001E-3</v>
      </c>
    </row>
    <row r="131" spans="1:2">
      <c r="A131" s="63" t="str">
        <f>_xlfn.CONCAT(TechnologiesEmlab!A26,"EfficiencyTimeSeries")</f>
        <v>CSP_TowerEfficiencyTimeSeries</v>
      </c>
      <c r="B131" s="62">
        <v>-5.0000000000000001E-3</v>
      </c>
    </row>
    <row r="132" spans="1:2">
      <c r="A132" s="63" t="str">
        <f>_xlfn.CONCAT(TechnologiesEmlab!A27,"EfficiencyTimeSeries")</f>
        <v>Hydrogen_to_Jet_FuelEfficiencyTimeSeries</v>
      </c>
      <c r="B132" s="62">
        <v>-5.0000000000000001E-3</v>
      </c>
    </row>
    <row r="133" spans="1:2">
      <c r="A133" s="63" t="str">
        <f>_xlfn.CONCAT(TechnologiesEmlab!A28,"EfficiencyTimeSeries")</f>
        <v>Hydropower_ROREfficiencyTimeSeries</v>
      </c>
      <c r="B133" s="62">
        <v>-5.0000000000000001E-3</v>
      </c>
    </row>
    <row r="134" spans="1:2">
      <c r="A134" s="63" t="str">
        <f>_xlfn.CONCAT(TechnologiesEmlab!A29,"EfficiencyTimeSeries")</f>
        <v>Hydropower_reservoir_largeEfficiencyTimeSeries</v>
      </c>
      <c r="B134" s="62">
        <v>-5.0000000000000001E-3</v>
      </c>
    </row>
    <row r="135" spans="1:2">
      <c r="A135" s="63" t="str">
        <f>_xlfn.CONCAT(TechnologiesEmlab!A30,"EfficiencyTimeSeries")</f>
        <v>Hydropower_reservoir_smallEfficiencyTimeSeries</v>
      </c>
      <c r="B135" s="62">
        <v>-5.0000000000000001E-3</v>
      </c>
    </row>
    <row r="136" spans="1:2">
      <c r="A136" s="63" t="str">
        <f>_xlfn.CONCAT(TechnologiesEmlab!A31,"EfficiencyTimeSeries")</f>
        <v>Nuclear_CHP_DHEfficiencyTimeSeries</v>
      </c>
      <c r="B136" s="62">
        <v>-5.0000000000000001E-3</v>
      </c>
    </row>
    <row r="137" spans="1:2">
      <c r="A137" s="63" t="str">
        <f>_xlfn.CONCAT(TechnologiesEmlab!A32,"EfficiencyTimeSeries")</f>
        <v>Nuclear_CHP_PHEfficiencyTimeSeries</v>
      </c>
      <c r="B137" s="62">
        <v>-5.0000000000000001E-3</v>
      </c>
    </row>
    <row r="138" spans="1:2">
      <c r="A138" s="63" t="str">
        <f>_xlfn.CONCAT(TechnologiesEmlab!A33,"EfficiencyTimeSeries")</f>
        <v>PEM_ElectrolyzerEfficiencyTimeSeries</v>
      </c>
      <c r="B138" s="62">
        <v>-5.0000000000000001E-3</v>
      </c>
    </row>
    <row r="139" spans="1:2">
      <c r="A139" s="63" t="str">
        <f>_xlfn.CONCAT(TechnologiesEmlab!A34,"EfficiencyTimeSeries")</f>
        <v>Wave_energyEfficiencyTimeSeries</v>
      </c>
      <c r="B139" s="62">
        <v>-5.0000000000000001E-3</v>
      </c>
    </row>
    <row r="140" spans="1:2">
      <c r="A140" s="63" t="str">
        <f>_xlfn.CONCAT(TechnologiesEmlab!A35,"EfficiencyTimeSeries")</f>
        <v>PV_commercial_systemsEfficiencyTimeSeries</v>
      </c>
      <c r="B140" s="62">
        <v>-5.0000000000000001E-3</v>
      </c>
    </row>
    <row r="141" spans="1:2">
      <c r="A141" s="63" t="str">
        <f>_xlfn.CONCAT(TechnologiesEmlab!A36,"EfficiencyTimeSeries")</f>
        <v>PV_residentialEfficiencyTimeSeries</v>
      </c>
      <c r="B141" s="62">
        <v>-5.0000000000000001E-3</v>
      </c>
    </row>
    <row r="142" spans="1:2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5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55"/>
  </cols>
  <sheetData>
    <row r="1" spans="1:41">
      <c r="A1" t="s">
        <v>383</v>
      </c>
      <c r="B1" s="55">
        <v>1</v>
      </c>
      <c r="C1" s="55">
        <v>2</v>
      </c>
      <c r="D1" s="55">
        <v>3</v>
      </c>
      <c r="E1" s="55">
        <v>4</v>
      </c>
      <c r="F1" s="55">
        <v>5</v>
      </c>
      <c r="G1" s="55">
        <v>6</v>
      </c>
      <c r="H1" s="55">
        <v>7</v>
      </c>
      <c r="I1" s="55">
        <v>8</v>
      </c>
      <c r="J1" s="55">
        <v>9</v>
      </c>
      <c r="K1" s="55">
        <v>10</v>
      </c>
      <c r="L1" s="55">
        <v>11</v>
      </c>
      <c r="M1" s="55">
        <v>12</v>
      </c>
      <c r="N1" s="55">
        <v>13</v>
      </c>
      <c r="O1" s="55">
        <v>14</v>
      </c>
      <c r="P1" s="55">
        <v>15</v>
      </c>
      <c r="Q1" s="55">
        <v>16</v>
      </c>
      <c r="R1" s="55">
        <v>17</v>
      </c>
      <c r="S1" s="55">
        <v>18</v>
      </c>
      <c r="T1" s="55">
        <v>19</v>
      </c>
      <c r="U1" s="55">
        <v>20</v>
      </c>
      <c r="V1" s="55">
        <v>21</v>
      </c>
      <c r="W1" s="55">
        <v>22</v>
      </c>
      <c r="X1" s="55">
        <v>23</v>
      </c>
      <c r="Y1" s="55">
        <v>24</v>
      </c>
      <c r="Z1" s="55">
        <v>25</v>
      </c>
      <c r="AA1" s="55">
        <v>26</v>
      </c>
      <c r="AB1" s="55">
        <v>27</v>
      </c>
      <c r="AC1" s="55">
        <v>28</v>
      </c>
      <c r="AD1" s="55">
        <v>29</v>
      </c>
      <c r="AE1" s="55">
        <v>30</v>
      </c>
      <c r="AF1" s="55">
        <v>31</v>
      </c>
      <c r="AG1" s="55">
        <v>32</v>
      </c>
      <c r="AH1" s="55">
        <v>33</v>
      </c>
      <c r="AI1" s="55">
        <v>34</v>
      </c>
      <c r="AJ1" s="55">
        <v>35</v>
      </c>
      <c r="AK1" s="55">
        <v>36</v>
      </c>
      <c r="AL1" s="55">
        <v>37</v>
      </c>
      <c r="AM1" s="55">
        <v>38</v>
      </c>
      <c r="AN1" s="55">
        <v>39</v>
      </c>
      <c r="AO1" s="55">
        <v>40</v>
      </c>
    </row>
    <row r="2" spans="1:41">
      <c r="A2" t="s">
        <v>387</v>
      </c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>
        <v>9</v>
      </c>
      <c r="K2" s="55">
        <v>10</v>
      </c>
      <c r="L2" s="55">
        <v>11</v>
      </c>
      <c r="M2" s="55">
        <v>12</v>
      </c>
      <c r="N2" s="55">
        <v>13</v>
      </c>
      <c r="O2" s="55">
        <v>14</v>
      </c>
      <c r="P2" s="55">
        <v>15</v>
      </c>
      <c r="Q2" s="55">
        <v>16</v>
      </c>
      <c r="R2" s="55">
        <v>17</v>
      </c>
      <c r="S2" s="55">
        <v>18</v>
      </c>
      <c r="T2" s="55">
        <v>19</v>
      </c>
      <c r="U2" s="55">
        <v>20</v>
      </c>
      <c r="V2" s="55">
        <v>21</v>
      </c>
      <c r="W2" s="55">
        <v>22</v>
      </c>
      <c r="X2" s="55">
        <v>23</v>
      </c>
      <c r="Y2" s="55">
        <v>24</v>
      </c>
      <c r="Z2" s="55">
        <v>25</v>
      </c>
      <c r="AA2" s="55">
        <v>26</v>
      </c>
      <c r="AB2" s="55">
        <v>27</v>
      </c>
      <c r="AC2" s="55">
        <v>28</v>
      </c>
      <c r="AD2" s="55">
        <v>29</v>
      </c>
      <c r="AE2" s="55">
        <v>30</v>
      </c>
      <c r="AF2" s="55">
        <v>31</v>
      </c>
      <c r="AG2" s="55">
        <v>32</v>
      </c>
      <c r="AH2" s="55">
        <v>33</v>
      </c>
      <c r="AI2" s="55">
        <v>34</v>
      </c>
      <c r="AJ2" s="55">
        <v>35</v>
      </c>
      <c r="AK2" s="55">
        <v>36</v>
      </c>
      <c r="AL2" s="55">
        <v>37</v>
      </c>
      <c r="AM2" s="55">
        <v>38</v>
      </c>
      <c r="AN2" s="55">
        <v>39</v>
      </c>
      <c r="AO2" s="55">
        <v>40</v>
      </c>
    </row>
    <row r="3" spans="1:41">
      <c r="A3" t="s">
        <v>368</v>
      </c>
      <c r="B3" s="55">
        <v>18</v>
      </c>
      <c r="C3" s="55">
        <v>24</v>
      </c>
      <c r="D3" s="55">
        <v>39</v>
      </c>
      <c r="E3" s="55">
        <v>15</v>
      </c>
      <c r="F3" s="55">
        <v>29</v>
      </c>
      <c r="G3" s="55">
        <v>28</v>
      </c>
      <c r="H3" s="55">
        <v>9</v>
      </c>
      <c r="I3" s="55">
        <v>16</v>
      </c>
      <c r="J3" s="55">
        <v>33</v>
      </c>
      <c r="K3" s="55">
        <v>32</v>
      </c>
      <c r="L3" s="55">
        <v>39</v>
      </c>
      <c r="M3" s="55">
        <v>17</v>
      </c>
      <c r="N3" s="55">
        <v>5</v>
      </c>
      <c r="O3" s="55">
        <v>3</v>
      </c>
      <c r="P3" s="55">
        <v>5</v>
      </c>
      <c r="Q3" s="55">
        <v>28</v>
      </c>
      <c r="R3" s="55">
        <v>4</v>
      </c>
      <c r="S3" s="55">
        <v>35</v>
      </c>
      <c r="T3" s="55">
        <v>18</v>
      </c>
      <c r="U3" s="55">
        <v>26</v>
      </c>
      <c r="V3" s="55">
        <v>33</v>
      </c>
      <c r="W3" s="55">
        <v>9</v>
      </c>
      <c r="X3" s="55">
        <v>10</v>
      </c>
      <c r="Y3" s="55">
        <v>13</v>
      </c>
      <c r="Z3" s="55">
        <v>32</v>
      </c>
      <c r="AA3" s="55">
        <v>40</v>
      </c>
      <c r="AB3" s="55">
        <v>9</v>
      </c>
      <c r="AC3" s="55">
        <v>24</v>
      </c>
      <c r="AD3" s="55">
        <v>1</v>
      </c>
      <c r="AE3" s="55">
        <v>38</v>
      </c>
      <c r="AF3" s="55">
        <v>29</v>
      </c>
      <c r="AG3" s="55">
        <v>23</v>
      </c>
      <c r="AH3" s="55">
        <v>1</v>
      </c>
      <c r="AI3" s="55">
        <v>38</v>
      </c>
      <c r="AJ3" s="55">
        <v>15</v>
      </c>
      <c r="AK3" s="55">
        <v>15</v>
      </c>
      <c r="AL3" s="55">
        <v>14</v>
      </c>
      <c r="AM3" s="55">
        <v>6</v>
      </c>
      <c r="AN3" s="55">
        <v>37</v>
      </c>
      <c r="AO3" s="55">
        <v>25</v>
      </c>
    </row>
    <row r="4" spans="1:41">
      <c r="A4" t="s">
        <v>369</v>
      </c>
      <c r="B4" s="55">
        <v>2</v>
      </c>
      <c r="C4" s="55">
        <v>37</v>
      </c>
      <c r="D4" s="55">
        <v>27</v>
      </c>
      <c r="E4" s="55">
        <v>28</v>
      </c>
      <c r="F4" s="55">
        <v>18</v>
      </c>
      <c r="G4" s="55">
        <v>7</v>
      </c>
      <c r="H4" s="55">
        <v>28</v>
      </c>
      <c r="I4" s="55">
        <v>30</v>
      </c>
      <c r="J4" s="55">
        <v>8</v>
      </c>
      <c r="K4" s="55">
        <v>40</v>
      </c>
      <c r="L4" s="55">
        <v>31</v>
      </c>
      <c r="M4" s="55">
        <v>19</v>
      </c>
      <c r="N4" s="55">
        <v>17</v>
      </c>
      <c r="O4" s="55">
        <v>26</v>
      </c>
      <c r="P4" s="55">
        <v>25</v>
      </c>
      <c r="Q4" s="55">
        <v>20</v>
      </c>
      <c r="R4" s="55">
        <v>10</v>
      </c>
      <c r="S4" s="55">
        <v>5</v>
      </c>
      <c r="T4" s="55">
        <v>32</v>
      </c>
      <c r="U4" s="55">
        <v>26</v>
      </c>
      <c r="V4" s="55">
        <v>20</v>
      </c>
      <c r="W4" s="55">
        <v>34</v>
      </c>
      <c r="X4" s="55">
        <v>38</v>
      </c>
      <c r="Y4" s="55">
        <v>13</v>
      </c>
      <c r="Z4" s="55">
        <v>22</v>
      </c>
      <c r="AA4" s="55">
        <v>5</v>
      </c>
      <c r="AB4" s="55">
        <v>12</v>
      </c>
      <c r="AC4" s="55">
        <v>22</v>
      </c>
      <c r="AD4" s="55">
        <v>12</v>
      </c>
      <c r="AE4" s="55">
        <v>7</v>
      </c>
      <c r="AF4" s="55">
        <v>10</v>
      </c>
      <c r="AG4" s="55">
        <v>26</v>
      </c>
      <c r="AH4" s="55">
        <v>28</v>
      </c>
      <c r="AI4" s="55">
        <v>9</v>
      </c>
      <c r="AJ4" s="55">
        <v>5</v>
      </c>
      <c r="AK4" s="55">
        <v>40</v>
      </c>
      <c r="AL4" s="55">
        <v>22</v>
      </c>
      <c r="AM4" s="55">
        <v>15</v>
      </c>
      <c r="AN4" s="55">
        <v>14</v>
      </c>
      <c r="AO4" s="55">
        <v>40</v>
      </c>
    </row>
    <row r="5" spans="1:41">
      <c r="A5" t="s">
        <v>370</v>
      </c>
      <c r="B5" s="55">
        <v>4</v>
      </c>
      <c r="C5" s="55">
        <v>18</v>
      </c>
      <c r="D5" s="55">
        <v>35</v>
      </c>
      <c r="E5" s="55">
        <v>31</v>
      </c>
      <c r="F5" s="55">
        <v>8</v>
      </c>
      <c r="G5" s="55">
        <v>15</v>
      </c>
      <c r="H5" s="55">
        <v>13</v>
      </c>
      <c r="I5" s="55">
        <v>27</v>
      </c>
      <c r="J5" s="55">
        <v>3</v>
      </c>
      <c r="K5" s="55">
        <v>9</v>
      </c>
      <c r="L5" s="55">
        <v>13</v>
      </c>
      <c r="M5" s="55">
        <v>2</v>
      </c>
      <c r="N5" s="55">
        <v>6</v>
      </c>
      <c r="O5" s="55">
        <v>9</v>
      </c>
      <c r="P5" s="55">
        <v>2</v>
      </c>
      <c r="Q5" s="55">
        <v>2</v>
      </c>
      <c r="R5" s="55">
        <v>20</v>
      </c>
      <c r="S5" s="55">
        <v>28</v>
      </c>
      <c r="T5" s="55">
        <v>21</v>
      </c>
      <c r="U5" s="55">
        <v>40</v>
      </c>
      <c r="V5" s="55">
        <v>8</v>
      </c>
      <c r="W5" s="55">
        <v>30</v>
      </c>
      <c r="X5" s="55">
        <v>33</v>
      </c>
      <c r="Y5" s="55">
        <v>21</v>
      </c>
      <c r="Z5" s="55">
        <v>15</v>
      </c>
      <c r="AA5" s="55">
        <v>35</v>
      </c>
      <c r="AB5" s="55">
        <v>39</v>
      </c>
      <c r="AC5" s="55">
        <v>33</v>
      </c>
      <c r="AD5" s="55">
        <v>19</v>
      </c>
      <c r="AE5" s="55">
        <v>39</v>
      </c>
      <c r="AF5" s="55">
        <v>3</v>
      </c>
      <c r="AG5" s="55">
        <v>5</v>
      </c>
      <c r="AH5" s="55">
        <v>12</v>
      </c>
      <c r="AI5" s="55">
        <v>7</v>
      </c>
      <c r="AJ5" s="55">
        <v>34</v>
      </c>
      <c r="AK5" s="55">
        <v>11</v>
      </c>
      <c r="AL5" s="55">
        <v>34</v>
      </c>
      <c r="AM5" s="55">
        <v>23</v>
      </c>
      <c r="AN5" s="55">
        <v>4</v>
      </c>
      <c r="AO5" s="55">
        <v>5</v>
      </c>
    </row>
    <row r="6" spans="1:41">
      <c r="A6" t="s">
        <v>371</v>
      </c>
      <c r="B6" s="55">
        <v>34</v>
      </c>
      <c r="C6" s="55">
        <v>33</v>
      </c>
      <c r="D6" s="55">
        <v>39</v>
      </c>
      <c r="E6" s="55">
        <v>15</v>
      </c>
      <c r="F6" s="55">
        <v>36</v>
      </c>
      <c r="G6" s="55">
        <v>31</v>
      </c>
      <c r="H6" s="55">
        <v>9</v>
      </c>
      <c r="I6" s="55">
        <v>31</v>
      </c>
      <c r="J6" s="55">
        <v>25</v>
      </c>
      <c r="K6" s="55">
        <v>36</v>
      </c>
      <c r="L6" s="55">
        <v>28</v>
      </c>
      <c r="M6" s="55">
        <v>31</v>
      </c>
      <c r="N6" s="55">
        <v>21</v>
      </c>
      <c r="O6" s="55">
        <v>1</v>
      </c>
      <c r="P6" s="55">
        <v>3</v>
      </c>
      <c r="Q6" s="55">
        <v>28</v>
      </c>
      <c r="R6" s="55">
        <v>9</v>
      </c>
      <c r="S6" s="55">
        <v>9</v>
      </c>
      <c r="T6" s="55">
        <v>12</v>
      </c>
      <c r="U6" s="55">
        <v>17</v>
      </c>
      <c r="V6" s="55">
        <v>24</v>
      </c>
      <c r="W6" s="55">
        <v>9</v>
      </c>
      <c r="X6" s="55">
        <v>24</v>
      </c>
      <c r="Y6" s="55">
        <v>20</v>
      </c>
      <c r="Z6" s="55">
        <v>37</v>
      </c>
      <c r="AA6" s="55">
        <v>1</v>
      </c>
      <c r="AB6" s="55">
        <v>26</v>
      </c>
      <c r="AC6" s="55">
        <v>3</v>
      </c>
      <c r="AD6" s="55">
        <v>29</v>
      </c>
      <c r="AE6" s="55">
        <v>23</v>
      </c>
      <c r="AF6" s="55">
        <v>13</v>
      </c>
      <c r="AG6" s="55">
        <v>2</v>
      </c>
      <c r="AH6" s="55">
        <v>17</v>
      </c>
      <c r="AI6" s="55">
        <v>30</v>
      </c>
      <c r="AJ6" s="55">
        <v>4</v>
      </c>
      <c r="AK6" s="55">
        <v>10</v>
      </c>
      <c r="AL6" s="55">
        <v>25</v>
      </c>
      <c r="AM6" s="55">
        <v>23</v>
      </c>
      <c r="AN6" s="55">
        <v>9</v>
      </c>
      <c r="AO6" s="55">
        <v>5</v>
      </c>
    </row>
    <row r="7" spans="1:41">
      <c r="A7" t="s">
        <v>372</v>
      </c>
      <c r="B7" s="55">
        <v>7</v>
      </c>
      <c r="C7" s="55">
        <v>31</v>
      </c>
      <c r="D7" s="55">
        <v>24</v>
      </c>
      <c r="E7" s="55">
        <v>2</v>
      </c>
      <c r="F7" s="55">
        <v>2</v>
      </c>
      <c r="G7" s="55">
        <v>36</v>
      </c>
      <c r="H7" s="55">
        <v>35</v>
      </c>
      <c r="I7" s="55">
        <v>12</v>
      </c>
      <c r="J7" s="55">
        <v>17</v>
      </c>
      <c r="K7" s="55">
        <v>29</v>
      </c>
      <c r="L7" s="55">
        <v>31</v>
      </c>
      <c r="M7" s="55">
        <v>27</v>
      </c>
      <c r="N7" s="55">
        <v>19</v>
      </c>
      <c r="O7" s="55">
        <v>9</v>
      </c>
      <c r="P7" s="55">
        <v>21</v>
      </c>
      <c r="Q7" s="55">
        <v>30</v>
      </c>
      <c r="R7" s="55">
        <v>3</v>
      </c>
      <c r="S7" s="55">
        <v>39</v>
      </c>
      <c r="T7" s="55">
        <v>35</v>
      </c>
      <c r="U7" s="55">
        <v>14</v>
      </c>
      <c r="V7" s="55">
        <v>11</v>
      </c>
      <c r="W7" s="55">
        <v>25</v>
      </c>
      <c r="X7" s="55">
        <v>16</v>
      </c>
      <c r="Y7" s="55">
        <v>17</v>
      </c>
      <c r="Z7" s="55">
        <v>9</v>
      </c>
      <c r="AA7" s="55">
        <v>7</v>
      </c>
      <c r="AB7" s="55">
        <v>28</v>
      </c>
      <c r="AC7" s="55">
        <v>24</v>
      </c>
      <c r="AD7" s="55">
        <v>22</v>
      </c>
      <c r="AE7" s="55">
        <v>4</v>
      </c>
      <c r="AF7" s="55">
        <v>9</v>
      </c>
      <c r="AG7" s="55">
        <v>37</v>
      </c>
      <c r="AH7" s="55">
        <v>30</v>
      </c>
      <c r="AI7" s="55">
        <v>20</v>
      </c>
      <c r="AJ7" s="55">
        <v>25</v>
      </c>
      <c r="AK7" s="55">
        <v>3</v>
      </c>
      <c r="AL7" s="55">
        <v>35</v>
      </c>
      <c r="AM7" s="55">
        <v>13</v>
      </c>
      <c r="AN7" s="55">
        <v>15</v>
      </c>
      <c r="AO7" s="55">
        <v>1</v>
      </c>
    </row>
    <row r="8" spans="1:41">
      <c r="A8" t="s">
        <v>373</v>
      </c>
      <c r="B8" s="55">
        <v>6</v>
      </c>
      <c r="C8" s="55">
        <v>30</v>
      </c>
      <c r="D8" s="55">
        <v>39</v>
      </c>
      <c r="E8" s="55">
        <v>22</v>
      </c>
      <c r="F8" s="55">
        <v>26</v>
      </c>
      <c r="G8" s="55">
        <v>19</v>
      </c>
      <c r="H8" s="55">
        <v>8</v>
      </c>
      <c r="I8" s="55">
        <v>19</v>
      </c>
      <c r="J8" s="55">
        <v>33</v>
      </c>
      <c r="K8" s="55">
        <v>11</v>
      </c>
      <c r="L8" s="55">
        <v>33</v>
      </c>
      <c r="M8" s="55">
        <v>4</v>
      </c>
      <c r="N8" s="55">
        <v>18</v>
      </c>
      <c r="O8" s="55">
        <v>8</v>
      </c>
      <c r="P8" s="55">
        <v>17</v>
      </c>
      <c r="Q8" s="55">
        <v>10</v>
      </c>
      <c r="R8" s="55">
        <v>15</v>
      </c>
      <c r="S8" s="55">
        <v>35</v>
      </c>
      <c r="T8" s="55">
        <v>2</v>
      </c>
      <c r="U8" s="55">
        <v>16</v>
      </c>
      <c r="V8" s="55">
        <v>12</v>
      </c>
      <c r="W8" s="55">
        <v>17</v>
      </c>
      <c r="X8" s="55">
        <v>11</v>
      </c>
      <c r="Y8" s="55">
        <v>25</v>
      </c>
      <c r="Z8" s="55">
        <v>25</v>
      </c>
      <c r="AA8" s="55">
        <v>38</v>
      </c>
      <c r="AB8" s="55">
        <v>25</v>
      </c>
      <c r="AC8" s="55">
        <v>13</v>
      </c>
      <c r="AD8" s="55">
        <v>28</v>
      </c>
      <c r="AE8" s="55">
        <v>8</v>
      </c>
      <c r="AF8" s="55">
        <v>9</v>
      </c>
      <c r="AG8" s="55">
        <v>32</v>
      </c>
      <c r="AH8" s="55">
        <v>37</v>
      </c>
      <c r="AI8" s="55">
        <v>3</v>
      </c>
      <c r="AJ8" s="55">
        <v>33</v>
      </c>
      <c r="AK8" s="55">
        <v>26</v>
      </c>
      <c r="AL8" s="55">
        <v>8</v>
      </c>
      <c r="AM8" s="55">
        <v>1</v>
      </c>
      <c r="AN8" s="55">
        <v>4</v>
      </c>
      <c r="AO8" s="55">
        <v>13</v>
      </c>
    </row>
    <row r="9" spans="1:41">
      <c r="A9" t="s">
        <v>374</v>
      </c>
      <c r="B9" s="55">
        <v>20</v>
      </c>
      <c r="C9" s="55">
        <v>8</v>
      </c>
      <c r="D9" s="55">
        <v>13</v>
      </c>
      <c r="E9" s="55">
        <v>15</v>
      </c>
      <c r="F9" s="55">
        <v>31</v>
      </c>
      <c r="G9" s="55">
        <v>22</v>
      </c>
      <c r="H9" s="55">
        <v>32</v>
      </c>
      <c r="I9" s="55">
        <v>1</v>
      </c>
      <c r="J9" s="55">
        <v>7</v>
      </c>
      <c r="K9" s="55">
        <v>39</v>
      </c>
      <c r="L9" s="55">
        <v>34</v>
      </c>
      <c r="M9" s="55">
        <v>2</v>
      </c>
      <c r="N9" s="55">
        <v>40</v>
      </c>
      <c r="O9" s="55">
        <v>37</v>
      </c>
      <c r="P9" s="55">
        <v>24</v>
      </c>
      <c r="Q9" s="55">
        <v>33</v>
      </c>
      <c r="R9" s="55">
        <v>18</v>
      </c>
      <c r="S9" s="55">
        <v>11</v>
      </c>
      <c r="T9" s="55">
        <v>1</v>
      </c>
      <c r="U9" s="55">
        <v>8</v>
      </c>
      <c r="V9" s="55">
        <v>27</v>
      </c>
      <c r="W9" s="55">
        <v>24</v>
      </c>
      <c r="X9" s="55">
        <v>16</v>
      </c>
      <c r="Y9" s="55">
        <v>31</v>
      </c>
      <c r="Z9" s="55">
        <v>1</v>
      </c>
      <c r="AA9" s="55">
        <v>32</v>
      </c>
      <c r="AB9" s="55">
        <v>15</v>
      </c>
      <c r="AC9" s="55">
        <v>37</v>
      </c>
      <c r="AD9" s="55">
        <v>32</v>
      </c>
      <c r="AE9" s="55">
        <v>10</v>
      </c>
      <c r="AF9" s="55">
        <v>37</v>
      </c>
      <c r="AG9" s="55">
        <v>28</v>
      </c>
      <c r="AH9" s="55">
        <v>25</v>
      </c>
      <c r="AI9" s="55">
        <v>2</v>
      </c>
      <c r="AJ9" s="55">
        <v>30</v>
      </c>
      <c r="AK9" s="55">
        <v>15</v>
      </c>
      <c r="AL9" s="55">
        <v>12</v>
      </c>
      <c r="AM9" s="55">
        <v>7</v>
      </c>
      <c r="AN9" s="55">
        <v>11</v>
      </c>
      <c r="AO9" s="55">
        <v>4</v>
      </c>
    </row>
    <row r="10" spans="1:41">
      <c r="A10" t="s">
        <v>375</v>
      </c>
      <c r="B10" s="55">
        <v>15</v>
      </c>
      <c r="C10" s="55">
        <v>38</v>
      </c>
      <c r="D10" s="55">
        <v>16</v>
      </c>
      <c r="E10" s="55">
        <v>33</v>
      </c>
      <c r="F10" s="55">
        <v>3</v>
      </c>
      <c r="G10" s="55">
        <v>10</v>
      </c>
      <c r="H10" s="55">
        <v>3</v>
      </c>
      <c r="I10" s="55">
        <v>11</v>
      </c>
      <c r="J10" s="55">
        <v>20</v>
      </c>
      <c r="K10" s="55">
        <v>3</v>
      </c>
      <c r="L10" s="55">
        <v>12</v>
      </c>
      <c r="M10" s="55">
        <v>31</v>
      </c>
      <c r="N10" s="55">
        <v>4</v>
      </c>
      <c r="O10" s="55">
        <v>32</v>
      </c>
      <c r="P10" s="55">
        <v>36</v>
      </c>
      <c r="Q10" s="55">
        <v>8</v>
      </c>
      <c r="R10" s="55">
        <v>30</v>
      </c>
      <c r="S10" s="55">
        <v>7</v>
      </c>
      <c r="T10" s="55">
        <v>11</v>
      </c>
      <c r="U10" s="55">
        <v>33</v>
      </c>
      <c r="V10" s="55">
        <v>11</v>
      </c>
      <c r="W10" s="55">
        <v>13</v>
      </c>
      <c r="X10" s="55">
        <v>16</v>
      </c>
      <c r="Y10" s="55">
        <v>29</v>
      </c>
      <c r="Z10" s="55">
        <v>22</v>
      </c>
      <c r="AA10" s="55">
        <v>31</v>
      </c>
      <c r="AB10" s="55">
        <v>5</v>
      </c>
      <c r="AC10" s="55">
        <v>32</v>
      </c>
      <c r="AD10" s="55">
        <v>6</v>
      </c>
      <c r="AE10" s="55">
        <v>34</v>
      </c>
      <c r="AF10" s="55">
        <v>14</v>
      </c>
      <c r="AG10" s="55">
        <v>4</v>
      </c>
      <c r="AH10" s="55">
        <v>38</v>
      </c>
      <c r="AI10" s="55">
        <v>18</v>
      </c>
      <c r="AJ10" s="55">
        <v>12</v>
      </c>
      <c r="AK10" s="55">
        <v>10</v>
      </c>
      <c r="AL10" s="55">
        <v>34</v>
      </c>
      <c r="AM10" s="55">
        <v>4</v>
      </c>
      <c r="AN10" s="55">
        <v>31</v>
      </c>
      <c r="AO10" s="55">
        <v>28</v>
      </c>
    </row>
    <row r="11" spans="1:41">
      <c r="A11" t="s">
        <v>376</v>
      </c>
      <c r="B11" s="55">
        <v>19</v>
      </c>
      <c r="C11" s="55">
        <v>20</v>
      </c>
      <c r="D11" s="55">
        <v>37</v>
      </c>
      <c r="E11" s="55">
        <v>10</v>
      </c>
      <c r="F11" s="55">
        <v>40</v>
      </c>
      <c r="G11" s="55">
        <v>32</v>
      </c>
      <c r="H11" s="55">
        <v>29</v>
      </c>
      <c r="I11" s="55">
        <v>13</v>
      </c>
      <c r="J11" s="55">
        <v>12</v>
      </c>
      <c r="K11" s="55">
        <v>32</v>
      </c>
      <c r="L11" s="55">
        <v>27</v>
      </c>
      <c r="M11" s="55">
        <v>22</v>
      </c>
      <c r="N11" s="55">
        <v>14</v>
      </c>
      <c r="O11" s="55">
        <v>26</v>
      </c>
      <c r="P11" s="55">
        <v>32</v>
      </c>
      <c r="Q11" s="55">
        <v>1</v>
      </c>
      <c r="R11" s="55">
        <v>39</v>
      </c>
      <c r="S11" s="55">
        <v>35</v>
      </c>
      <c r="T11" s="55">
        <v>16</v>
      </c>
      <c r="U11" s="55">
        <v>24</v>
      </c>
      <c r="V11" s="55">
        <v>26</v>
      </c>
      <c r="W11" s="55">
        <v>34</v>
      </c>
      <c r="X11" s="55">
        <v>6</v>
      </c>
      <c r="Y11" s="55">
        <v>15</v>
      </c>
      <c r="Z11" s="55">
        <v>37</v>
      </c>
      <c r="AA11" s="55">
        <v>36</v>
      </c>
      <c r="AB11" s="55">
        <v>1</v>
      </c>
      <c r="AC11" s="55">
        <v>37</v>
      </c>
      <c r="AD11" s="55">
        <v>31</v>
      </c>
      <c r="AE11" s="55">
        <v>11</v>
      </c>
      <c r="AF11" s="55">
        <v>26</v>
      </c>
      <c r="AG11" s="55">
        <v>36</v>
      </c>
      <c r="AH11" s="55">
        <v>17</v>
      </c>
      <c r="AI11" s="55">
        <v>17</v>
      </c>
      <c r="AJ11" s="55">
        <v>11</v>
      </c>
      <c r="AK11" s="55">
        <v>15</v>
      </c>
      <c r="AL11" s="55">
        <v>21</v>
      </c>
      <c r="AM11" s="55">
        <v>34</v>
      </c>
      <c r="AN11" s="55">
        <v>32</v>
      </c>
      <c r="AO11" s="55">
        <v>8</v>
      </c>
    </row>
    <row r="12" spans="1:41">
      <c r="A12" t="s">
        <v>377</v>
      </c>
      <c r="B12" s="55">
        <v>23</v>
      </c>
      <c r="C12" s="55">
        <v>20</v>
      </c>
      <c r="D12" s="55">
        <v>37</v>
      </c>
      <c r="E12" s="55">
        <v>16</v>
      </c>
      <c r="F12" s="55">
        <v>22</v>
      </c>
      <c r="G12" s="55">
        <v>35</v>
      </c>
      <c r="H12" s="55">
        <v>2</v>
      </c>
      <c r="I12" s="55">
        <v>34</v>
      </c>
      <c r="J12" s="55">
        <v>15</v>
      </c>
      <c r="K12" s="55">
        <v>13</v>
      </c>
      <c r="L12" s="55">
        <v>18</v>
      </c>
      <c r="M12" s="55">
        <v>1</v>
      </c>
      <c r="N12" s="55">
        <v>31</v>
      </c>
      <c r="O12" s="55">
        <v>29</v>
      </c>
      <c r="P12" s="55">
        <v>24</v>
      </c>
      <c r="Q12" s="55">
        <v>18</v>
      </c>
      <c r="R12" s="55">
        <v>36</v>
      </c>
      <c r="S12" s="55">
        <v>8</v>
      </c>
      <c r="T12" s="55">
        <v>10</v>
      </c>
      <c r="U12" s="55">
        <v>28</v>
      </c>
      <c r="V12" s="55">
        <v>8</v>
      </c>
      <c r="W12" s="55">
        <v>27</v>
      </c>
      <c r="X12" s="55">
        <v>31</v>
      </c>
      <c r="Y12" s="55">
        <v>29</v>
      </c>
      <c r="Z12" s="55">
        <v>1</v>
      </c>
      <c r="AA12" s="55">
        <v>28</v>
      </c>
      <c r="AB12" s="55">
        <v>38</v>
      </c>
      <c r="AC12" s="55">
        <v>38</v>
      </c>
      <c r="AD12" s="55">
        <v>13</v>
      </c>
      <c r="AE12" s="55">
        <v>40</v>
      </c>
      <c r="AF12" s="55">
        <v>8</v>
      </c>
      <c r="AG12" s="55">
        <v>31</v>
      </c>
      <c r="AH12" s="55">
        <v>28</v>
      </c>
      <c r="AI12" s="55">
        <v>35</v>
      </c>
      <c r="AJ12" s="55">
        <v>1</v>
      </c>
      <c r="AK12" s="55">
        <v>24</v>
      </c>
      <c r="AL12" s="55">
        <v>6</v>
      </c>
      <c r="AM12" s="55">
        <v>10</v>
      </c>
      <c r="AN12" s="55">
        <v>37</v>
      </c>
      <c r="AO12" s="55">
        <v>30</v>
      </c>
    </row>
    <row r="13" spans="1:41">
      <c r="A13" t="s">
        <v>378</v>
      </c>
      <c r="B13" s="55">
        <v>14</v>
      </c>
      <c r="C13" s="55">
        <v>27</v>
      </c>
      <c r="D13" s="55">
        <v>5</v>
      </c>
      <c r="E13" s="55">
        <v>21</v>
      </c>
      <c r="F13" s="55">
        <v>31</v>
      </c>
      <c r="G13" s="55">
        <v>24</v>
      </c>
      <c r="H13" s="55">
        <v>11</v>
      </c>
      <c r="I13" s="55">
        <v>11</v>
      </c>
      <c r="J13" s="55">
        <v>15</v>
      </c>
      <c r="K13" s="55">
        <v>30</v>
      </c>
      <c r="L13" s="55">
        <v>26</v>
      </c>
      <c r="M13" s="55">
        <v>7</v>
      </c>
      <c r="N13" s="55">
        <v>17</v>
      </c>
      <c r="O13" s="55">
        <v>10</v>
      </c>
      <c r="P13" s="55">
        <v>5</v>
      </c>
      <c r="Q13" s="55">
        <v>24</v>
      </c>
      <c r="R13" s="55">
        <v>1</v>
      </c>
      <c r="S13" s="55">
        <v>26</v>
      </c>
      <c r="T13" s="55">
        <v>27</v>
      </c>
      <c r="U13" s="55">
        <v>27</v>
      </c>
      <c r="V13" s="55">
        <v>39</v>
      </c>
      <c r="W13" s="55">
        <v>20</v>
      </c>
      <c r="X13" s="55">
        <v>18</v>
      </c>
      <c r="Y13" s="55">
        <v>16</v>
      </c>
      <c r="Z13" s="55">
        <v>28</v>
      </c>
      <c r="AA13" s="55">
        <v>14</v>
      </c>
      <c r="AB13" s="55">
        <v>17</v>
      </c>
      <c r="AC13" s="55">
        <v>25</v>
      </c>
      <c r="AD13" s="55">
        <v>7</v>
      </c>
      <c r="AE13" s="55">
        <v>18</v>
      </c>
      <c r="AF13" s="55">
        <v>24</v>
      </c>
      <c r="AG13" s="55">
        <v>29</v>
      </c>
      <c r="AH13" s="55">
        <v>2</v>
      </c>
      <c r="AI13" s="55">
        <v>30</v>
      </c>
      <c r="AJ13" s="55">
        <v>33</v>
      </c>
      <c r="AK13" s="55">
        <v>16</v>
      </c>
      <c r="AL13" s="55">
        <v>20</v>
      </c>
      <c r="AM13" s="55">
        <v>30</v>
      </c>
      <c r="AN13" s="55">
        <v>36</v>
      </c>
      <c r="AO13" s="55">
        <v>4</v>
      </c>
    </row>
    <row r="14" spans="1:41">
      <c r="A14" t="s">
        <v>379</v>
      </c>
      <c r="B14" s="55">
        <v>39</v>
      </c>
      <c r="C14" s="55">
        <v>7</v>
      </c>
      <c r="D14" s="55">
        <v>39</v>
      </c>
      <c r="E14" s="55">
        <v>6</v>
      </c>
      <c r="F14" s="55">
        <v>31</v>
      </c>
      <c r="G14" s="55">
        <v>28</v>
      </c>
      <c r="H14" s="55">
        <v>16</v>
      </c>
      <c r="I14" s="55">
        <v>35</v>
      </c>
      <c r="J14" s="55">
        <v>13</v>
      </c>
      <c r="K14" s="55">
        <v>13</v>
      </c>
      <c r="L14" s="55">
        <v>13</v>
      </c>
      <c r="M14" s="55">
        <v>27</v>
      </c>
      <c r="N14" s="55">
        <v>12</v>
      </c>
      <c r="O14" s="55">
        <v>14</v>
      </c>
      <c r="P14" s="55">
        <v>15</v>
      </c>
      <c r="Q14" s="55">
        <v>30</v>
      </c>
      <c r="R14" s="55">
        <v>29</v>
      </c>
      <c r="S14" s="55">
        <v>9</v>
      </c>
      <c r="T14" s="55">
        <v>14</v>
      </c>
      <c r="U14" s="55">
        <v>37</v>
      </c>
      <c r="V14" s="55">
        <v>8</v>
      </c>
      <c r="W14" s="55">
        <v>27</v>
      </c>
      <c r="X14" s="55">
        <v>39</v>
      </c>
      <c r="Y14" s="55">
        <v>18</v>
      </c>
      <c r="Z14" s="55">
        <v>40</v>
      </c>
      <c r="AA14" s="55">
        <v>29</v>
      </c>
      <c r="AB14" s="55">
        <v>32</v>
      </c>
      <c r="AC14" s="55">
        <v>21</v>
      </c>
      <c r="AD14" s="55">
        <v>28</v>
      </c>
      <c r="AE14" s="55">
        <v>36</v>
      </c>
      <c r="AF14" s="55">
        <v>33</v>
      </c>
      <c r="AG14" s="55">
        <v>13</v>
      </c>
      <c r="AH14" s="55">
        <v>30</v>
      </c>
      <c r="AI14" s="55">
        <v>5</v>
      </c>
      <c r="AJ14" s="55">
        <v>13</v>
      </c>
      <c r="AK14" s="55">
        <v>21</v>
      </c>
      <c r="AL14" s="55">
        <v>40</v>
      </c>
      <c r="AM14" s="55">
        <v>29</v>
      </c>
      <c r="AN14" s="55">
        <v>19</v>
      </c>
      <c r="AO14" s="55">
        <v>3</v>
      </c>
    </row>
    <row r="15" spans="1:41">
      <c r="A15" t="s">
        <v>380</v>
      </c>
      <c r="B15" s="55">
        <v>32</v>
      </c>
      <c r="C15" s="55">
        <v>40</v>
      </c>
      <c r="D15" s="55">
        <v>14</v>
      </c>
      <c r="E15" s="55">
        <v>20</v>
      </c>
      <c r="F15" s="55">
        <v>36</v>
      </c>
      <c r="G15" s="55">
        <v>24</v>
      </c>
      <c r="H15" s="55">
        <v>40</v>
      </c>
      <c r="I15" s="55">
        <v>9</v>
      </c>
      <c r="J15" s="55">
        <v>11</v>
      </c>
      <c r="K15" s="55">
        <v>29</v>
      </c>
      <c r="L15" s="55">
        <v>18</v>
      </c>
      <c r="M15" s="55">
        <v>16</v>
      </c>
      <c r="N15" s="55">
        <v>23</v>
      </c>
      <c r="O15" s="55">
        <v>3</v>
      </c>
      <c r="P15" s="55">
        <v>14</v>
      </c>
      <c r="Q15" s="55">
        <v>5</v>
      </c>
      <c r="R15" s="55">
        <v>40</v>
      </c>
      <c r="S15" s="55">
        <v>9</v>
      </c>
      <c r="T15" s="55">
        <v>24</v>
      </c>
      <c r="U15" s="55">
        <v>5</v>
      </c>
      <c r="V15" s="55">
        <v>31</v>
      </c>
      <c r="W15" s="55">
        <v>5</v>
      </c>
      <c r="X15" s="55">
        <v>22</v>
      </c>
      <c r="Y15" s="55">
        <v>7</v>
      </c>
      <c r="Z15" s="55">
        <v>4</v>
      </c>
      <c r="AA15" s="55">
        <v>37</v>
      </c>
      <c r="AB15" s="55">
        <v>4</v>
      </c>
      <c r="AC15" s="55">
        <v>29</v>
      </c>
      <c r="AD15" s="55">
        <v>28</v>
      </c>
      <c r="AE15" s="55">
        <v>14</v>
      </c>
      <c r="AF15" s="55">
        <v>11</v>
      </c>
      <c r="AG15" s="55">
        <v>10</v>
      </c>
      <c r="AH15" s="55">
        <v>16</v>
      </c>
      <c r="AI15" s="55">
        <v>21</v>
      </c>
      <c r="AJ15" s="55">
        <v>11</v>
      </c>
      <c r="AK15" s="55">
        <v>13</v>
      </c>
      <c r="AL15" s="55">
        <v>21</v>
      </c>
      <c r="AM15" s="55">
        <v>36</v>
      </c>
      <c r="AN15" s="55">
        <v>30</v>
      </c>
      <c r="AO15" s="55">
        <v>27</v>
      </c>
    </row>
    <row r="16" spans="1:41">
      <c r="A16" t="s">
        <v>381</v>
      </c>
      <c r="B16" s="55">
        <v>15</v>
      </c>
      <c r="C16" s="55">
        <v>39</v>
      </c>
      <c r="D16" s="55">
        <v>33</v>
      </c>
      <c r="E16" s="55">
        <v>2</v>
      </c>
      <c r="F16" s="55">
        <v>25</v>
      </c>
      <c r="G16" s="55">
        <v>40</v>
      </c>
      <c r="H16" s="55">
        <v>40</v>
      </c>
      <c r="I16" s="55">
        <v>39</v>
      </c>
      <c r="J16" s="55">
        <v>9</v>
      </c>
      <c r="K16" s="55">
        <v>10</v>
      </c>
      <c r="L16" s="55">
        <v>38</v>
      </c>
      <c r="M16" s="55">
        <v>32</v>
      </c>
      <c r="N16" s="55">
        <v>18</v>
      </c>
      <c r="O16" s="55">
        <v>30</v>
      </c>
      <c r="P16" s="55">
        <v>24</v>
      </c>
      <c r="Q16" s="55">
        <v>5</v>
      </c>
      <c r="R16" s="55">
        <v>38</v>
      </c>
      <c r="S16" s="55">
        <v>29</v>
      </c>
      <c r="T16" s="55">
        <v>12</v>
      </c>
      <c r="U16" s="55">
        <v>10</v>
      </c>
      <c r="V16" s="55">
        <v>18</v>
      </c>
      <c r="W16" s="55">
        <v>9</v>
      </c>
      <c r="X16" s="55">
        <v>23</v>
      </c>
      <c r="Y16" s="55">
        <v>23</v>
      </c>
      <c r="Z16" s="55">
        <v>36</v>
      </c>
      <c r="AA16" s="55">
        <v>1</v>
      </c>
      <c r="AB16" s="55">
        <v>30</v>
      </c>
      <c r="AC16" s="55">
        <v>32</v>
      </c>
      <c r="AD16" s="55">
        <v>2</v>
      </c>
      <c r="AE16" s="55">
        <v>40</v>
      </c>
      <c r="AF16" s="55">
        <v>26</v>
      </c>
      <c r="AG16" s="55">
        <v>2</v>
      </c>
      <c r="AH16" s="55">
        <v>6</v>
      </c>
      <c r="AI16" s="55">
        <v>28</v>
      </c>
      <c r="AJ16" s="55">
        <v>31</v>
      </c>
      <c r="AK16" s="55">
        <v>9</v>
      </c>
      <c r="AL16" s="55">
        <v>12</v>
      </c>
      <c r="AM16" s="55">
        <v>40</v>
      </c>
      <c r="AN16" s="55">
        <v>16</v>
      </c>
      <c r="AO16" s="55">
        <v>12</v>
      </c>
    </row>
    <row r="17" spans="1:41">
      <c r="A17" t="s">
        <v>384</v>
      </c>
      <c r="B17" s="55">
        <v>11</v>
      </c>
      <c r="C17" s="55">
        <v>35</v>
      </c>
      <c r="D17" s="55">
        <v>2</v>
      </c>
      <c r="E17" s="55">
        <v>24</v>
      </c>
      <c r="F17" s="55">
        <v>31</v>
      </c>
      <c r="G17" s="55">
        <v>9</v>
      </c>
      <c r="H17" s="55">
        <v>16</v>
      </c>
      <c r="I17" s="55">
        <v>23</v>
      </c>
      <c r="J17" s="55">
        <v>23</v>
      </c>
      <c r="K17" s="55">
        <v>12</v>
      </c>
      <c r="L17" s="55">
        <v>10</v>
      </c>
      <c r="M17" s="55">
        <v>5</v>
      </c>
      <c r="N17" s="55">
        <v>35</v>
      </c>
      <c r="O17" s="55">
        <v>38</v>
      </c>
      <c r="P17" s="55">
        <v>8</v>
      </c>
      <c r="Q17" s="55">
        <v>23</v>
      </c>
      <c r="R17" s="55">
        <v>3</v>
      </c>
      <c r="S17" s="55">
        <v>6</v>
      </c>
      <c r="T17" s="55">
        <v>36</v>
      </c>
      <c r="U17" s="55">
        <v>37</v>
      </c>
      <c r="V17" s="55">
        <v>38</v>
      </c>
      <c r="W17" s="55">
        <v>10</v>
      </c>
      <c r="X17" s="55">
        <v>30</v>
      </c>
      <c r="Y17" s="55">
        <v>8</v>
      </c>
      <c r="Z17" s="55">
        <v>39</v>
      </c>
      <c r="AA17" s="55">
        <v>12</v>
      </c>
      <c r="AB17" s="55">
        <v>31</v>
      </c>
      <c r="AC17" s="55">
        <v>17</v>
      </c>
      <c r="AD17" s="55">
        <v>1</v>
      </c>
      <c r="AE17" s="55">
        <v>21</v>
      </c>
      <c r="AF17" s="55">
        <v>17</v>
      </c>
      <c r="AG17" s="55">
        <v>32</v>
      </c>
      <c r="AH17" s="55">
        <v>9</v>
      </c>
      <c r="AI17" s="55">
        <v>8</v>
      </c>
      <c r="AJ17" s="55">
        <v>34</v>
      </c>
      <c r="AK17" s="55">
        <v>10</v>
      </c>
      <c r="AL17" s="55">
        <v>29</v>
      </c>
      <c r="AM17" s="55">
        <v>20</v>
      </c>
      <c r="AN17" s="55">
        <v>3</v>
      </c>
      <c r="AO17" s="55">
        <v>33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56" sqref="F56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E43" sqref="E43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t="s">
        <v>114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topLeftCell="A5" zoomScaleNormal="100" workbookViewId="0">
      <selection activeCell="J34" sqref="J34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59" t="s">
        <v>220</v>
      </c>
      <c r="B1" s="60" t="s">
        <v>221</v>
      </c>
      <c r="C1" s="59" t="s">
        <v>228</v>
      </c>
      <c r="D1" s="5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112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60" t="str">
        <f>B29</f>
        <v>Coal PSC</v>
      </c>
      <c r="B29" s="60" t="s">
        <v>180</v>
      </c>
      <c r="C29" s="15" t="s">
        <v>239</v>
      </c>
      <c r="D29" s="15">
        <v>28</v>
      </c>
    </row>
    <row r="30" spans="1:7">
      <c r="A30" s="60" t="str">
        <f>B30</f>
        <v>Lignite PSC</v>
      </c>
      <c r="B30" s="60" t="s">
        <v>181</v>
      </c>
      <c r="C30" s="15" t="s">
        <v>239</v>
      </c>
      <c r="D30" s="15">
        <v>29</v>
      </c>
    </row>
    <row r="31" spans="1:7">
      <c r="A31" s="60" t="s">
        <v>182</v>
      </c>
      <c r="B31" s="6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J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0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0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0">
      <c r="A3" t="s">
        <v>114</v>
      </c>
      <c r="B3" t="s">
        <v>1</v>
      </c>
      <c r="C3" t="s">
        <v>343</v>
      </c>
      <c r="D3" s="18">
        <v>91733</v>
      </c>
      <c r="E3" s="18"/>
      <c r="H3" s="18">
        <v>96145.2</v>
      </c>
      <c r="I3" t="s">
        <v>296</v>
      </c>
      <c r="J3" t="s">
        <v>114</v>
      </c>
    </row>
    <row r="4" spans="1:10">
      <c r="A4" t="s">
        <v>116</v>
      </c>
      <c r="B4" t="s">
        <v>1</v>
      </c>
      <c r="C4" t="s">
        <v>343</v>
      </c>
      <c r="D4" s="18">
        <v>70000</v>
      </c>
      <c r="E4" s="18"/>
      <c r="F4" t="s">
        <v>386</v>
      </c>
      <c r="H4" s="37">
        <v>47745</v>
      </c>
      <c r="I4" t="s">
        <v>295</v>
      </c>
      <c r="J4" t="s">
        <v>116</v>
      </c>
    </row>
    <row r="5" spans="1:10">
      <c r="A5" t="s">
        <v>97</v>
      </c>
      <c r="B5" t="s">
        <v>1</v>
      </c>
      <c r="C5" t="s">
        <v>343</v>
      </c>
      <c r="D5" s="18">
        <v>12040</v>
      </c>
      <c r="E5" s="33"/>
    </row>
    <row r="6" spans="1:10">
      <c r="A6" t="s">
        <v>117</v>
      </c>
      <c r="B6" t="s">
        <v>192</v>
      </c>
      <c r="C6" t="s">
        <v>343</v>
      </c>
      <c r="D6" s="18">
        <v>42191.125290999997</v>
      </c>
      <c r="E6" s="33"/>
    </row>
    <row r="7" spans="1:10" ht="15" customHeight="1">
      <c r="A7" t="s">
        <v>116</v>
      </c>
      <c r="B7" t="s">
        <v>192</v>
      </c>
      <c r="C7" t="s">
        <v>343</v>
      </c>
      <c r="D7" s="18">
        <v>27840</v>
      </c>
      <c r="E7" s="33"/>
    </row>
    <row r="8" spans="1:10" ht="14.5" customHeight="1">
      <c r="A8" t="s">
        <v>114</v>
      </c>
      <c r="B8" t="s">
        <v>192</v>
      </c>
      <c r="C8" t="s">
        <v>343</v>
      </c>
      <c r="D8" s="18">
        <v>796910.69999999984</v>
      </c>
      <c r="E8" s="33"/>
    </row>
    <row r="9" spans="1:10" ht="14.5" customHeight="1">
      <c r="E9" s="33"/>
    </row>
    <row r="10" spans="1:10" ht="14.5" customHeight="1">
      <c r="E10" s="18"/>
    </row>
    <row r="11" spans="1:10" ht="14.5" customHeight="1"/>
    <row r="12" spans="1:10" ht="14.5" customHeight="1">
      <c r="B12" s="18"/>
      <c r="E12" s="18"/>
    </row>
    <row r="13" spans="1:10" ht="14.5" customHeight="1">
      <c r="B13" s="18"/>
      <c r="E13" s="33"/>
    </row>
    <row r="14" spans="1:10" ht="14.5" customHeight="1">
      <c r="B14" s="18"/>
      <c r="E14" s="33"/>
    </row>
    <row r="15" spans="1:10" ht="14.5" customHeight="1">
      <c r="C15" s="33"/>
      <c r="D15" s="33"/>
      <c r="E15" s="33"/>
    </row>
    <row r="16" spans="1:10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5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5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5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s="44" t="s">
        <v>218</v>
      </c>
      <c r="B1" s="45" t="s">
        <v>219</v>
      </c>
      <c r="C1" s="46" t="s">
        <v>217</v>
      </c>
      <c r="E1" t="s">
        <v>357</v>
      </c>
      <c r="F1" t="s">
        <v>358</v>
      </c>
    </row>
    <row r="2" spans="1:6">
      <c r="A2" s="52" t="s">
        <v>124</v>
      </c>
      <c r="B2" t="s">
        <v>185</v>
      </c>
      <c r="C2" s="48">
        <v>1</v>
      </c>
      <c r="E2" t="s">
        <v>43</v>
      </c>
      <c r="F2" s="22"/>
    </row>
    <row r="3" spans="1:6">
      <c r="A3" s="52" t="s">
        <v>128</v>
      </c>
      <c r="B3" t="s">
        <v>199</v>
      </c>
      <c r="C3" s="48">
        <v>2</v>
      </c>
      <c r="E3" t="s">
        <v>48</v>
      </c>
      <c r="F3" s="22"/>
    </row>
    <row r="4" spans="1:6">
      <c r="A4" s="52" t="s">
        <v>132</v>
      </c>
      <c r="B4" t="s">
        <v>302</v>
      </c>
      <c r="C4" s="48">
        <v>3</v>
      </c>
      <c r="E4" t="s">
        <v>54</v>
      </c>
    </row>
    <row r="5" spans="1:6">
      <c r="A5" s="47" t="s">
        <v>120</v>
      </c>
      <c r="B5" s="51" t="s">
        <v>120</v>
      </c>
      <c r="C5" s="48">
        <v>4</v>
      </c>
      <c r="E5" t="s">
        <v>45</v>
      </c>
    </row>
    <row r="6" spans="1:6">
      <c r="A6" s="52" t="s">
        <v>125</v>
      </c>
      <c r="B6" t="s">
        <v>184</v>
      </c>
      <c r="C6" s="48">
        <v>5</v>
      </c>
      <c r="E6" t="s">
        <v>52</v>
      </c>
      <c r="F6" s="22"/>
    </row>
    <row r="7" spans="1:6">
      <c r="A7" s="52" t="s">
        <v>126</v>
      </c>
      <c r="B7" s="51" t="s">
        <v>200</v>
      </c>
      <c r="C7" s="48">
        <v>6</v>
      </c>
    </row>
    <row r="8" spans="1:6">
      <c r="A8" s="47" t="s">
        <v>127</v>
      </c>
      <c r="B8" s="51" t="s">
        <v>201</v>
      </c>
      <c r="C8" s="48">
        <v>7</v>
      </c>
    </row>
    <row r="9" spans="1:6">
      <c r="A9" s="52" t="s">
        <v>129</v>
      </c>
      <c r="B9" t="s">
        <v>183</v>
      </c>
      <c r="C9" s="48">
        <v>8</v>
      </c>
      <c r="E9" t="s">
        <v>47</v>
      </c>
      <c r="F9" s="22"/>
    </row>
    <row r="10" spans="1:6">
      <c r="A10" s="52" t="s">
        <v>130</v>
      </c>
      <c r="B10" t="s">
        <v>91</v>
      </c>
      <c r="C10" s="48">
        <v>9</v>
      </c>
      <c r="E10" t="s">
        <v>50</v>
      </c>
    </row>
    <row r="11" spans="1:6">
      <c r="A11" s="47" t="s">
        <v>131</v>
      </c>
      <c r="B11" s="51" t="s">
        <v>202</v>
      </c>
      <c r="C11" s="48">
        <v>10</v>
      </c>
    </row>
    <row r="12" spans="1:6">
      <c r="A12" s="47" t="s">
        <v>122</v>
      </c>
      <c r="B12" s="51" t="s">
        <v>245</v>
      </c>
      <c r="C12" s="48">
        <v>11</v>
      </c>
      <c r="E12" t="s">
        <v>41</v>
      </c>
    </row>
    <row r="13" spans="1:6">
      <c r="A13" s="47" t="s">
        <v>121</v>
      </c>
      <c r="B13" s="51" t="s">
        <v>203</v>
      </c>
      <c r="C13" s="48">
        <v>12</v>
      </c>
    </row>
    <row r="14" spans="1:6">
      <c r="A14" s="53" t="s">
        <v>133</v>
      </c>
      <c r="B14" s="49" t="s">
        <v>80</v>
      </c>
      <c r="C14" s="50">
        <v>13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D3"/>
  <sheetViews>
    <sheetView tabSelected="1" workbookViewId="0">
      <selection activeCell="P27" sqref="P27"/>
    </sheetView>
  </sheetViews>
  <sheetFormatPr defaultRowHeight="14.5"/>
  <cols>
    <col min="1" max="1" width="30.453125" customWidth="1"/>
    <col min="2" max="2" width="15.26953125" customWidth="1"/>
  </cols>
  <sheetData>
    <row r="1" spans="1:4">
      <c r="B1" t="s">
        <v>354</v>
      </c>
    </row>
    <row r="2" spans="1:4">
      <c r="A2" t="s">
        <v>408</v>
      </c>
      <c r="B2">
        <v>6200</v>
      </c>
      <c r="D2" t="s">
        <v>410</v>
      </c>
    </row>
    <row r="3" spans="1:4">
      <c r="A3" t="s">
        <v>409</v>
      </c>
      <c r="B3" s="18">
        <v>4297994.9003083454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2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22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22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22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22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>
        <f>D9</f>
        <v>0.26676</v>
      </c>
    </row>
    <row r="14" spans="1:10">
      <c r="A14" t="s">
        <v>132</v>
      </c>
      <c r="B14" t="s">
        <v>42</v>
      </c>
      <c r="D14">
        <v>0</v>
      </c>
      <c r="J14" s="22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explanation</vt:lpstr>
      <vt:lpstr>dictTech</vt:lpstr>
      <vt:lpstr>dictFuel</vt:lpstr>
      <vt:lpstr>dictvariables</vt:lpstr>
      <vt:lpstr>HydrogenfromOptim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2023-04-13T08:38:08Z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