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5AD5A2A-E1D5-49D1-94CB-83472BCE11AE}" xr6:coauthVersionLast="47" xr6:coauthVersionMax="47" xr10:uidLastSave="{00000000-0000-0000-0000-000000000000}"/>
  <bookViews>
    <workbookView xWindow="-120" yWindow="-120" windowWidth="29040" windowHeight="17640" tabRatio="998" firstSheet="11" activeTab="22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  <externalReference r:id="rId34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4" l="1"/>
  <c r="J4" i="64"/>
  <c r="E6" i="65"/>
  <c r="A141" i="63"/>
  <c r="A110" i="63"/>
  <c r="D22" i="33"/>
  <c r="C22" i="33"/>
  <c r="A85" i="63"/>
  <c r="A75" i="63"/>
  <c r="J6" i="65"/>
  <c r="I3" i="67"/>
  <c r="I4" i="67"/>
  <c r="I2" i="67"/>
  <c r="H2" i="67"/>
  <c r="B3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I6" i="65"/>
  <c r="I7" i="65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G2" i="45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30" i="63"/>
  <c r="A131" i="63"/>
  <c r="A132" i="63"/>
  <c r="A133" i="63"/>
  <c r="A134" i="63"/>
  <c r="A135" i="63"/>
  <c r="A136" i="63"/>
  <c r="A108" i="63"/>
  <c r="A109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6" i="63"/>
  <c r="A77" i="63"/>
  <c r="A78" i="63"/>
  <c r="A79" i="63"/>
  <c r="A80" i="63"/>
  <c r="A81" i="63"/>
  <c r="A82" i="63"/>
  <c r="A83" i="63"/>
  <c r="A84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D15" i="33"/>
  <c r="P15" i="33"/>
  <c r="T15" i="33"/>
  <c r="Q15" i="33"/>
  <c r="R15" i="33"/>
  <c r="C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<sst xmlns="http://schemas.openxmlformats.org/spreadsheetml/2006/main" count="1051" uniqueCount="473">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</sst>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33164.685167226271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/>
      <sheetData sheetId="1"/>
      <sheetData sheetId="2"/>
      <sheetData sheetId="3"/>
      <sheetData sheetId="4"/>
      <sheetData sheetId="5"/>
      <sheetData sheetId="6">
        <row r="34">
          <cell r="C34">
            <v>45.1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349</v>
      </c>
    </row>
    <row r="2" spans="1:5">
      <c r="A2" s="8" t="s">
        <v>348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5" spans="1:5">
      <c r="A5" s="67" t="s">
        <v>471</v>
      </c>
      <c r="B5" t="s">
        <v>470</v>
      </c>
      <c r="C5" t="s">
        <v>472</v>
      </c>
    </row>
    <row r="7" spans="1:5">
      <c r="A7" s="15"/>
      <c r="B7" s="15" t="s">
        <v>352</v>
      </c>
      <c r="C7" s="15" t="s">
        <v>70</v>
      </c>
      <c r="D7" s="15" t="s">
        <v>270</v>
      </c>
      <c r="E7" s="15" t="s">
        <v>260</v>
      </c>
    </row>
    <row r="8" spans="1:5">
      <c r="A8" s="15" t="s">
        <v>156</v>
      </c>
      <c r="B8" s="15" t="s">
        <v>192</v>
      </c>
      <c r="C8" s="15" t="s">
        <v>285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281</v>
      </c>
      <c r="D10" s="15"/>
      <c r="E10" s="15"/>
    </row>
    <row r="11" spans="1:5">
      <c r="B11" s="15" t="s">
        <v>276</v>
      </c>
      <c r="C11" s="15"/>
      <c r="D11" s="15"/>
      <c r="E11" s="15"/>
    </row>
    <row r="12" spans="1:5">
      <c r="B12" s="15" t="s">
        <v>268</v>
      </c>
      <c r="C12" s="15" t="s">
        <v>269</v>
      </c>
      <c r="D12" s="15"/>
      <c r="E12" s="15"/>
    </row>
    <row r="13" spans="1:5">
      <c r="A13" s="15" t="s">
        <v>71</v>
      </c>
      <c r="B13" s="8" t="s">
        <v>191</v>
      </c>
      <c r="C13" s="15" t="s">
        <v>283</v>
      </c>
      <c r="D13" s="15"/>
      <c r="E13" s="15"/>
    </row>
    <row r="14" spans="1:5">
      <c r="A14" s="15"/>
      <c r="B14" s="8" t="s">
        <v>188</v>
      </c>
      <c r="C14" s="15" t="s">
        <v>283</v>
      </c>
      <c r="D14" s="15"/>
    </row>
    <row r="15" spans="1:5">
      <c r="A15" s="15"/>
      <c r="B15" s="8" t="s">
        <v>189</v>
      </c>
      <c r="C15" s="15" t="s">
        <v>283</v>
      </c>
      <c r="D15" s="15"/>
      <c r="E15" s="15"/>
    </row>
    <row r="16" spans="1:5">
      <c r="A16" s="15"/>
      <c r="B16" s="8" t="s">
        <v>185</v>
      </c>
      <c r="C16" s="15" t="s">
        <v>267</v>
      </c>
      <c r="D16" s="15"/>
      <c r="E16" s="15"/>
    </row>
    <row r="17" spans="1:5">
      <c r="A17" s="15"/>
      <c r="B17" s="8" t="s">
        <v>186</v>
      </c>
      <c r="C17" s="15" t="s">
        <v>259</v>
      </c>
      <c r="D17" s="15"/>
      <c r="E17" s="15"/>
    </row>
    <row r="18" spans="1:5">
      <c r="A18" s="15"/>
      <c r="B18" s="8" t="s">
        <v>187</v>
      </c>
      <c r="C18" s="15" t="s">
        <v>264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278</v>
      </c>
      <c r="D20" s="15" t="s">
        <v>257</v>
      </c>
      <c r="E20" s="15"/>
    </row>
    <row r="21" spans="1:5">
      <c r="A21" s="15"/>
      <c r="B21" s="15" t="s">
        <v>66</v>
      </c>
      <c r="C21" s="15"/>
      <c r="D21" s="15" t="s">
        <v>257</v>
      </c>
      <c r="E21" s="15"/>
    </row>
    <row r="22" spans="1:5">
      <c r="A22" s="15"/>
      <c r="B22" s="15" t="s">
        <v>67</v>
      </c>
      <c r="C22" s="15" t="s">
        <v>262</v>
      </c>
      <c r="D22" s="15" t="s">
        <v>257</v>
      </c>
      <c r="E22" s="15"/>
    </row>
    <row r="23" spans="1:5">
      <c r="A23" s="15"/>
      <c r="B23" s="15" t="s">
        <v>134</v>
      </c>
      <c r="C23" s="15" t="s">
        <v>261</v>
      </c>
      <c r="D23" s="15" t="s">
        <v>257</v>
      </c>
      <c r="E23" s="15"/>
    </row>
    <row r="24" spans="1:5">
      <c r="A24" s="15"/>
      <c r="B24" s="15" t="s">
        <v>240</v>
      </c>
      <c r="C24" s="20" t="s">
        <v>263</v>
      </c>
      <c r="D24" s="15" t="s">
        <v>257</v>
      </c>
      <c r="E24" s="15"/>
    </row>
    <row r="25" spans="1:5">
      <c r="A25" s="15"/>
      <c r="B25" s="15" t="s">
        <v>232</v>
      </c>
      <c r="C25" s="15" t="s">
        <v>166</v>
      </c>
      <c r="D25" s="15" t="s">
        <v>257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282</v>
      </c>
      <c r="E28" s="15"/>
    </row>
    <row r="29" spans="1:5">
      <c r="A29" s="15" t="s">
        <v>266</v>
      </c>
      <c r="B29" s="21" t="s">
        <v>271</v>
      </c>
      <c r="C29" s="15" t="s">
        <v>155</v>
      </c>
      <c r="D29" s="15"/>
      <c r="E29" s="15"/>
    </row>
    <row r="30" spans="1:5">
      <c r="A30" s="15"/>
      <c r="B30" s="15" t="s">
        <v>272</v>
      </c>
      <c r="C30" s="15" t="s">
        <v>279</v>
      </c>
      <c r="D30" s="15" t="s">
        <v>257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272</v>
      </c>
      <c r="C33" s="15" t="s">
        <v>279</v>
      </c>
      <c r="D33" s="15" t="s">
        <v>257</v>
      </c>
      <c r="E33" s="15"/>
    </row>
    <row r="34" spans="1:5">
      <c r="A34" s="15" t="s">
        <v>265</v>
      </c>
      <c r="B34" s="15" t="s">
        <v>235</v>
      </c>
      <c r="C34" s="15"/>
      <c r="D34" s="15"/>
      <c r="E34" s="15"/>
    </row>
    <row r="35" spans="1:5">
      <c r="A35" s="15" t="s">
        <v>274</v>
      </c>
      <c r="B35" s="15" t="s">
        <v>231</v>
      </c>
      <c r="C35" s="15" t="s">
        <v>275</v>
      </c>
      <c r="D35" s="15"/>
      <c r="E35" s="15"/>
    </row>
    <row r="36" spans="1:5">
      <c r="A36" s="15"/>
      <c r="B36" s="15" t="s">
        <v>227</v>
      </c>
      <c r="C36" s="15" t="s">
        <v>275</v>
      </c>
      <c r="D36" s="15"/>
      <c r="E36" s="15"/>
    </row>
    <row r="37" spans="1:5">
      <c r="A37" s="15"/>
      <c r="B37" s="15" t="s">
        <v>228</v>
      </c>
      <c r="C37" s="15" t="s">
        <v>275</v>
      </c>
      <c r="D37" s="15"/>
      <c r="E37" s="15"/>
    </row>
    <row r="38" spans="1:5">
      <c r="A38" s="15"/>
      <c r="B38" s="15" t="s">
        <v>229</v>
      </c>
      <c r="C38" s="15" t="s">
        <v>275</v>
      </c>
      <c r="D38" s="15"/>
      <c r="E38" s="15"/>
    </row>
    <row r="39" spans="1:5">
      <c r="A39" s="15"/>
      <c r="B39" s="15" t="s">
        <v>230</v>
      </c>
      <c r="C39" s="15" t="s">
        <v>275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257</v>
      </c>
      <c r="E40" s="15"/>
    </row>
    <row r="41" spans="1:5">
      <c r="A41" s="15"/>
      <c r="B41" s="15" t="s">
        <v>12</v>
      </c>
      <c r="C41" s="15"/>
      <c r="D41" s="15" t="s">
        <v>257</v>
      </c>
      <c r="E41" s="15"/>
    </row>
    <row r="42" spans="1:5">
      <c r="A42" s="15"/>
      <c r="B42" s="15" t="s">
        <v>13</v>
      </c>
      <c r="C42" s="15"/>
      <c r="D42" s="15" t="s">
        <v>257</v>
      </c>
      <c r="E42" s="15"/>
    </row>
    <row r="43" spans="1:5">
      <c r="A43" s="15"/>
      <c r="B43" s="15" t="s">
        <v>14</v>
      </c>
      <c r="C43" s="15"/>
      <c r="D43" s="15" t="s">
        <v>257</v>
      </c>
      <c r="E43" s="15"/>
    </row>
    <row r="44" spans="1:5">
      <c r="A44" s="15"/>
      <c r="B44" s="15" t="s">
        <v>16</v>
      </c>
      <c r="C44" s="15" t="s">
        <v>284</v>
      </c>
      <c r="D44" s="15" t="s">
        <v>257</v>
      </c>
      <c r="E44" s="15"/>
    </row>
    <row r="45" spans="1:5">
      <c r="A45" s="15" t="s">
        <v>69</v>
      </c>
      <c r="B45" s="15" t="s">
        <v>28</v>
      </c>
      <c r="C45" s="15"/>
      <c r="D45" s="15" t="s">
        <v>257</v>
      </c>
      <c r="E45" s="15"/>
    </row>
    <row r="46" spans="1:5">
      <c r="A46" s="15"/>
      <c r="B46" s="15" t="s">
        <v>29</v>
      </c>
      <c r="C46" s="15"/>
      <c r="D46" s="15" t="s">
        <v>257</v>
      </c>
      <c r="E46" s="15"/>
    </row>
    <row r="47" spans="1:5">
      <c r="A47" s="15"/>
      <c r="B47" s="15" t="s">
        <v>30</v>
      </c>
      <c r="C47" s="15"/>
      <c r="D47" s="15" t="s">
        <v>257</v>
      </c>
      <c r="E47" s="15"/>
    </row>
    <row r="48" spans="1:5">
      <c r="A48" s="15"/>
      <c r="B48" s="15" t="s">
        <v>31</v>
      </c>
      <c r="C48" s="15"/>
      <c r="D48" s="15" t="s">
        <v>257</v>
      </c>
      <c r="E48" s="15"/>
    </row>
    <row r="49" spans="1:5">
      <c r="A49" s="15" t="s">
        <v>258</v>
      </c>
      <c r="B49" s="15" t="s">
        <v>252</v>
      </c>
      <c r="C49" s="15"/>
      <c r="D49" s="15" t="s">
        <v>257</v>
      </c>
      <c r="E49" s="15"/>
    </row>
    <row r="50" spans="1:5">
      <c r="A50" s="15"/>
      <c r="B50" s="15" t="s">
        <v>253</v>
      </c>
      <c r="C50" s="15"/>
      <c r="D50" s="15" t="s">
        <v>257</v>
      </c>
      <c r="E50" s="15"/>
    </row>
    <row r="51" spans="1:5">
      <c r="A51" s="15" t="s">
        <v>258</v>
      </c>
      <c r="B51" s="15" t="s">
        <v>277</v>
      </c>
      <c r="C51" s="15" t="s">
        <v>280</v>
      </c>
      <c r="D51" s="15" t="s">
        <v>257</v>
      </c>
      <c r="E51" s="15"/>
    </row>
    <row r="52" spans="1:5">
      <c r="A52" s="15" t="s">
        <v>74</v>
      </c>
      <c r="B52" s="15" t="s">
        <v>27</v>
      </c>
      <c r="C52" s="15" t="s">
        <v>273</v>
      </c>
      <c r="D52" s="15" t="s">
        <v>257</v>
      </c>
      <c r="E52" s="15"/>
    </row>
    <row r="53" spans="1:5">
      <c r="A53" s="15"/>
      <c r="B53" s="15" t="s">
        <v>20</v>
      </c>
      <c r="C53" s="15" t="s">
        <v>273</v>
      </c>
      <c r="D53" s="15" t="s">
        <v>257</v>
      </c>
      <c r="E53" s="15"/>
    </row>
    <row r="54" spans="1:5">
      <c r="A54" s="15"/>
      <c r="B54" s="15" t="s">
        <v>21</v>
      </c>
      <c r="C54" s="15" t="s">
        <v>273</v>
      </c>
      <c r="D54" s="15" t="s">
        <v>257</v>
      </c>
      <c r="E54" s="15"/>
    </row>
    <row r="55" spans="1:5">
      <c r="A55" s="15"/>
      <c r="B55" s="15" t="s">
        <v>22</v>
      </c>
      <c r="C55" s="15" t="s">
        <v>273</v>
      </c>
      <c r="D55" s="15" t="s">
        <v>257</v>
      </c>
      <c r="E55" s="15"/>
    </row>
    <row r="56" spans="1:5">
      <c r="A56" s="15"/>
      <c r="B56" s="15" t="s">
        <v>75</v>
      </c>
      <c r="C56" s="15" t="s">
        <v>273</v>
      </c>
      <c r="D56" s="15" t="s">
        <v>257</v>
      </c>
      <c r="E56" s="15"/>
    </row>
    <row r="57" spans="1:5">
      <c r="A57" t="s">
        <v>353</v>
      </c>
      <c r="C57" s="20" t="s">
        <v>355</v>
      </c>
    </row>
    <row r="58" spans="1:5">
      <c r="A58" t="s">
        <v>354</v>
      </c>
      <c r="C58" s="20" t="s">
        <v>356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F38" sqref="F38"/>
    </sheetView>
  </sheetViews>
  <sheetFormatPr defaultRowHeight="15"/>
  <cols>
    <col min="1" max="1" width="15.85546875" customWidth="1"/>
    <col min="2" max="2" width="33.42578125" customWidth="1"/>
    <col min="4" max="4" width="10.8554687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66" t="s">
        <v>462</v>
      </c>
      <c r="C2" s="15" t="b">
        <v>1</v>
      </c>
      <c r="D2" s="15">
        <v>100</v>
      </c>
      <c r="G2" t="e">
        <f>LOOKUP(#REF!,TechnologiesEmlab!A2:A39,TechnologiesEmlab!S2:S39)</f>
        <v>#REF!</v>
      </c>
    </row>
    <row r="3" spans="1:8">
      <c r="A3" s="15">
        <v>2</v>
      </c>
      <c r="B3" s="15" t="s">
        <v>461</v>
      </c>
      <c r="C3" s="15" t="b">
        <v>1</v>
      </c>
      <c r="D3" s="15">
        <v>500</v>
      </c>
    </row>
    <row r="4" spans="1:8">
      <c r="A4" s="15">
        <v>3</v>
      </c>
      <c r="B4" s="66" t="s">
        <v>463</v>
      </c>
      <c r="C4" s="15" t="b">
        <v>1</v>
      </c>
      <c r="D4" s="15">
        <v>500</v>
      </c>
    </row>
    <row r="5" spans="1:8">
      <c r="A5" s="15">
        <v>4</v>
      </c>
      <c r="B5" s="66" t="s">
        <v>458</v>
      </c>
      <c r="C5" s="15" t="b">
        <v>1</v>
      </c>
      <c r="D5" s="15">
        <v>350</v>
      </c>
    </row>
    <row r="6" spans="1:8">
      <c r="A6" s="15">
        <v>5</v>
      </c>
      <c r="B6" s="15" t="s">
        <v>460</v>
      </c>
      <c r="C6" s="15" t="b">
        <v>1</v>
      </c>
      <c r="D6" s="15">
        <v>250</v>
      </c>
    </row>
    <row r="7" spans="1:8">
      <c r="A7" s="15">
        <v>6</v>
      </c>
      <c r="B7" s="66" t="s">
        <v>457</v>
      </c>
      <c r="C7" s="15" t="b">
        <v>1</v>
      </c>
      <c r="D7" s="15">
        <v>300</v>
      </c>
    </row>
    <row r="8" spans="1:8">
      <c r="A8" s="15">
        <v>7</v>
      </c>
      <c r="B8" s="15" t="s">
        <v>459</v>
      </c>
      <c r="C8" s="15" t="b">
        <v>1</v>
      </c>
      <c r="D8" s="15">
        <v>300</v>
      </c>
    </row>
    <row r="9" spans="1:8">
      <c r="A9" s="15">
        <v>8</v>
      </c>
      <c r="B9" s="66" t="s">
        <v>48</v>
      </c>
      <c r="C9" s="15" t="b">
        <v>1</v>
      </c>
      <c r="D9" s="15">
        <v>1000</v>
      </c>
    </row>
    <row r="10" spans="1:8">
      <c r="A10" s="15">
        <v>9</v>
      </c>
      <c r="B10" s="15" t="s">
        <v>108</v>
      </c>
      <c r="C10" s="15" t="b">
        <v>1</v>
      </c>
      <c r="D10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464</v>
      </c>
      <c r="C14" t="b">
        <v>1</v>
      </c>
      <c r="D14">
        <v>300</v>
      </c>
      <c r="H14" t="s">
        <v>357</v>
      </c>
    </row>
    <row r="15" spans="1:8">
      <c r="A15">
        <v>5</v>
      </c>
      <c r="B15" s="11" t="s">
        <v>465</v>
      </c>
      <c r="C15" t="b">
        <v>1</v>
      </c>
      <c r="D15">
        <v>500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5" width="0.8554687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375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410</v>
      </c>
      <c r="AG1" s="11"/>
    </row>
    <row r="2" spans="1:38" s="11" customFormat="1">
      <c r="A2" s="11" t="s">
        <v>457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9" si="0">D2+C2</f>
        <v>4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1</v>
      </c>
      <c r="D3" s="11">
        <v>2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/>
      <c r="L3" s="11"/>
      <c r="M3" s="11"/>
      <c r="N3" s="11"/>
      <c r="O3" s="11"/>
      <c r="P3" s="11" t="b">
        <v>1</v>
      </c>
      <c r="Q3" s="11">
        <v>1</v>
      </c>
      <c r="R3" s="11">
        <v>1</v>
      </c>
      <c r="S3">
        <f t="shared" ref="S3:S21" si="2">D3+C3</f>
        <v>3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2</v>
      </c>
      <c r="D4" s="11">
        <v>5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/>
      <c r="L4"/>
      <c r="M4"/>
      <c r="P4" s="11" t="b">
        <v>1</v>
      </c>
      <c r="Q4" s="11">
        <v>0</v>
      </c>
      <c r="R4" s="11">
        <v>0</v>
      </c>
      <c r="S4">
        <f t="shared" si="2"/>
        <v>7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/>
      <c r="L5"/>
      <c r="M5"/>
      <c r="P5" s="11" t="b">
        <v>1</v>
      </c>
      <c r="Q5" s="11">
        <v>1</v>
      </c>
      <c r="R5" s="11">
        <v>1</v>
      </c>
      <c r="S5">
        <f t="shared" si="2"/>
        <v>3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1</v>
      </c>
      <c r="D6" s="11">
        <v>4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N6" s="11"/>
      <c r="O6" s="11"/>
      <c r="P6" s="11" t="b">
        <v>1</v>
      </c>
      <c r="Q6" s="11">
        <v>0</v>
      </c>
      <c r="R6" s="11">
        <v>0</v>
      </c>
      <c r="S6">
        <f t="shared" si="2"/>
        <v>5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411</v>
      </c>
    </row>
    <row r="7" spans="1:38">
      <c r="A7" s="11" t="s">
        <v>179</v>
      </c>
      <c r="B7" s="11" t="s">
        <v>145</v>
      </c>
      <c r="C7" s="11">
        <v>1</v>
      </c>
      <c r="D7" s="11">
        <v>5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N7" s="11"/>
      <c r="O7" s="11"/>
      <c r="P7" s="11" t="b">
        <v>1</v>
      </c>
      <c r="Q7" s="11">
        <v>0</v>
      </c>
      <c r="R7" s="11">
        <v>0</v>
      </c>
      <c r="S7">
        <f t="shared" si="2"/>
        <v>6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1</v>
      </c>
      <c r="D8" s="11">
        <v>1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N8" s="11"/>
      <c r="O8" s="11"/>
      <c r="P8" s="11" t="b">
        <v>1</v>
      </c>
      <c r="Q8" s="11">
        <v>1</v>
      </c>
      <c r="R8" s="11">
        <v>1</v>
      </c>
      <c r="S8">
        <f t="shared" si="2"/>
        <v>2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462</v>
      </c>
      <c r="B9" s="11" t="s">
        <v>172</v>
      </c>
      <c r="C9" s="31">
        <v>0</v>
      </c>
      <c r="D9" s="31">
        <v>1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/>
      <c r="L9" s="11"/>
      <c r="M9" s="11"/>
      <c r="N9" s="11"/>
      <c r="O9" s="11"/>
      <c r="P9" s="31" t="b">
        <v>0</v>
      </c>
      <c r="Q9" s="31">
        <v>1</v>
      </c>
      <c r="R9" s="31">
        <v>1</v>
      </c>
      <c r="S9">
        <f t="shared" si="2"/>
        <v>1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467</v>
      </c>
      <c r="B10" s="11" t="s">
        <v>172</v>
      </c>
      <c r="C10" s="31">
        <v>3</v>
      </c>
      <c r="D10" s="31">
        <v>4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N10" s="11"/>
      <c r="O10" s="11"/>
      <c r="P10" s="31" t="b">
        <v>0</v>
      </c>
      <c r="Q10" s="31">
        <v>1</v>
      </c>
      <c r="R10" s="31">
        <v>1</v>
      </c>
      <c r="S10">
        <f t="shared" si="2"/>
        <v>7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461</v>
      </c>
      <c r="B11" s="11" t="s">
        <v>146</v>
      </c>
      <c r="C11" s="11">
        <v>1</v>
      </c>
      <c r="D11" s="11">
        <v>2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/>
      <c r="L11" s="11"/>
      <c r="M11" s="11"/>
      <c r="N11" s="11"/>
      <c r="O11" s="11"/>
      <c r="P11" s="11" t="b">
        <v>1</v>
      </c>
      <c r="Q11" s="11">
        <v>1</v>
      </c>
      <c r="R11" s="11">
        <v>1</v>
      </c>
      <c r="S11">
        <f t="shared" si="2"/>
        <v>3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460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/>
      <c r="L12" s="11"/>
      <c r="M12" s="11"/>
      <c r="N12" s="11"/>
      <c r="O12" s="11"/>
      <c r="P12" s="11" t="b">
        <v>1</v>
      </c>
      <c r="Q12" s="11">
        <v>1</v>
      </c>
      <c r="R12" s="11">
        <v>1</v>
      </c>
      <c r="S12">
        <f t="shared" si="2"/>
        <v>2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458</v>
      </c>
      <c r="B13" s="11" t="s">
        <v>146</v>
      </c>
      <c r="C13" s="11">
        <v>1</v>
      </c>
      <c r="D13" s="11">
        <v>1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/>
      <c r="L13"/>
      <c r="M13"/>
      <c r="P13" s="11" t="b">
        <v>1</v>
      </c>
      <c r="Q13" s="11">
        <v>1</v>
      </c>
      <c r="R13" s="11">
        <v>1</v>
      </c>
      <c r="S13">
        <f t="shared" si="2"/>
        <v>2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459</v>
      </c>
      <c r="B14" s="11" t="s">
        <v>146</v>
      </c>
      <c r="C14" s="11">
        <v>1</v>
      </c>
      <c r="D14" s="11">
        <v>1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/>
      <c r="L14" s="11"/>
      <c r="M14" s="11"/>
      <c r="S14">
        <f t="shared" si="2"/>
        <v>2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466</v>
      </c>
      <c r="B15" s="11" t="s">
        <v>146</v>
      </c>
      <c r="C15" s="11">
        <f>C32</f>
        <v>2</v>
      </c>
      <c r="D15" s="11">
        <f>D32</f>
        <v>5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7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463</v>
      </c>
      <c r="B16" s="11" t="s">
        <v>145</v>
      </c>
      <c r="C16" s="11">
        <v>2</v>
      </c>
      <c r="D16" s="11">
        <v>2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s="17" t="s">
        <v>416</v>
      </c>
      <c r="K16"/>
      <c r="L16"/>
      <c r="M16"/>
      <c r="P16"/>
      <c r="Q16"/>
      <c r="R16"/>
      <c r="S16">
        <f t="shared" si="2"/>
        <v>4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464</v>
      </c>
      <c r="B17" s="11" t="s">
        <v>145</v>
      </c>
      <c r="C17" s="11">
        <v>2</v>
      </c>
      <c r="D17" s="11">
        <v>2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s="17" t="s">
        <v>416</v>
      </c>
      <c r="N17" s="11"/>
      <c r="O17" s="11"/>
      <c r="S17">
        <f t="shared" si="2"/>
        <v>4</v>
      </c>
      <c r="AF17" s="11"/>
      <c r="AG17" s="11"/>
    </row>
    <row r="18" spans="1:38">
      <c r="A18" s="11" t="s">
        <v>465</v>
      </c>
      <c r="B18" s="11" t="s">
        <v>145</v>
      </c>
      <c r="C18" s="11">
        <v>2</v>
      </c>
      <c r="D18" s="11">
        <v>2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s="17" t="s">
        <v>416</v>
      </c>
      <c r="N18" s="11"/>
      <c r="O18" s="11"/>
      <c r="S18">
        <f t="shared" si="2"/>
        <v>4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1</v>
      </c>
      <c r="D19" s="11">
        <v>2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P19" s="11" t="b">
        <v>1</v>
      </c>
      <c r="Q19" s="11">
        <v>1</v>
      </c>
      <c r="R19" s="11">
        <v>1</v>
      </c>
      <c r="S19">
        <f t="shared" si="2"/>
        <v>3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>
        <v>1</v>
      </c>
      <c r="D20">
        <v>2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P20" t="b">
        <v>1</v>
      </c>
      <c r="Q20">
        <v>1</v>
      </c>
      <c r="R20">
        <v>1</v>
      </c>
      <c r="S20">
        <f t="shared" si="2"/>
        <v>3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>
        <v>1</v>
      </c>
      <c r="D21">
        <v>2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S21">
        <f t="shared" si="2"/>
        <v>3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468</v>
      </c>
      <c r="B22" s="11" t="s">
        <v>146</v>
      </c>
      <c r="C22" s="11">
        <f>C39</f>
        <v>1</v>
      </c>
      <c r="D22" s="11">
        <f>D39</f>
        <v>1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345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N26" s="11"/>
      <c r="O26" s="11"/>
      <c r="S26">
        <f t="shared" si="0"/>
        <v>3</v>
      </c>
    </row>
    <row r="27" spans="1:38">
      <c r="A27" t="s">
        <v>343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N27" s="11"/>
      <c r="O27" s="11"/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N31"/>
      <c r="O31"/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N32"/>
      <c r="O32"/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N33"/>
      <c r="O33"/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N34"/>
      <c r="O34"/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N35"/>
      <c r="O35"/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zoomScale="71" workbookViewId="0">
      <selection activeCell="A3" sqref="A3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387</v>
      </c>
      <c r="B1" s="7" t="s">
        <v>384</v>
      </c>
      <c r="D1" s="7" t="s">
        <v>384</v>
      </c>
      <c r="E1" s="54" t="s">
        <v>398</v>
      </c>
      <c r="K1" t="s">
        <v>391</v>
      </c>
    </row>
    <row r="2" spans="1:13">
      <c r="A2" s="11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389</v>
      </c>
      <c r="K2">
        <v>5.0000000000000001E-3</v>
      </c>
    </row>
    <row r="3" spans="1:13">
      <c r="A3" t="str">
        <f>_xlfn.CONCAT(TechnologiesEmlab!A25,"FixedOperatingCostTimeSeries")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_xlfn.CONCAT(TechnologiesEmlab!A3,"FixedOperatingCostTimeSeries")</f>
        <v>CCGTFixedOperatingCostTimeSeries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_xlfn.CONCAT(TechnologiesEmlab!A19,"FixedOperatingCostTimeSeries")</f>
        <v>CCGT_CHP_backpressure_DHFixedOperatingCostTimeSeries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392</v>
      </c>
      <c r="L5" t="s">
        <v>393</v>
      </c>
      <c r="M5" t="s">
        <v>394</v>
      </c>
    </row>
    <row r="6" spans="1:13">
      <c r="A6" t="str">
        <f>_xlfn.CONCAT(TechnologiesEmlab!A20,"FixedOperatingCostTimeSeries")</f>
        <v>CCGT_CHP_backpressure_PHFixedOperatingCostTimeSeries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_xlfn.CONCAT(TechnologiesEmlab!A21,"FixedOperatingCostTimeSeries")</f>
        <v>CCSFixedOperatingCostTimeSeries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390</v>
      </c>
      <c r="J7">
        <v>0</v>
      </c>
      <c r="K7">
        <f t="shared" ref="K7" si="0">(1+$K$2)^J7</f>
        <v>1</v>
      </c>
    </row>
    <row r="8" spans="1:13">
      <c r="A8" t="str">
        <f>_xlfn.CONCAT(TechnologiesEmlab!A4,"FixedOperatingCostTimeSeries")</f>
        <v>NuclearFixedOperatingCostTimeSeries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_xlfn.CONCAT(TechnologiesEmlab!A5,"FixedOperatingCostTimeSeries")</f>
        <v>OCGTFixedOperatingCostTimeSeries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_xlfn.CONCAT(TechnologiesEmlab!A6,"FixedOperatingCostTimeSeries")</f>
        <v>Coal PSCFixedOperatingCostTimeSeries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_xlfn.CONCAT(TechnologiesEmlab!A7,"FixedOperatingCostTimeSeries")</f>
        <v>Lignite PSCFixedOperatingCostTimeSeries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_xlfn.CONCAT(TechnologiesEmlab!A8,"FixedOperatingCostTimeSeries")</f>
        <v>Fuel oil PGTFixedOperatingCostTimeSeries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_xlfn.CONCAT(TechnologiesEmlab!A9,"FixedOperatingCostTimeSeries")</f>
        <v>Lithium ion batteryFixedOperatingCostTimeSeries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_xlfn.CONCAT(TechnologiesEmlab!A10,"FixedOperatingCostTimeSeries")</f>
        <v>Pumped hydroFixedOperatingCostTimeSeries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_xlfn.CONCAT(TechnologiesEmlab!A11,"FixedOperatingCostTimeSeries")</f>
        <v>Wind OffshoreFixedOperatingCostTimeSeries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_xlfn.CONCAT(TechnologiesEmlab!A12,"FixedOperatingCostTimeSeries")</f>
        <v>Wind OnshoreFixedOperatingCostTimeSeries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_xlfn.CONCAT(TechnologiesEmlab!A13,"FixedOperatingCostTimeSeries")</f>
        <v>Solar PV largeFixedOperatingCostTimeSeries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_xlfn.CONCAT(TechnologiesEmlab!A15,"FixedOperatingCostTimeSeries")</f>
        <v>HydropowerFixedOperatingCostTimeSeries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_xlfn.CONCAT(TechnologiesEmlab!A16,"FixedOperatingCostTimeSeries")</f>
        <v>hydrogen turbineFixedOperatingCostTimeSeries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_xlfn.CONCAT(TechnologiesEmlab!A17,"FixedOperatingCostTimeSeries")</f>
        <v>hydrogen CHPFixedOperatingCostTimeSeries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397</v>
      </c>
      <c r="L20" t="s">
        <v>212</v>
      </c>
    </row>
    <row r="21" spans="1:14">
      <c r="A21" t="str">
        <f>_xlfn.CONCAT(TechnologiesEmlab!A18,"FixedOperatingCostTimeSeries")</f>
        <v>hydrogen combined cycleFixedOperatingCostTimeSeries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_xlfn.CONCAT(TechnologiesEmlab!A26,"FixedOperatingCostTimeSeries")</f>
        <v>fuel_cellFixedOperatingCostTimeSeries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_xlfn.CONCAT(TechnologiesEmlab!A27,"FixedOperatingCostTimeSeries")</f>
        <v>electrolyzerFixedOperatingCostTimeSeries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_xlfn.CONCAT(TechnologiesEmlab!A28,"FixedOperatingCostTimeSeries")</f>
        <v>Power_to_Jet_FuelFixedOperatingCostTimeSeries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_xlfn.CONCAT(TechnologiesEmlab!A29,"FixedOperatingCostTimeSeries")</f>
        <v>CSP_ParabolicFixedOperatingCostTimeSeries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_xlfn.CONCAT(TechnologiesEmlab!A30,"FixedOperatingCostTimeSeries")</f>
        <v>CSP_TowerFixedOperatingCostTimeSeries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_xlfn.CONCAT(TechnologiesEmlab!A31,"FixedOperatingCostTimeSeries")</f>
        <v>Hydrogen_to_Jet_FuelFixedOperatingCostTimeSeries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_xlfn.CONCAT(TechnologiesEmlab!A32,"FixedOperatingCostTimeSeries")</f>
        <v>Hydropower_RORFixedOperatingCostTimeSeries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397</v>
      </c>
    </row>
    <row r="29" spans="1:14">
      <c r="A29" t="str">
        <f>_xlfn.CONCAT(TechnologiesEmlab!A33,"FixedOperatingCostTimeSeries")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_xlfn.CONCAT(TechnologiesEmlab!A34,"FixedOperatingCostTimeSeries")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_xlfn.CONCAT(TechnologiesEmlab!A35,"FixedOperatingCostTimeSeries")</f>
        <v>Nuclear_CHP_DHFixedOperatingCostTimeSeries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_xlfn.CONCAT(TechnologiesEmlab!A36,"FixedOperatingCostTimeSeries")</f>
        <v>Nuclear_CHP_PHFixedOperatingCostTimeSeries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_xlfn.CONCAT(TechnologiesEmlab!A37,"FixedOperatingCostTimeSeries")</f>
        <v>PEM_ElectrolyzerFixedOperatingCostTimeSeries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_xlfn.CONCAT(TechnologiesEmlab!A38,"FixedOperatingCostTimeSeries")</f>
        <v>Wave_energyFixedOperatingCostTimeSeries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_xlfn.CONCAT(TechnologiesEmlab!A39,"FixedOperatingCostTimeSeries")</f>
        <v>PVFixedOperatingCostTimeSeries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_xlfn.CONCAT(TechnologiesEmlab!A14,"FixedOperatingCostTimeSeries")</f>
        <v>Solar PV rooftopFixedOperatingCostTimeSeries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52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388</v>
      </c>
    </row>
    <row r="38" spans="1:5" s="11" customFormat="1">
      <c r="A38" s="53" t="str">
        <f>_xlfn.CONCAT(TechnologiesEmlab!A25,"InvestmentCostTimeSeries")</f>
        <v>Biomass_CHP_wood_pellets_PHInvestmentCostTimeSeries</v>
      </c>
      <c r="B38" s="11">
        <v>0</v>
      </c>
      <c r="D38" s="52">
        <v>0</v>
      </c>
      <c r="E38" t="s">
        <v>396</v>
      </c>
    </row>
    <row r="39" spans="1:5">
      <c r="A39" s="53" t="str">
        <f>_xlfn.CONCAT(TechnologiesEmlab!A3,"InvestmentCostTimeSeries")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_xlfn.CONCAT(TechnologiesEmlab!A19,"InvestmentCostTimeSeries")</f>
        <v>CCGT_CHP_backpressure_DHInvestmentCostTimeSeries</v>
      </c>
      <c r="B40" s="11">
        <v>0</v>
      </c>
      <c r="D40" s="52">
        <v>0</v>
      </c>
      <c r="E40" t="s">
        <v>385</v>
      </c>
    </row>
    <row r="41" spans="1:5">
      <c r="A41" s="53" t="str">
        <f>_xlfn.CONCAT(TechnologiesEmlab!A20,"InvestmentCostTimeSeries")</f>
        <v>CCGT_CHP_backpressure_PHInvestmentCostTimeSeries</v>
      </c>
      <c r="B41" s="11">
        <v>0</v>
      </c>
      <c r="D41" s="52">
        <v>0</v>
      </c>
      <c r="E41" t="s">
        <v>386</v>
      </c>
    </row>
    <row r="42" spans="1:5">
      <c r="A42" s="53" t="str">
        <f>_xlfn.CONCAT(TechnologiesEmlab!A21,"InvestmentCostTimeSeries")</f>
        <v>CCSInvestmentCostTimeSeries</v>
      </c>
      <c r="B42" s="11">
        <v>0</v>
      </c>
      <c r="D42" s="52">
        <v>0</v>
      </c>
      <c r="E42" t="s">
        <v>412</v>
      </c>
    </row>
    <row r="43" spans="1:5">
      <c r="A43" s="53" t="str">
        <f>_xlfn.CONCAT(TechnologiesEmlab!A4,"InvestmentCostTimeSeries")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_xlfn.CONCAT(TechnologiesEmlab!A5,"InvestmentCostTimeSeries")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_xlfn.CONCAT(TechnologiesEmlab!A6,"InvestmentCostTimeSeries")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_xlfn.CONCAT(TechnologiesEmlab!A7,"InvestmentCostTimeSeries")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_xlfn.CONCAT(TechnologiesEmlab!A8,"InvestmentCostTimeSeries")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_xlfn.CONCAT(TechnologiesEmlab!A9,"InvestmentCostTimeSeries")</f>
        <v>Lithium ion batteryInvestmentCostTimeSeries</v>
      </c>
      <c r="B48" s="11">
        <v>0</v>
      </c>
      <c r="D48" s="52">
        <v>0</v>
      </c>
    </row>
    <row r="49" spans="1:4">
      <c r="A49" s="53" t="str">
        <f>_xlfn.CONCAT(TechnologiesEmlab!A10,"InvestmentCostTimeSeries")</f>
        <v>Pumped hydroInvestmentCostTimeSeries</v>
      </c>
      <c r="B49" s="11">
        <v>0</v>
      </c>
      <c r="D49" s="52">
        <v>0</v>
      </c>
    </row>
    <row r="50" spans="1:4">
      <c r="A50" s="53" t="str">
        <f>_xlfn.CONCAT(TechnologiesEmlab!A11,"InvestmentCostTimeSeries")</f>
        <v>Wind OffshoreInvestmentCostTimeSeries</v>
      </c>
      <c r="B50" s="11">
        <v>0</v>
      </c>
      <c r="D50" s="52">
        <v>0</v>
      </c>
    </row>
    <row r="51" spans="1:4">
      <c r="A51" s="53" t="str">
        <f>_xlfn.CONCAT(TechnologiesEmlab!A12,"InvestmentCostTimeSeries")</f>
        <v>Wind OnshoreInvestmentCostTimeSeries</v>
      </c>
      <c r="B51" s="11">
        <v>0</v>
      </c>
      <c r="D51" s="52">
        <v>0</v>
      </c>
    </row>
    <row r="52" spans="1:4">
      <c r="A52" s="53" t="str">
        <f>_xlfn.CONCAT(TechnologiesEmlab!A13,"InvestmentCostTimeSeries")</f>
        <v>Solar PV largeInvestmentCostTimeSeries</v>
      </c>
      <c r="B52" s="11">
        <v>0</v>
      </c>
      <c r="D52" s="52">
        <v>0</v>
      </c>
    </row>
    <row r="53" spans="1:4">
      <c r="A53" s="53" t="str">
        <f>_xlfn.CONCAT(TechnologiesEmlab!A15,"InvestmentCostTimeSeries")</f>
        <v>HydropowerInvestmentCostTimeSeries</v>
      </c>
      <c r="B53" s="11">
        <v>0</v>
      </c>
      <c r="D53" s="52">
        <v>0</v>
      </c>
    </row>
    <row r="54" spans="1:4">
      <c r="A54" s="53" t="str">
        <f>_xlfn.CONCAT(TechnologiesEmlab!A16,"InvestmentCostTimeSeries")</f>
        <v>hydrogen turbineInvestmentCostTimeSeries</v>
      </c>
      <c r="B54" s="11">
        <v>0</v>
      </c>
      <c r="D54" s="52">
        <v>0</v>
      </c>
    </row>
    <row r="55" spans="1:4">
      <c r="A55" s="53" t="str">
        <f>_xlfn.CONCAT(TechnologiesEmlab!A17,"InvestmentCostTimeSeries")</f>
        <v>hydrogen CHPInvestmentCostTimeSeries</v>
      </c>
      <c r="B55" s="11">
        <v>0</v>
      </c>
      <c r="D55" s="52">
        <v>0</v>
      </c>
    </row>
    <row r="56" spans="1:4">
      <c r="A56" s="53" t="str">
        <f>_xlfn.CONCAT(TechnologiesEmlab!A18,"InvestmentCostTimeSeries")</f>
        <v>hydrogen combined cycleInvestmentCostTimeSeries</v>
      </c>
      <c r="B56" s="11">
        <v>0</v>
      </c>
      <c r="D56" s="52">
        <v>0</v>
      </c>
    </row>
    <row r="57" spans="1:4">
      <c r="A57" s="53" t="str">
        <f>_xlfn.CONCAT(TechnologiesEmlab!A26,"InvestmentCostTimeSeries")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_xlfn.CONCAT(TechnologiesEmlab!A27,"InvestmentCostTimeSeries")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_xlfn.CONCAT(TechnologiesEmlab!A28,"InvestmentCostTimeSeries")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_xlfn.CONCAT(TechnologiesEmlab!A29,"InvestmentCostTimeSeries")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_xlfn.CONCAT(TechnologiesEmlab!A30,"InvestmentCostTimeSeries")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_xlfn.CONCAT(TechnologiesEmlab!A31,"InvestmentCostTimeSeries")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_xlfn.CONCAT(TechnologiesEmlab!A32,"InvestmentCostTimeSeries")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_xlfn.CONCAT(TechnologiesEmlab!A33,"InvestmentCostTimeSeries")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_xlfn.CONCAT(TechnologiesEmlab!A34,"InvestmentCostTimeSeries")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_xlfn.CONCAT(TechnologiesEmlab!A35,"InvestmentCostTimeSeries")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_xlfn.CONCAT(TechnologiesEmlab!A36,"InvestmentCostTimeSeries")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_xlfn.CONCAT(TechnologiesEmlab!A37,"InvestmentCostTimeSeries")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_xlfn.CONCAT(TechnologiesEmlab!A38,"InvestmentCostTimeSeries")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_xlfn.CONCAT(TechnologiesEmlab!A39,"InvestmentCostTimeSeries")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_xlfn.CONCAT(TechnologiesEmlab!A14,"InvestmentCostTimeSeries")</f>
        <v>Solar PV rooftopInvestmentCostTimeSeries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_xlfn.CONCAT(TechnologiesEmlab!A25,"VariableCostTimeSeries")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_xlfn.CONCAT(TechnologiesEmlab!A3,"VariableCostTimeSeries")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_xlfn.CONCAT(TechnologiesEmlab!A19,"VariableCostTimeSeries")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_xlfn.CONCAT(TechnologiesEmlab!A20,"VariableCostTimeSeries")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_xlfn.CONCAT(TechnologiesEmlab!A21,"VariableCostTimeSeries")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_xlfn.CONCAT(TechnologiesEmlab!A4,"VariableCostTimeSeries")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_xlfn.CONCAT(TechnologiesEmlab!A5,"VariableCostTimeSeries")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_xlfn.CONCAT(TechnologiesEmlab!A6,"VariableCostTimeSeries")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_xlfn.CONCAT(TechnologiesEmlab!A7,"VariableCostTimeSeries")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_xlfn.CONCAT(TechnologiesEmlab!A8,"VariableCostTimeSeries")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_xlfn.CONCAT(TechnologiesEmlab!A9,"VariableCostTimeSeries")</f>
        <v>Lithium ion 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_xlfn.CONCAT(TechnologiesEmlab!A10,"VariableCostTimeSeries")</f>
        <v>Pumped 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_xlfn.CONCAT(TechnologiesEmlab!A11,"VariableCostTimeSeries")</f>
        <v>Wind 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_xlfn.CONCAT(TechnologiesEmlab!A12,"VariableCostTimeSeries")</f>
        <v>Wind 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_xlfn.CONCAT(TechnologiesEmlab!A13,"VariableCostTimeSeries")</f>
        <v>Solar PV largeVariableCostTimeSeries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_xlfn.CONCAT(TechnologiesEmlab!A15,"VariableCostTimeSeries")</f>
        <v>HydropowerVariableCostTimeSeries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_xlfn.CONCAT(TechnologiesEmlab!A16,"VariableCostTimeSeries")</f>
        <v>hydrogen 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_xlfn.CONCAT(TechnologiesEmlab!A17,"VariableCostTimeSeries")</f>
        <v>hydrogen 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_xlfn.CONCAT(TechnologiesEmlab!A18,"VariableCostTimeSeries")</f>
        <v>hydrogen combined 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_xlfn.CONCAT(TechnologiesEmlab!A26,"VariableCostTimeSeries")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_xlfn.CONCAT(TechnologiesEmlab!A27,"VariableCostTimeSeries")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_xlfn.CONCAT(TechnologiesEmlab!A28,"VariableCostTimeSeries")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_xlfn.CONCAT(TechnologiesEmlab!A29,"VariableCostTimeSeries")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_xlfn.CONCAT(TechnologiesEmlab!A30,"VariableCostTimeSeries")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_xlfn.CONCAT(TechnologiesEmlab!A31,"VariableCostTimeSeries")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_xlfn.CONCAT(TechnologiesEmlab!A32,"VariableCostTimeSeries")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_xlfn.CONCAT(TechnologiesEmlab!A33,"VariableCostTimeSeries")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_xlfn.CONCAT(TechnologiesEmlab!A34,"VariableCostTimeSeries")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_xlfn.CONCAT(TechnologiesEmlab!A35,"VariableCostTimeSeries")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_xlfn.CONCAT(TechnologiesEmlab!A36,"VariableCostTimeSeries")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_xlfn.CONCAT(TechnologiesEmlab!A37,"VariableCostTimeSeries")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_xlfn.CONCAT(TechnologiesEmlab!A38,"VariableCostTimeSeries")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_xlfn.CONCAT(TechnologiesEmlab!A39,"VariableCostTimeSeries")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_xlfn.CONCAT(TechnologiesEmlab!A14,"VariableCostTimeSeries")</f>
        <v>Solar PV rooftopVariableCostTimeSeries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395</v>
      </c>
    </row>
    <row r="108" spans="1:5">
      <c r="A108" s="53" t="str">
        <f>_xlfn.CONCAT(TechnologiesEmlab!A25,"EfficiencyTimeSeries")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_xlfn.CONCAT(TechnologiesEmlab!A3,"EfficiencyTimeSeries")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_xlfn.CONCAT(TechnologiesEmlab!A19,"EfficiencyTimeSeries")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_xlfn.CONCAT(TechnologiesEmlab!A20,"EfficiencyTimeSeries")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_xlfn.CONCAT(TechnologiesEmlab!A21,"EfficiencyTimeSeries")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_xlfn.CONCAT(TechnologiesEmlab!A4,"EfficiencyTimeSeries")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_xlfn.CONCAT(TechnologiesEmlab!A5,"EfficiencyTimeSeries")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_xlfn.CONCAT(TechnologiesEmlab!A6,"EfficiencyTimeSeries")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_xlfn.CONCAT(TechnologiesEmlab!A7,"EfficiencyTimeSeries")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_xlfn.CONCAT(TechnologiesEmlab!A8,"EfficiencyTimeSeries")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_xlfn.CONCAT(TechnologiesEmlab!A9,"EfficiencyTimeSeries")</f>
        <v>Lithium ion 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_xlfn.CONCAT(TechnologiesEmlab!A10,"EfficiencyTimeSeries")</f>
        <v>Pumped 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_xlfn.CONCAT(TechnologiesEmlab!A11,"EfficiencyTimeSeries")</f>
        <v>Wind 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_xlfn.CONCAT(TechnologiesEmlab!A12,"EfficiencyTimeSeries")</f>
        <v>Wind 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_xlfn.CONCAT(TechnologiesEmlab!A13,"EfficiencyTimeSeries")</f>
        <v>Solar PV largeEfficiencyTimeSeries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_xlfn.CONCAT(TechnologiesEmlab!A15,"EfficiencyTimeSeries")</f>
        <v>HydropowerEfficiencyTimeSeries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_xlfn.CONCAT(TechnologiesEmlab!A16,"EfficiencyTimeSeries")</f>
        <v>hydrogen 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_xlfn.CONCAT(TechnologiesEmlab!A17,"EfficiencyTimeSeries")</f>
        <v>hydrogen 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_xlfn.CONCAT(TechnologiesEmlab!A18,"EfficiencyTimeSeries")</f>
        <v>hydrogen combined 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_xlfn.CONCAT(TechnologiesEmlab!A26,"EfficiencyTimeSeries")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_xlfn.CONCAT(TechnologiesEmlab!A27,"EfficiencyTimeSeries")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_xlfn.CONCAT(TechnologiesEmlab!A28,"EfficiencyTimeSeries")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_xlfn.CONCAT(TechnologiesEmlab!A29,"EfficiencyTimeSeries")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_xlfn.CONCAT(TechnologiesEmlab!A30,"EfficiencyTimeSeries")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_xlfn.CONCAT(TechnologiesEmlab!A31,"EfficiencyTimeSeries")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_xlfn.CONCAT(TechnologiesEmlab!A32,"EfficiencyTimeSeries")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_xlfn.CONCAT(TechnologiesEmlab!A33,"EfficiencyTimeSeries")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_xlfn.CONCAT(TechnologiesEmlab!A34,"EfficiencyTimeSeries")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_xlfn.CONCAT(TechnologiesEmlab!A35,"EfficiencyTimeSeries")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_xlfn.CONCAT(TechnologiesEmlab!A36,"EfficiencyTimeSeries")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_xlfn.CONCAT(TechnologiesEmlab!A37,"EfficiencyTimeSeries")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_xlfn.CONCAT(TechnologiesEmlab!A38,"EfficiencyTimeSeries")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_xlfn.CONCAT(TechnologiesEmlab!A39,"EfficiencyTimeSeries")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_xlfn.CONCAT(TechnologiesEmlab!A14,"EfficiencyTimeSeries")</f>
        <v>Solar PV rooftopEfficiencyTimeSeries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360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361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362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363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364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365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366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367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368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369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370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371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372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373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374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358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376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378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361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362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363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364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365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366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367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368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369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3" t="s">
        <v>376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361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362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363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364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365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366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367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368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369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370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371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372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373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374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437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376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361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362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363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364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365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366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367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368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369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370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371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372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373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374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437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376</v>
      </c>
      <c r="B38" t="s">
        <v>378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376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361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362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363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364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365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366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367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368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369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440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439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4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438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4"/>
  <sheetViews>
    <sheetView zoomScale="99" zoomScaleNormal="99" workbookViewId="0">
      <selection activeCell="I9" sqref="I9"/>
    </sheetView>
  </sheetViews>
  <sheetFormatPr defaultRowHeight="15"/>
  <cols>
    <col min="1" max="1" width="30.42578125" customWidth="1"/>
    <col min="2" max="2" width="31.5703125" customWidth="1"/>
    <col min="9" max="9" width="12.85546875" customWidth="1"/>
  </cols>
  <sheetData>
    <row r="1" spans="1:12">
      <c r="A1" s="15" t="s">
        <v>407</v>
      </c>
      <c r="B1" s="15" t="s">
        <v>431</v>
      </c>
      <c r="D1">
        <f>D2*2</f>
        <v>8675.7990867579902</v>
      </c>
    </row>
    <row r="2" spans="1:12">
      <c r="A2" s="15" t="s">
        <v>399</v>
      </c>
      <c r="B2" s="15">
        <v>11775</v>
      </c>
      <c r="D2">
        <f>B3/730</f>
        <v>4337.8995433789951</v>
      </c>
      <c r="E2" t="s">
        <v>406</v>
      </c>
    </row>
    <row r="3" spans="1:12">
      <c r="A3" s="15" t="s">
        <v>400</v>
      </c>
      <c r="B3" s="68">
        <f>J4/12</f>
        <v>3166666.6666666665</v>
      </c>
      <c r="D3" t="s">
        <v>405</v>
      </c>
      <c r="J3">
        <v>51575940</v>
      </c>
      <c r="K3">
        <v>51.575940000000003</v>
      </c>
      <c r="L3" t="s">
        <v>294</v>
      </c>
    </row>
    <row r="4" spans="1:12">
      <c r="A4" s="15" t="s">
        <v>432</v>
      </c>
      <c r="B4" s="15" t="s">
        <v>434</v>
      </c>
      <c r="D4" s="46" t="s">
        <v>433</v>
      </c>
      <c r="J4" s="1">
        <f>K4*1000000</f>
        <v>38000000</v>
      </c>
      <c r="K4">
        <v>38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8"/>
  <sheetViews>
    <sheetView workbookViewId="0">
      <selection activeCell="G13" sqref="G1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9.140625" customWidth="1"/>
    <col min="7" max="7" width="12.7109375" customWidth="1"/>
    <col min="8" max="8" width="36" customWidth="1"/>
    <col min="9" max="9" width="19.85546875" customWidth="1"/>
    <col min="10" max="10" width="15.7109375" customWidth="1"/>
    <col min="11" max="11" width="12.28515625" customWidth="1"/>
  </cols>
  <sheetData>
    <row r="1" spans="1:10" ht="17.45" customHeight="1">
      <c r="A1" t="s">
        <v>0</v>
      </c>
      <c r="B1" t="s">
        <v>401</v>
      </c>
      <c r="C1" t="s">
        <v>402</v>
      </c>
      <c r="D1" t="s">
        <v>430</v>
      </c>
      <c r="E1" t="s">
        <v>435</v>
      </c>
      <c r="F1" t="s">
        <v>425</v>
      </c>
    </row>
    <row r="2" spans="1:10" ht="17.45" customHeight="1">
      <c r="A2" t="s">
        <v>301</v>
      </c>
      <c r="B2">
        <v>4000</v>
      </c>
      <c r="C2" t="s">
        <v>451</v>
      </c>
      <c r="D2" t="s">
        <v>450</v>
      </c>
      <c r="E2" t="s">
        <v>86</v>
      </c>
      <c r="F2" s="62">
        <f>1-F3-F4-F5</f>
        <v>0.79999999999999993</v>
      </c>
      <c r="H2" t="s">
        <v>301</v>
      </c>
    </row>
    <row r="3" spans="1:10" ht="17.45" customHeight="1">
      <c r="A3" t="s">
        <v>403</v>
      </c>
      <c r="B3">
        <v>1500</v>
      </c>
      <c r="C3" t="s">
        <v>408</v>
      </c>
      <c r="D3" t="s">
        <v>427</v>
      </c>
      <c r="E3" t="s">
        <v>86</v>
      </c>
      <c r="F3" s="62">
        <v>0.1</v>
      </c>
      <c r="H3" t="s">
        <v>419</v>
      </c>
    </row>
    <row r="4" spans="1:10" ht="17.45" customHeight="1">
      <c r="A4" t="s">
        <v>423</v>
      </c>
      <c r="B4">
        <v>500</v>
      </c>
      <c r="C4" t="s">
        <v>422</v>
      </c>
      <c r="D4" t="s">
        <v>428</v>
      </c>
      <c r="E4" t="s">
        <v>86</v>
      </c>
      <c r="F4" s="62">
        <v>0.05</v>
      </c>
      <c r="H4" t="s">
        <v>420</v>
      </c>
    </row>
    <row r="5" spans="1:10" ht="17.45" customHeight="1">
      <c r="A5" t="s">
        <v>404</v>
      </c>
      <c r="B5">
        <v>250</v>
      </c>
      <c r="C5" t="s">
        <v>409</v>
      </c>
      <c r="D5" t="s">
        <v>429</v>
      </c>
      <c r="E5" s="18" t="s">
        <v>86</v>
      </c>
      <c r="F5" s="62">
        <v>0.05</v>
      </c>
      <c r="H5" t="s">
        <v>421</v>
      </c>
      <c r="J5" t="s">
        <v>426</v>
      </c>
    </row>
    <row r="6" spans="1:10">
      <c r="A6" t="s">
        <v>124</v>
      </c>
      <c r="B6" t="s">
        <v>86</v>
      </c>
      <c r="C6" t="s">
        <v>436</v>
      </c>
      <c r="D6" t="s">
        <v>449</v>
      </c>
      <c r="E6">
        <f>29090/2</f>
        <v>14545</v>
      </c>
      <c r="F6" t="s">
        <v>86</v>
      </c>
      <c r="H6" t="s">
        <v>424</v>
      </c>
      <c r="I6" s="18">
        <f>LoadShifterCap!B3*12</f>
        <v>38000000</v>
      </c>
      <c r="J6">
        <f>[2]nodeOLD!$C$34*0.74</f>
        <v>33.374000000000002</v>
      </c>
    </row>
    <row r="7" spans="1:10">
      <c r="E7" s="18"/>
      <c r="I7">
        <f>I6*0.74</f>
        <v>28120000</v>
      </c>
    </row>
    <row r="8" spans="1:10">
      <c r="H8" s="18">
        <v>41070</v>
      </c>
      <c r="I8" t="s">
        <v>469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9">
      <c r="A2" s="66" t="s">
        <v>457</v>
      </c>
      <c r="B2" s="15" t="s">
        <v>138</v>
      </c>
      <c r="C2" s="15" t="s">
        <v>237</v>
      </c>
      <c r="D2" s="15">
        <v>6</v>
      </c>
      <c r="G2" t="s">
        <v>302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298</v>
      </c>
      <c r="G3" t="s">
        <v>344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297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343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345</v>
      </c>
      <c r="B13" s="15"/>
      <c r="C13" s="15" t="s">
        <v>237</v>
      </c>
      <c r="D13" s="15">
        <v>31</v>
      </c>
    </row>
    <row r="14" spans="1:9">
      <c r="A14" s="11" t="s">
        <v>464</v>
      </c>
      <c r="B14" s="15"/>
      <c r="C14" s="15" t="s">
        <v>237</v>
      </c>
      <c r="D14" s="15">
        <v>34</v>
      </c>
    </row>
    <row r="15" spans="1:9">
      <c r="A15" s="11" t="s">
        <v>465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463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296</v>
      </c>
      <c r="G18" t="s">
        <v>108</v>
      </c>
    </row>
    <row r="19" spans="1:9">
      <c r="A19" s="11" t="s">
        <v>466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6" t="s">
        <v>462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6" t="s">
        <v>467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459</v>
      </c>
      <c r="B32" s="15"/>
      <c r="C32" s="15" t="s">
        <v>221</v>
      </c>
      <c r="D32" s="15">
        <v>5</v>
      </c>
    </row>
    <row r="33" spans="1:4">
      <c r="A33" s="11" t="s">
        <v>458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461</v>
      </c>
      <c r="B35" s="15" t="s">
        <v>144</v>
      </c>
      <c r="C35" s="15" t="s">
        <v>223</v>
      </c>
      <c r="D35" s="15">
        <v>1</v>
      </c>
    </row>
    <row r="36" spans="1:4">
      <c r="A36" t="s">
        <v>460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460</v>
      </c>
    </row>
    <row r="3" spans="1:3">
      <c r="A3" t="s">
        <v>311</v>
      </c>
      <c r="B3" t="s">
        <v>1</v>
      </c>
      <c r="C3" t="s">
        <v>461</v>
      </c>
    </row>
    <row r="4" spans="1:3">
      <c r="A4" t="s">
        <v>313</v>
      </c>
      <c r="B4" t="s">
        <v>1</v>
      </c>
      <c r="C4" s="11" t="s">
        <v>458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377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tabSelected="1" workbookViewId="0">
      <selection activeCell="L17" sqref="L17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460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459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458</v>
      </c>
      <c r="B4" t="s">
        <v>1</v>
      </c>
      <c r="C4" t="s">
        <v>339</v>
      </c>
      <c r="D4" s="56">
        <v>82099</v>
      </c>
      <c r="F4" t="s">
        <v>442</v>
      </c>
      <c r="H4" s="37">
        <v>47745</v>
      </c>
      <c r="I4" t="s">
        <v>291</v>
      </c>
      <c r="J4" t="s">
        <v>114</v>
      </c>
    </row>
    <row r="5" spans="1:11">
      <c r="A5" t="s">
        <v>461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417</v>
      </c>
      <c r="K5" t="s">
        <v>418</v>
      </c>
    </row>
    <row r="6" spans="1:11">
      <c r="A6" s="11" t="s">
        <v>457</v>
      </c>
      <c r="B6" t="s">
        <v>1</v>
      </c>
      <c r="C6" t="s">
        <v>339</v>
      </c>
      <c r="D6" s="18">
        <v>12040</v>
      </c>
      <c r="H6" s="56">
        <v>82099</v>
      </c>
      <c r="I6" t="s">
        <v>413</v>
      </c>
      <c r="J6" s="59" t="s">
        <v>414</v>
      </c>
    </row>
    <row r="7" spans="1:11" ht="15" customHeight="1">
      <c r="A7" t="s">
        <v>460</v>
      </c>
      <c r="B7" t="s">
        <v>190</v>
      </c>
      <c r="C7" t="s">
        <v>339</v>
      </c>
      <c r="D7" s="18">
        <v>42191.125290999997</v>
      </c>
      <c r="E7" s="33"/>
      <c r="H7" s="56">
        <v>26964</v>
      </c>
      <c r="I7" t="s">
        <v>413</v>
      </c>
      <c r="J7" s="59" t="s">
        <v>415</v>
      </c>
    </row>
    <row r="8" spans="1:11" ht="14.45" customHeight="1">
      <c r="A8" t="s">
        <v>461</v>
      </c>
      <c r="B8" t="s">
        <v>190</v>
      </c>
      <c r="C8" t="s">
        <v>339</v>
      </c>
      <c r="D8" s="18">
        <v>27840</v>
      </c>
      <c r="E8" s="33"/>
    </row>
    <row r="9" spans="1:11" ht="14.45" customHeight="1">
      <c r="A9" s="11" t="s">
        <v>458</v>
      </c>
      <c r="B9" t="s">
        <v>190</v>
      </c>
      <c r="C9" t="s">
        <v>339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339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U41" sqref="U41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255</v>
      </c>
      <c r="C1" s="46"/>
    </row>
    <row r="2" spans="1:3">
      <c r="A2" t="s">
        <v>379</v>
      </c>
      <c r="B2" t="s">
        <v>381</v>
      </c>
    </row>
    <row r="3" spans="1:3">
      <c r="A3" t="s">
        <v>380</v>
      </c>
      <c r="B3" t="s">
        <v>381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312</v>
      </c>
      <c r="B7">
        <v>10</v>
      </c>
      <c r="D7" s="18"/>
      <c r="E7" s="18">
        <v>290.54545454545456</v>
      </c>
      <c r="G7" s="47" t="s">
        <v>382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9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9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5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9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9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9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9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9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9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9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9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9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350</v>
      </c>
      <c r="F1" t="s">
        <v>351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416</v>
      </c>
      <c r="B15" s="61" t="s">
        <v>416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G3"/>
  <sheetViews>
    <sheetView workbookViewId="0">
      <selection activeCell="H23" sqref="H23:I23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</cols>
  <sheetData>
    <row r="1" spans="1:7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456</v>
      </c>
    </row>
    <row r="2" spans="1:7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60000</v>
      </c>
      <c r="F2" s="15" t="s">
        <v>190</v>
      </c>
      <c r="G2" s="15">
        <v>1</v>
      </c>
    </row>
    <row r="3" spans="1:7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60000</v>
      </c>
      <c r="F3" s="15" t="s">
        <v>1</v>
      </c>
      <c r="G3" s="1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E29" sqref="E29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252</v>
      </c>
      <c r="C1" s="15" t="s">
        <v>253</v>
      </c>
      <c r="D1" s="15" t="s">
        <v>4</v>
      </c>
      <c r="E1" s="15" t="s">
        <v>455</v>
      </c>
      <c r="F1" s="15" t="s">
        <v>448</v>
      </c>
      <c r="G1" s="15" t="s">
        <v>452</v>
      </c>
      <c r="H1" s="15" t="s">
        <v>19</v>
      </c>
      <c r="I1" s="15" t="s">
        <v>249</v>
      </c>
      <c r="J1" s="15" t="s">
        <v>254</v>
      </c>
      <c r="L1" t="s">
        <v>443</v>
      </c>
    </row>
    <row r="2" spans="1:12">
      <c r="A2" s="15" t="s">
        <v>250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453</v>
      </c>
    </row>
    <row r="3" spans="1:12">
      <c r="A3" s="15" t="s">
        <v>251</v>
      </c>
      <c r="B3" s="15">
        <v>1600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454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O41" sqref="O41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293</v>
      </c>
      <c r="B1" t="s">
        <v>439</v>
      </c>
      <c r="H1" t="s">
        <v>445</v>
      </c>
      <c r="I1" t="s">
        <v>446</v>
      </c>
      <c r="J1" t="s">
        <v>447</v>
      </c>
    </row>
    <row r="2" spans="1:10">
      <c r="A2" s="15">
        <v>2020</v>
      </c>
      <c r="B2" s="15">
        <v>25000</v>
      </c>
      <c r="D2" t="s">
        <v>441</v>
      </c>
      <c r="G2">
        <v>33165</v>
      </c>
      <c r="H2" s="65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444</v>
      </c>
      <c r="H3" s="65">
        <v>0.1</v>
      </c>
      <c r="I3" s="18">
        <f t="shared" ref="I3:I4" si="0">H3*$G$2</f>
        <v>3316.5</v>
      </c>
      <c r="J3">
        <v>3000</v>
      </c>
    </row>
    <row r="4" spans="1:10">
      <c r="H4" s="65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Q45" sqref="Q45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7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7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8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7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7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7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8">
        <f>D8</f>
        <v>0.26676</v>
      </c>
    </row>
    <row r="13" spans="1:10">
      <c r="A13" t="s">
        <v>130</v>
      </c>
      <c r="B13" t="s">
        <v>40</v>
      </c>
      <c r="D13" s="58">
        <v>0</v>
      </c>
    </row>
    <row r="14" spans="1:10">
      <c r="A14" t="s">
        <v>131</v>
      </c>
      <c r="B14" t="s">
        <v>40</v>
      </c>
      <c r="C14">
        <v>0</v>
      </c>
      <c r="D14" s="58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346</v>
      </c>
      <c r="C15">
        <v>0</v>
      </c>
      <c r="D15" s="58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383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346</v>
      </c>
      <c r="B11" s="15">
        <v>1.02</v>
      </c>
      <c r="C11" s="15">
        <v>1.03</v>
      </c>
      <c r="D11" s="15">
        <v>0.98</v>
      </c>
      <c r="E11" s="15" t="s">
        <v>347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2023-11-30T14:40:35Z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