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9EE80BE-1B8B-49A7-90AE-83F78D11E2D3}" xr6:coauthVersionLast="47" xr6:coauthVersionMax="47" xr10:uidLastSave="{00000000-0000-0000-0000-000000000000}"/>
  <bookViews>
    <workbookView xWindow="-120" yWindow="-120" windowWidth="29040" windowHeight="17640" tabRatio="998" firstSheet="7" activeTab="1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8" l="1"/>
  <c r="H4" i="68"/>
  <c r="H5" i="68" s="1"/>
  <c r="H6" i="68" s="1"/>
  <c r="H7" i="68" s="1"/>
  <c r="H8" i="68" s="1"/>
  <c r="H3" i="68"/>
  <c r="H2" i="68"/>
  <c r="I3" i="68"/>
  <c r="I4" i="68"/>
  <c r="I5" i="68"/>
  <c r="I6" i="68"/>
  <c r="I7" i="68"/>
  <c r="I8" i="68"/>
  <c r="D23" i="33"/>
  <c r="C23" i="33"/>
  <c r="D22" i="33"/>
  <c r="C22" i="33"/>
  <c r="D15" i="33"/>
  <c r="C15" i="33"/>
  <c r="F6" i="68"/>
  <c r="F5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<sst xmlns="http://schemas.openxmlformats.org/spreadsheetml/2006/main" count="1121" uniqueCount="491">
  <si>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</si>
  <si>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</si>
  <si>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</si>
  <si>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</si>
  <si>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</si>
  <si>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</si>
  <si>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</si>
  <si>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</si>
  <si>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</si>
  <si>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</si>
  <si>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</si>
  <si>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</si>
  <si>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</si>
  <si>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</si>
  <si>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</si>
  <si>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</si>
  <si>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</si>
  <si>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</si>
  <si>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</si>
  <si>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</si>
  <si>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</si>
  <si>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</si>
  <si>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</si>
  <si>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</si>
  <si>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</si>
  <si>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</si>
  <si>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</si>
  <si>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</si>
  <si>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</si>
  <si>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</si>
  <si>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</si>
  <si>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</si>
  <si>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</si>
  <si>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</si>
  <si>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</si>
  <si>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</si>
  <si>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</si>
  <si>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</si>
  <si>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</si>
  <si>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</si>
  <si>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</si>
  <si>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</si>
  <si>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</si>
  <si>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</si>
  <si>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</si>
  <si>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</si>
  <si>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</si>
  <si>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</si>
  <si>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</si>
  <si>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</si>
  <si>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</si>
  <si>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</si>
  <si>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</si>
  <si>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</si>
  <si>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</si>
  <si>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</si>
  <si>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</si>
  <si>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</si>
  <si>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</si>
  <si>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</si>
  <si>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</si>
  <si>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</si>
  <si>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</si>
  <si>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</si>
  <si>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</si>
  <si>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</si>
  <si>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</si>
  <si>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</si>
  <si>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</si>
  <si>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</si>
  <si>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</si>
  <si>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</si>
  <si>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</si>
  <si>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</si>
  <si>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</si>
  <si>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</si>
  <si>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</si>
  <si>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</si>
  <si>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</si>
  <si>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</si>
  <si>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</si>
  <si>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</si>
  <si>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</si>
  <si>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</si>
  <si>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</si>
  <si>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</si>
  <si>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</si>
  <si>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</si>
  <si>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</si>
  <si>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</si>
  <si>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</si>
  <si>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</si>
  <si>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</si>
  <si>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</si>
  <si>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</si>
  <si>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</si>
  <si>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</si>
  <si>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</si>
  <si>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</si>
  <si>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</si>
  <si>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</si>
  <si>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</si>
  <si>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</si>
  <si>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</si>
  <si>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</si>
  <si>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</si>
  <si>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</si>
  <si>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</si>
  <si>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</si>
  <si>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</si>
  <si>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</si>
  <si>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</si>
  <si>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</si>
  <si>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</si>
  <si>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</si>
  <si>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</si>
  <si>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</si>
  <si>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</si>
  <si>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</si>
  <si>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</si>
  <si>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</si>
  <si>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</si>
  <si>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</si>
  <si>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</si>
  <si>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</si>
  <si>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</si>
  <si>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</si>
  <si>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</si>
  <si>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</si>
  <si>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</si>
  <si>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</si>
  <si>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</si>
  <si>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</si>
  <si>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</si>
  <si>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</si>
  <si>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</si>
  <si>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</si>
  <si>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</si>
  <si>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</si>
  <si>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</si>
  <si>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</si>
  <si>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</si>
  <si>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</si>
  <si>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</si>
  <si>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</si>
  <si>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</si>
  <si>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</si>
  <si>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</si>
  <si>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</si>
  <si>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</si>
  <si>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</si>
  <si>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</si>
  <si>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</si>
  <si>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</si>
  <si>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</si>
  <si>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</si>
  <si>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</si>
  <si>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</si>
  <si>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</si>
  <si>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</si>
  <si>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</si>
  <si>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</si>
  <si>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</si>
  <si>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</si>
  <si>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</si>
  <si>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</si>
  <si>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</si>
  <si>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</si>
  <si>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</si>
  <si>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</si>
  <si>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</si>
  <si>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</si>
  <si>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</si>
  <si>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</si>
  <si>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</si>
  <si>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</si>
  <si>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</si>
  <si>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</si>
  <si>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</si>
  <si>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</si>
  <si>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</si>
  <si>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</si>
  <si>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</si>
  <si>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</si>
  <si>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</si>
  <si>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</si>
  <si>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</si>
  <si>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</si>
  <si>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</si>
  <si>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</si>
  <si>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</si>
  <si>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</si>
  <si>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</si>
  <si>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</si>
  <si>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</si>
  <si>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</si>
  <si>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</si>
  <si>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</si>
  <si>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</si>
  <si>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</si>
  <si>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</si>
  <si>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</si>
  <si>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</si>
  <si>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</si>
  <si>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</si>
  <si>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</si>
  <si>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</si>
  <si>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</si>
  <si>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</si>
  <si>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</si>
  <si>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</si>
  <si>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</si>
  <si>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</si>
  <si>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</si>
  <si>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</si>
  <si>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</si>
  <si>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</si>
  <si>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</si>
  <si>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</si>
  <si>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</si>
  <si>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</si>
  <si>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</si>
  <si>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</si>
  <si>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</si>
  <si>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</si>
  <si>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</si>
  <si>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</si>
  <si>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</si>
  <si>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</si>
  <si>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</si>
  <si>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</si>
  <si>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</si>
  <si>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</si>
  <si>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</si>
  <si>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</si>
  <si>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</si>
  <si>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</si>
  <si>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</si>
  <si>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</si>
  <si>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</si>
  <si>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</si>
  <si>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</si>
  <si>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</si>
  <si>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</si>
  <si>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</si>
  <si>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</si>
  <si>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</si>
  <si>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</si>
  <si>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</si>
  <si>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</si>
  <si>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</si>
  <si>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</si>
  <si>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</si>
  <si>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</si>
  <si>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</si>
  <si>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</si>
  <si>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</si>
  <si>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</si>
  <si>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</si>
  <si>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</si>
  <si>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</si>
  <si>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</si>
  <si>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</si>
  <si>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</si>
  <si>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</si>
  <si>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</si>
  <si>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</si>
  <si>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</si>
  <si>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</si>
  <si>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</si>
  <si>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</si>
  <si>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</si>
  <si>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</si>
  <si>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</si>
  <si>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</si>
  <si>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</si>
  <si>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</si>
  <si>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</si>
  <si>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</si>
  <si>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</si>
  <si>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</si>
  <si>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</si>
  <si>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</si>
  <si>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</si>
  <si>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</si>
  <si>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</si>
  <si>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</si>
  <si>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</si>
  <si>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</si>
  <si>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</si>
  <si>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</si>
  <si>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</si>
  <si>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</si>
  <si>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</si>
  <si>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</si>
  <si>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</si>
  <si>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</si>
  <si>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</si>
  <si>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</si>
  <si>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</si>
  <si>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</si>
  <si>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</si>
  <si>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</si>
  <si>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</si>
  <si>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</si>
  <si>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</si>
  <si>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</si>
  <si>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</si>
  <si>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</si>
  <si>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</si>
  <si>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</si>
  <si>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</si>
  <si>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</si>
  <si>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</si>
  <si>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</si>
  <si>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</si>
  <si>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</si>
  <si>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</si>
  <si>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</si>
  <si>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</si>
  <si>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</si>
  <si>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</si>
  <si>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</si>
  <si>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</si>
  <si>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</si>
  <si>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</si>
  <si>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</si>
  <si>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</si>
  <si>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</si>
  <si>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</si>
  <si>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</si>
  <si>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</si>
  <si>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</si>
  <si>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</si>
  <si>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</si>
  <si>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</si>
  <si>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</si>
  <si>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</si>
  <si>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</si>
  <si>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</si>
  <si>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</si>
  <si>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</si>
  <si>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</si>
  <si>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</si>
  <si>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</si>
  <si>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</si>
  <si>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</si>
  <si>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</si>
  <si>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</si>
  <si>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</si>
  <si>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</si>
  <si>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</si>
  <si>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</si>
  <si>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</si>
  <si>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</si>
  <si>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</si>
  <si>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</si>
  <si>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</si>
  <si>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</si>
  <si>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</si>
  <si>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</si>
  <si>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</si>
  <si>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</si>
  <si>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</si>
  <si>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</si>
  <si>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</si>
  <si>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</si>
  <si>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</si>
  <si>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</si>
  <si>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</si>
  <si>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</si>
  <si>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</si>
  <si>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</si>
  <si>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</si>
  <si>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</si>
  <si>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</si>
  <si>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</si>
  <si>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</si>
  <si>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</si>
  <si>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</si>
  <si>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</si>
  <si>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</si>
  <si>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</si>
  <si>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</si>
  <si>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</si>
  <si>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</si>
  <si>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</si>
  <si>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</si>
  <si>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</si>
  <si>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</si>
  <si>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</si>
  <si>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</si>
  <si>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</si>
  <si>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</si>
  <si>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</si>
  <si>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</si>
  <si>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</si>
  <si>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</si>
  <si>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</si>
  <si>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</si>
  <si>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</si>
  <si>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</si>
  <si>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</si>
  <si>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</si>
  <si>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</si>
  <si>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</si>
  <si>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</si>
  <si>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</si>
  <si>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</si>
  <si>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</si>
  <si>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</si>
  <si>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</si>
  <si>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</si>
  <si>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</si>
  <si>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</si>
  <si>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</si>
  <si>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</si>
  <si>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</si>
  <si>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</si>
  <si>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</si>
  <si>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</si>
  <si>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</si>
  <si>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</si>
  <si>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</si>
  <si>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</si>
  <si>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</si>
  <si>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</si>
  <si>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</si>
  <si>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</si>
  <si>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</si>
  <si>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</si>
  <si>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</si>
  <si>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</si>
  <si>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</si>
  <si>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</si>
  <si>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</si>
  <si>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</si>
  <si>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</si>
  <si>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</si>
  <si>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</si>
  <si>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</si>
  <si>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</si>
  <si>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</si>
  <si>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</si>
  <si>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</si>
  <si>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</si>
  <si>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</si>
  <si>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</si>
  <si>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</si>
  <si>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</si>
  <si>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</si>
  <si>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</si>
  <si>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</si>
  <si>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</si>
  <si>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</si>
  <si>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</si>
  <si>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</si>
  <si>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</si>
  <si>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</si>
  <si>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</si>
  <si>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</si>
  <si>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</si>
  <si>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</si>
  <si>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</si>
  <si>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</si>
  <si>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</si>
  <si>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</si>
  <si>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</si>
  <si>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</si>
  <si>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</si>
  <si>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</si>
  <si>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</si>
  <si>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</si>
  <si>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</si>
  <si>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</si>
  <si>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</si>
  <si>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</si>
  <si>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</si>
  <si>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</si>
  <si>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</si>
  <si>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</si>
  <si>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</si>
  <si>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</si>
  <si>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</si>
  <si>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</si>
  <si>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</si>
  <si>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</si>
  <si>
    <t>CONE</t>
  </si>
  <si>
    <t>reliability_standard</t>
  </si>
  <si>
    <t>PriceCapTimesCONE</t>
  </si>
  <si>
    <t>The VOLL is saved in a different tab so that it can be added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</si>
</sst>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LoadShedders2!$I$1</c:f>
              <c:strCache>
                <c:ptCount val="1"/>
                <c:pt idx="0">
                  <c:v>VOLL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LoadShedders2!$H$2:$H$8</c:f>
              <c:numCache>
                <c:formatCode>General</c:formatCode>
                <c:ptCount val="7"/>
                <c:pt idx="0">
                  <c:v>590.00000000000011</c:v>
                </c:pt>
                <c:pt idx="1">
                  <c:v>690.00000000000011</c:v>
                </c:pt>
                <c:pt idx="2">
                  <c:v>840.00000000000011</c:v>
                </c:pt>
                <c:pt idx="3">
                  <c:v>880.00000000000011</c:v>
                </c:pt>
                <c:pt idx="4">
                  <c:v>920.00000000000011</c:v>
                </c:pt>
                <c:pt idx="5">
                  <c:v>960.00000000000011</c:v>
                </c:pt>
                <c:pt idx="6">
                  <c:v>1000.0000000000001</c:v>
                </c:pt>
              </c:numCache>
            </c:numRef>
          </c:xVal>
          <c:yVal>
            <c:numRef>
              <c:f>LoadShedders2!$I$2:$I$8</c:f>
              <c:numCache>
                <c:formatCode>0</c:formatCode>
                <c:ptCount val="7"/>
                <c:pt idx="0">
                  <c:v>13333.333333333334</c:v>
                </c:pt>
                <c:pt idx="1">
                  <c:v>8000</c:v>
                </c:pt>
                <c:pt idx="2">
                  <c:v>4000</c:v>
                </c:pt>
                <c:pt idx="3">
                  <c:v>1142.8571428571429</c:v>
                </c:pt>
                <c:pt idx="4">
                  <c:v>1000</c:v>
                </c:pt>
                <c:pt idx="5">
                  <c:v>800</c:v>
                </c:pt>
                <c:pt idx="6">
                  <c:v>571.42857142857144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4E9A-A789-15CF4799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7343"/>
        <c:axId val="111952687"/>
      </c:scatterChart>
      <c:valAx>
        <c:axId val="20533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52687"/>
        <c:crosses val="autoZero"/>
        <c:crossBetween val="midCat"/>
      </c:valAx>
      <c:valAx>
        <c:axId val="111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33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</xdr:row>
      <xdr:rowOff>147637</xdr:rowOff>
    </xdr:from>
    <xdr:to>
      <xdr:col>17</xdr:col>
      <xdr:colOff>581025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4E110-F6E5-1184-C7B5-04AA1F74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487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P14"/>
  <sheetViews>
    <sheetView tabSelected="1" workbookViewId="0">
      <selection activeCell="I21" sqref="I21"/>
    </sheetView>
  </sheetViews>
  <sheetFormatPr defaultRowHeight="15"/>
  <cols>
    <col min="2" max="2" width="42.5703125" customWidth="1"/>
    <col min="3" max="3" width="56.42578125" customWidth="1"/>
    <col min="10" max="10" width="9.5703125" bestFit="1" customWidth="1"/>
  </cols>
  <sheetData>
    <row r="1" spans="1:16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488</v>
      </c>
      <c r="I1" t="s">
        <v>400</v>
      </c>
      <c r="P1" t="s">
        <v>490</v>
      </c>
    </row>
    <row r="2" spans="1:16">
      <c r="A2" t="s">
        <v>300</v>
      </c>
      <c r="B2" t="str">
        <f t="shared" ref="B2:B8" si="0">CONCATENATE("amiris-config/data/LS_",A2,".csv")</f>
        <v>amiris-config/data/LS_base.csv</v>
      </c>
      <c r="C2" t="str">
        <f t="shared" ref="C2:C8" si="1">CONCATENATE("amiris-config/data/future_LS_",A2,".csv")</f>
        <v>amiris-config/data/future_LS_base.csv</v>
      </c>
      <c r="D2" t="s">
        <v>86</v>
      </c>
      <c r="E2" s="61">
        <f>1-SUM(E3:E8)</f>
        <v>0.59000000000000008</v>
      </c>
      <c r="F2" s="18">
        <v>3</v>
      </c>
      <c r="H2">
        <f>E2*1000</f>
        <v>590.00000000000011</v>
      </c>
      <c r="I2" s="18">
        <f>$G$14/F2</f>
        <v>13333.333333333334</v>
      </c>
      <c r="J2" s="61"/>
    </row>
    <row r="3" spans="1:16">
      <c r="A3" t="s">
        <v>481</v>
      </c>
      <c r="B3" t="str">
        <f t="shared" si="0"/>
        <v>amiris-config/data/LS_one.csv</v>
      </c>
      <c r="C3" t="str">
        <f t="shared" si="1"/>
        <v>amiris-config/data/future_LS_one.csv</v>
      </c>
      <c r="D3" t="s">
        <v>86</v>
      </c>
      <c r="E3" s="61">
        <v>0.1</v>
      </c>
      <c r="F3" s="18">
        <v>5</v>
      </c>
      <c r="H3">
        <f>E3*1000+H2</f>
        <v>690.00000000000011</v>
      </c>
      <c r="I3" s="18">
        <f t="shared" ref="I2:I8" si="2">$G$14/F3</f>
        <v>8000</v>
      </c>
      <c r="J3" s="61"/>
    </row>
    <row r="4" spans="1:16">
      <c r="A4" t="s">
        <v>482</v>
      </c>
      <c r="B4" t="str">
        <f t="shared" si="0"/>
        <v>amiris-config/data/LS_two.csv</v>
      </c>
      <c r="C4" t="str">
        <f t="shared" si="1"/>
        <v>amiris-config/data/future_LS_two.csv</v>
      </c>
      <c r="D4" t="s">
        <v>86</v>
      </c>
      <c r="E4" s="61">
        <v>0.15</v>
      </c>
      <c r="F4" s="18">
        <v>10</v>
      </c>
      <c r="H4">
        <f t="shared" ref="H4:H8" si="3">E4*1000+H3</f>
        <v>840.00000000000011</v>
      </c>
      <c r="I4" s="18">
        <f t="shared" si="2"/>
        <v>4000</v>
      </c>
      <c r="J4" s="61"/>
    </row>
    <row r="5" spans="1:16">
      <c r="A5" t="s">
        <v>483</v>
      </c>
      <c r="B5" t="str">
        <f t="shared" si="0"/>
        <v>amiris-config/data/LS_three.csv</v>
      </c>
      <c r="C5" t="str">
        <f t="shared" si="1"/>
        <v>amiris-config/data/future_LS_three.csv</v>
      </c>
      <c r="D5" t="s">
        <v>86</v>
      </c>
      <c r="E5" s="61">
        <v>0.04</v>
      </c>
      <c r="F5" s="18">
        <f>35</f>
        <v>35</v>
      </c>
      <c r="H5">
        <f t="shared" si="3"/>
        <v>880.00000000000011</v>
      </c>
      <c r="I5" s="18">
        <f t="shared" si="2"/>
        <v>1142.8571428571429</v>
      </c>
      <c r="J5" s="61"/>
    </row>
    <row r="6" spans="1:16">
      <c r="A6" t="s">
        <v>484</v>
      </c>
      <c r="B6" t="str">
        <f t="shared" si="0"/>
        <v>amiris-config/data/LS_four.csv</v>
      </c>
      <c r="C6" t="str">
        <f t="shared" si="1"/>
        <v>amiris-config/data/future_LS_four.csv</v>
      </c>
      <c r="D6" t="s">
        <v>86</v>
      </c>
      <c r="E6" s="61">
        <v>0.04</v>
      </c>
      <c r="F6" s="18">
        <f>40</f>
        <v>40</v>
      </c>
      <c r="H6">
        <f t="shared" si="3"/>
        <v>920.00000000000011</v>
      </c>
      <c r="I6" s="18">
        <f t="shared" si="2"/>
        <v>1000</v>
      </c>
      <c r="J6" s="61"/>
    </row>
    <row r="7" spans="1:16">
      <c r="A7" t="s">
        <v>485</v>
      </c>
      <c r="B7" t="str">
        <f t="shared" si="0"/>
        <v>amiris-config/data/LS_five.csv</v>
      </c>
      <c r="C7" t="str">
        <f t="shared" si="1"/>
        <v>amiris-config/data/future_LS_five.csv</v>
      </c>
      <c r="D7" t="s">
        <v>86</v>
      </c>
      <c r="E7" s="61">
        <v>0.04</v>
      </c>
      <c r="F7" s="18">
        <v>50</v>
      </c>
      <c r="H7">
        <f t="shared" si="3"/>
        <v>960.00000000000011</v>
      </c>
      <c r="I7" s="18">
        <f t="shared" si="2"/>
        <v>800</v>
      </c>
      <c r="J7" s="61"/>
    </row>
    <row r="8" spans="1:16">
      <c r="A8" t="s">
        <v>486</v>
      </c>
      <c r="B8" t="str">
        <f t="shared" si="0"/>
        <v>amiris-config/data/LS_six.csv</v>
      </c>
      <c r="C8" t="str">
        <f t="shared" si="1"/>
        <v>amiris-config/data/future_LS_six.csv</v>
      </c>
      <c r="D8" t="s">
        <v>86</v>
      </c>
      <c r="E8" s="61">
        <v>0.04</v>
      </c>
      <c r="F8" s="18">
        <v>70</v>
      </c>
      <c r="H8">
        <f t="shared" si="3"/>
        <v>1000.0000000000001</v>
      </c>
      <c r="I8" s="18">
        <f t="shared" si="2"/>
        <v>571.42857142857144</v>
      </c>
      <c r="J8" s="61"/>
    </row>
    <row r="9" spans="1:16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I9" t="s">
        <v>86</v>
      </c>
    </row>
    <row r="13" spans="1:16">
      <c r="G13" s="70" t="s">
        <v>487</v>
      </c>
      <c r="H13" s="71"/>
    </row>
    <row r="14" spans="1:16">
      <c r="G14" s="70">
        <v>40000</v>
      </c>
      <c r="H14" s="71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C5" sqref="C5"/>
    </sheetView>
  </sheetViews>
  <sheetFormatPr defaultRowHeight="15"/>
  <sheetData>
    <row r="1" spans="1:8">
      <c r="B1" t="s">
        <v>300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</row>
    <row r="2" spans="1:8">
      <c r="A2">
        <v>2050</v>
      </c>
      <c r="B2">
        <v>13333.333333333334</v>
      </c>
      <c r="C2">
        <v>8000</v>
      </c>
      <c r="D2">
        <v>4000</v>
      </c>
      <c r="E2">
        <v>1142.8571428571429</v>
      </c>
      <c r="F2">
        <v>1000</v>
      </c>
      <c r="G2">
        <v>800</v>
      </c>
      <c r="H2">
        <v>571.42857142857144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2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2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2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2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2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2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2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2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2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2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2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M33" sqref="M33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489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0.02</v>
      </c>
      <c r="D3" s="15">
        <v>0.05</v>
      </c>
      <c r="E3" s="15">
        <v>40000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C3" sqref="C3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2024-02-23T16:52:26Z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