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4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2FCB7CD-634B-4D94-B507-4037EE036AB2}" xr6:coauthVersionLast="47" xr6:coauthVersionMax="47" xr10:uidLastSave="{00000000-0000-0000-0000-000000000000}"/>
  <bookViews>
    <workbookView xWindow="-110" yWindow="-110" windowWidth="19420" windowHeight="10420" tabRatio="998" firstSheet="11" activeTab="17" xr2:uid="{00000000-000D-0000-FFFF-FFFF00000000}"/>
  </bookViews>
  <sheets>
    <sheet name="dictTech" sheetId="41" r:id="rId1"/>
    <sheet name="dictFuel" sheetId="40" r:id="rId2"/>
    <sheet name="dictvariables" sheetId="43" r:id="rId3"/>
    <sheet name="explanation" sheetId="32" r:id="rId4"/>
    <sheet name="CapacityMarkets" sheetId="27" r:id="rId5"/>
    <sheet name="StrategicReserveOperator" sheetId="47" r:id="rId6"/>
    <sheet name="EnergyConsumers" sheetId="16" r:id="rId7"/>
    <sheet name="Fuels" sheetId="29" r:id="rId8"/>
    <sheet name="CandidatePowerPlants" sheetId="45" r:id="rId9"/>
    <sheet name="TechnologiesEmlab" sheetId="33" r:id="rId10"/>
    <sheet name="EnergyProducers" sheetId="17" r:id="rId11"/>
    <sheet name="FuelPriceTrends" sheetId="30" r:id="rId12"/>
    <sheet name="ElectricitySpotMarkets" sheetId="14" r:id="rId13"/>
    <sheet name="StepTrends" sheetId="18" r:id="rId14"/>
    <sheet name="TargetInvestorTargets" sheetId="26" r:id="rId15"/>
    <sheet name="YearlyTargets" sheetId="52" r:id="rId16"/>
    <sheet name="yearlyCO2" sheetId="53" r:id="rId17"/>
    <sheet name="CO2DE" sheetId="44" r:id="rId18"/>
    <sheet name="Potentials" sheetId="51" r:id="rId19"/>
    <sheet name="Dismantled" sheetId="49" r:id="rId20"/>
    <sheet name="backup" sheetId="50" r:id="rId21"/>
    <sheet name="sources" sheetId="54" r:id="rId22"/>
    <sheet name="Governments" sheetId="19" r:id="rId23"/>
    <sheet name="GeometricTrends" sheetId="21" r:id="rId24"/>
    <sheet name="NewTechnologies" sheetId="35" r:id="rId25"/>
    <sheet name="CO2Auction" sheetId="15" r:id="rId26"/>
    <sheet name="not chosen technologies" sheetId="36" r:id="rId27"/>
    <sheet name="TargetInvestors" sheetId="25" r:id="rId28"/>
    <sheet name="IntermittentResourceProfiles" sheetId="10" r:id="rId29"/>
    <sheet name="MarketStabilityReserve" sheetId="28" r:id="rId30"/>
    <sheet name="NationalGovernments" sheetId="20" r:id="rId31"/>
    <sheet name="Sheet1" sheetId="55" r:id="rId32"/>
  </sheets>
  <definedNames>
    <definedName name="_xlnm._FilterDatabase" localSheetId="10" hidden="1">EnergyProducers!$H$9:$H$151</definedName>
    <definedName name="_xlnm._FilterDatabase" localSheetId="24" hidden="1">NewTechnologies!$A$1:$I$11</definedName>
    <definedName name="_xlnm._FilterDatabase" localSheetId="26" hidden="1">'not chosen technologies'!$A$1:$H$1</definedName>
    <definedName name="ExternalData_19" localSheetId="7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53" l="1"/>
  <c r="C36" i="53"/>
  <c r="C35" i="53"/>
  <c r="C34" i="53"/>
  <c r="D2" i="29"/>
  <c r="D14" i="29"/>
  <c r="D10" i="29"/>
  <c r="C17" i="51"/>
  <c r="C13" i="51"/>
  <c r="C14" i="51"/>
  <c r="C15" i="51"/>
  <c r="C16" i="51"/>
  <c r="C6" i="51"/>
  <c r="C7" i="51"/>
  <c r="C8" i="51"/>
  <c r="C9" i="51"/>
  <c r="C5" i="51"/>
  <c r="C10" i="51"/>
  <c r="C11" i="51"/>
  <c r="C12" i="51"/>
  <c r="C3" i="51"/>
  <c r="C4" i="51"/>
  <c r="C2" i="51"/>
  <c r="G25" i="53"/>
  <c r="G26" i="53"/>
  <c r="G27" i="53"/>
  <c r="G28" i="53"/>
  <c r="G29" i="53"/>
  <c r="G30" i="53"/>
  <c r="G31" i="53"/>
  <c r="G32" i="53"/>
  <c r="G33" i="53"/>
  <c r="G34" i="53"/>
  <c r="G35" i="53"/>
  <c r="G36" i="53"/>
  <c r="G37" i="53"/>
  <c r="G24" i="53"/>
  <c r="C5" i="18"/>
  <c r="F6" i="50"/>
  <c r="F7" i="50"/>
  <c r="B16" i="50" l="1"/>
  <c r="I16" i="33" l="1"/>
  <c r="A29" i="21"/>
  <c r="A30" i="21"/>
  <c r="A31" i="21"/>
  <c r="A20" i="21"/>
  <c r="A21" i="21"/>
  <c r="A22" i="21"/>
  <c r="A23" i="21"/>
  <c r="A24" i="21"/>
  <c r="A25" i="21"/>
  <c r="A26" i="21"/>
  <c r="A27" i="21"/>
  <c r="A28" i="21"/>
  <c r="A12" i="21"/>
  <c r="A13" i="21"/>
  <c r="A14" i="21"/>
  <c r="A15" i="21"/>
  <c r="A16" i="21"/>
  <c r="A17" i="21"/>
  <c r="A18" i="21"/>
  <c r="A19" i="21"/>
  <c r="A3" i="21"/>
  <c r="A4" i="21"/>
  <c r="A5" i="21"/>
  <c r="A6" i="21"/>
  <c r="A7" i="21"/>
  <c r="A8" i="21"/>
  <c r="A9" i="21"/>
  <c r="A10" i="21"/>
  <c r="A11" i="21"/>
  <c r="A2" i="21"/>
  <c r="O3" i="33"/>
  <c r="O4" i="33"/>
  <c r="O5" i="33"/>
  <c r="O6" i="33"/>
  <c r="O7" i="33"/>
  <c r="O8" i="33"/>
  <c r="O9" i="33"/>
  <c r="O10" i="33"/>
  <c r="O11" i="33"/>
  <c r="O12" i="33"/>
  <c r="O13" i="33"/>
  <c r="O14" i="33"/>
  <c r="O15" i="33"/>
  <c r="O17" i="33"/>
  <c r="O18" i="33"/>
  <c r="O19" i="33"/>
  <c r="O20" i="33"/>
  <c r="O21" i="33"/>
  <c r="O22" i="33"/>
  <c r="O23" i="33"/>
  <c r="O24" i="33"/>
  <c r="O25" i="33"/>
  <c r="O26" i="33"/>
  <c r="O27" i="33"/>
  <c r="O28" i="33"/>
  <c r="O29" i="33"/>
  <c r="O30" i="33"/>
  <c r="O31" i="33"/>
  <c r="O2" i="33"/>
  <c r="N28" i="33"/>
  <c r="I3" i="14"/>
  <c r="I2" i="14"/>
  <c r="B30" i="41" l="1"/>
  <c r="B29" i="41"/>
  <c r="C3" i="18" l="1"/>
  <c r="D16" i="33" l="1"/>
  <c r="F16" i="33"/>
  <c r="O16" i="33" s="1"/>
  <c r="G16" i="33"/>
  <c r="H16" i="33"/>
  <c r="C16" i="33"/>
  <c r="N5" i="33"/>
  <c r="N6" i="33"/>
  <c r="N27" i="33"/>
  <c r="N29" i="33"/>
  <c r="N30" i="33"/>
  <c r="N31" i="33"/>
  <c r="G3" i="35"/>
  <c r="G4" i="35"/>
  <c r="G5" i="35"/>
  <c r="G6" i="35"/>
  <c r="G7" i="35"/>
  <c r="G8" i="35"/>
  <c r="G9" i="35"/>
  <c r="G10" i="35"/>
  <c r="G11" i="35"/>
  <c r="G12" i="35"/>
  <c r="G13" i="35"/>
  <c r="G2" i="35"/>
  <c r="G43" i="36"/>
  <c r="G42" i="36"/>
  <c r="G41" i="36"/>
  <c r="G33" i="36"/>
  <c r="G32" i="36"/>
  <c r="G22" i="36"/>
  <c r="G18" i="36"/>
  <c r="G11" i="36"/>
  <c r="G10" i="36"/>
  <c r="G9" i="36"/>
  <c r="G8" i="36"/>
  <c r="G7" i="36"/>
  <c r="G3" i="36"/>
  <c r="G2" i="36"/>
  <c r="H6" i="45" l="1"/>
  <c r="H11" i="45"/>
  <c r="H10" i="45"/>
  <c r="I8" i="35"/>
  <c r="I11" i="35"/>
  <c r="N3" i="33" l="1"/>
  <c r="N18" i="33"/>
  <c r="N19" i="33"/>
  <c r="N20" i="33"/>
  <c r="N21" i="33"/>
  <c r="H3" i="45" s="1"/>
  <c r="N11" i="33"/>
  <c r="N12" i="33"/>
  <c r="N13" i="33"/>
  <c r="N14" i="33"/>
  <c r="N16" i="33" s="1"/>
  <c r="N15" i="33"/>
  <c r="N17" i="33"/>
  <c r="N22" i="33"/>
  <c r="N23" i="33"/>
  <c r="N24" i="33"/>
  <c r="N25" i="33"/>
  <c r="H2" i="45" s="1"/>
  <c r="N26" i="33"/>
  <c r="N7" i="33"/>
  <c r="N8" i="33"/>
  <c r="N9" i="33"/>
  <c r="N10" i="33"/>
  <c r="N4" i="33"/>
  <c r="N2" i="33"/>
  <c r="H12" i="45" s="1"/>
  <c r="E9" i="30"/>
  <c r="E7" i="30"/>
  <c r="E6" i="30"/>
  <c r="E5" i="30"/>
  <c r="E4" i="30"/>
  <c r="E3" i="30"/>
  <c r="E2" i="30"/>
  <c r="H9" i="45" l="1"/>
  <c r="H14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  <author>tc={47B29B19-AAB0-4920-A9A3-BC4BBBA94064}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  <comment ref="C1" authorId="1" shapeId="0" xr:uid="{47B29B19-AAB0-4920-A9A3-BC4BBBA940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to make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5" authorId="2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5" authorId="3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tc={6F8CE478-0FDA-46C5-B0B4-048BA62F103C}</author>
    <author>tc={5CC74551-3D06-4CE0-90E0-64843D080B8B}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I1" authorId="2" shapeId="0" xr:uid="{6F8CE478-0FDA-46C5-B0B4-048BA62F103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percentage
</t>
      </text>
    </comment>
    <comment ref="J1" authorId="3" shapeId="0" xr:uid="{5CC74551-3D06-4CE0-90E0-64843D08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percentage: i..e 10% decrease would be from 0.4 to 0.36 efficiency in one year</t>
      </text>
    </comment>
    <comment ref="L1" authorId="4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tc={EEFF7767-7769-470F-A33E-1227270EB13E}</author>
  </authors>
  <commentList>
    <comment ref="E1" authorId="0" shapeId="0" xr:uid="{EEFF7767-7769-470F-A33E-1227270EB1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traderes are taken as the staring values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tc={C00C039F-D0D3-4076-A33F-67473C807015}</author>
  </authors>
  <commentList>
    <comment ref="H3" authorId="0" shapeId="0" xr:uid="{C00C039F-D0D3-4076-A33F-67473C8070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anyways not used now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tc={E24AF75A-6A3B-4F3E-B299-697FB3230764}</author>
  </authors>
  <commentList>
    <comment ref="D1" authorId="0" shapeId="0" xr:uid="{E24AF75A-6A3B-4F3E-B299-697FB32307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value is filles in in the initilailzation module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B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tc={11360CC9-592D-438A-96F2-9269B5125C00}</author>
  </authors>
  <commentList>
    <comment ref="F1" authorId="0" shapeId="0" xr:uid="{11360CC9-592D-438A-96F2-9269B5125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<sst xmlns="http://schemas.openxmlformats.org/spreadsheetml/2006/main" count="1135" uniqueCount="435">
  <si>
    <t>Name</t>
  </si>
  <si>
    <t>NL</t>
  </si>
  <si>
    <t>OFF_NL</t>
  </si>
  <si>
    <t>ON_NL</t>
  </si>
  <si>
    <t>PV_NL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</si>
  <si>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</si>
  <si>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</si>
  <si>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</si>
  <si>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</si>
  <si>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</si>
  <si>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</si>
  <si>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</si>
  <si>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</si>
  <si>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</si>
  <si>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</si>
  <si>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</si>
  <si>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</si>
  <si>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</si>
  <si>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</si>
  <si>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</si>
  <si>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</si>
  <si>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</si>
  <si>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</si>
  <si>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</si>
  <si>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</si>
  <si>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</si>
  <si>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</si>
  <si>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</si>
  <si>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</si>
  <si>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</si>
  <si>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</si>
  <si>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</si>
  <si>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</si>
  <si>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</si>
  <si>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</si>
  <si>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</si>
  <si>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</si>
  <si>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</si>
  <si>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</si>
  <si>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</si>
  <si>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</si>
  <si>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</si>
  <si>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</si>
  <si>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</si>
  <si>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</si>
  <si>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</si>
  <si>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</si>
  <si>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</si>
  <si>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</si>
  <si>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</si>
  <si>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</si>
  <si>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TargetInvestorNL</t>
  </si>
  <si>
    <t>TargetInvestmentRole</t>
  </si>
  <si>
    <t>InstalledReserveMargin</t>
  </si>
  <si>
    <t>LowerMargin</t>
  </si>
  <si>
    <t>UpperMargin</t>
  </si>
  <si>
    <t>PriceCap</t>
  </si>
  <si>
    <t>growthRate</t>
  </si>
  <si>
    <t>msr</t>
  </si>
  <si>
    <t>MarketStabilityReserve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</si>
  <si>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</si>
  <si>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</si>
  <si>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</si>
  <si>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</si>
  <si>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</si>
  <si>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</si>
  <si>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</si>
  <si>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</si>
  <si>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</si>
  <si>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</si>
  <si>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</si>
  <si>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</si>
  <si>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</si>
  <si>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</si>
  <si>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</si>
  <si>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</si>
  <si>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</si>
  <si>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</si>
  <si>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</si>
  <si>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</si>
  <si>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</si>
  <si>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</si>
  <si>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</si>
  <si>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</si>
  <si>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</si>
  <si>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</si>
  <si>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</si>
  <si>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</si>
  <si>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</si>
  <si>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</si>
  <si>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</si>
  <si>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</si>
  <si>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</si>
  <si>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</si>
  <si>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</si>
  <si>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</si>
  <si>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</si>
  <si>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</si>
  <si>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</si>
  <si>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</si>
  <si>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</si>
  <si>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</si>
  <si>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 </t>
  </si>
  <si>
    <t xml:space="preserve">FixedOperatingCostTimeSeries -&gt; growth trend </t>
  </si>
  <si>
    <t>Governments</t>
  </si>
  <si>
    <t xml:space="preserve">Incomplete data 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</si>
  <si>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</si>
  <si>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</si>
  <si>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</si>
  <si>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</si>
  <si>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</si>
  <si>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</si>
  <si>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</si>
  <si>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</si>
  <si>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</si>
  <si>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</si>
  <si>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</si>
  <si>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</si>
  <si>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</si>
  <si>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</si>
  <si>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</si>
  <si>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</si>
  <si>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</si>
  <si>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</si>
  <si>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</si>
  <si>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</si>
  <si>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</si>
  <si>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</si>
  <si>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</si>
  <si>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</si>
  <si>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</si>
  <si>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</si>
  <si>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</si>
  <si>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</si>
  <si>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</si>
  <si>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</si>
  <si>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</si>
  <si>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</si>
  <si>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</si>
  <si>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</si>
  <si>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</si>
  <si>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</si>
  <si>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</si>
  <si>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</si>
  <si>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</si>
  <si>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</si>
  <si>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</si>
  <si>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</si>
  <si>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</si>
  <si>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</si>
  <si>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</si>
  <si>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</si>
  <si>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</si>
  <si>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</si>
  <si>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</si>
  <si>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</si>
  <si>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</si>
  <si>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</si>
  <si>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</si>
  <si>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</si>
  <si>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</si>
  <si>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</si>
  <si>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</si>
  <si>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</si>
  <si>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</si>
  <si>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</si>
  <si>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</si>
  <si>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</si>
  <si>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</si>
  <si>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</si>
  <si>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</si>
  <si>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</si>
  <si>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</si>
  <si>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</si>
  <si>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</si>
  <si>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</si>
  <si>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</si>
  <si>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</si>
  <si>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</si>
  <si>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</si>
  <si>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</si>
  <si>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</si>
  <si>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</si>
  <si>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</si>
  <si>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</si>
  <si>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</si>
  <si>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</si>
  <si>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</si>
  <si>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</si>
  <si>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</si>
  <si>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</si>
  <si>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</si>
  <si>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Output / input / storage</t>
  </si>
  <si>
    <t>Vintage</t>
  </si>
  <si>
    <t>Unit size</t>
  </si>
  <si>
    <t>Electricity-only production</t>
  </si>
  <si>
    <t>output</t>
  </si>
  <si>
    <t>PV residential</t>
  </si>
  <si>
    <t>PV commercial systems</t>
  </si>
  <si>
    <t>CSP (Parabolic Trough with TES)</t>
  </si>
  <si>
    <t>CSP (Solar Tower with TES)</t>
  </si>
  <si>
    <t>Hydropower (small-scale) &amp; dam</t>
  </si>
  <si>
    <t>Wave energy</t>
  </si>
  <si>
    <t>BEV</t>
  </si>
  <si>
    <t>Transport (electric and fuel-based)</t>
  </si>
  <si>
    <t>input</t>
  </si>
  <si>
    <t>storage</t>
  </si>
  <si>
    <t>Building heat pump, air-to-air</t>
  </si>
  <si>
    <t>Heating and cooling (electric and fuel-based)</t>
  </si>
  <si>
    <t>space and water heating</t>
  </si>
  <si>
    <t>Building heat pump, air-to-water</t>
  </si>
  <si>
    <t>Building electric heater/boiler</t>
  </si>
  <si>
    <t>Building gas heater/boiler</t>
  </si>
  <si>
    <t>Industry heat pump, excess heat, 70/35C</t>
  </si>
  <si>
    <t>district heating or process heat</t>
  </si>
  <si>
    <t>Industry heat pump, seawater, 80/40C</t>
  </si>
  <si>
    <t>Industry heat pump, geothermal, 2km, 80/40C</t>
  </si>
  <si>
    <t>Industry heat pump, geothermal, 2km, absortion, 80/40C</t>
  </si>
  <si>
    <t>Industry heat pump, up to 150C</t>
  </si>
  <si>
    <t>process heat</t>
  </si>
  <si>
    <t>Industry electric heater/boiler</t>
  </si>
  <si>
    <t>Industry gas heater/boiler</t>
  </si>
  <si>
    <t>Industry biomass boiler, wood pellets</t>
  </si>
  <si>
    <t>Industry nuclear heater/boiler</t>
  </si>
  <si>
    <t>Solar district heating</t>
  </si>
  <si>
    <t>CCGT CHP backpressure</t>
  </si>
  <si>
    <t>Biomass CHP, wood pellets</t>
  </si>
  <si>
    <t>Nuclear CHP</t>
  </si>
  <si>
    <t>Lithium-ion battery</t>
  </si>
  <si>
    <t>Storage</t>
  </si>
  <si>
    <t>Small hot water tank</t>
  </si>
  <si>
    <t>heat</t>
  </si>
  <si>
    <t>Large hot water tank</t>
  </si>
  <si>
    <t>Hydrogen storage</t>
  </si>
  <si>
    <t>H2</t>
  </si>
  <si>
    <t>N/A</t>
  </si>
  <si>
    <t>Fuels and chemicals</t>
  </si>
  <si>
    <t>Electricity</t>
  </si>
  <si>
    <t>CO2 emission</t>
  </si>
  <si>
    <t>CO2 captured</t>
  </si>
  <si>
    <t>CO2 storage</t>
  </si>
  <si>
    <t>PEM Electrolyzer</t>
  </si>
  <si>
    <t>Gasifier + methanation</t>
  </si>
  <si>
    <t>Bio-SNG</t>
  </si>
  <si>
    <t>Heat</t>
  </si>
  <si>
    <t>typical size according to BNetzA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</si>
  <si>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</si>
  <si>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</si>
  <si>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</si>
  <si>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</si>
  <si>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</si>
  <si>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</si>
  <si>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</si>
  <si>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>annual market update 2020</t>
  </si>
  <si>
    <t xml:space="preserve">Fuel for technology </t>
  </si>
  <si>
    <t>Owner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</si>
  <si>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</si>
  <si>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</si>
  <si>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</si>
  <si>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</si>
  <si>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</si>
  <si>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</si>
  <si>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</si>
  <si>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</si>
  <si>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</si>
  <si>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</si>
  <si>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</si>
  <si>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</si>
  <si>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</si>
  <si>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</si>
  <si>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</si>
  <si>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</si>
  <si>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</si>
  <si>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</si>
  <si>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</si>
  <si>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</si>
  <si>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COLLECTABLE_RESIDUES</t>
  </si>
  <si>
    <t>HYDROGEN</t>
  </si>
  <si>
    <t>LIGHT_OIL</t>
  </si>
  <si>
    <t>OIL_SHALE</t>
  </si>
  <si>
    <t>BIOLIQUIDS</t>
  </si>
  <si>
    <t>Traderes</t>
  </si>
  <si>
    <t>Emlab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</si>
  <si>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</si>
  <si>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</si>
  <si>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</si>
  <si>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</si>
  <si>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</si>
  <si>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</si>
  <si>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</si>
  <si>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</si>
  <si>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</si>
  <si>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</si>
  <si>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</si>
  <si>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</si>
  <si>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</si>
  <si>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</si>
  <si>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</si>
  <si>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</si>
  <si>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</si>
  <si>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</si>
  <si>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</si>
  <si>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</si>
  <si>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</si>
  <si>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</si>
  <si>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</si>
  <si>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Biogas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</si>
  <si>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</si>
  <si>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</si>
  <si>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</si>
  <si>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</si>
  <si>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</si>
  <si>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</si>
  <si>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</si>
  <si>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</si>
  <si>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</si>
  <si>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</si>
  <si>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</si>
  <si>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</si>
  <si>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</si>
  <si>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</t>
  </si>
  <si>
    <t>demandGrowthTrend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</si>
  <si>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load.csv</t>
    </r>
  </si>
  <si>
    <t>PeakSegmentDependentAvailability</t>
  </si>
  <si>
    <t>GermanElectricitySpotMarket</t>
  </si>
  <si>
    <t>ViableInvestment</t>
  </si>
  <si>
    <t>biomass</t>
  </si>
  <si>
    <t>BIOGAS</t>
  </si>
  <si>
    <t>DutchCapacityMarket</t>
  </si>
  <si>
    <t>DutchElectricitySpotMarket</t>
  </si>
  <si>
    <t>country</t>
  </si>
  <si>
    <t>ProducerDE</t>
  </si>
  <si>
    <t>ProducerNL</t>
  </si>
  <si>
    <t>Complete info</t>
  </si>
  <si>
    <t>permit and build time</t>
  </si>
  <si>
    <t>max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</si>
  <si>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</si>
  <si>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</si>
  <si>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</si>
  <si>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</si>
  <si>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</si>
  <si>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</si>
  <si>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</si>
  <si>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</si>
  <si>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columns in pink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</si>
  <si>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</si>
  <si>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</si>
  <si>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</si>
  <si>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</si>
  <si>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</si>
  <si>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</si>
  <si>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</si>
  <si>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</si>
  <si>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</si>
  <si>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</si>
  <si>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</si>
  <si>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</si>
  <si>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</si>
  <si>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</si>
  <si>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</si>
  <si>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</si>
  <si>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</si>
  <si>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</si>
  <si>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</si>
  <si>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</si>
  <si>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</si>
  <si>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in use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</si>
  <si>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</si>
  <si>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</si>
  <si>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</si>
  <si>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</si>
  <si>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</si>
  <si>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</si>
  <si>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</si>
  <si>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</si>
  <si>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</si>
  <si>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</si>
  <si>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</si>
  <si>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</si>
  <si>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</si>
  <si>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</si>
  <si>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</si>
  <si>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</si>
  <si>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</si>
  <si>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</si>
  <si>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</si>
  <si>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</si>
  <si>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</si>
  <si>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</si>
  <si>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</si>
  <si>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</si>
  <si>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</si>
  <si>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</si>
  <si>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</si>
  <si>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</si>
  <si>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</si>
  <si>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</si>
  <si>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</si>
  <si>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</si>
  <si>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</si>
  <si>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</si>
  <si>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</si>
  <si>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</si>
  <si>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</si>
  <si>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start_capacity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</si>
  <si>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</si>
  <si>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</si>
  <si>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</si>
  <si>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</si>
  <si>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</si>
  <si>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</si>
  <si>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</si>
  <si>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</si>
  <si>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</si>
  <si>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</si>
  <si>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</si>
  <si>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</si>
  <si>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</si>
  <si>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>DE2019</t>
  </si>
  <si>
    <t>DE2020</t>
  </si>
  <si>
    <t>DE2030</t>
  </si>
  <si>
    <t>DE2040</t>
  </si>
  <si>
    <t>DE2050</t>
  </si>
  <si>
    <t>DEtotal</t>
  </si>
  <si>
    <t>NLtotal</t>
  </si>
  <si>
    <t>NL2019</t>
  </si>
  <si>
    <t>NL2020</t>
  </si>
  <si>
    <t>NL2030</t>
  </si>
  <si>
    <t>NL2040</t>
  </si>
  <si>
    <t>NL2050</t>
  </si>
  <si>
    <t xml:space="preserve">columns in gray </t>
  </si>
  <si>
    <t>not in use</t>
  </si>
  <si>
    <t>From tradeRES Scenario data corrected Transformed by Ricardo to GW with availability of 0.73</t>
  </si>
  <si>
    <t>tabs in pink</t>
  </si>
  <si>
    <t>EfficiencyModifierAfterLifetime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</si>
</sst>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4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CC7832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sz val="7"/>
      <color rgb="FF000000"/>
      <name val="Times New Roman"/>
      <family val="1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23" fillId="15" borderId="0" applyNumberFormat="0" applyBorder="0" applyAlignment="0" applyProtection="0"/>
  </cellStyleXfs>
  <cellXfs count="6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0" fillId="7" borderId="0" xfId="0" applyFill="1"/>
    <xf numFmtId="0" fontId="7" fillId="0" borderId="0" xfId="0" applyFont="1" applyAlignment="1"/>
    <xf numFmtId="0" fontId="0" fillId="0" borderId="1" xfId="0" applyBorder="1"/>
    <xf numFmtId="0" fontId="0" fillId="8" borderId="0" xfId="0" applyFill="1"/>
    <xf numFmtId="0" fontId="0" fillId="0" borderId="4" xfId="0" applyBorder="1"/>
    <xf numFmtId="0" fontId="0" fillId="0" borderId="5" xfId="0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ill="1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10" fillId="0" borderId="0" xfId="0" applyFont="1"/>
    <xf numFmtId="0" fontId="0" fillId="9" borderId="0" xfId="0" applyFill="1"/>
    <xf numFmtId="0" fontId="0" fillId="7" borderId="0" xfId="0" applyFill="1" applyBorder="1"/>
    <xf numFmtId="0" fontId="0" fillId="3" borderId="8" xfId="0" applyFill="1" applyBorder="1" applyAlignment="1">
      <alignment wrapText="1"/>
    </xf>
    <xf numFmtId="0" fontId="0" fillId="7" borderId="9" xfId="0" applyFill="1" applyBorder="1"/>
    <xf numFmtId="0" fontId="0" fillId="0" borderId="9" xfId="0" applyBorder="1"/>
    <xf numFmtId="0" fontId="0" fillId="0" borderId="7" xfId="0" applyBorder="1"/>
    <xf numFmtId="1" fontId="0" fillId="0" borderId="0" xfId="0" applyNumberFormat="1"/>
    <xf numFmtId="0" fontId="13" fillId="0" borderId="0" xfId="0" applyFont="1" applyAlignment="1">
      <alignment vertical="center"/>
    </xf>
    <xf numFmtId="0" fontId="0" fillId="0" borderId="10" xfId="0" applyFill="1" applyBorder="1"/>
    <xf numFmtId="0" fontId="0" fillId="3" borderId="1" xfId="0" applyFill="1" applyBorder="1"/>
    <xf numFmtId="0" fontId="14" fillId="0" borderId="0" xfId="0" applyFont="1"/>
    <xf numFmtId="0" fontId="15" fillId="0" borderId="0" xfId="0" applyFont="1" applyAlignment="1">
      <alignment vertical="center"/>
    </xf>
    <xf numFmtId="0" fontId="0" fillId="10" borderId="0" xfId="0" applyFill="1"/>
    <xf numFmtId="0" fontId="0" fillId="0" borderId="0" xfId="0"/>
    <xf numFmtId="0" fontId="0" fillId="0" borderId="0" xfId="0"/>
    <xf numFmtId="0" fontId="0" fillId="0" borderId="0" xfId="0"/>
    <xf numFmtId="0" fontId="16" fillId="0" borderId="0" xfId="0" applyNumberFormat="1" applyFont="1" applyAlignment="1">
      <alignment wrapText="1"/>
    </xf>
    <xf numFmtId="0" fontId="6" fillId="7" borderId="0" xfId="0" applyFont="1" applyFill="1"/>
    <xf numFmtId="0" fontId="17" fillId="0" borderId="0" xfId="0" applyFont="1"/>
    <xf numFmtId="0" fontId="17" fillId="0" borderId="0" xfId="0" applyFon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0" fontId="18" fillId="11" borderId="11" xfId="0" applyFont="1" applyFill="1" applyBorder="1" applyAlignment="1">
      <alignment vertical="center" wrapText="1"/>
    </xf>
    <xf numFmtId="0" fontId="18" fillId="11" borderId="0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20" fillId="0" borderId="0" xfId="0" applyFont="1"/>
    <xf numFmtId="0" fontId="21" fillId="12" borderId="0" xfId="0" applyFont="1" applyFill="1"/>
    <xf numFmtId="0" fontId="21" fillId="0" borderId="0" xfId="0" applyFont="1"/>
    <xf numFmtId="0" fontId="21" fillId="13" borderId="0" xfId="0" applyFont="1" applyFill="1"/>
    <xf numFmtId="0" fontId="22" fillId="0" borderId="0" xfId="0" applyFont="1"/>
    <xf numFmtId="0" fontId="0" fillId="14" borderId="0" xfId="0" applyFill="1"/>
    <xf numFmtId="0" fontId="23" fillId="15" borderId="0" xfId="3" applyAlignment="1">
      <alignment wrapText="1"/>
    </xf>
    <xf numFmtId="0" fontId="22" fillId="0" borderId="0" xfId="0" applyFont="1" applyAlignment="1">
      <alignment horizontal="center" wrapText="1"/>
    </xf>
  </cellXfs>
  <cellStyles count="4">
    <cellStyle name="Bad" xfId="3" builtinId="27"/>
    <cellStyle name="Hyperlink 2" xfId="2" xr:uid="{E602077D-462F-4400-AE4E-A206D51F4D2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42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CO2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yearlyCO2!$A$2:$A$37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yearlyCO2!$G$2:$G$37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F-421B-95C5-F71436B12B1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yearlyCO2!$A$2:$A$37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yearlyCO2!$C$2:$C$37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F-421B-95C5-F71436B12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325120"/>
        <c:axId val="780338848"/>
      </c:scatterChart>
      <c:valAx>
        <c:axId val="7803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38848"/>
        <c:crosses val="autoZero"/>
        <c:crossBetween val="midCat"/>
      </c:valAx>
      <c:valAx>
        <c:axId val="7803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2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Potentials!$B$5:$B$9</c:f>
              <c:strCache>
                <c:ptCount val="5"/>
                <c:pt idx="0">
                  <c:v>DE2019</c:v>
                </c:pt>
                <c:pt idx="1">
                  <c:v>DE2020</c:v>
                </c:pt>
                <c:pt idx="2">
                  <c:v>DE2030</c:v>
                </c:pt>
                <c:pt idx="3">
                  <c:v>DE2040</c:v>
                </c:pt>
                <c:pt idx="4">
                  <c:v>DE2050</c:v>
                </c:pt>
              </c:strCache>
            </c:strRef>
          </c:xVal>
          <c:yVal>
            <c:numRef>
              <c:f>Potentials!$C$5:$C$9</c:f>
              <c:numCache>
                <c:formatCode>General</c:formatCode>
                <c:ptCount val="5"/>
                <c:pt idx="0">
                  <c:v>89.45</c:v>
                </c:pt>
                <c:pt idx="1">
                  <c:v>69.44</c:v>
                </c:pt>
                <c:pt idx="2">
                  <c:v>65.680000000000007</c:v>
                </c:pt>
                <c:pt idx="3">
                  <c:v>64.430000000000007</c:v>
                </c:pt>
                <c:pt idx="4">
                  <c:v>68.34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2-4F06-ABB2-49395A44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27</xdr:col>
      <xdr:colOff>335213</xdr:colOff>
      <xdr:row>27</xdr:row>
      <xdr:rowOff>145467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56E63-EBD5-461A-8F41-39BDA8CF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361950"/>
          <a:ext cx="10698413" cy="4669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11</xdr:row>
      <xdr:rowOff>176212</xdr:rowOff>
    </xdr:from>
    <xdr:to>
      <xdr:col>16</xdr:col>
      <xdr:colOff>266700</xdr:colOff>
      <xdr:row>27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EE6B62-DE4A-80B5-1955-8EF52B76C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606425</xdr:colOff>
      <xdr:row>4</xdr:row>
      <xdr:rowOff>95250</xdr:rowOff>
    </xdr:from>
    <xdr:to>
      <xdr:col>21</xdr:col>
      <xdr:colOff>301625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A34C1F-BF63-94D8-15F1-F55E1F40C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  <threadedComment ref="C1" dT="2022-07-14T08:59:25.11" personId="{9E95C7A5-7FDF-48FF-95DD-9C4C7D0F3D8F}" id="{47B29B19-AAB0-4920-A9A3-BC4BBBA94064}">
    <text>this is to make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5" dT="2022-04-06T15:22:46.27" personId="{9E95C7A5-7FDF-48FF-95DD-9C4C7D0F3D8F}" id="{E37968DD-8D02-47CA-BE6F-33DDE79E8DF9}">
    <text>same as biomass?</text>
  </threadedComment>
  <threadedComment ref="B15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I1" dT="2022-12-08T17:01:32.90" personId="{9E95C7A5-7FDF-48FF-95DD-9C4C7D0F3D8F}" id="{6F8CE478-0FDA-46C5-B0B4-048BA62F103C}">
    <text xml:space="preserve">In percentage
</text>
  </threadedComment>
  <threadedComment ref="J1" dT="2022-12-08T17:02:19.62" personId="{9E95C7A5-7FDF-48FF-95DD-9C4C7D0F3D8F}" id="{5CC74551-3D06-4CE0-90E0-64843D080B8B}">
    <text>In percentage: i..e 10% decrease would be from 0.4 to 0.36 efficiency in one year</text>
  </threadedComment>
  <threadedComment ref="L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2-04-06T15:27:30.07" personId="{9E95C7A5-7FDF-48FF-95DD-9C4C7D0F3D8F}" id="{EEFF7767-7769-470F-A33E-1227270EB13E}">
    <text>the traderes are taken as the staring values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3" dT="2022-10-21T14:06:44.09" personId="{9E95C7A5-7FDF-48FF-95DD-9C4C7D0F3D8F}" id="{C00C039F-D0D3-4076-A33F-67473C807015}">
    <text xml:space="preserve">This is anyways not used now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2-10-20T19:52:57.08" personId="{9E95C7A5-7FDF-48FF-95DD-9C4C7D0F3D8F}" id="{E24AF75A-6A3B-4F3E-B299-697FB3230764}">
    <text xml:space="preserve">This value is filles in in the initilailzation module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F1" dT="2022-03-15T18:01:03.58" personId="{9E95C7A5-7FDF-48FF-95DD-9C4C7D0F3D8F}" id="{11360CC9-592D-438A-96F2-9269B5125C00}">
    <text>from BNetza</text>
  </threadedComment>
  <threadedComment ref="F1" dT="2022-03-15T18:42:29.07" personId="{9E95C7A5-7FDF-48FF-95DD-9C4C7D0F3D8F}" id="{5424A2A2-45B1-4054-B06E-FAE7A1FD0900}" parentId="{11360CC9-592D-438A-96F2-9269B5125C00}">
    <text>took a value on the ranger, but big enough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9.x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L31"/>
  <sheetViews>
    <sheetView zoomScaleNormal="100" workbookViewId="0">
      <selection activeCell="U4" sqref="U4"/>
    </sheetView>
  </sheetViews>
  <sheetFormatPr defaultRowHeight="14.5"/>
  <cols>
    <col min="1" max="1" width="17.90625" customWidth="1"/>
    <col min="2" max="2" width="30" customWidth="1"/>
    <col min="3" max="3" width="15.453125" customWidth="1"/>
    <col min="4" max="4" width="10.54296875" customWidth="1"/>
    <col min="5" max="5" width="13.54296875" customWidth="1"/>
    <col min="6" max="6" width="25.6328125" customWidth="1"/>
  </cols>
  <sheetData>
    <row r="1" spans="1:12" ht="29">
      <c r="A1" s="26" t="s">
        <v>299</v>
      </c>
      <c r="B1" s="33" t="s">
        <v>298</v>
      </c>
      <c r="C1" s="33" t="s">
        <v>307</v>
      </c>
      <c r="D1" s="27" t="s">
        <v>300</v>
      </c>
      <c r="E1" s="28" t="s">
        <v>384</v>
      </c>
      <c r="F1" s="31" t="s">
        <v>283</v>
      </c>
    </row>
    <row r="2" spans="1:12">
      <c r="A2" s="22" t="s">
        <v>169</v>
      </c>
      <c r="B2" s="29" t="s">
        <v>126</v>
      </c>
      <c r="C2" s="29" t="s">
        <v>306</v>
      </c>
      <c r="D2" s="23">
        <v>1</v>
      </c>
      <c r="F2" t="s">
        <v>391</v>
      </c>
    </row>
    <row r="3" spans="1:12">
      <c r="A3" s="22"/>
      <c r="B3" s="29" t="s">
        <v>127</v>
      </c>
      <c r="C3" s="29" t="s">
        <v>306</v>
      </c>
      <c r="D3" s="23">
        <v>2</v>
      </c>
      <c r="E3" s="46" t="s">
        <v>387</v>
      </c>
    </row>
    <row r="4" spans="1:12">
      <c r="A4" s="22" t="s">
        <v>114</v>
      </c>
      <c r="B4" s="29" t="s">
        <v>114</v>
      </c>
      <c r="C4" s="29" t="s">
        <v>318</v>
      </c>
      <c r="D4" s="23">
        <v>3</v>
      </c>
    </row>
    <row r="5" spans="1:12">
      <c r="A5" s="22"/>
      <c r="B5" s="29" t="s">
        <v>128</v>
      </c>
      <c r="C5" s="29" t="s">
        <v>318</v>
      </c>
      <c r="D5" s="23">
        <v>4</v>
      </c>
      <c r="E5" s="46" t="s">
        <v>386</v>
      </c>
    </row>
    <row r="6" spans="1:12">
      <c r="A6" s="22"/>
      <c r="B6" s="29" t="s">
        <v>129</v>
      </c>
      <c r="C6" s="29" t="s">
        <v>318</v>
      </c>
      <c r="D6" s="23">
        <v>5</v>
      </c>
    </row>
    <row r="7" spans="1:12">
      <c r="A7" s="22"/>
      <c r="B7" s="29" t="s">
        <v>112</v>
      </c>
      <c r="C7" s="29" t="s">
        <v>318</v>
      </c>
      <c r="D7" s="23">
        <v>6</v>
      </c>
    </row>
    <row r="8" spans="1:12">
      <c r="A8" s="22"/>
      <c r="B8" s="29" t="s">
        <v>130</v>
      </c>
      <c r="C8" s="29" t="s">
        <v>318</v>
      </c>
      <c r="D8" s="23">
        <v>7</v>
      </c>
      <c r="K8" s="46"/>
      <c r="L8" s="46"/>
    </row>
    <row r="9" spans="1:12">
      <c r="A9" s="22"/>
      <c r="B9" s="29" t="s">
        <v>131</v>
      </c>
      <c r="C9" s="29" t="s">
        <v>318</v>
      </c>
      <c r="D9" s="23">
        <v>8</v>
      </c>
      <c r="L9" s="46"/>
    </row>
    <row r="10" spans="1:12">
      <c r="A10" s="22"/>
      <c r="B10" s="29" t="s">
        <v>132</v>
      </c>
      <c r="C10" s="29" t="s">
        <v>318</v>
      </c>
      <c r="D10" s="23">
        <v>9</v>
      </c>
      <c r="L10" s="46"/>
    </row>
    <row r="11" spans="1:12">
      <c r="A11" s="22"/>
      <c r="B11" s="29" t="s">
        <v>133</v>
      </c>
      <c r="C11" s="29" t="s">
        <v>304</v>
      </c>
      <c r="D11" s="23">
        <v>10</v>
      </c>
      <c r="L11" s="46"/>
    </row>
    <row r="12" spans="1:12">
      <c r="A12" s="22"/>
      <c r="B12" s="29" t="s">
        <v>134</v>
      </c>
      <c r="C12" s="29" t="s">
        <v>304</v>
      </c>
      <c r="D12" s="23">
        <v>11</v>
      </c>
      <c r="K12" s="46"/>
      <c r="L12" s="46"/>
    </row>
    <row r="13" spans="1:12">
      <c r="A13" s="22" t="s">
        <v>173</v>
      </c>
      <c r="B13" s="29" t="s">
        <v>135</v>
      </c>
      <c r="C13" s="29" t="s">
        <v>304</v>
      </c>
      <c r="D13" s="23">
        <v>12</v>
      </c>
      <c r="K13" s="46"/>
      <c r="L13" s="46"/>
    </row>
    <row r="14" spans="1:12">
      <c r="A14" s="22"/>
      <c r="B14" s="29" t="s">
        <v>136</v>
      </c>
      <c r="C14" s="29" t="s">
        <v>304</v>
      </c>
      <c r="D14" s="23">
        <v>13</v>
      </c>
      <c r="K14" s="46"/>
      <c r="L14" s="46"/>
    </row>
    <row r="15" spans="1:12">
      <c r="A15" s="22" t="s">
        <v>171</v>
      </c>
      <c r="B15" s="29" t="s">
        <v>76</v>
      </c>
      <c r="C15" s="29" t="s">
        <v>318</v>
      </c>
      <c r="D15" s="23">
        <v>14</v>
      </c>
      <c r="E15" s="46" t="s">
        <v>76</v>
      </c>
      <c r="K15" s="46"/>
      <c r="L15" s="46"/>
    </row>
    <row r="16" spans="1:12">
      <c r="A16" s="22"/>
      <c r="B16" s="29" t="s">
        <v>137</v>
      </c>
      <c r="C16" s="29" t="s">
        <v>318</v>
      </c>
      <c r="D16" s="23">
        <v>15</v>
      </c>
      <c r="K16" s="46"/>
      <c r="L16" s="46"/>
    </row>
    <row r="17" spans="1:12">
      <c r="A17" s="22"/>
      <c r="B17" s="29" t="s">
        <v>138</v>
      </c>
      <c r="C17" s="29" t="s">
        <v>318</v>
      </c>
      <c r="D17" s="23">
        <v>16</v>
      </c>
      <c r="L17" s="46"/>
    </row>
    <row r="18" spans="1:12">
      <c r="A18" s="22" t="s">
        <v>139</v>
      </c>
      <c r="B18" s="29" t="s">
        <v>139</v>
      </c>
      <c r="C18" s="29" t="s">
        <v>318</v>
      </c>
      <c r="D18" s="23">
        <v>17</v>
      </c>
      <c r="E18" s="46" t="s">
        <v>385</v>
      </c>
      <c r="F18" s="46" t="s">
        <v>139</v>
      </c>
      <c r="L18" s="46"/>
    </row>
    <row r="19" spans="1:12">
      <c r="A19" s="22"/>
      <c r="B19" s="29" t="s">
        <v>140</v>
      </c>
      <c r="C19" s="29" t="s">
        <v>318</v>
      </c>
      <c r="D19" s="23">
        <v>18</v>
      </c>
      <c r="L19" s="46"/>
    </row>
    <row r="20" spans="1:12">
      <c r="A20" s="22"/>
      <c r="B20" s="29" t="s">
        <v>141</v>
      </c>
      <c r="C20" s="29" t="s">
        <v>305</v>
      </c>
      <c r="D20" s="23">
        <v>19</v>
      </c>
    </row>
    <row r="21" spans="1:12">
      <c r="A21" s="22"/>
      <c r="B21" s="29" t="s">
        <v>142</v>
      </c>
      <c r="C21" s="29" t="s">
        <v>301</v>
      </c>
      <c r="D21" s="23">
        <v>20</v>
      </c>
    </row>
    <row r="22" spans="1:12">
      <c r="A22" s="22" t="s">
        <v>172</v>
      </c>
      <c r="B22" s="29" t="s">
        <v>143</v>
      </c>
      <c r="C22" s="29" t="s">
        <v>305</v>
      </c>
      <c r="D22" s="23">
        <v>21</v>
      </c>
    </row>
    <row r="23" spans="1:12">
      <c r="A23" s="22"/>
      <c r="B23" s="29" t="s">
        <v>144</v>
      </c>
      <c r="C23" s="29" t="s">
        <v>318</v>
      </c>
      <c r="D23" s="23">
        <v>22</v>
      </c>
    </row>
    <row r="24" spans="1:12">
      <c r="A24" s="22" t="s">
        <v>175</v>
      </c>
      <c r="B24" s="29" t="s">
        <v>145</v>
      </c>
      <c r="C24" s="29" t="s">
        <v>303</v>
      </c>
      <c r="D24" s="23">
        <v>23</v>
      </c>
      <c r="E24" s="46" t="s">
        <v>145</v>
      </c>
    </row>
    <row r="25" spans="1:12">
      <c r="A25" s="22" t="s">
        <v>174</v>
      </c>
      <c r="B25" s="29" t="s">
        <v>146</v>
      </c>
      <c r="C25" s="29" t="s">
        <v>302</v>
      </c>
      <c r="D25" s="23">
        <v>24</v>
      </c>
    </row>
    <row r="26" spans="1:12">
      <c r="A26" s="22"/>
      <c r="B26" s="29" t="s">
        <v>147</v>
      </c>
      <c r="C26" s="29" t="s">
        <v>318</v>
      </c>
      <c r="D26" s="23">
        <v>25</v>
      </c>
    </row>
    <row r="27" spans="1:12">
      <c r="A27" s="22"/>
      <c r="B27" s="29" t="s">
        <v>250</v>
      </c>
      <c r="C27" s="29" t="s">
        <v>318</v>
      </c>
      <c r="D27" s="23">
        <v>26</v>
      </c>
    </row>
    <row r="28" spans="1:12">
      <c r="A28" s="22"/>
      <c r="B28" s="29" t="s">
        <v>249</v>
      </c>
      <c r="C28" s="29" t="s">
        <v>318</v>
      </c>
      <c r="D28" s="23">
        <v>27</v>
      </c>
    </row>
    <row r="29" spans="1:12">
      <c r="A29" s="24" t="s">
        <v>256</v>
      </c>
      <c r="B29" s="32" t="str">
        <f>A29</f>
        <v>Coal PSC</v>
      </c>
      <c r="C29" s="29" t="s">
        <v>318</v>
      </c>
      <c r="D29" s="23">
        <v>28</v>
      </c>
    </row>
    <row r="30" spans="1:12">
      <c r="A30" s="24" t="s">
        <v>257</v>
      </c>
      <c r="B30" s="32" t="str">
        <f>A30</f>
        <v>Lignite PSC</v>
      </c>
      <c r="C30" s="29" t="s">
        <v>318</v>
      </c>
      <c r="D30" s="23">
        <v>29</v>
      </c>
    </row>
    <row r="31" spans="1:12" ht="15" thickBot="1">
      <c r="A31" s="25" t="s">
        <v>258</v>
      </c>
      <c r="B31" s="34" t="s">
        <v>258</v>
      </c>
      <c r="C31" s="35" t="s">
        <v>318</v>
      </c>
      <c r="D31" s="3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17"/>
  <sheetViews>
    <sheetView workbookViewId="0">
      <selection activeCell="D18" sqref="D18"/>
    </sheetView>
  </sheetViews>
  <sheetFormatPr defaultRowHeight="14.5"/>
  <cols>
    <col min="1" max="1" width="18.54296875" customWidth="1"/>
    <col min="2" max="2" width="21.1796875" customWidth="1"/>
    <col min="3" max="3" width="28.26953125" customWidth="1"/>
    <col min="4" max="4" width="28.26953125" style="46" customWidth="1"/>
    <col min="5" max="5" width="14.453125" customWidth="1"/>
    <col min="6" max="6" width="24" customWidth="1"/>
    <col min="7" max="7" width="25.26953125" customWidth="1"/>
  </cols>
  <sheetData>
    <row r="1" spans="1:6">
      <c r="A1" t="s">
        <v>296</v>
      </c>
      <c r="B1" t="s">
        <v>297</v>
      </c>
      <c r="C1" t="s">
        <v>295</v>
      </c>
      <c r="E1" t="s">
        <v>282</v>
      </c>
    </row>
    <row r="2" spans="1:6">
      <c r="A2" t="s">
        <v>153</v>
      </c>
      <c r="B2" t="s">
        <v>261</v>
      </c>
      <c r="C2">
        <v>1</v>
      </c>
      <c r="E2" t="s">
        <v>69</v>
      </c>
      <c r="F2" s="42"/>
    </row>
    <row r="3" spans="1:6">
      <c r="A3" t="s">
        <v>157</v>
      </c>
      <c r="B3" t="s">
        <v>275</v>
      </c>
      <c r="C3">
        <v>2</v>
      </c>
      <c r="E3" t="s">
        <v>74</v>
      </c>
      <c r="F3" s="42"/>
    </row>
    <row r="4" spans="1:6">
      <c r="A4" t="s">
        <v>152</v>
      </c>
      <c r="B4" s="21" t="s">
        <v>276</v>
      </c>
      <c r="C4">
        <v>3</v>
      </c>
      <c r="E4" t="s">
        <v>80</v>
      </c>
    </row>
    <row r="5" spans="1:6">
      <c r="A5" t="s">
        <v>149</v>
      </c>
      <c r="B5" s="21" t="s">
        <v>149</v>
      </c>
      <c r="C5">
        <v>4</v>
      </c>
      <c r="E5" t="s">
        <v>71</v>
      </c>
    </row>
    <row r="6" spans="1:6">
      <c r="A6" t="s">
        <v>154</v>
      </c>
      <c r="B6" t="s">
        <v>260</v>
      </c>
      <c r="C6">
        <v>5</v>
      </c>
      <c r="E6" t="s">
        <v>78</v>
      </c>
      <c r="F6" s="42"/>
    </row>
    <row r="7" spans="1:6">
      <c r="A7" t="s">
        <v>155</v>
      </c>
      <c r="B7" s="21" t="s">
        <v>277</v>
      </c>
      <c r="C7">
        <v>6</v>
      </c>
    </row>
    <row r="8" spans="1:6">
      <c r="A8" t="s">
        <v>156</v>
      </c>
      <c r="B8" s="21" t="s">
        <v>278</v>
      </c>
      <c r="C8">
        <v>7</v>
      </c>
    </row>
    <row r="9" spans="1:6">
      <c r="A9" t="s">
        <v>158</v>
      </c>
      <c r="B9" t="s">
        <v>259</v>
      </c>
      <c r="C9">
        <v>8</v>
      </c>
      <c r="E9" t="s">
        <v>73</v>
      </c>
      <c r="F9" s="42"/>
    </row>
    <row r="10" spans="1:6">
      <c r="A10" t="s">
        <v>159</v>
      </c>
      <c r="B10" t="s">
        <v>120</v>
      </c>
      <c r="C10">
        <v>9</v>
      </c>
      <c r="E10" t="s">
        <v>76</v>
      </c>
    </row>
    <row r="11" spans="1:6">
      <c r="A11" t="s">
        <v>160</v>
      </c>
      <c r="B11" s="21" t="s">
        <v>279</v>
      </c>
      <c r="C11">
        <v>10</v>
      </c>
    </row>
    <row r="12" spans="1:6">
      <c r="A12" t="s">
        <v>151</v>
      </c>
      <c r="B12" s="21" t="s">
        <v>327</v>
      </c>
      <c r="C12">
        <v>11</v>
      </c>
      <c r="E12" t="s">
        <v>67</v>
      </c>
    </row>
    <row r="13" spans="1:6">
      <c r="A13" t="s">
        <v>150</v>
      </c>
      <c r="B13" s="21" t="s">
        <v>280</v>
      </c>
      <c r="C13">
        <v>12</v>
      </c>
    </row>
    <row r="14" spans="1:6">
      <c r="A14" t="s">
        <v>326</v>
      </c>
      <c r="B14" s="21" t="s">
        <v>109</v>
      </c>
      <c r="C14">
        <v>13</v>
      </c>
    </row>
    <row r="17" spans="5:5">
      <c r="E1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D19" sqref="D19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281</v>
      </c>
      <c r="B1" t="s">
        <v>262</v>
      </c>
    </row>
    <row r="2" spans="1:2">
      <c r="A2" s="4" t="s">
        <v>284</v>
      </c>
      <c r="B2" t="s">
        <v>291</v>
      </c>
    </row>
    <row r="3" spans="1:2">
      <c r="A3" t="s">
        <v>286</v>
      </c>
      <c r="B3" t="s">
        <v>294</v>
      </c>
    </row>
    <row r="4" spans="1:2">
      <c r="A4" t="s">
        <v>287</v>
      </c>
      <c r="B4" t="s">
        <v>292</v>
      </c>
    </row>
    <row r="5" spans="1:2">
      <c r="A5" t="s">
        <v>288</v>
      </c>
      <c r="B5" t="s">
        <v>292</v>
      </c>
    </row>
    <row r="6" spans="1:2">
      <c r="A6" t="s">
        <v>289</v>
      </c>
      <c r="B6" t="s">
        <v>272</v>
      </c>
    </row>
    <row r="7" spans="1:2">
      <c r="A7" t="s">
        <v>290</v>
      </c>
      <c r="B7" t="s">
        <v>272</v>
      </c>
    </row>
    <row r="8" spans="1:2">
      <c r="A8" t="s">
        <v>285</v>
      </c>
      <c r="B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4"/>
  <sheetViews>
    <sheetView zoomScale="85" zoomScaleNormal="85" workbookViewId="0">
      <selection activeCell="B7" sqref="B7"/>
    </sheetView>
  </sheetViews>
  <sheetFormatPr defaultRowHeight="14.5"/>
  <cols>
    <col min="1" max="1" width="31.81640625" customWidth="1"/>
    <col min="2" max="2" width="46.7265625" customWidth="1"/>
    <col min="3" max="3" width="60.453125" customWidth="1"/>
    <col min="4" max="4" width="60.7265625" customWidth="1"/>
    <col min="5" max="5" width="12.54296875" customWidth="1"/>
    <col min="6" max="6" width="14.453125" customWidth="1"/>
    <col min="9" max="9" width="13.36328125" customWidth="1"/>
  </cols>
  <sheetData>
    <row r="1" spans="1:5">
      <c r="A1" s="4" t="s">
        <v>97</v>
      </c>
      <c r="B1" t="s">
        <v>366</v>
      </c>
    </row>
    <row r="2" spans="1:5" s="46" customFormat="1">
      <c r="A2" s="9" t="s">
        <v>433</v>
      </c>
      <c r="B2" s="46" t="s">
        <v>181</v>
      </c>
    </row>
    <row r="3" spans="1:5">
      <c r="A3" s="9" t="s">
        <v>344</v>
      </c>
      <c r="B3" t="s">
        <v>181</v>
      </c>
    </row>
    <row r="4" spans="1:5">
      <c r="A4" s="43" t="s">
        <v>376</v>
      </c>
      <c r="B4" t="s">
        <v>377</v>
      </c>
    </row>
    <row r="5" spans="1:5">
      <c r="A5" s="62" t="s">
        <v>430</v>
      </c>
      <c r="B5" t="s">
        <v>431</v>
      </c>
    </row>
    <row r="7" spans="1:5">
      <c r="A7" s="20"/>
      <c r="B7" s="20" t="s">
        <v>105</v>
      </c>
      <c r="C7" s="20" t="s">
        <v>99</v>
      </c>
      <c r="D7" s="20" t="s">
        <v>358</v>
      </c>
      <c r="E7" s="20" t="s">
        <v>348</v>
      </c>
    </row>
    <row r="8" spans="1:5">
      <c r="A8" s="20" t="s">
        <v>187</v>
      </c>
      <c r="B8" s="20" t="s">
        <v>270</v>
      </c>
      <c r="C8" s="20" t="s">
        <v>374</v>
      </c>
      <c r="D8" s="20"/>
      <c r="E8" s="20"/>
    </row>
    <row r="9" spans="1:5">
      <c r="A9" s="20"/>
      <c r="B9" s="20" t="s">
        <v>188</v>
      </c>
      <c r="C9" s="20" t="s">
        <v>273</v>
      </c>
      <c r="D9" s="20"/>
      <c r="E9" s="20"/>
    </row>
    <row r="10" spans="1:5">
      <c r="B10" s="40" t="s">
        <v>274</v>
      </c>
      <c r="C10" s="20" t="s">
        <v>370</v>
      </c>
      <c r="D10" s="20"/>
      <c r="E10" s="20"/>
    </row>
    <row r="11" spans="1:5">
      <c r="B11" s="20" t="s">
        <v>364</v>
      </c>
      <c r="C11" s="20"/>
      <c r="D11" s="20"/>
      <c r="E11" s="20"/>
    </row>
    <row r="12" spans="1:5">
      <c r="B12" s="20" t="s">
        <v>356</v>
      </c>
      <c r="C12" s="20" t="s">
        <v>357</v>
      </c>
      <c r="D12" s="20"/>
      <c r="E12" s="20"/>
    </row>
    <row r="13" spans="1:5">
      <c r="A13" s="20" t="s">
        <v>100</v>
      </c>
      <c r="B13" s="9" t="s">
        <v>269</v>
      </c>
      <c r="C13" s="20" t="s">
        <v>372</v>
      </c>
      <c r="D13" s="20"/>
      <c r="E13" s="20"/>
    </row>
    <row r="14" spans="1:5">
      <c r="A14" s="20"/>
      <c r="B14" s="9" t="s">
        <v>266</v>
      </c>
      <c r="C14" s="20" t="s">
        <v>372</v>
      </c>
      <c r="D14" s="20"/>
    </row>
    <row r="15" spans="1:5">
      <c r="A15" s="20"/>
      <c r="B15" s="9" t="s">
        <v>267</v>
      </c>
      <c r="C15" s="20" t="s">
        <v>372</v>
      </c>
      <c r="D15" s="20"/>
      <c r="E15" s="20"/>
    </row>
    <row r="16" spans="1:5">
      <c r="A16" s="20"/>
      <c r="B16" s="9" t="s">
        <v>263</v>
      </c>
      <c r="C16" s="20" t="s">
        <v>355</v>
      </c>
      <c r="D16" s="20"/>
      <c r="E16" s="20"/>
    </row>
    <row r="17" spans="1:5">
      <c r="A17" s="20"/>
      <c r="B17" s="9" t="s">
        <v>264</v>
      </c>
      <c r="C17" s="20" t="s">
        <v>347</v>
      </c>
      <c r="D17" s="20"/>
      <c r="E17" s="20"/>
    </row>
    <row r="18" spans="1:5">
      <c r="A18" s="20"/>
      <c r="B18" s="9" t="s">
        <v>265</v>
      </c>
      <c r="C18" s="20" t="s">
        <v>352</v>
      </c>
      <c r="D18" s="20"/>
      <c r="E18" s="20"/>
    </row>
    <row r="19" spans="1:5">
      <c r="A19" s="20"/>
      <c r="B19" s="20" t="s">
        <v>103</v>
      </c>
      <c r="C19" s="20"/>
      <c r="D19" s="20"/>
      <c r="E19" s="20"/>
    </row>
    <row r="20" spans="1:5">
      <c r="A20" s="20"/>
      <c r="B20" s="20" t="s">
        <v>167</v>
      </c>
      <c r="C20" s="20" t="s">
        <v>367</v>
      </c>
      <c r="D20" s="20" t="s">
        <v>345</v>
      </c>
      <c r="E20" s="20"/>
    </row>
    <row r="21" spans="1:5">
      <c r="A21" s="20"/>
      <c r="B21" s="20" t="s">
        <v>95</v>
      </c>
      <c r="C21" s="20"/>
      <c r="D21" s="20" t="s">
        <v>345</v>
      </c>
      <c r="E21" s="20"/>
    </row>
    <row r="22" spans="1:5">
      <c r="A22" s="20"/>
      <c r="B22" s="20" t="s">
        <v>96</v>
      </c>
      <c r="C22" s="20" t="s">
        <v>350</v>
      </c>
      <c r="D22" s="20" t="s">
        <v>345</v>
      </c>
      <c r="E22" s="20"/>
    </row>
    <row r="23" spans="1:5">
      <c r="A23" s="20"/>
      <c r="B23" s="20" t="s">
        <v>165</v>
      </c>
      <c r="C23" s="20" t="s">
        <v>349</v>
      </c>
      <c r="D23" s="20" t="s">
        <v>345</v>
      </c>
      <c r="E23" s="20"/>
    </row>
    <row r="24" spans="1:5">
      <c r="A24" s="20"/>
      <c r="B24" s="20" t="s">
        <v>323</v>
      </c>
      <c r="C24" s="39" t="s">
        <v>351</v>
      </c>
      <c r="D24" s="20" t="s">
        <v>345</v>
      </c>
      <c r="E24" s="20"/>
    </row>
    <row r="25" spans="1:5">
      <c r="A25" s="20"/>
      <c r="B25" s="20" t="s">
        <v>313</v>
      </c>
      <c r="C25" s="20" t="s">
        <v>206</v>
      </c>
      <c r="D25" s="20" t="s">
        <v>345</v>
      </c>
    </row>
    <row r="26" spans="1:5">
      <c r="A26" s="20"/>
      <c r="B26" s="20" t="s">
        <v>314</v>
      </c>
      <c r="C26" s="20" t="s">
        <v>206</v>
      </c>
      <c r="D26" s="20"/>
      <c r="E26" s="20"/>
    </row>
    <row r="27" spans="1:5">
      <c r="A27" s="20"/>
      <c r="B27" s="20" t="s">
        <v>315</v>
      </c>
      <c r="C27" s="20" t="s">
        <v>206</v>
      </c>
      <c r="D27" s="20"/>
      <c r="E27" s="20"/>
    </row>
    <row r="28" spans="1:5" ht="17" customHeight="1">
      <c r="A28" s="20"/>
      <c r="B28" s="20" t="s">
        <v>254</v>
      </c>
      <c r="C28" s="20"/>
      <c r="D28" s="20" t="s">
        <v>371</v>
      </c>
      <c r="E28" s="20"/>
    </row>
    <row r="29" spans="1:5">
      <c r="A29" s="20" t="s">
        <v>354</v>
      </c>
      <c r="B29" s="40" t="s">
        <v>359</v>
      </c>
      <c r="C29" s="20" t="s">
        <v>186</v>
      </c>
      <c r="D29" s="20"/>
      <c r="E29" s="20"/>
    </row>
    <row r="30" spans="1:5">
      <c r="A30" s="20"/>
      <c r="B30" s="20" t="s">
        <v>360</v>
      </c>
      <c r="C30" s="20" t="s">
        <v>368</v>
      </c>
      <c r="D30" s="20" t="s">
        <v>345</v>
      </c>
      <c r="E30" s="20"/>
    </row>
    <row r="31" spans="1:5">
      <c r="A31" s="20"/>
      <c r="B31" s="20" t="s">
        <v>63</v>
      </c>
      <c r="C31" s="20"/>
      <c r="D31" s="20"/>
      <c r="E31" s="20"/>
    </row>
    <row r="32" spans="1:5">
      <c r="A32" s="20"/>
      <c r="B32" s="20" t="s">
        <v>64</v>
      </c>
      <c r="C32" s="20"/>
      <c r="D32" s="20"/>
      <c r="E32" s="20"/>
    </row>
    <row r="33" spans="1:5">
      <c r="A33" s="20" t="s">
        <v>179</v>
      </c>
      <c r="B33" s="20" t="s">
        <v>360</v>
      </c>
      <c r="C33" s="20" t="s">
        <v>368</v>
      </c>
      <c r="D33" s="20" t="s">
        <v>345</v>
      </c>
      <c r="E33" s="20"/>
    </row>
    <row r="34" spans="1:5">
      <c r="A34" s="20" t="s">
        <v>353</v>
      </c>
      <c r="B34" s="20" t="s">
        <v>316</v>
      </c>
      <c r="C34" s="20"/>
      <c r="D34" s="20"/>
      <c r="E34" s="20"/>
    </row>
    <row r="35" spans="1:5">
      <c r="A35" s="20" t="s">
        <v>362</v>
      </c>
      <c r="B35" s="20" t="s">
        <v>312</v>
      </c>
      <c r="C35" s="20" t="s">
        <v>363</v>
      </c>
      <c r="D35" s="20"/>
      <c r="E35" s="20"/>
    </row>
    <row r="36" spans="1:5">
      <c r="A36" s="20"/>
      <c r="B36" s="20" t="s">
        <v>308</v>
      </c>
      <c r="C36" s="20" t="s">
        <v>363</v>
      </c>
      <c r="D36" s="20"/>
      <c r="E36" s="20"/>
    </row>
    <row r="37" spans="1:5">
      <c r="A37" s="20"/>
      <c r="B37" s="20" t="s">
        <v>309</v>
      </c>
      <c r="C37" s="20" t="s">
        <v>363</v>
      </c>
      <c r="D37" s="20"/>
      <c r="E37" s="20"/>
    </row>
    <row r="38" spans="1:5">
      <c r="A38" s="20"/>
      <c r="B38" s="20" t="s">
        <v>310</v>
      </c>
      <c r="C38" s="20" t="s">
        <v>363</v>
      </c>
      <c r="D38" s="20"/>
      <c r="E38" s="20"/>
    </row>
    <row r="39" spans="1:5">
      <c r="A39" s="20"/>
      <c r="B39" s="20" t="s">
        <v>311</v>
      </c>
      <c r="C39" s="20" t="s">
        <v>363</v>
      </c>
      <c r="D39" s="20"/>
      <c r="E39" s="20"/>
    </row>
    <row r="40" spans="1:5">
      <c r="A40" s="20" t="s">
        <v>101</v>
      </c>
      <c r="B40" s="20" t="s">
        <v>29</v>
      </c>
      <c r="C40" s="20"/>
      <c r="D40" s="20" t="s">
        <v>345</v>
      </c>
      <c r="E40" s="20"/>
    </row>
    <row r="41" spans="1:5">
      <c r="A41" s="20"/>
      <c r="B41" s="20" t="s">
        <v>30</v>
      </c>
      <c r="C41" s="20"/>
      <c r="D41" s="20" t="s">
        <v>345</v>
      </c>
      <c r="E41" s="20"/>
    </row>
    <row r="42" spans="1:5">
      <c r="A42" s="20"/>
      <c r="B42" s="20" t="s">
        <v>31</v>
      </c>
      <c r="C42" s="20"/>
      <c r="D42" s="20" t="s">
        <v>345</v>
      </c>
      <c r="E42" s="20"/>
    </row>
    <row r="43" spans="1:5">
      <c r="A43" s="20"/>
      <c r="B43" s="20" t="s">
        <v>32</v>
      </c>
      <c r="C43" s="20"/>
      <c r="D43" s="20" t="s">
        <v>345</v>
      </c>
      <c r="E43" s="20"/>
    </row>
    <row r="44" spans="1:5">
      <c r="A44" s="20"/>
      <c r="B44" s="20" t="s">
        <v>34</v>
      </c>
      <c r="C44" s="20" t="s">
        <v>373</v>
      </c>
      <c r="D44" s="20" t="s">
        <v>345</v>
      </c>
      <c r="E44" s="20"/>
    </row>
    <row r="45" spans="1:5">
      <c r="A45" s="20" t="s">
        <v>98</v>
      </c>
      <c r="B45" s="20" t="s">
        <v>53</v>
      </c>
      <c r="C45" s="20"/>
      <c r="D45" s="20" t="s">
        <v>345</v>
      </c>
      <c r="E45" s="20"/>
    </row>
    <row r="46" spans="1:5">
      <c r="A46" s="20"/>
      <c r="B46" s="20" t="s">
        <v>54</v>
      </c>
      <c r="C46" s="20"/>
      <c r="D46" s="20" t="s">
        <v>345</v>
      </c>
      <c r="E46" s="20"/>
    </row>
    <row r="47" spans="1:5">
      <c r="A47" s="20"/>
      <c r="B47" s="20" t="s">
        <v>55</v>
      </c>
      <c r="C47" s="20"/>
      <c r="D47" s="20" t="s">
        <v>345</v>
      </c>
      <c r="E47" s="20"/>
    </row>
    <row r="48" spans="1:5">
      <c r="A48" s="20"/>
      <c r="B48" s="20" t="s">
        <v>56</v>
      </c>
      <c r="C48" s="20"/>
      <c r="D48" s="20" t="s">
        <v>345</v>
      </c>
      <c r="E48" s="20"/>
    </row>
    <row r="49" spans="1:5">
      <c r="A49" s="20" t="s">
        <v>346</v>
      </c>
      <c r="B49" s="20" t="s">
        <v>339</v>
      </c>
      <c r="C49" s="20"/>
      <c r="D49" s="20" t="s">
        <v>345</v>
      </c>
      <c r="E49" s="20"/>
    </row>
    <row r="50" spans="1:5">
      <c r="A50" s="20"/>
      <c r="B50" s="20" t="s">
        <v>340</v>
      </c>
      <c r="C50" s="20"/>
      <c r="D50" s="20" t="s">
        <v>345</v>
      </c>
      <c r="E50" s="20"/>
    </row>
    <row r="51" spans="1:5">
      <c r="A51" s="20" t="s">
        <v>346</v>
      </c>
      <c r="B51" s="20" t="s">
        <v>365</v>
      </c>
      <c r="C51" s="20" t="s">
        <v>369</v>
      </c>
      <c r="D51" s="20" t="s">
        <v>345</v>
      </c>
      <c r="E51" s="20"/>
    </row>
    <row r="52" spans="1:5">
      <c r="A52" s="20" t="s">
        <v>104</v>
      </c>
      <c r="B52" s="20" t="s">
        <v>50</v>
      </c>
      <c r="C52" s="20" t="s">
        <v>361</v>
      </c>
      <c r="D52" s="20" t="s">
        <v>345</v>
      </c>
      <c r="E52" s="20"/>
    </row>
    <row r="53" spans="1:5">
      <c r="A53" s="20"/>
      <c r="B53" s="20" t="s">
        <v>39</v>
      </c>
      <c r="C53" s="20" t="s">
        <v>361</v>
      </c>
      <c r="D53" s="20" t="s">
        <v>345</v>
      </c>
      <c r="E53" s="20"/>
    </row>
    <row r="54" spans="1:5">
      <c r="A54" s="20"/>
      <c r="B54" s="20" t="s">
        <v>40</v>
      </c>
      <c r="C54" s="20" t="s">
        <v>361</v>
      </c>
      <c r="D54" s="20" t="s">
        <v>345</v>
      </c>
      <c r="E54" s="20"/>
    </row>
    <row r="55" spans="1:5">
      <c r="A55" s="20"/>
      <c r="B55" s="20" t="s">
        <v>41</v>
      </c>
      <c r="C55" s="20" t="s">
        <v>361</v>
      </c>
      <c r="D55" s="20" t="s">
        <v>345</v>
      </c>
      <c r="E55" s="20"/>
    </row>
    <row r="56" spans="1:5">
      <c r="A56" s="20"/>
      <c r="B56" s="20" t="s">
        <v>106</v>
      </c>
      <c r="C56" s="20" t="s">
        <v>361</v>
      </c>
      <c r="D56" s="20" t="s">
        <v>345</v>
      </c>
      <c r="E56" s="20"/>
    </row>
    <row r="63" spans="1:5" ht="18.5">
      <c r="A63" s="19"/>
      <c r="B63" s="19"/>
      <c r="C63" s="19"/>
    </row>
    <row r="64" spans="1:5">
      <c r="A64" s="16"/>
      <c r="B64" s="16"/>
      <c r="C64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A40" sqref="A40:A41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10.6328125" customWidth="1"/>
  </cols>
  <sheetData>
    <row r="1" spans="1:6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330</v>
      </c>
    </row>
    <row r="2" spans="1:6">
      <c r="A2" t="s">
        <v>319</v>
      </c>
      <c r="B2">
        <v>0.1</v>
      </c>
      <c r="C2">
        <v>3.5000000000000003E-2</v>
      </c>
      <c r="D2">
        <v>3.5000000000000003E-2</v>
      </c>
      <c r="E2">
        <v>75000</v>
      </c>
      <c r="F2" t="s">
        <v>268</v>
      </c>
    </row>
    <row r="3" spans="1:6">
      <c r="A3" t="s">
        <v>328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C36" sqref="C36"/>
    </sheetView>
  </sheetViews>
  <sheetFormatPr defaultRowHeight="14.5"/>
  <cols>
    <col min="1" max="1" width="8.08984375" customWidth="1"/>
    <col min="2" max="5" width="20.08984375" customWidth="1"/>
    <col min="6" max="7" width="9.54296875" customWidth="1"/>
  </cols>
  <sheetData>
    <row r="1" spans="1:7">
      <c r="A1" t="s">
        <v>291</v>
      </c>
      <c r="B1" t="s">
        <v>339</v>
      </c>
      <c r="C1" t="s">
        <v>340</v>
      </c>
      <c r="D1" t="s">
        <v>20</v>
      </c>
      <c r="E1" t="s">
        <v>341</v>
      </c>
      <c r="F1" t="s">
        <v>37</v>
      </c>
      <c r="G1" t="s">
        <v>336</v>
      </c>
    </row>
    <row r="2" spans="1:7">
      <c r="A2" t="s">
        <v>337</v>
      </c>
      <c r="B2">
        <v>800</v>
      </c>
      <c r="C2">
        <v>0.06</v>
      </c>
      <c r="D2" t="s">
        <v>268</v>
      </c>
      <c r="E2">
        <v>0</v>
      </c>
      <c r="F2">
        <v>0</v>
      </c>
    </row>
    <row r="3" spans="1:7">
      <c r="A3" t="s">
        <v>338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3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C21" sqref="C21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FF6699"/>
  </sheetPr>
  <dimension ref="A1:J20"/>
  <sheetViews>
    <sheetView zoomScale="115" zoomScaleNormal="115" workbookViewId="0">
      <selection activeCell="E29" sqref="E29"/>
    </sheetView>
  </sheetViews>
  <sheetFormatPr defaultRowHeight="14.5"/>
  <cols>
    <col min="1" max="1" width="23.08984375" customWidth="1"/>
    <col min="2" max="2" width="21.36328125" customWidth="1"/>
    <col min="3" max="3" width="13.453125" customWidth="1"/>
    <col min="4" max="4" width="32.26953125" customWidth="1"/>
    <col min="5" max="5" width="32.26953125" style="46" customWidth="1"/>
    <col min="6" max="6" width="14.81640625" customWidth="1"/>
    <col min="9" max="9" width="15.81640625" customWidth="1"/>
  </cols>
  <sheetData>
    <row r="1" spans="1:10">
      <c r="A1" s="9" t="s">
        <v>148</v>
      </c>
      <c r="B1" s="4" t="s">
        <v>66</v>
      </c>
      <c r="C1" s="4" t="s">
        <v>63</v>
      </c>
      <c r="D1" s="43" t="s">
        <v>375</v>
      </c>
      <c r="E1" s="42"/>
      <c r="F1" t="s">
        <v>64</v>
      </c>
      <c r="G1" t="s">
        <v>65</v>
      </c>
    </row>
    <row r="2" spans="1:10">
      <c r="A2" t="s">
        <v>149</v>
      </c>
      <c r="B2" t="s">
        <v>72</v>
      </c>
      <c r="C2">
        <v>0.20448</v>
      </c>
      <c r="D2">
        <f>D12</f>
        <v>0.20195983840000001</v>
      </c>
      <c r="F2">
        <v>36</v>
      </c>
      <c r="G2">
        <v>1</v>
      </c>
    </row>
    <row r="3" spans="1:10">
      <c r="A3" t="s">
        <v>150</v>
      </c>
      <c r="B3" t="s">
        <v>68</v>
      </c>
      <c r="D3">
        <v>0</v>
      </c>
    </row>
    <row r="4" spans="1:10">
      <c r="A4" t="s">
        <v>151</v>
      </c>
      <c r="B4" t="s">
        <v>68</v>
      </c>
      <c r="D4">
        <v>0</v>
      </c>
    </row>
    <row r="5" spans="1:10">
      <c r="A5" t="s">
        <v>152</v>
      </c>
      <c r="B5" t="s">
        <v>68</v>
      </c>
      <c r="C5">
        <v>0.26388</v>
      </c>
      <c r="D5">
        <v>0</v>
      </c>
      <c r="F5">
        <v>25000</v>
      </c>
      <c r="G5">
        <v>0.5</v>
      </c>
    </row>
    <row r="6" spans="1:10">
      <c r="A6" t="s">
        <v>5</v>
      </c>
      <c r="B6" t="s">
        <v>321</v>
      </c>
      <c r="D6">
        <v>0</v>
      </c>
    </row>
    <row r="7" spans="1:10">
      <c r="A7" t="s">
        <v>153</v>
      </c>
      <c r="B7" t="s">
        <v>70</v>
      </c>
      <c r="C7">
        <v>0.34</v>
      </c>
      <c r="D7" s="42">
        <v>0.34055972755000002</v>
      </c>
      <c r="E7" s="42"/>
      <c r="F7">
        <v>29000</v>
      </c>
      <c r="G7">
        <v>1</v>
      </c>
      <c r="I7" s="46"/>
      <c r="J7" s="46"/>
    </row>
    <row r="8" spans="1:10">
      <c r="A8" t="s">
        <v>154</v>
      </c>
      <c r="B8" t="s">
        <v>79</v>
      </c>
      <c r="D8" s="42">
        <v>0.26676</v>
      </c>
      <c r="E8" s="42"/>
      <c r="I8" s="46"/>
      <c r="J8" s="42"/>
    </row>
    <row r="9" spans="1:10">
      <c r="A9" t="s">
        <v>155</v>
      </c>
      <c r="B9" t="s">
        <v>79</v>
      </c>
      <c r="D9">
        <v>0</v>
      </c>
      <c r="I9" s="46"/>
      <c r="J9" s="42"/>
    </row>
    <row r="10" spans="1:10">
      <c r="A10" t="s">
        <v>156</v>
      </c>
      <c r="B10" t="s">
        <v>79</v>
      </c>
      <c r="C10">
        <v>0.26750000000000002</v>
      </c>
      <c r="D10">
        <f>D8</f>
        <v>0.26676</v>
      </c>
      <c r="F10">
        <v>11600</v>
      </c>
      <c r="G10">
        <v>1</v>
      </c>
      <c r="I10" s="46"/>
      <c r="J10" s="46"/>
    </row>
    <row r="11" spans="1:10">
      <c r="A11" t="s">
        <v>157</v>
      </c>
      <c r="B11" t="s">
        <v>75</v>
      </c>
      <c r="C11">
        <v>0.41</v>
      </c>
      <c r="D11" s="42">
        <v>0.36399999999999999</v>
      </c>
      <c r="E11" s="42"/>
      <c r="F11">
        <v>3600</v>
      </c>
      <c r="G11">
        <v>1</v>
      </c>
      <c r="I11" s="46"/>
      <c r="J11" s="46"/>
    </row>
    <row r="12" spans="1:10">
      <c r="A12" t="s">
        <v>158</v>
      </c>
      <c r="B12" t="s">
        <v>72</v>
      </c>
      <c r="C12">
        <v>0.20448</v>
      </c>
      <c r="D12" s="42">
        <v>0.20195983840000001</v>
      </c>
      <c r="E12" s="42"/>
      <c r="F12">
        <v>36</v>
      </c>
      <c r="G12">
        <v>1</v>
      </c>
      <c r="I12" s="46"/>
      <c r="J12" s="42"/>
    </row>
    <row r="13" spans="1:10">
      <c r="A13" t="s">
        <v>159</v>
      </c>
      <c r="B13" t="s">
        <v>77</v>
      </c>
      <c r="C13">
        <v>0</v>
      </c>
      <c r="D13" s="42">
        <v>0</v>
      </c>
      <c r="E13" s="42"/>
      <c r="F13" s="1">
        <v>3800000000</v>
      </c>
      <c r="G13">
        <v>1</v>
      </c>
      <c r="I13" s="46"/>
      <c r="J13" s="46"/>
    </row>
    <row r="14" spans="1:10">
      <c r="A14" t="s">
        <v>160</v>
      </c>
      <c r="B14" t="s">
        <v>79</v>
      </c>
      <c r="D14">
        <f>D10</f>
        <v>0.26676</v>
      </c>
      <c r="I14" s="46"/>
      <c r="J14" s="46"/>
    </row>
    <row r="15" spans="1:10">
      <c r="A15" t="s">
        <v>161</v>
      </c>
      <c r="B15" t="s">
        <v>68</v>
      </c>
      <c r="D15">
        <v>0</v>
      </c>
      <c r="I15" s="46"/>
      <c r="J15" s="42"/>
    </row>
    <row r="16" spans="1:10">
      <c r="A16" t="s">
        <v>162</v>
      </c>
      <c r="B16" t="s">
        <v>68</v>
      </c>
      <c r="C16">
        <v>0</v>
      </c>
      <c r="D16">
        <v>0</v>
      </c>
      <c r="F16">
        <v>25000</v>
      </c>
      <c r="G16">
        <v>0.5</v>
      </c>
      <c r="I16" s="46"/>
      <c r="J16" s="46"/>
    </row>
    <row r="17" spans="9:10">
      <c r="I17" s="46"/>
      <c r="J17" s="46"/>
    </row>
    <row r="18" spans="9:10">
      <c r="I18" s="46"/>
      <c r="J18" s="46"/>
    </row>
    <row r="19" spans="9:10">
      <c r="I19" s="46"/>
      <c r="J19" s="46"/>
    </row>
    <row r="20" spans="9:10">
      <c r="I20" s="46"/>
      <c r="J20" s="4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I35"/>
  <sheetViews>
    <sheetView zoomScale="85" zoomScaleNormal="85" workbookViewId="0">
      <selection activeCell="G5" sqref="G5"/>
    </sheetView>
  </sheetViews>
  <sheetFormatPr defaultRowHeight="14.5"/>
  <cols>
    <col min="1" max="1" width="15.81640625" customWidth="1"/>
    <col min="2" max="2" width="33.453125" customWidth="1"/>
    <col min="3" max="3" width="15.1796875" customWidth="1"/>
    <col min="5" max="5" width="10.90625" customWidth="1"/>
    <col min="8" max="8" width="15.453125" customWidth="1"/>
  </cols>
  <sheetData>
    <row r="1" spans="1:9">
      <c r="A1" t="s">
        <v>0</v>
      </c>
      <c r="B1" t="s">
        <v>189</v>
      </c>
      <c r="C1" t="s">
        <v>255</v>
      </c>
      <c r="D1" t="s">
        <v>325</v>
      </c>
      <c r="E1" t="s">
        <v>343</v>
      </c>
      <c r="H1" t="s">
        <v>334</v>
      </c>
      <c r="I1" t="s">
        <v>335</v>
      </c>
    </row>
    <row r="2" spans="1:9">
      <c r="A2">
        <v>6</v>
      </c>
      <c r="B2" t="s">
        <v>139</v>
      </c>
      <c r="C2" t="s">
        <v>331</v>
      </c>
      <c r="D2" t="b">
        <v>1</v>
      </c>
      <c r="E2">
        <v>300</v>
      </c>
      <c r="H2">
        <f>LOOKUP(B2,TechnologiesEmlab!$A$2:$A$31,TechnologiesEmlab!$N$2:$N$31)</f>
        <v>3</v>
      </c>
    </row>
    <row r="3" spans="1:9">
      <c r="A3">
        <v>9</v>
      </c>
      <c r="B3" t="s">
        <v>250</v>
      </c>
      <c r="C3" t="s">
        <v>331</v>
      </c>
      <c r="D3" t="b">
        <v>1</v>
      </c>
      <c r="E3">
        <v>50</v>
      </c>
      <c r="H3">
        <f>LOOKUP(B3,TechnologiesEmlab!$A$2:$A$31,TechnologiesEmlab!$N$2:$N$31)</f>
        <v>3</v>
      </c>
    </row>
    <row r="6" spans="1:9">
      <c r="A6">
        <v>3</v>
      </c>
      <c r="B6" t="s">
        <v>146</v>
      </c>
      <c r="C6" t="s">
        <v>331</v>
      </c>
      <c r="D6" t="b">
        <v>1</v>
      </c>
      <c r="E6">
        <v>220</v>
      </c>
      <c r="H6">
        <f>LOOKUP(B6,TechnologiesEmlab!$A$2:$A$31,TechnologiesEmlab!$N$2:$N$31)</f>
        <v>2</v>
      </c>
    </row>
    <row r="9" spans="1:9">
      <c r="A9">
        <v>10</v>
      </c>
      <c r="B9" s="46" t="s">
        <v>258</v>
      </c>
      <c r="C9" s="46" t="s">
        <v>331</v>
      </c>
      <c r="D9" s="46" t="b">
        <v>1</v>
      </c>
      <c r="E9" s="46">
        <v>100</v>
      </c>
      <c r="F9" s="46"/>
      <c r="G9" s="46"/>
      <c r="H9" s="46">
        <f>LOOKUP(B9,TechnologiesEmlab!$A$2:$A$31,TechnologiesEmlab!$N$2:$N$31)</f>
        <v>4</v>
      </c>
    </row>
    <row r="10" spans="1:9">
      <c r="A10">
        <v>2</v>
      </c>
      <c r="B10" t="s">
        <v>143</v>
      </c>
      <c r="C10" t="s">
        <v>331</v>
      </c>
      <c r="D10" t="b">
        <v>1</v>
      </c>
      <c r="E10" s="46">
        <v>350</v>
      </c>
      <c r="H10">
        <f>LOOKUP(B10,TechnologiesEmlab!$A$2:$A$31,TechnologiesEmlab!$N$2:$N$31)</f>
        <v>2</v>
      </c>
    </row>
    <row r="11" spans="1:9">
      <c r="A11">
        <v>7</v>
      </c>
      <c r="B11" t="s">
        <v>145</v>
      </c>
      <c r="C11" t="s">
        <v>331</v>
      </c>
      <c r="D11" t="b">
        <v>1</v>
      </c>
      <c r="E11" s="46">
        <v>300</v>
      </c>
      <c r="H11">
        <f>LOOKUP(B11,TechnologiesEmlab!$A$2:$A$31,TechnologiesEmlab!$N$2:$N$31)</f>
        <v>2</v>
      </c>
    </row>
    <row r="12" spans="1:9">
      <c r="A12">
        <v>4</v>
      </c>
      <c r="B12" t="s">
        <v>126</v>
      </c>
      <c r="C12" t="s">
        <v>331</v>
      </c>
      <c r="D12" t="b">
        <v>1</v>
      </c>
      <c r="E12">
        <v>200</v>
      </c>
      <c r="H12">
        <f>LOOKUP(B12,TechnologiesEmlab!$A$2:$A$31,TechnologiesEmlab!$N$2:$N$31)</f>
        <v>4</v>
      </c>
    </row>
    <row r="14" spans="1:9">
      <c r="A14">
        <v>8</v>
      </c>
      <c r="B14" t="s">
        <v>114</v>
      </c>
      <c r="C14" t="s">
        <v>331</v>
      </c>
      <c r="D14" t="b">
        <v>1</v>
      </c>
      <c r="E14">
        <v>300</v>
      </c>
      <c r="H14">
        <f>LOOKUP(B14,TechnologiesEmlab!$A$2:$A$31,TechnologiesEmlab!$N$2:$N$31)</f>
        <v>4</v>
      </c>
    </row>
    <row r="32" spans="4:6">
      <c r="D32" s="46"/>
      <c r="E32" s="46"/>
      <c r="F32" s="46"/>
    </row>
    <row r="33" spans="4:6">
      <c r="D33" s="46"/>
      <c r="E33" s="46"/>
      <c r="F33" s="46"/>
    </row>
    <row r="34" spans="4:6">
      <c r="D34" s="46"/>
      <c r="E34" s="46"/>
      <c r="F34" s="46"/>
    </row>
    <row r="35" spans="4:6">
      <c r="D35" s="46"/>
      <c r="E35" s="46"/>
      <c r="F35" s="4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Y33"/>
  <sheetViews>
    <sheetView zoomScale="85" zoomScaleNormal="85" workbookViewId="0">
      <pane ySplit="1" topLeftCell="A2" activePane="bottomLeft" state="frozen"/>
      <selection pane="bottomLeft" activeCell="A34" sqref="A34"/>
    </sheetView>
  </sheetViews>
  <sheetFormatPr defaultRowHeight="14.5"/>
  <cols>
    <col min="1" max="1" width="42.81640625" customWidth="1"/>
    <col min="2" max="2" width="28.7265625" customWidth="1"/>
    <col min="3" max="4" width="12" customWidth="1"/>
    <col min="5" max="9" width="15.1796875" customWidth="1"/>
    <col min="10" max="10" width="15.1796875" style="46" customWidth="1"/>
    <col min="11" max="11" width="18.453125" customWidth="1"/>
    <col min="12" max="12" width="15.1796875" customWidth="1"/>
    <col min="13" max="13" width="23.26953125" customWidth="1"/>
    <col min="14" max="14" width="15.1796875" customWidth="1"/>
    <col min="15" max="15" width="8.453125" customWidth="1"/>
    <col min="16" max="16" width="15.1796875" customWidth="1"/>
    <col min="17" max="19" width="10.1796875" customWidth="1"/>
    <col min="20" max="22" width="8.453125" customWidth="1"/>
    <col min="26" max="26" width="11.1796875" customWidth="1"/>
    <col min="27" max="27" width="19.26953125" customWidth="1"/>
  </cols>
  <sheetData>
    <row r="1" spans="1:25" ht="55.5" customHeight="1">
      <c r="A1" s="7" t="s">
        <v>180</v>
      </c>
      <c r="B1" s="7" t="s">
        <v>251</v>
      </c>
      <c r="C1" s="63" t="s">
        <v>95</v>
      </c>
      <c r="D1" s="63" t="s">
        <v>96</v>
      </c>
      <c r="E1" s="8" t="s">
        <v>163</v>
      </c>
      <c r="F1" s="8" t="s">
        <v>164</v>
      </c>
      <c r="G1" s="8" t="s">
        <v>165</v>
      </c>
      <c r="H1" s="8" t="s">
        <v>166</v>
      </c>
      <c r="I1" s="8" t="s">
        <v>167</v>
      </c>
      <c r="J1" s="8" t="s">
        <v>434</v>
      </c>
      <c r="K1" s="63" t="s">
        <v>323</v>
      </c>
      <c r="L1" s="7" t="s">
        <v>184</v>
      </c>
      <c r="M1" s="41"/>
      <c r="N1" t="s">
        <v>178</v>
      </c>
      <c r="O1" t="s">
        <v>333</v>
      </c>
      <c r="P1" s="3" t="s">
        <v>185</v>
      </c>
      <c r="Q1" t="s">
        <v>168</v>
      </c>
      <c r="R1" s="3" t="s">
        <v>170</v>
      </c>
      <c r="S1" s="3" t="s">
        <v>170</v>
      </c>
      <c r="T1" t="s">
        <v>107</v>
      </c>
      <c r="U1" t="s">
        <v>108</v>
      </c>
      <c r="V1" t="s">
        <v>91</v>
      </c>
      <c r="W1" t="s">
        <v>92</v>
      </c>
      <c r="X1" t="s">
        <v>93</v>
      </c>
      <c r="Y1" t="s">
        <v>94</v>
      </c>
    </row>
    <row r="2" spans="1:25" s="16" customFormat="1">
      <c r="A2" s="16" t="s">
        <v>126</v>
      </c>
      <c r="B2" s="16" t="s">
        <v>177</v>
      </c>
      <c r="C2" s="16">
        <v>1</v>
      </c>
      <c r="D2" s="16">
        <v>3</v>
      </c>
      <c r="E2" s="16" t="b">
        <v>0</v>
      </c>
      <c r="F2" s="16" t="b">
        <v>1</v>
      </c>
      <c r="G2" s="16">
        <v>1</v>
      </c>
      <c r="H2" s="16">
        <v>1</v>
      </c>
      <c r="I2" s="16">
        <v>0.01</v>
      </c>
      <c r="J2" s="16">
        <v>0.05</v>
      </c>
      <c r="K2" s="16">
        <v>0.7</v>
      </c>
      <c r="L2" s="16" t="s">
        <v>162</v>
      </c>
      <c r="N2" s="16">
        <f t="shared" ref="N2:N15" si="0">D2+C2</f>
        <v>4</v>
      </c>
      <c r="O2" s="16">
        <f>IF(F2&lt;&gt;"",1,0)</f>
        <v>1</v>
      </c>
      <c r="Q2" s="16" t="s">
        <v>169</v>
      </c>
      <c r="R2" s="16">
        <v>500</v>
      </c>
      <c r="S2" s="16">
        <v>500</v>
      </c>
      <c r="T2" s="16" t="s">
        <v>109</v>
      </c>
      <c r="U2" s="16" t="s">
        <v>111</v>
      </c>
      <c r="V2" s="16">
        <v>0</v>
      </c>
      <c r="W2" s="16">
        <v>2.2999999999999998</v>
      </c>
      <c r="X2" s="16">
        <v>69.542579720367115</v>
      </c>
      <c r="Y2" s="16">
        <v>0</v>
      </c>
    </row>
    <row r="3" spans="1:25">
      <c r="A3" t="s">
        <v>127</v>
      </c>
      <c r="B3" t="s">
        <v>177</v>
      </c>
      <c r="C3">
        <v>1</v>
      </c>
      <c r="D3">
        <v>3</v>
      </c>
      <c r="E3" t="b">
        <v>0</v>
      </c>
      <c r="J3" s="16">
        <v>0.05</v>
      </c>
      <c r="K3">
        <v>0.7</v>
      </c>
      <c r="L3" s="20" t="s">
        <v>161</v>
      </c>
      <c r="N3">
        <f t="shared" si="0"/>
        <v>4</v>
      </c>
      <c r="O3">
        <f t="shared" ref="O3:O31" si="1">IF(F3&lt;&gt;"",1,0)</f>
        <v>0</v>
      </c>
      <c r="T3" t="s">
        <v>109</v>
      </c>
      <c r="U3" t="s">
        <v>110</v>
      </c>
      <c r="V3">
        <v>0</v>
      </c>
      <c r="W3">
        <v>3.5</v>
      </c>
      <c r="X3">
        <v>14.640543099024658</v>
      </c>
      <c r="Y3">
        <v>0</v>
      </c>
    </row>
    <row r="4" spans="1:25" s="16" customFormat="1">
      <c r="A4" s="16" t="s">
        <v>145</v>
      </c>
      <c r="B4" s="16" t="s">
        <v>177</v>
      </c>
      <c r="C4" s="16">
        <v>1</v>
      </c>
      <c r="D4" s="16">
        <v>2</v>
      </c>
      <c r="E4" s="16" t="b">
        <v>1</v>
      </c>
      <c r="F4" s="16" t="b">
        <v>1</v>
      </c>
      <c r="G4" s="16">
        <v>1</v>
      </c>
      <c r="H4" s="16">
        <v>1</v>
      </c>
      <c r="I4" s="16">
        <v>0.01</v>
      </c>
      <c r="J4" s="16">
        <v>0.05</v>
      </c>
      <c r="K4" s="16">
        <v>0.08</v>
      </c>
      <c r="N4" s="16">
        <f t="shared" si="0"/>
        <v>3</v>
      </c>
      <c r="O4" s="16">
        <f t="shared" si="1"/>
        <v>1</v>
      </c>
      <c r="P4" s="16" t="s">
        <v>182</v>
      </c>
      <c r="Q4" s="55" t="s">
        <v>175</v>
      </c>
      <c r="R4" s="16">
        <v>600</v>
      </c>
      <c r="T4" s="16" t="s">
        <v>123</v>
      </c>
      <c r="U4" s="16" t="s">
        <v>125</v>
      </c>
      <c r="V4" s="16">
        <v>0</v>
      </c>
      <c r="W4" s="16">
        <v>2</v>
      </c>
      <c r="X4" s="16">
        <v>47.8</v>
      </c>
      <c r="Y4" s="16">
        <v>0</v>
      </c>
    </row>
    <row r="5" spans="1:25" s="16" customFormat="1">
      <c r="A5" s="16" t="s">
        <v>146</v>
      </c>
      <c r="B5" s="16" t="s">
        <v>177</v>
      </c>
      <c r="C5" s="16">
        <v>1</v>
      </c>
      <c r="D5" s="16">
        <v>1</v>
      </c>
      <c r="E5" s="16" t="b">
        <v>1</v>
      </c>
      <c r="F5" s="16" t="b">
        <v>1</v>
      </c>
      <c r="G5" s="16">
        <v>1</v>
      </c>
      <c r="H5" s="16">
        <v>1</v>
      </c>
      <c r="I5" s="16">
        <v>0.01</v>
      </c>
      <c r="J5" s="16">
        <v>0.05</v>
      </c>
      <c r="K5" s="16">
        <v>0.05</v>
      </c>
      <c r="N5" s="16">
        <f t="shared" si="0"/>
        <v>2</v>
      </c>
      <c r="O5" s="16">
        <f t="shared" si="1"/>
        <v>1</v>
      </c>
      <c r="P5" s="16" t="s">
        <v>182</v>
      </c>
      <c r="Q5" s="55" t="s">
        <v>174</v>
      </c>
      <c r="R5" s="16">
        <v>600</v>
      </c>
      <c r="T5" s="16" t="s">
        <v>123</v>
      </c>
      <c r="U5" s="16" t="s">
        <v>124</v>
      </c>
      <c r="V5" s="16">
        <v>0</v>
      </c>
      <c r="W5" s="16">
        <v>1.5</v>
      </c>
      <c r="X5" s="16">
        <v>33.9</v>
      </c>
      <c r="Y5" s="16">
        <v>0</v>
      </c>
    </row>
    <row r="6" spans="1:25">
      <c r="A6" t="s">
        <v>147</v>
      </c>
      <c r="B6" t="s">
        <v>177</v>
      </c>
      <c r="E6" t="b">
        <v>1</v>
      </c>
      <c r="J6" s="16">
        <v>0.05</v>
      </c>
      <c r="K6">
        <v>0.05</v>
      </c>
      <c r="N6">
        <f t="shared" si="0"/>
        <v>0</v>
      </c>
      <c r="O6">
        <f t="shared" si="1"/>
        <v>0</v>
      </c>
      <c r="P6" t="s">
        <v>182</v>
      </c>
    </row>
    <row r="7" spans="1:25">
      <c r="A7" t="s">
        <v>141</v>
      </c>
      <c r="B7" t="s">
        <v>177</v>
      </c>
      <c r="E7" t="b">
        <v>1</v>
      </c>
      <c r="J7" s="16">
        <v>0.05</v>
      </c>
      <c r="K7">
        <v>0.08</v>
      </c>
      <c r="N7">
        <f t="shared" si="0"/>
        <v>0</v>
      </c>
      <c r="O7">
        <f t="shared" si="1"/>
        <v>0</v>
      </c>
      <c r="P7" t="s">
        <v>182</v>
      </c>
    </row>
    <row r="8" spans="1:25">
      <c r="A8" t="s">
        <v>142</v>
      </c>
      <c r="B8" t="s">
        <v>177</v>
      </c>
      <c r="E8" t="b">
        <v>1</v>
      </c>
      <c r="J8" s="16">
        <v>0.05</v>
      </c>
      <c r="K8">
        <v>0.08</v>
      </c>
      <c r="N8">
        <f t="shared" si="0"/>
        <v>0</v>
      </c>
      <c r="O8">
        <f t="shared" si="1"/>
        <v>0</v>
      </c>
      <c r="P8" t="s">
        <v>182</v>
      </c>
    </row>
    <row r="9" spans="1:25" s="16" customFormat="1">
      <c r="A9" s="16" t="s">
        <v>143</v>
      </c>
      <c r="B9" s="16" t="s">
        <v>177</v>
      </c>
      <c r="C9" s="16">
        <v>1</v>
      </c>
      <c r="D9" s="16">
        <v>1</v>
      </c>
      <c r="E9" s="16" t="b">
        <v>1</v>
      </c>
      <c r="F9" s="16" t="b">
        <v>1</v>
      </c>
      <c r="G9" s="16">
        <v>1</v>
      </c>
      <c r="H9" s="16">
        <v>1</v>
      </c>
      <c r="I9" s="16">
        <v>0.01</v>
      </c>
      <c r="J9" s="16">
        <v>0.05</v>
      </c>
      <c r="K9" s="16">
        <v>0.08</v>
      </c>
      <c r="N9" s="16">
        <f t="shared" si="0"/>
        <v>2</v>
      </c>
      <c r="O9" s="16">
        <f t="shared" si="1"/>
        <v>1</v>
      </c>
      <c r="P9" s="16" t="s">
        <v>182</v>
      </c>
      <c r="Q9" s="55" t="s">
        <v>172</v>
      </c>
      <c r="R9" s="16">
        <v>500</v>
      </c>
      <c r="T9" s="16" t="s">
        <v>121</v>
      </c>
      <c r="U9" s="16" t="s">
        <v>122</v>
      </c>
      <c r="V9" s="16">
        <v>0</v>
      </c>
      <c r="W9" s="16">
        <v>0</v>
      </c>
      <c r="X9" s="16">
        <v>6.3</v>
      </c>
      <c r="Y9" s="16">
        <v>0</v>
      </c>
    </row>
    <row r="10" spans="1:25">
      <c r="A10" t="s">
        <v>144</v>
      </c>
      <c r="B10" t="s">
        <v>177</v>
      </c>
      <c r="E10" t="b">
        <v>0</v>
      </c>
      <c r="J10" s="16">
        <v>0.05</v>
      </c>
      <c r="K10">
        <v>1</v>
      </c>
      <c r="N10">
        <f t="shared" si="0"/>
        <v>0</v>
      </c>
      <c r="O10">
        <f t="shared" si="1"/>
        <v>0</v>
      </c>
      <c r="P10" t="s">
        <v>5</v>
      </c>
    </row>
    <row r="11" spans="1:25">
      <c r="A11" t="s">
        <v>130</v>
      </c>
      <c r="B11" t="s">
        <v>177</v>
      </c>
      <c r="E11" t="b">
        <v>1</v>
      </c>
      <c r="J11" s="16">
        <v>0.05</v>
      </c>
      <c r="K11">
        <v>0.08</v>
      </c>
      <c r="N11">
        <f t="shared" si="0"/>
        <v>0</v>
      </c>
      <c r="O11">
        <f t="shared" si="1"/>
        <v>0</v>
      </c>
      <c r="P11" t="s">
        <v>182</v>
      </c>
    </row>
    <row r="12" spans="1:25">
      <c r="A12" t="s">
        <v>131</v>
      </c>
      <c r="B12" t="s">
        <v>177</v>
      </c>
      <c r="E12" t="b">
        <v>1</v>
      </c>
      <c r="J12" s="16">
        <v>0.05</v>
      </c>
      <c r="K12">
        <v>0.08</v>
      </c>
      <c r="N12">
        <f t="shared" si="0"/>
        <v>0</v>
      </c>
      <c r="O12">
        <f t="shared" si="1"/>
        <v>0</v>
      </c>
      <c r="P12" t="s">
        <v>182</v>
      </c>
    </row>
    <row r="13" spans="1:25">
      <c r="A13" t="s">
        <v>132</v>
      </c>
      <c r="B13" t="s">
        <v>177</v>
      </c>
      <c r="E13" t="b">
        <v>1</v>
      </c>
      <c r="J13" s="16">
        <v>0.05</v>
      </c>
      <c r="K13">
        <v>1</v>
      </c>
      <c r="L13" t="s">
        <v>155</v>
      </c>
      <c r="N13">
        <f t="shared" si="0"/>
        <v>0</v>
      </c>
      <c r="O13">
        <f t="shared" si="1"/>
        <v>0</v>
      </c>
      <c r="P13" t="s">
        <v>155</v>
      </c>
    </row>
    <row r="14" spans="1:25">
      <c r="A14" t="s">
        <v>133</v>
      </c>
      <c r="B14" t="s">
        <v>177</v>
      </c>
      <c r="C14">
        <v>2</v>
      </c>
      <c r="D14">
        <v>5</v>
      </c>
      <c r="E14" s="31" t="b">
        <v>1</v>
      </c>
      <c r="F14" t="b">
        <v>1</v>
      </c>
      <c r="G14">
        <v>1</v>
      </c>
      <c r="H14">
        <v>1</v>
      </c>
      <c r="I14">
        <v>0.01</v>
      </c>
      <c r="J14" s="16">
        <v>0.05</v>
      </c>
      <c r="K14">
        <v>0.7</v>
      </c>
      <c r="N14">
        <f t="shared" si="0"/>
        <v>7</v>
      </c>
      <c r="O14">
        <f t="shared" si="1"/>
        <v>1</v>
      </c>
      <c r="P14" t="s">
        <v>155</v>
      </c>
      <c r="Q14" t="s">
        <v>173</v>
      </c>
      <c r="R14">
        <v>250</v>
      </c>
      <c r="T14" t="s">
        <v>118</v>
      </c>
      <c r="U14" t="s">
        <v>119</v>
      </c>
      <c r="V14">
        <v>0</v>
      </c>
      <c r="W14">
        <v>1.2</v>
      </c>
      <c r="X14">
        <v>16</v>
      </c>
      <c r="Y14">
        <v>0</v>
      </c>
    </row>
    <row r="15" spans="1:25">
      <c r="A15" t="s">
        <v>134</v>
      </c>
      <c r="B15" t="s">
        <v>177</v>
      </c>
      <c r="E15" t="b">
        <v>0</v>
      </c>
      <c r="J15" s="16">
        <v>0.05</v>
      </c>
      <c r="K15">
        <v>1</v>
      </c>
      <c r="N15">
        <f t="shared" si="0"/>
        <v>0</v>
      </c>
      <c r="O15">
        <f t="shared" si="1"/>
        <v>0</v>
      </c>
      <c r="P15" t="s">
        <v>155</v>
      </c>
    </row>
    <row r="16" spans="1:25" s="16" customFormat="1">
      <c r="A16" s="16" t="s">
        <v>135</v>
      </c>
      <c r="B16" s="16" t="s">
        <v>177</v>
      </c>
      <c r="C16" s="16">
        <f>C14</f>
        <v>2</v>
      </c>
      <c r="D16" s="16">
        <f t="shared" ref="D16:I16" si="2">D14</f>
        <v>5</v>
      </c>
      <c r="E16" s="16" t="b">
        <v>0</v>
      </c>
      <c r="F16" s="16" t="b">
        <f t="shared" si="2"/>
        <v>1</v>
      </c>
      <c r="G16" s="16">
        <f t="shared" si="2"/>
        <v>1</v>
      </c>
      <c r="H16" s="16">
        <f t="shared" si="2"/>
        <v>1</v>
      </c>
      <c r="I16" s="16">
        <f t="shared" si="2"/>
        <v>0.01</v>
      </c>
      <c r="J16" s="16">
        <v>0.05</v>
      </c>
      <c r="K16" s="16">
        <v>0.5</v>
      </c>
      <c r="N16" s="16">
        <f>N14</f>
        <v>7</v>
      </c>
      <c r="O16" s="16">
        <f t="shared" si="1"/>
        <v>1</v>
      </c>
      <c r="P16" s="16" t="s">
        <v>155</v>
      </c>
    </row>
    <row r="17" spans="1:25">
      <c r="A17" t="s">
        <v>136</v>
      </c>
      <c r="B17" t="s">
        <v>177</v>
      </c>
      <c r="E17" t="b">
        <v>0</v>
      </c>
      <c r="J17" s="16">
        <v>0.05</v>
      </c>
      <c r="K17">
        <v>0.5</v>
      </c>
      <c r="N17">
        <f t="shared" ref="N17:N31" si="3">D17+C17</f>
        <v>0</v>
      </c>
      <c r="O17">
        <f t="shared" si="1"/>
        <v>0</v>
      </c>
      <c r="P17" t="s">
        <v>155</v>
      </c>
    </row>
    <row r="18" spans="1:25" s="16" customFormat="1">
      <c r="A18" s="16" t="s">
        <v>114</v>
      </c>
      <c r="B18" s="16" t="s">
        <v>176</v>
      </c>
      <c r="C18" s="16">
        <v>1</v>
      </c>
      <c r="D18" s="16">
        <v>2</v>
      </c>
      <c r="E18" s="16" t="b">
        <v>0</v>
      </c>
      <c r="F18" s="16" t="b">
        <v>1</v>
      </c>
      <c r="G18" s="16">
        <v>1</v>
      </c>
      <c r="H18" s="16">
        <v>1</v>
      </c>
      <c r="I18" s="16">
        <v>0.01</v>
      </c>
      <c r="J18" s="16">
        <v>0.05</v>
      </c>
      <c r="K18" s="16">
        <v>1</v>
      </c>
      <c r="L18" s="16" t="s">
        <v>158</v>
      </c>
      <c r="N18" s="16">
        <f t="shared" si="3"/>
        <v>3</v>
      </c>
      <c r="O18" s="16">
        <f t="shared" si="1"/>
        <v>1</v>
      </c>
      <c r="Q18" s="16" t="s">
        <v>114</v>
      </c>
      <c r="R18" s="16">
        <v>775</v>
      </c>
      <c r="S18" s="16">
        <v>775</v>
      </c>
      <c r="T18" s="16" t="s">
        <v>113</v>
      </c>
      <c r="U18" s="16" t="s">
        <v>114</v>
      </c>
      <c r="V18" s="16">
        <v>56.8</v>
      </c>
      <c r="W18" s="16">
        <v>1.5</v>
      </c>
      <c r="X18" s="16">
        <v>10.473234339905167</v>
      </c>
      <c r="Y18" s="16">
        <v>0</v>
      </c>
    </row>
    <row r="19" spans="1:25" s="16" customFormat="1">
      <c r="A19" s="16" t="s">
        <v>128</v>
      </c>
      <c r="B19" s="16" t="s">
        <v>176</v>
      </c>
      <c r="C19" s="16">
        <v>1</v>
      </c>
      <c r="D19" s="16">
        <v>2</v>
      </c>
      <c r="E19" s="16" t="b">
        <v>0</v>
      </c>
      <c r="F19" s="16" t="b">
        <v>1</v>
      </c>
      <c r="G19" s="16">
        <v>1</v>
      </c>
      <c r="H19" s="16">
        <v>1</v>
      </c>
      <c r="I19" s="16">
        <v>0.01</v>
      </c>
      <c r="J19" s="16">
        <v>0.05</v>
      </c>
      <c r="K19" s="16">
        <v>1</v>
      </c>
      <c r="L19" s="16" t="s">
        <v>158</v>
      </c>
      <c r="N19" s="16">
        <f t="shared" si="3"/>
        <v>3</v>
      </c>
      <c r="O19" s="16">
        <f t="shared" si="1"/>
        <v>1</v>
      </c>
    </row>
    <row r="20" spans="1:25">
      <c r="A20" t="s">
        <v>129</v>
      </c>
      <c r="B20" t="s">
        <v>176</v>
      </c>
      <c r="C20" s="46">
        <v>1</v>
      </c>
      <c r="D20" s="46">
        <v>2</v>
      </c>
      <c r="E20" t="b">
        <v>0</v>
      </c>
      <c r="F20" s="46" t="b">
        <v>1</v>
      </c>
      <c r="G20" s="46">
        <v>1</v>
      </c>
      <c r="H20" s="46">
        <v>1</v>
      </c>
      <c r="I20" s="46">
        <v>0.01</v>
      </c>
      <c r="J20" s="16">
        <v>0.05</v>
      </c>
      <c r="K20">
        <v>1</v>
      </c>
      <c r="L20" t="s">
        <v>158</v>
      </c>
      <c r="N20">
        <f t="shared" si="3"/>
        <v>3</v>
      </c>
      <c r="O20">
        <f t="shared" si="1"/>
        <v>1</v>
      </c>
    </row>
    <row r="21" spans="1:25">
      <c r="A21" t="s">
        <v>112</v>
      </c>
      <c r="B21" t="s">
        <v>176</v>
      </c>
      <c r="C21">
        <v>1</v>
      </c>
      <c r="D21">
        <v>2</v>
      </c>
      <c r="E21" t="b">
        <v>0</v>
      </c>
      <c r="J21" s="16">
        <v>0.05</v>
      </c>
      <c r="K21">
        <v>1</v>
      </c>
      <c r="L21" t="s">
        <v>153</v>
      </c>
      <c r="N21">
        <f t="shared" si="3"/>
        <v>3</v>
      </c>
      <c r="O21">
        <f t="shared" si="1"/>
        <v>0</v>
      </c>
      <c r="P21" t="s">
        <v>183</v>
      </c>
      <c r="T21" t="s">
        <v>113</v>
      </c>
      <c r="U21" t="s">
        <v>116</v>
      </c>
      <c r="V21">
        <v>8.52</v>
      </c>
      <c r="W21">
        <v>6.11</v>
      </c>
      <c r="X21">
        <v>32</v>
      </c>
      <c r="Y21">
        <v>14</v>
      </c>
    </row>
    <row r="22" spans="1:25" s="16" customFormat="1">
      <c r="A22" s="16" t="s">
        <v>76</v>
      </c>
      <c r="B22" s="16" t="s">
        <v>176</v>
      </c>
      <c r="C22" s="16">
        <v>2</v>
      </c>
      <c r="D22" s="16">
        <v>5</v>
      </c>
      <c r="E22" s="16" t="b">
        <v>0</v>
      </c>
      <c r="F22" s="16" t="b">
        <v>1</v>
      </c>
      <c r="G22" s="16">
        <v>0</v>
      </c>
      <c r="H22" s="16">
        <v>0</v>
      </c>
      <c r="I22" s="16">
        <v>0.01</v>
      </c>
      <c r="J22" s="16">
        <v>0.05</v>
      </c>
      <c r="K22" s="16">
        <v>1</v>
      </c>
      <c r="L22" s="16" t="s">
        <v>159</v>
      </c>
      <c r="N22" s="16">
        <f t="shared" si="3"/>
        <v>7</v>
      </c>
      <c r="O22" s="16">
        <f t="shared" si="1"/>
        <v>1</v>
      </c>
      <c r="Q22" s="16" t="s">
        <v>171</v>
      </c>
      <c r="R22" s="16">
        <v>1000</v>
      </c>
      <c r="T22" s="16" t="s">
        <v>120</v>
      </c>
      <c r="U22" s="16" t="s">
        <v>117</v>
      </c>
      <c r="V22" s="16">
        <v>0</v>
      </c>
      <c r="W22" s="16">
        <v>1.74</v>
      </c>
      <c r="X22" s="16">
        <v>110</v>
      </c>
      <c r="Y22" s="16">
        <v>0</v>
      </c>
    </row>
    <row r="23" spans="1:25">
      <c r="A23" t="s">
        <v>137</v>
      </c>
      <c r="B23" t="s">
        <v>176</v>
      </c>
      <c r="E23" t="b">
        <v>0</v>
      </c>
      <c r="J23" s="16">
        <v>0.05</v>
      </c>
      <c r="K23">
        <v>1</v>
      </c>
      <c r="L23" t="s">
        <v>159</v>
      </c>
      <c r="N23">
        <f t="shared" si="3"/>
        <v>0</v>
      </c>
      <c r="O23">
        <f t="shared" si="1"/>
        <v>0</v>
      </c>
    </row>
    <row r="24" spans="1:25">
      <c r="A24" t="s">
        <v>138</v>
      </c>
      <c r="B24" t="s">
        <v>176</v>
      </c>
      <c r="E24" t="b">
        <v>0</v>
      </c>
      <c r="J24" s="16">
        <v>0.05</v>
      </c>
      <c r="K24">
        <v>1</v>
      </c>
      <c r="L24" t="s">
        <v>159</v>
      </c>
      <c r="N24">
        <f t="shared" si="3"/>
        <v>0</v>
      </c>
      <c r="O24">
        <f t="shared" si="1"/>
        <v>0</v>
      </c>
    </row>
    <row r="25" spans="1:25" s="16" customFormat="1">
      <c r="A25" s="16" t="s">
        <v>139</v>
      </c>
      <c r="B25" s="16" t="s">
        <v>176</v>
      </c>
      <c r="C25" s="16">
        <v>1</v>
      </c>
      <c r="D25" s="16">
        <v>2</v>
      </c>
      <c r="E25" s="16" t="b">
        <v>0</v>
      </c>
      <c r="F25" s="16" t="b">
        <v>1</v>
      </c>
      <c r="G25" s="16">
        <v>1</v>
      </c>
      <c r="H25" s="16">
        <v>1</v>
      </c>
      <c r="I25" s="16">
        <v>0.01</v>
      </c>
      <c r="J25" s="16">
        <v>0.05</v>
      </c>
      <c r="K25" s="16">
        <v>1</v>
      </c>
      <c r="L25" s="16" t="s">
        <v>158</v>
      </c>
      <c r="N25" s="16">
        <f t="shared" si="3"/>
        <v>3</v>
      </c>
      <c r="O25" s="16">
        <f t="shared" si="1"/>
        <v>1</v>
      </c>
      <c r="Q25" s="16" t="s">
        <v>139</v>
      </c>
      <c r="R25" s="16">
        <v>150</v>
      </c>
      <c r="S25" s="16">
        <v>150</v>
      </c>
      <c r="T25" s="16" t="s">
        <v>113</v>
      </c>
      <c r="U25" s="16" t="s">
        <v>115</v>
      </c>
      <c r="V25" s="16">
        <v>56.8</v>
      </c>
      <c r="W25" s="16">
        <v>1.5</v>
      </c>
      <c r="X25" s="16">
        <v>3.8504628350434844</v>
      </c>
      <c r="Y25" s="16">
        <v>0</v>
      </c>
    </row>
    <row r="26" spans="1:25">
      <c r="A26" t="s">
        <v>140</v>
      </c>
      <c r="B26" t="s">
        <v>176</v>
      </c>
      <c r="E26" t="b">
        <v>0</v>
      </c>
      <c r="J26" s="16">
        <v>0.05</v>
      </c>
      <c r="K26">
        <v>1</v>
      </c>
      <c r="N26">
        <f t="shared" si="3"/>
        <v>0</v>
      </c>
      <c r="O26">
        <f t="shared" si="1"/>
        <v>0</v>
      </c>
      <c r="P26" t="s">
        <v>5</v>
      </c>
    </row>
    <row r="27" spans="1:25" s="16" customFormat="1">
      <c r="A27" s="56" t="s">
        <v>250</v>
      </c>
      <c r="B27" s="16" t="s">
        <v>248</v>
      </c>
      <c r="C27" s="57">
        <v>1</v>
      </c>
      <c r="D27" s="57">
        <v>1</v>
      </c>
      <c r="E27" s="16" t="b">
        <v>0</v>
      </c>
      <c r="F27" s="57" t="b">
        <v>0</v>
      </c>
      <c r="G27" s="57">
        <v>1</v>
      </c>
      <c r="H27" s="57">
        <v>1</v>
      </c>
      <c r="I27" s="57">
        <v>0.2</v>
      </c>
      <c r="J27" s="16">
        <v>0.05</v>
      </c>
      <c r="K27" s="57">
        <v>1</v>
      </c>
      <c r="N27" s="16">
        <f t="shared" si="3"/>
        <v>2</v>
      </c>
      <c r="O27" s="16">
        <f t="shared" si="1"/>
        <v>1</v>
      </c>
    </row>
    <row r="28" spans="1:25" s="16" customFormat="1">
      <c r="A28" s="56" t="s">
        <v>249</v>
      </c>
      <c r="B28" s="16" t="s">
        <v>248</v>
      </c>
      <c r="C28" s="57">
        <v>3</v>
      </c>
      <c r="D28" s="57">
        <v>4</v>
      </c>
      <c r="E28" s="16" t="b">
        <v>0</v>
      </c>
      <c r="F28" s="57" t="b">
        <v>0</v>
      </c>
      <c r="G28" s="57">
        <v>1</v>
      </c>
      <c r="H28" s="57">
        <v>1</v>
      </c>
      <c r="I28" s="57">
        <v>0.2</v>
      </c>
      <c r="J28" s="16">
        <v>0.05</v>
      </c>
      <c r="K28" s="57">
        <v>1</v>
      </c>
      <c r="N28" s="16">
        <f t="shared" si="3"/>
        <v>7</v>
      </c>
      <c r="O28" s="16">
        <f t="shared" si="1"/>
        <v>1</v>
      </c>
    </row>
    <row r="29" spans="1:25" s="16" customFormat="1">
      <c r="A29" s="48" t="s">
        <v>256</v>
      </c>
      <c r="B29" s="16" t="s">
        <v>176</v>
      </c>
      <c r="C29" s="16">
        <v>1</v>
      </c>
      <c r="D29" s="16">
        <v>4</v>
      </c>
      <c r="E29" s="16" t="b">
        <v>0</v>
      </c>
      <c r="F29" s="16" t="b">
        <v>1</v>
      </c>
      <c r="G29" s="16">
        <v>0</v>
      </c>
      <c r="H29" s="16">
        <v>0</v>
      </c>
      <c r="I29" s="16">
        <v>0.01</v>
      </c>
      <c r="J29" s="16">
        <v>0.05</v>
      </c>
      <c r="K29" s="16">
        <v>1</v>
      </c>
      <c r="L29" s="16" t="s">
        <v>153</v>
      </c>
      <c r="N29" s="16">
        <f t="shared" si="3"/>
        <v>5</v>
      </c>
      <c r="O29" s="16">
        <f t="shared" si="1"/>
        <v>1</v>
      </c>
    </row>
    <row r="30" spans="1:25" s="16" customFormat="1">
      <c r="A30" s="48" t="s">
        <v>257</v>
      </c>
      <c r="B30" s="16" t="s">
        <v>176</v>
      </c>
      <c r="C30" s="16">
        <v>1</v>
      </c>
      <c r="D30" s="16">
        <v>5</v>
      </c>
      <c r="E30" s="16" t="b">
        <v>0</v>
      </c>
      <c r="F30" s="16" t="b">
        <v>1</v>
      </c>
      <c r="G30" s="16">
        <v>0</v>
      </c>
      <c r="H30" s="16">
        <v>0</v>
      </c>
      <c r="I30" s="16">
        <v>0.01</v>
      </c>
      <c r="J30" s="16">
        <v>0.05</v>
      </c>
      <c r="K30" s="16">
        <v>1</v>
      </c>
      <c r="L30" s="16" t="s">
        <v>157</v>
      </c>
      <c r="N30" s="16">
        <f t="shared" si="3"/>
        <v>6</v>
      </c>
      <c r="O30" s="16">
        <f t="shared" si="1"/>
        <v>1</v>
      </c>
    </row>
    <row r="31" spans="1:25" s="16" customFormat="1">
      <c r="A31" s="48" t="s">
        <v>258</v>
      </c>
      <c r="B31" s="16" t="s">
        <v>176</v>
      </c>
      <c r="C31" s="16">
        <v>1</v>
      </c>
      <c r="D31" s="16">
        <v>1</v>
      </c>
      <c r="E31" s="16" t="b">
        <v>0</v>
      </c>
      <c r="F31" s="16" t="b">
        <v>1</v>
      </c>
      <c r="G31" s="16">
        <v>1</v>
      </c>
      <c r="H31" s="16">
        <v>1</v>
      </c>
      <c r="I31" s="16">
        <v>0.01</v>
      </c>
      <c r="J31" s="16">
        <v>0.05</v>
      </c>
      <c r="K31" s="16">
        <v>1</v>
      </c>
      <c r="L31" s="16" t="s">
        <v>154</v>
      </c>
      <c r="N31" s="16">
        <f t="shared" si="3"/>
        <v>2</v>
      </c>
      <c r="O31" s="16">
        <f t="shared" si="1"/>
        <v>1</v>
      </c>
    </row>
    <row r="32" spans="1:25">
      <c r="J32" s="16"/>
    </row>
    <row r="33" spans="10:10">
      <c r="J33" s="16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P8"/>
  <sheetViews>
    <sheetView zoomScale="75" zoomScaleNormal="75" workbookViewId="0">
      <selection activeCell="H14" sqref="H14"/>
    </sheetView>
  </sheetViews>
  <sheetFormatPr defaultRowHeight="14.5"/>
  <cols>
    <col min="1" max="1" width="19.7265625" customWidth="1"/>
    <col min="2" max="2" width="25.7265625" bestFit="1" customWidth="1"/>
    <col min="3" max="14" width="18.453125" customWidth="1"/>
    <col min="15" max="19" width="14.54296875" customWidth="1"/>
  </cols>
  <sheetData>
    <row r="1" spans="1:16" s="3" customFormat="1" ht="42.65" customHeight="1">
      <c r="A1" s="3" t="s">
        <v>0</v>
      </c>
      <c r="B1" s="3" t="s">
        <v>26</v>
      </c>
      <c r="C1" s="3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3" t="s">
        <v>33</v>
      </c>
      <c r="J1" s="5" t="s">
        <v>34</v>
      </c>
      <c r="K1" s="3" t="s">
        <v>35</v>
      </c>
      <c r="L1" s="3" t="s">
        <v>36</v>
      </c>
    </row>
    <row r="2" spans="1:16">
      <c r="A2" t="s">
        <v>331</v>
      </c>
      <c r="B2" t="s">
        <v>324</v>
      </c>
      <c r="C2">
        <v>1</v>
      </c>
      <c r="D2" t="b">
        <v>1</v>
      </c>
      <c r="E2">
        <v>0.5</v>
      </c>
      <c r="F2">
        <v>0</v>
      </c>
      <c r="G2">
        <v>0</v>
      </c>
      <c r="H2">
        <v>0.7</v>
      </c>
      <c r="I2">
        <v>0.1</v>
      </c>
      <c r="J2">
        <v>0.1</v>
      </c>
      <c r="K2">
        <v>3</v>
      </c>
      <c r="L2">
        <v>0.1</v>
      </c>
    </row>
    <row r="3" spans="1:16">
      <c r="A3" t="s">
        <v>332</v>
      </c>
      <c r="B3" t="s">
        <v>329</v>
      </c>
      <c r="C3">
        <v>1</v>
      </c>
      <c r="D3" t="b">
        <v>1</v>
      </c>
      <c r="E3">
        <v>0.5</v>
      </c>
      <c r="F3">
        <v>0</v>
      </c>
      <c r="G3">
        <v>0</v>
      </c>
      <c r="H3">
        <v>0.7</v>
      </c>
      <c r="I3">
        <v>0.1</v>
      </c>
      <c r="J3">
        <v>0.1</v>
      </c>
      <c r="K3">
        <v>3</v>
      </c>
      <c r="L3">
        <v>0.1</v>
      </c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</sheetData>
  <sortState xmlns:xlrd2="http://schemas.microsoft.com/office/spreadsheetml/2017/richdata2" ref="A2:Q2">
    <sortCondition ref="A2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K11"/>
  <sheetViews>
    <sheetView zoomScaleNormal="100" workbookViewId="0">
      <selection activeCell="B29" sqref="B29"/>
    </sheetView>
  </sheetViews>
  <sheetFormatPr defaultRowHeight="14.5"/>
  <cols>
    <col min="1" max="1" width="20.90625" customWidth="1"/>
  </cols>
  <sheetData>
    <row r="1" spans="1:11">
      <c r="A1" t="s">
        <v>0</v>
      </c>
      <c r="B1" s="4" t="s">
        <v>83</v>
      </c>
      <c r="C1" s="4" t="s">
        <v>84</v>
      </c>
      <c r="D1" s="4" t="s">
        <v>85</v>
      </c>
      <c r="E1" s="30" t="s">
        <v>86</v>
      </c>
      <c r="F1" t="s">
        <v>87</v>
      </c>
    </row>
    <row r="2" spans="1:11">
      <c r="A2" t="s">
        <v>68</v>
      </c>
      <c r="B2">
        <v>1.01</v>
      </c>
      <c r="C2">
        <v>1.05</v>
      </c>
      <c r="D2">
        <v>0.97</v>
      </c>
      <c r="E2" s="30">
        <f>8*3.6</f>
        <v>28.8</v>
      </c>
      <c r="F2" t="s">
        <v>67</v>
      </c>
      <c r="K2" t="s">
        <v>253</v>
      </c>
    </row>
    <row r="3" spans="1:11">
      <c r="A3" t="s">
        <v>77</v>
      </c>
      <c r="B3">
        <v>1.01</v>
      </c>
      <c r="C3">
        <v>1.02</v>
      </c>
      <c r="D3">
        <v>1</v>
      </c>
      <c r="E3" s="30">
        <f>0.78*3.6</f>
        <v>2.8080000000000003</v>
      </c>
      <c r="F3" t="s">
        <v>76</v>
      </c>
    </row>
    <row r="4" spans="1:11">
      <c r="A4" t="s">
        <v>79</v>
      </c>
      <c r="B4">
        <v>1.01</v>
      </c>
      <c r="C4">
        <v>1.04</v>
      </c>
      <c r="D4">
        <v>0.96</v>
      </c>
      <c r="E4" s="30">
        <f>13.8*3.6</f>
        <v>49.680000000000007</v>
      </c>
      <c r="F4" t="s">
        <v>78</v>
      </c>
    </row>
    <row r="5" spans="1:11">
      <c r="A5" t="s">
        <v>70</v>
      </c>
      <c r="B5">
        <v>1</v>
      </c>
      <c r="C5">
        <v>1.04</v>
      </c>
      <c r="D5">
        <v>0.79</v>
      </c>
      <c r="E5" s="30">
        <f>2.04*3.6</f>
        <v>7.3440000000000003</v>
      </c>
      <c r="F5" t="s">
        <v>69</v>
      </c>
    </row>
    <row r="6" spans="1:11">
      <c r="A6" t="s">
        <v>75</v>
      </c>
      <c r="B6">
        <v>1</v>
      </c>
      <c r="C6">
        <v>1.02</v>
      </c>
      <c r="D6">
        <v>0.98</v>
      </c>
      <c r="E6" s="30">
        <f>2.04*3.6</f>
        <v>7.3440000000000003</v>
      </c>
      <c r="F6" t="s">
        <v>74</v>
      </c>
    </row>
    <row r="7" spans="1:11">
      <c r="A7" t="s">
        <v>72</v>
      </c>
      <c r="B7">
        <v>1.01</v>
      </c>
      <c r="C7">
        <v>1.06</v>
      </c>
      <c r="D7">
        <v>0.95</v>
      </c>
      <c r="E7" s="30">
        <f>3.55*3.6</f>
        <v>12.78</v>
      </c>
      <c r="F7" t="s">
        <v>73</v>
      </c>
    </row>
    <row r="8" spans="1:11">
      <c r="A8" t="s">
        <v>88</v>
      </c>
      <c r="B8">
        <v>0</v>
      </c>
      <c r="C8">
        <v>0</v>
      </c>
      <c r="D8">
        <v>0</v>
      </c>
      <c r="E8" s="30">
        <v>60</v>
      </c>
      <c r="F8" t="s">
        <v>89</v>
      </c>
    </row>
    <row r="9" spans="1:11">
      <c r="A9" t="s">
        <v>90</v>
      </c>
      <c r="B9">
        <v>1.01</v>
      </c>
      <c r="C9">
        <v>1.06</v>
      </c>
      <c r="D9">
        <v>0.95</v>
      </c>
      <c r="E9" s="30">
        <f>3.55*3.6</f>
        <v>12.78</v>
      </c>
      <c r="F9" t="s">
        <v>71</v>
      </c>
    </row>
    <row r="10" spans="1:11">
      <c r="A10" t="s">
        <v>81</v>
      </c>
      <c r="B10">
        <v>0</v>
      </c>
      <c r="C10">
        <v>0</v>
      </c>
      <c r="D10">
        <v>0</v>
      </c>
      <c r="E10" s="30">
        <v>0</v>
      </c>
      <c r="F10" t="s">
        <v>82</v>
      </c>
    </row>
    <row r="11" spans="1:11">
      <c r="A11" t="s">
        <v>321</v>
      </c>
      <c r="B11">
        <v>1.02</v>
      </c>
      <c r="C11">
        <v>1.03</v>
      </c>
      <c r="D11">
        <v>0.98</v>
      </c>
      <c r="E11" s="30">
        <v>1</v>
      </c>
      <c r="F11" t="s">
        <v>179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I3"/>
  <sheetViews>
    <sheetView workbookViewId="0">
      <selection activeCell="F16" sqref="F16"/>
    </sheetView>
  </sheetViews>
  <sheetFormatPr defaultRowHeight="14.5"/>
  <cols>
    <col min="1" max="1" width="29.81640625" customWidth="1"/>
    <col min="2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9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320</v>
      </c>
      <c r="I1" t="s">
        <v>330</v>
      </c>
    </row>
    <row r="2" spans="1:9">
      <c r="A2" t="s">
        <v>324</v>
      </c>
      <c r="B2">
        <v>3000</v>
      </c>
      <c r="C2">
        <v>40</v>
      </c>
      <c r="D2" t="b">
        <v>0</v>
      </c>
      <c r="E2" t="s">
        <v>5</v>
      </c>
      <c r="F2" t="s">
        <v>321</v>
      </c>
      <c r="G2" t="s">
        <v>268</v>
      </c>
      <c r="H2" t="s">
        <v>322</v>
      </c>
      <c r="I2" t="str">
        <f>G2</f>
        <v>DE</v>
      </c>
    </row>
    <row r="3" spans="1:9">
      <c r="A3" t="s">
        <v>329</v>
      </c>
      <c r="B3">
        <v>3000</v>
      </c>
      <c r="C3">
        <v>40</v>
      </c>
      <c r="D3" t="b">
        <v>0</v>
      </c>
      <c r="E3" t="s">
        <v>5</v>
      </c>
      <c r="F3" t="s">
        <v>321</v>
      </c>
      <c r="G3" t="s">
        <v>1</v>
      </c>
      <c r="H3" s="46" t="s">
        <v>322</v>
      </c>
      <c r="I3" t="str">
        <f>G3</f>
        <v>NL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rgb="FFFFC000"/>
  </sheetPr>
  <dimension ref="A1:J12"/>
  <sheetViews>
    <sheetView zoomScale="70" zoomScaleNormal="70" workbookViewId="0">
      <selection activeCell="G13" sqref="G13"/>
    </sheetView>
  </sheetViews>
  <sheetFormatPr defaultRowHeight="14.5"/>
  <cols>
    <col min="1" max="1" width="42.1796875" customWidth="1"/>
    <col min="3" max="3" width="12.54296875" customWidth="1"/>
    <col min="4" max="4" width="15.453125" bestFit="1" customWidth="1"/>
    <col min="5" max="5" width="14" customWidth="1"/>
    <col min="6" max="6" width="1.81640625" customWidth="1"/>
    <col min="7" max="7" width="34.26953125" customWidth="1"/>
  </cols>
  <sheetData>
    <row r="1" spans="1:10" ht="26.5" customHeight="1">
      <c r="A1" t="s">
        <v>0</v>
      </c>
      <c r="B1" t="s">
        <v>42</v>
      </c>
      <c r="C1" t="s">
        <v>43</v>
      </c>
      <c r="D1" t="s">
        <v>44</v>
      </c>
      <c r="E1" t="s">
        <v>45</v>
      </c>
      <c r="G1" s="47" t="s">
        <v>388</v>
      </c>
    </row>
    <row r="2" spans="1:10">
      <c r="A2" t="s">
        <v>396</v>
      </c>
      <c r="B2">
        <v>1</v>
      </c>
      <c r="C2" s="2">
        <v>700</v>
      </c>
      <c r="D2">
        <v>700</v>
      </c>
      <c r="E2" s="2">
        <v>700</v>
      </c>
    </row>
    <row r="3" spans="1:10">
      <c r="A3" t="s">
        <v>393</v>
      </c>
      <c r="B3">
        <v>1</v>
      </c>
      <c r="C3" s="2">
        <f>D3</f>
        <v>10000</v>
      </c>
      <c r="D3">
        <v>10000</v>
      </c>
      <c r="E3" s="2">
        <v>0</v>
      </c>
    </row>
    <row r="4" spans="1:10">
      <c r="A4" s="46" t="s">
        <v>394</v>
      </c>
      <c r="B4" s="46">
        <v>1</v>
      </c>
      <c r="C4" s="2">
        <v>700</v>
      </c>
      <c r="D4" s="46">
        <v>700</v>
      </c>
      <c r="E4" s="2">
        <v>700</v>
      </c>
    </row>
    <row r="5" spans="1:10">
      <c r="A5" s="46" t="s">
        <v>395</v>
      </c>
      <c r="B5" s="46">
        <v>1</v>
      </c>
      <c r="C5" s="2">
        <f>D5</f>
        <v>10000</v>
      </c>
      <c r="D5" s="46">
        <v>10000</v>
      </c>
      <c r="E5" s="2">
        <v>0</v>
      </c>
      <c r="J5" s="17"/>
    </row>
    <row r="7" spans="1:10">
      <c r="A7" t="s">
        <v>401</v>
      </c>
      <c r="B7">
        <v>10</v>
      </c>
      <c r="D7" s="37"/>
      <c r="E7" s="37">
        <v>290.54545454545456</v>
      </c>
    </row>
    <row r="8" spans="1:10">
      <c r="A8" t="s">
        <v>400</v>
      </c>
      <c r="B8">
        <v>10</v>
      </c>
      <c r="D8" s="37"/>
      <c r="E8" s="37">
        <v>1821.6363636363637</v>
      </c>
    </row>
    <row r="9" spans="1:10">
      <c r="A9" t="s">
        <v>402</v>
      </c>
      <c r="B9">
        <v>10</v>
      </c>
      <c r="D9" s="37"/>
      <c r="E9" s="37">
        <v>1724.3181818181818</v>
      </c>
    </row>
    <row r="10" spans="1:10">
      <c r="A10" s="46" t="s">
        <v>401</v>
      </c>
      <c r="B10">
        <v>20</v>
      </c>
      <c r="C10" s="46"/>
      <c r="D10" s="46"/>
      <c r="E10">
        <v>228.4</v>
      </c>
    </row>
    <row r="11" spans="1:10">
      <c r="A11" s="46" t="s">
        <v>400</v>
      </c>
      <c r="B11">
        <v>20</v>
      </c>
      <c r="C11" s="46"/>
      <c r="D11" s="46"/>
      <c r="E11">
        <v>2450</v>
      </c>
    </row>
    <row r="12" spans="1:10">
      <c r="A12" s="46" t="s">
        <v>402</v>
      </c>
      <c r="B12">
        <v>20</v>
      </c>
      <c r="C12" s="46"/>
      <c r="E12" s="46">
        <v>3298.8249999999998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rgb="FFFFC000"/>
  </sheetPr>
  <dimension ref="A1:D5"/>
  <sheetViews>
    <sheetView zoomScaleNormal="100" workbookViewId="0">
      <selection activeCell="D5" sqref="D5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4">
      <c r="A1" t="s">
        <v>271</v>
      </c>
      <c r="B1" t="s">
        <v>392</v>
      </c>
      <c r="C1" s="46" t="s">
        <v>403</v>
      </c>
      <c r="D1" s="46" t="s">
        <v>404</v>
      </c>
    </row>
    <row r="2" spans="1:4">
      <c r="A2" s="46" t="s">
        <v>401</v>
      </c>
      <c r="B2" s="46" t="s">
        <v>1</v>
      </c>
      <c r="C2" s="46" t="s">
        <v>146</v>
      </c>
      <c r="D2">
        <v>0</v>
      </c>
    </row>
    <row r="3" spans="1:4">
      <c r="A3" s="46" t="s">
        <v>400</v>
      </c>
      <c r="B3" t="s">
        <v>1</v>
      </c>
      <c r="C3" s="29" t="s">
        <v>145</v>
      </c>
      <c r="D3">
        <v>0</v>
      </c>
    </row>
    <row r="4" spans="1:4">
      <c r="A4" s="46" t="s">
        <v>402</v>
      </c>
      <c r="B4" s="46" t="s">
        <v>1</v>
      </c>
      <c r="C4" s="29" t="s">
        <v>143</v>
      </c>
      <c r="D4">
        <v>0</v>
      </c>
    </row>
    <row r="5" spans="1:4">
      <c r="A5" s="46"/>
      <c r="B5" s="46"/>
      <c r="C5" s="46"/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FFC000"/>
  </sheetPr>
  <dimension ref="A1:L33"/>
  <sheetViews>
    <sheetView zoomScale="85" zoomScaleNormal="85" workbookViewId="0">
      <selection activeCell="C20" sqref="C20"/>
    </sheetView>
  </sheetViews>
  <sheetFormatPr defaultRowHeight="14.5"/>
  <cols>
    <col min="1" max="1" width="37.36328125" customWidth="1"/>
    <col min="2" max="2" width="26.1796875" customWidth="1"/>
    <col min="3" max="3" width="24.453125" customWidth="1"/>
    <col min="4" max="4" width="17" customWidth="1"/>
    <col min="5" max="7" width="7.90625" style="46" customWidth="1"/>
    <col min="8" max="8" width="20" customWidth="1"/>
    <col min="9" max="9" width="14.08984375" customWidth="1"/>
  </cols>
  <sheetData>
    <row r="1" spans="1:12">
      <c r="A1" t="s">
        <v>382</v>
      </c>
      <c r="B1" s="46" t="s">
        <v>401</v>
      </c>
      <c r="C1" s="46" t="s">
        <v>400</v>
      </c>
      <c r="D1" s="46" t="s">
        <v>402</v>
      </c>
      <c r="E1" s="29"/>
      <c r="F1" s="52" t="s">
        <v>399</v>
      </c>
      <c r="G1" s="48" t="s">
        <v>398</v>
      </c>
      <c r="H1" s="48" t="s">
        <v>397</v>
      </c>
      <c r="I1" s="48" t="s">
        <v>302</v>
      </c>
      <c r="J1" s="48" t="s">
        <v>303</v>
      </c>
      <c r="K1" s="48" t="s">
        <v>405</v>
      </c>
    </row>
    <row r="2" spans="1:12">
      <c r="A2" s="50">
        <v>2019</v>
      </c>
      <c r="B2" s="51">
        <v>290.54545454545456</v>
      </c>
      <c r="C2" s="51">
        <v>1821.6363636363637</v>
      </c>
      <c r="D2" s="51">
        <v>1724.3181818181818</v>
      </c>
      <c r="E2" s="51"/>
      <c r="F2" s="51"/>
      <c r="G2" s="51"/>
      <c r="H2" s="49">
        <v>2019</v>
      </c>
      <c r="I2" s="46">
        <v>4236</v>
      </c>
      <c r="J2" s="46">
        <v>962</v>
      </c>
      <c r="K2" s="46">
        <v>6789</v>
      </c>
    </row>
    <row r="3" spans="1:12">
      <c r="A3">
        <v>2020</v>
      </c>
      <c r="B3" s="51">
        <v>290.54545454545456</v>
      </c>
      <c r="C3" s="51">
        <v>1821.6363636363637</v>
      </c>
      <c r="D3" s="51">
        <v>1724.3181818181818</v>
      </c>
      <c r="E3" s="51"/>
      <c r="F3" s="51"/>
      <c r="G3" s="51"/>
      <c r="H3" s="49">
        <v>2030</v>
      </c>
      <c r="I3" s="46">
        <v>7432</v>
      </c>
      <c r="J3" s="46">
        <v>21000</v>
      </c>
      <c r="K3" s="37">
        <v>25756.5</v>
      </c>
    </row>
    <row r="4" spans="1:12">
      <c r="A4" s="50">
        <v>2021</v>
      </c>
      <c r="B4" s="51">
        <v>290.54545454545456</v>
      </c>
      <c r="C4" s="51">
        <v>1821.6363636363637</v>
      </c>
      <c r="D4" s="51">
        <v>1724.3181818181818</v>
      </c>
      <c r="E4" s="51"/>
      <c r="F4" s="51"/>
      <c r="G4" s="51"/>
      <c r="H4" s="49">
        <v>2050</v>
      </c>
      <c r="I4" s="46">
        <v>12000</v>
      </c>
      <c r="J4" s="46">
        <v>70000</v>
      </c>
      <c r="K4" s="46">
        <v>91733</v>
      </c>
    </row>
    <row r="5" spans="1:12">
      <c r="A5" s="46">
        <v>2022</v>
      </c>
      <c r="B5" s="51">
        <v>290.54545454545456</v>
      </c>
      <c r="C5" s="51">
        <v>1821.6363636363637</v>
      </c>
      <c r="D5" s="51">
        <v>1724.3181818181818</v>
      </c>
      <c r="H5" s="46"/>
      <c r="I5" s="46"/>
      <c r="J5" s="46"/>
      <c r="K5" s="46"/>
    </row>
    <row r="6" spans="1:12">
      <c r="A6" s="50">
        <v>2023</v>
      </c>
      <c r="B6" s="51">
        <v>290.54545454545456</v>
      </c>
      <c r="C6" s="51">
        <v>1821.6363636363637</v>
      </c>
      <c r="D6" s="51">
        <v>1724.3181818181818</v>
      </c>
      <c r="H6" s="48" t="s">
        <v>398</v>
      </c>
      <c r="I6" s="48" t="s">
        <v>302</v>
      </c>
      <c r="J6" s="48" t="s">
        <v>303</v>
      </c>
      <c r="K6" s="48" t="s">
        <v>405</v>
      </c>
    </row>
    <row r="7" spans="1:12">
      <c r="A7" s="46">
        <v>2024</v>
      </c>
      <c r="B7" s="51">
        <v>290.54545454545456</v>
      </c>
      <c r="C7" s="51">
        <v>1821.6363636363637</v>
      </c>
      <c r="D7" s="51">
        <v>1724.3181818181818</v>
      </c>
      <c r="H7" s="50" t="s">
        <v>406</v>
      </c>
      <c r="I7" s="51">
        <v>290.54545454545502</v>
      </c>
      <c r="J7" s="51">
        <v>1821.6363636363637</v>
      </c>
      <c r="K7" s="51">
        <v>1724.3181818181818</v>
      </c>
    </row>
    <row r="8" spans="1:12">
      <c r="A8" s="50">
        <v>2025</v>
      </c>
      <c r="B8" s="51">
        <v>290.54545454545456</v>
      </c>
      <c r="C8" s="51">
        <v>1821.6363636363637</v>
      </c>
      <c r="D8" s="51">
        <v>1724.3181818181818</v>
      </c>
      <c r="H8" s="50" t="s">
        <v>408</v>
      </c>
      <c r="I8" s="51">
        <v>228.4</v>
      </c>
      <c r="J8" s="51">
        <v>2450</v>
      </c>
      <c r="K8" s="51">
        <v>3298.8249999999998</v>
      </c>
    </row>
    <row r="9" spans="1:12">
      <c r="A9" s="46">
        <v>2026</v>
      </c>
      <c r="B9" s="51">
        <v>290.54545454545456</v>
      </c>
      <c r="C9" s="51">
        <v>1821.6363636363637</v>
      </c>
      <c r="D9" s="51">
        <v>1724.3181818181818</v>
      </c>
      <c r="H9" s="50" t="s">
        <v>407</v>
      </c>
      <c r="I9" s="51">
        <v>250.45161290322579</v>
      </c>
      <c r="J9" s="51">
        <v>2227.0322580645161</v>
      </c>
      <c r="K9" s="51">
        <v>2740.1290322580644</v>
      </c>
    </row>
    <row r="10" spans="1:12">
      <c r="A10" s="50">
        <v>2027</v>
      </c>
      <c r="B10" s="51">
        <v>290.54545454545456</v>
      </c>
      <c r="C10" s="51">
        <v>1821.6363636363637</v>
      </c>
      <c r="D10" s="51">
        <v>1724.3181818181818</v>
      </c>
    </row>
    <row r="11" spans="1:12">
      <c r="A11" s="46">
        <v>2028</v>
      </c>
      <c r="B11" s="51">
        <v>290.54545454545456</v>
      </c>
      <c r="C11" s="51">
        <v>1821.6363636363637</v>
      </c>
      <c r="D11" s="51">
        <v>1724.3181818181818</v>
      </c>
      <c r="I11" s="46"/>
    </row>
    <row r="12" spans="1:12">
      <c r="A12" s="46">
        <v>2029</v>
      </c>
      <c r="B12" s="51">
        <v>290.54545454545456</v>
      </c>
      <c r="C12" s="51">
        <v>1821.6363636363637</v>
      </c>
      <c r="D12" s="51">
        <v>1724.3181818181818</v>
      </c>
    </row>
    <row r="13" spans="1:12">
      <c r="A13" s="50">
        <v>2030</v>
      </c>
      <c r="B13" s="51">
        <v>228.4</v>
      </c>
      <c r="C13" s="51">
        <v>2450</v>
      </c>
      <c r="D13" s="51">
        <v>3298.8249999999998</v>
      </c>
    </row>
    <row r="14" spans="1:12">
      <c r="A14" s="50">
        <v>2031</v>
      </c>
      <c r="B14" s="51">
        <v>228.4</v>
      </c>
      <c r="C14" s="51">
        <v>2450</v>
      </c>
      <c r="D14" s="51">
        <v>3298.8249999999998</v>
      </c>
      <c r="G14" s="50"/>
      <c r="H14" s="46" t="s">
        <v>145</v>
      </c>
      <c r="I14" s="46" t="s">
        <v>331</v>
      </c>
      <c r="J14" s="46" t="b">
        <v>1</v>
      </c>
      <c r="K14" s="46">
        <v>400</v>
      </c>
    </row>
    <row r="15" spans="1:12">
      <c r="A15" s="46">
        <v>2032</v>
      </c>
      <c r="B15" s="51">
        <v>228.4</v>
      </c>
      <c r="C15" s="51">
        <v>2450</v>
      </c>
      <c r="D15" s="51">
        <v>3298.8249999999998</v>
      </c>
      <c r="G15" s="50"/>
      <c r="H15" s="46" t="s">
        <v>146</v>
      </c>
      <c r="I15" s="46" t="s">
        <v>331</v>
      </c>
      <c r="J15" s="46" t="b">
        <v>1</v>
      </c>
      <c r="K15" s="46">
        <v>220</v>
      </c>
      <c r="L15" s="46"/>
    </row>
    <row r="16" spans="1:12">
      <c r="A16" s="46">
        <v>2033</v>
      </c>
      <c r="B16" s="51">
        <v>228.4</v>
      </c>
      <c r="C16" s="51">
        <v>2450</v>
      </c>
      <c r="D16" s="51">
        <v>3298.8249999999998</v>
      </c>
      <c r="H16" s="46" t="s">
        <v>143</v>
      </c>
      <c r="I16" s="46" t="s">
        <v>331</v>
      </c>
      <c r="J16" s="46" t="b">
        <v>1</v>
      </c>
      <c r="K16" s="51">
        <v>300</v>
      </c>
    </row>
    <row r="17" spans="1:12">
      <c r="A17" s="50">
        <v>2034</v>
      </c>
      <c r="B17" s="51">
        <v>228.4</v>
      </c>
      <c r="C17" s="51">
        <v>2450</v>
      </c>
      <c r="D17" s="51">
        <v>3298.8249999999998</v>
      </c>
      <c r="L17" s="46"/>
    </row>
    <row r="18" spans="1:12">
      <c r="A18" s="50">
        <v>2035</v>
      </c>
      <c r="B18" s="51">
        <v>228.4</v>
      </c>
      <c r="C18" s="51">
        <v>2450</v>
      </c>
      <c r="D18" s="51">
        <v>3298.8249999999998</v>
      </c>
      <c r="H18" s="46"/>
      <c r="I18" s="46"/>
      <c r="J18" s="46"/>
      <c r="K18" s="46"/>
      <c r="L18" s="46"/>
    </row>
    <row r="19" spans="1:12">
      <c r="A19" s="46">
        <v>2036</v>
      </c>
      <c r="B19" s="51">
        <v>228.4</v>
      </c>
      <c r="C19" s="51">
        <v>2450</v>
      </c>
      <c r="D19" s="51">
        <v>3298.8249999999998</v>
      </c>
    </row>
    <row r="20" spans="1:12">
      <c r="A20" s="46">
        <v>2037</v>
      </c>
      <c r="B20" s="51">
        <v>228.4</v>
      </c>
      <c r="C20" s="51">
        <v>2450</v>
      </c>
      <c r="D20" s="51">
        <v>3298.8249999999998</v>
      </c>
    </row>
    <row r="21" spans="1:12">
      <c r="A21" s="50">
        <v>2038</v>
      </c>
      <c r="B21" s="51">
        <v>228.4</v>
      </c>
      <c r="C21" s="51">
        <v>2450</v>
      </c>
      <c r="D21" s="51">
        <v>3298.8249999999998</v>
      </c>
    </row>
    <row r="22" spans="1:12">
      <c r="A22" s="50">
        <v>2039</v>
      </c>
      <c r="B22" s="51">
        <v>228.4</v>
      </c>
      <c r="C22" s="51">
        <v>2450</v>
      </c>
      <c r="D22" s="51">
        <v>3298.8249999999998</v>
      </c>
    </row>
    <row r="23" spans="1:12">
      <c r="A23" s="46">
        <v>2040</v>
      </c>
      <c r="B23" s="51">
        <v>228.4</v>
      </c>
      <c r="C23" s="51">
        <v>2450</v>
      </c>
      <c r="D23" s="51">
        <v>3298.8249999999998</v>
      </c>
    </row>
    <row r="24" spans="1:12">
      <c r="A24" s="46">
        <v>2041</v>
      </c>
      <c r="B24" s="51">
        <v>228.4</v>
      </c>
      <c r="C24" s="51">
        <v>2450</v>
      </c>
      <c r="D24" s="51">
        <v>3298.8249999999998</v>
      </c>
    </row>
    <row r="25" spans="1:12">
      <c r="A25" s="50">
        <v>2042</v>
      </c>
      <c r="B25" s="51">
        <v>228.4</v>
      </c>
      <c r="C25" s="51">
        <v>2450</v>
      </c>
      <c r="D25" s="51">
        <v>3298.8249999999998</v>
      </c>
    </row>
    <row r="26" spans="1:12">
      <c r="A26" s="50">
        <v>2043</v>
      </c>
      <c r="B26" s="51">
        <v>228.4</v>
      </c>
      <c r="C26" s="51">
        <v>2450</v>
      </c>
      <c r="D26" s="51">
        <v>3298.8249999999998</v>
      </c>
    </row>
    <row r="27" spans="1:12">
      <c r="A27" s="46">
        <v>2044</v>
      </c>
      <c r="B27" s="51">
        <v>228.4</v>
      </c>
      <c r="C27" s="51">
        <v>2450</v>
      </c>
      <c r="D27" s="51">
        <v>3298.8249999999998</v>
      </c>
    </row>
    <row r="28" spans="1:12">
      <c r="A28" s="46">
        <v>2045</v>
      </c>
      <c r="B28" s="51">
        <v>228.4</v>
      </c>
      <c r="C28" s="51">
        <v>2450</v>
      </c>
      <c r="D28" s="51">
        <v>3298.8249999999998</v>
      </c>
    </row>
    <row r="29" spans="1:12">
      <c r="A29" s="50">
        <v>2046</v>
      </c>
      <c r="B29" s="51">
        <v>228.4</v>
      </c>
      <c r="C29" s="51">
        <v>2450</v>
      </c>
      <c r="D29" s="51">
        <v>3298.8249999999998</v>
      </c>
    </row>
    <row r="30" spans="1:12">
      <c r="A30" s="50">
        <v>2047</v>
      </c>
      <c r="B30" s="51">
        <v>228.4</v>
      </c>
      <c r="C30" s="51">
        <v>2450</v>
      </c>
      <c r="D30" s="51">
        <v>3298.8249999999998</v>
      </c>
    </row>
    <row r="31" spans="1:12">
      <c r="A31" s="46">
        <v>2048</v>
      </c>
      <c r="B31" s="51">
        <v>228.4</v>
      </c>
      <c r="C31" s="51">
        <v>2450</v>
      </c>
      <c r="D31" s="51">
        <v>3298.8249999999998</v>
      </c>
    </row>
    <row r="32" spans="1:12">
      <c r="A32" s="46">
        <v>2049</v>
      </c>
      <c r="B32" s="51">
        <v>228.4</v>
      </c>
      <c r="C32" s="51">
        <v>2450</v>
      </c>
      <c r="D32" s="51">
        <v>3298.8249999999998</v>
      </c>
    </row>
    <row r="33" spans="1:4">
      <c r="A33" s="50">
        <v>2050</v>
      </c>
      <c r="B33" s="51">
        <v>228.4</v>
      </c>
      <c r="C33" s="51">
        <v>2450</v>
      </c>
      <c r="D33" s="51">
        <v>3298.8249999999998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FFC000"/>
  </sheetPr>
  <dimension ref="A1:I37"/>
  <sheetViews>
    <sheetView workbookViewId="0">
      <selection activeCell="K4" sqref="K4"/>
    </sheetView>
  </sheetViews>
  <sheetFormatPr defaultRowHeight="14.5"/>
  <cols>
    <col min="1" max="1" width="12.81640625" customWidth="1"/>
    <col min="2" max="2" width="8.7265625" style="46"/>
  </cols>
  <sheetData>
    <row r="1" spans="1:9">
      <c r="A1" s="46" t="s">
        <v>382</v>
      </c>
      <c r="B1" s="46" t="s">
        <v>1</v>
      </c>
      <c r="C1" t="s">
        <v>268</v>
      </c>
      <c r="E1" s="46" t="s">
        <v>410</v>
      </c>
    </row>
    <row r="2" spans="1:9">
      <c r="A2" s="46">
        <v>2019</v>
      </c>
      <c r="B2" s="37">
        <v>21.7845449890137</v>
      </c>
      <c r="C2" s="51">
        <v>19.7</v>
      </c>
      <c r="E2" s="46">
        <v>2019</v>
      </c>
      <c r="F2" s="46">
        <v>1</v>
      </c>
      <c r="G2" s="37">
        <v>21.7845449890137</v>
      </c>
    </row>
    <row r="3" spans="1:9">
      <c r="A3" s="46">
        <v>2020</v>
      </c>
      <c r="B3" s="37">
        <v>21.732001069450401</v>
      </c>
      <c r="C3" s="51">
        <v>20.399999999999999</v>
      </c>
      <c r="E3" s="46">
        <v>2020</v>
      </c>
      <c r="F3" s="46">
        <v>2</v>
      </c>
      <c r="G3" s="37">
        <v>21.732001069450401</v>
      </c>
    </row>
    <row r="4" spans="1:9">
      <c r="A4" s="46">
        <v>2021</v>
      </c>
      <c r="B4" s="37">
        <v>45.310069289016702</v>
      </c>
      <c r="C4" s="51">
        <v>21.7</v>
      </c>
      <c r="E4" s="46">
        <v>2021</v>
      </c>
      <c r="F4" s="46">
        <v>3</v>
      </c>
      <c r="G4" s="37">
        <v>45.310069289016702</v>
      </c>
    </row>
    <row r="5" spans="1:9">
      <c r="A5" s="46">
        <v>2022</v>
      </c>
      <c r="B5" s="37">
        <v>63.1633059127807</v>
      </c>
      <c r="C5" s="51">
        <v>25.177777777777777</v>
      </c>
      <c r="F5">
        <v>4</v>
      </c>
      <c r="G5" s="37">
        <v>63.1633059127807</v>
      </c>
      <c r="H5" s="46"/>
    </row>
    <row r="6" spans="1:9">
      <c r="A6" s="46">
        <v>2023</v>
      </c>
      <c r="B6" s="37">
        <v>66.373634433746304</v>
      </c>
      <c r="C6" s="51">
        <v>28.655555555555559</v>
      </c>
      <c r="F6">
        <v>5</v>
      </c>
      <c r="G6" s="37">
        <v>66.373634433746304</v>
      </c>
      <c r="H6" s="46"/>
      <c r="I6" s="46"/>
    </row>
    <row r="7" spans="1:9">
      <c r="A7" s="46">
        <v>2024</v>
      </c>
      <c r="B7" s="37">
        <v>69.664229811859101</v>
      </c>
      <c r="C7" s="51">
        <v>32.13333333333334</v>
      </c>
      <c r="F7">
        <v>6</v>
      </c>
      <c r="G7" s="37">
        <v>69.664229811859101</v>
      </c>
      <c r="H7" s="46"/>
      <c r="I7" s="46"/>
    </row>
    <row r="8" spans="1:9">
      <c r="A8" s="46">
        <v>2025</v>
      </c>
      <c r="B8" s="37">
        <v>73.115337734985303</v>
      </c>
      <c r="C8" s="51">
        <v>35.611111111111114</v>
      </c>
      <c r="F8">
        <v>7</v>
      </c>
      <c r="G8" s="37">
        <v>73.115337734985303</v>
      </c>
      <c r="H8" s="46"/>
      <c r="I8" s="46"/>
    </row>
    <row r="9" spans="1:9">
      <c r="A9" s="46">
        <v>2026</v>
      </c>
      <c r="B9" s="37">
        <v>76.807218003845193</v>
      </c>
      <c r="C9" s="51">
        <v>39.088888888888889</v>
      </c>
      <c r="F9">
        <v>8</v>
      </c>
      <c r="G9" s="37">
        <v>76.807218003845193</v>
      </c>
      <c r="H9" s="46"/>
      <c r="I9" s="46"/>
    </row>
    <row r="10" spans="1:9">
      <c r="A10" s="46">
        <v>2027</v>
      </c>
      <c r="B10" s="37">
        <v>80.659617874145496</v>
      </c>
      <c r="C10" s="51">
        <v>42.56666666666667</v>
      </c>
      <c r="F10">
        <v>9</v>
      </c>
      <c r="G10" s="37">
        <v>80.659617874145496</v>
      </c>
      <c r="H10" s="46"/>
      <c r="I10" s="46"/>
    </row>
    <row r="11" spans="1:9">
      <c r="A11" s="46">
        <v>2028</v>
      </c>
      <c r="B11" s="37">
        <v>84.672537345886198</v>
      </c>
      <c r="C11" s="51">
        <v>46.044444444444451</v>
      </c>
      <c r="F11">
        <v>10</v>
      </c>
      <c r="G11" s="37">
        <v>84.672537345886198</v>
      </c>
      <c r="H11" s="46"/>
      <c r="I11" s="46"/>
    </row>
    <row r="12" spans="1:9">
      <c r="A12" s="46">
        <v>2029</v>
      </c>
      <c r="B12" s="37">
        <v>88.926222106933594</v>
      </c>
      <c r="C12" s="51">
        <v>49.522222222222226</v>
      </c>
      <c r="F12">
        <v>11</v>
      </c>
      <c r="G12" s="37">
        <v>88.926222106933594</v>
      </c>
      <c r="H12" s="46"/>
      <c r="I12" s="46"/>
    </row>
    <row r="13" spans="1:9">
      <c r="A13" s="46">
        <v>2030</v>
      </c>
      <c r="B13" s="37">
        <v>93.340433525848397</v>
      </c>
      <c r="C13" s="51">
        <v>53</v>
      </c>
      <c r="E13" s="46">
        <v>2030</v>
      </c>
      <c r="F13" s="46">
        <v>12</v>
      </c>
      <c r="G13" s="37">
        <v>93.340433525848397</v>
      </c>
    </row>
    <row r="14" spans="1:9">
      <c r="A14" s="46">
        <v>2031</v>
      </c>
      <c r="B14" s="37">
        <v>97.995417290496803</v>
      </c>
      <c r="C14" s="51">
        <v>57.699999999999996</v>
      </c>
      <c r="F14">
        <v>13</v>
      </c>
      <c r="G14" s="37">
        <v>97.995417290496803</v>
      </c>
      <c r="H14" s="46"/>
      <c r="I14" s="46"/>
    </row>
    <row r="15" spans="1:9">
      <c r="A15" s="46">
        <v>2032</v>
      </c>
      <c r="B15" s="37">
        <v>102.891173400879</v>
      </c>
      <c r="C15" s="51">
        <v>62.399999999999991</v>
      </c>
      <c r="F15">
        <v>14</v>
      </c>
      <c r="G15" s="37">
        <v>102.891173400879</v>
      </c>
      <c r="H15" s="46"/>
      <c r="I15" s="46"/>
    </row>
    <row r="16" spans="1:9">
      <c r="A16" s="46">
        <v>2033</v>
      </c>
      <c r="B16" s="37">
        <v>108.107968714142</v>
      </c>
      <c r="C16" s="51">
        <v>67.099999999999994</v>
      </c>
      <c r="F16">
        <v>15</v>
      </c>
      <c r="G16" s="37">
        <v>108.107968714142</v>
      </c>
      <c r="H16" s="46"/>
      <c r="I16" s="46"/>
    </row>
    <row r="17" spans="1:9">
      <c r="A17" s="46">
        <v>2034</v>
      </c>
      <c r="B17" s="37">
        <v>113.485276572418</v>
      </c>
      <c r="C17" s="51">
        <v>71.8</v>
      </c>
      <c r="F17">
        <v>16</v>
      </c>
      <c r="G17" s="37">
        <v>113.485276572418</v>
      </c>
      <c r="H17" s="46"/>
      <c r="I17" s="46"/>
    </row>
    <row r="18" spans="1:9">
      <c r="A18" s="46">
        <v>2035</v>
      </c>
      <c r="B18" s="37">
        <v>119.183616577148</v>
      </c>
      <c r="C18" s="51">
        <v>76.5</v>
      </c>
      <c r="F18">
        <v>17</v>
      </c>
      <c r="G18" s="37">
        <v>119.183616577148</v>
      </c>
      <c r="H18" s="46"/>
      <c r="I18" s="46"/>
    </row>
    <row r="19" spans="1:9">
      <c r="A19" s="46">
        <v>2036</v>
      </c>
      <c r="B19" s="37">
        <v>125.122728927612</v>
      </c>
      <c r="C19" s="51">
        <v>81.2</v>
      </c>
      <c r="F19">
        <v>18</v>
      </c>
      <c r="G19" s="37">
        <v>125.122728927612</v>
      </c>
      <c r="H19" s="46"/>
      <c r="I19" s="46"/>
    </row>
    <row r="20" spans="1:9">
      <c r="A20" s="46">
        <v>2037</v>
      </c>
      <c r="B20" s="37">
        <v>131.382880480957</v>
      </c>
      <c r="C20" s="51">
        <v>85.899999999999991</v>
      </c>
      <c r="F20">
        <v>19</v>
      </c>
      <c r="G20" s="37">
        <v>131.382880480957</v>
      </c>
      <c r="H20" s="46"/>
      <c r="I20" s="46"/>
    </row>
    <row r="21" spans="1:9">
      <c r="A21" s="46">
        <v>2038</v>
      </c>
      <c r="B21" s="37">
        <v>137.964057124329</v>
      </c>
      <c r="C21" s="51">
        <v>90.6</v>
      </c>
      <c r="F21">
        <v>20</v>
      </c>
      <c r="G21" s="37">
        <v>137.964057124329</v>
      </c>
      <c r="H21" s="46"/>
      <c r="I21" s="46"/>
    </row>
    <row r="22" spans="1:9">
      <c r="A22" s="46">
        <v>2039</v>
      </c>
      <c r="B22" s="37">
        <v>144.86627297058101</v>
      </c>
      <c r="C22" s="51">
        <v>95.3</v>
      </c>
      <c r="F22">
        <v>21</v>
      </c>
      <c r="G22" s="37">
        <v>144.86627297058101</v>
      </c>
      <c r="H22" s="46"/>
      <c r="I22" s="46"/>
    </row>
    <row r="23" spans="1:9">
      <c r="A23" s="46">
        <v>2040</v>
      </c>
      <c r="B23" s="37">
        <v>152.08952801971401</v>
      </c>
      <c r="C23" s="51">
        <v>100</v>
      </c>
      <c r="E23" s="46">
        <v>2040</v>
      </c>
      <c r="F23" s="46">
        <v>22</v>
      </c>
      <c r="G23" s="37">
        <v>152.08952801971401</v>
      </c>
    </row>
    <row r="24" spans="1:9">
      <c r="A24" s="46">
        <v>2041</v>
      </c>
      <c r="B24" s="37">
        <v>154.87831521398357</v>
      </c>
      <c r="C24" s="51">
        <v>102</v>
      </c>
      <c r="F24">
        <v>23</v>
      </c>
      <c r="G24" s="37">
        <f t="shared" ref="G24:G37" si="0">_xlfn.FORECAST.LINEAR(F24,$G$2:$G$23,$F$2:$F$23)</f>
        <v>154.87831521398357</v>
      </c>
      <c r="H24" s="46"/>
      <c r="I24" s="46"/>
    </row>
    <row r="25" spans="1:9">
      <c r="A25" s="46">
        <v>2042</v>
      </c>
      <c r="B25" s="37">
        <v>160.36718818841777</v>
      </c>
      <c r="C25" s="51">
        <v>104</v>
      </c>
      <c r="F25">
        <v>24</v>
      </c>
      <c r="G25" s="37">
        <f t="shared" si="0"/>
        <v>160.36718818841777</v>
      </c>
      <c r="H25" s="46"/>
      <c r="I25" s="46"/>
    </row>
    <row r="26" spans="1:9">
      <c r="A26" s="46">
        <v>2043</v>
      </c>
      <c r="B26" s="37">
        <v>165.85606116285197</v>
      </c>
      <c r="C26" s="51">
        <v>106</v>
      </c>
      <c r="F26">
        <v>25</v>
      </c>
      <c r="G26" s="37">
        <f t="shared" si="0"/>
        <v>165.85606116285197</v>
      </c>
      <c r="H26" s="46"/>
      <c r="I26" s="46"/>
    </row>
    <row r="27" spans="1:9">
      <c r="A27" s="46">
        <v>2044</v>
      </c>
      <c r="B27" s="37">
        <v>171.34493413728617</v>
      </c>
      <c r="C27" s="51">
        <v>108</v>
      </c>
      <c r="F27">
        <v>26</v>
      </c>
      <c r="G27" s="37">
        <f t="shared" si="0"/>
        <v>171.34493413728617</v>
      </c>
      <c r="H27" s="46"/>
      <c r="I27" s="46"/>
    </row>
    <row r="28" spans="1:9">
      <c r="A28" s="46">
        <v>2045</v>
      </c>
      <c r="B28" s="37">
        <v>176.83380711172035</v>
      </c>
      <c r="C28" s="51">
        <v>110</v>
      </c>
      <c r="F28">
        <v>27</v>
      </c>
      <c r="G28" s="37">
        <f t="shared" si="0"/>
        <v>176.83380711172035</v>
      </c>
      <c r="H28" s="46"/>
      <c r="I28" s="46"/>
    </row>
    <row r="29" spans="1:9">
      <c r="A29" s="46">
        <v>2046</v>
      </c>
      <c r="B29" s="37">
        <v>182.32268008615455</v>
      </c>
      <c r="C29" s="51">
        <v>112</v>
      </c>
      <c r="F29">
        <v>28</v>
      </c>
      <c r="G29" s="37">
        <f t="shared" si="0"/>
        <v>182.32268008615455</v>
      </c>
      <c r="H29" s="46"/>
      <c r="I29" s="46"/>
    </row>
    <row r="30" spans="1:9">
      <c r="A30" s="46">
        <v>2047</v>
      </c>
      <c r="B30" s="37">
        <v>187.81155306058875</v>
      </c>
      <c r="C30" s="51">
        <v>114</v>
      </c>
      <c r="F30">
        <v>29</v>
      </c>
      <c r="G30" s="37">
        <f t="shared" si="0"/>
        <v>187.81155306058875</v>
      </c>
      <c r="H30" s="46"/>
      <c r="I30" s="46"/>
    </row>
    <row r="31" spans="1:9">
      <c r="A31" s="46">
        <v>2048</v>
      </c>
      <c r="B31" s="37">
        <v>193.30042603502292</v>
      </c>
      <c r="C31" s="51">
        <v>116</v>
      </c>
      <c r="F31">
        <v>30</v>
      </c>
      <c r="G31" s="37">
        <f t="shared" si="0"/>
        <v>193.30042603502292</v>
      </c>
      <c r="H31" s="46"/>
      <c r="I31" s="46"/>
    </row>
    <row r="32" spans="1:9">
      <c r="A32" s="46">
        <v>2049</v>
      </c>
      <c r="B32" s="37">
        <v>198.78929900945712</v>
      </c>
      <c r="C32" s="51">
        <v>118</v>
      </c>
      <c r="F32">
        <v>31</v>
      </c>
      <c r="G32" s="37">
        <f t="shared" si="0"/>
        <v>198.78929900945712</v>
      </c>
      <c r="H32" s="46"/>
      <c r="I32" s="46"/>
    </row>
    <row r="33" spans="1:7">
      <c r="A33" s="46">
        <v>2050</v>
      </c>
      <c r="B33" s="37">
        <v>204.27817198389133</v>
      </c>
      <c r="C33" s="51">
        <v>120</v>
      </c>
      <c r="E33" s="46">
        <v>2050</v>
      </c>
      <c r="F33" s="46">
        <v>32</v>
      </c>
      <c r="G33" s="37">
        <f t="shared" si="0"/>
        <v>204.27817198389133</v>
      </c>
    </row>
    <row r="34" spans="1:7">
      <c r="A34" s="46">
        <v>2051</v>
      </c>
      <c r="B34" s="37">
        <v>209.76704495832553</v>
      </c>
      <c r="C34" s="51">
        <f>_xlfn.FORECAST.LINEAR(yearlyCO2!F34,$C$2:$C$33,yearlyCO2!$F$2:$F$33)</f>
        <v>131.9840725806452</v>
      </c>
      <c r="F34" s="46">
        <v>33</v>
      </c>
      <c r="G34" s="37">
        <f t="shared" si="0"/>
        <v>209.76704495832553</v>
      </c>
    </row>
    <row r="35" spans="1:7">
      <c r="A35" s="46">
        <v>2052</v>
      </c>
      <c r="B35" s="37">
        <v>215.25591793275973</v>
      </c>
      <c r="C35" s="51">
        <f>_xlfn.FORECAST.LINEAR(yearlyCO2!F35,$C$2:$C$33,yearlyCO2!$F$2:$F$33)</f>
        <v>135.60413000977522</v>
      </c>
      <c r="F35" s="46">
        <v>34</v>
      </c>
      <c r="G35" s="37">
        <f t="shared" si="0"/>
        <v>215.25591793275973</v>
      </c>
    </row>
    <row r="36" spans="1:7">
      <c r="A36" s="46">
        <v>2053</v>
      </c>
      <c r="B36" s="37">
        <v>220.7447909071939</v>
      </c>
      <c r="C36" s="51">
        <f>_xlfn.FORECAST.LINEAR(yearlyCO2!F36,$C$2:$C$33,yearlyCO2!$F$2:$F$33)</f>
        <v>139.2241874389052</v>
      </c>
      <c r="F36" s="46">
        <v>35</v>
      </c>
      <c r="G36" s="37">
        <f t="shared" si="0"/>
        <v>220.7447909071939</v>
      </c>
    </row>
    <row r="37" spans="1:7">
      <c r="A37" s="46">
        <v>2054</v>
      </c>
      <c r="B37" s="37">
        <v>226.2336638816281</v>
      </c>
      <c r="C37" s="51">
        <f>_xlfn.FORECAST.LINEAR(yearlyCO2!F37,$C$2:$C$33,yearlyCO2!$F$2:$F$33)</f>
        <v>142.84424486803522</v>
      </c>
      <c r="F37" s="46">
        <v>36</v>
      </c>
      <c r="G37" s="37">
        <f t="shared" si="0"/>
        <v>226.2336638816281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G12"/>
  <sheetViews>
    <sheetView tabSelected="1" workbookViewId="0">
      <selection activeCell="L15" sqref="L14:L15"/>
    </sheetView>
  </sheetViews>
  <sheetFormatPr defaultRowHeight="14.5"/>
  <cols>
    <col min="3" max="3" width="8.7265625" style="46"/>
    <col min="4" max="4" width="21.26953125" customWidth="1"/>
  </cols>
  <sheetData>
    <row r="1" spans="1:7">
      <c r="A1" t="s">
        <v>382</v>
      </c>
      <c r="B1" t="s">
        <v>268</v>
      </c>
      <c r="D1" t="s">
        <v>409</v>
      </c>
    </row>
    <row r="2" spans="1:7">
      <c r="A2">
        <v>2019</v>
      </c>
      <c r="B2">
        <v>19.7</v>
      </c>
      <c r="D2" t="s">
        <v>317</v>
      </c>
    </row>
    <row r="3" spans="1:7">
      <c r="A3" s="46">
        <v>2020</v>
      </c>
      <c r="B3">
        <v>20.399999999999999</v>
      </c>
      <c r="D3" t="s">
        <v>317</v>
      </c>
    </row>
    <row r="4" spans="1:7">
      <c r="A4" s="46">
        <v>2021</v>
      </c>
      <c r="B4">
        <v>21.7</v>
      </c>
      <c r="D4" t="s">
        <v>317</v>
      </c>
      <c r="G4" s="46"/>
    </row>
    <row r="5" spans="1:7">
      <c r="A5">
        <v>2030</v>
      </c>
      <c r="B5">
        <v>53</v>
      </c>
      <c r="D5" t="s">
        <v>317</v>
      </c>
      <c r="G5" s="46"/>
    </row>
    <row r="6" spans="1:7">
      <c r="A6">
        <v>2040</v>
      </c>
      <c r="B6">
        <v>100</v>
      </c>
      <c r="D6" t="s">
        <v>317</v>
      </c>
      <c r="G6" s="46"/>
    </row>
    <row r="7" spans="1:7">
      <c r="A7">
        <v>2050</v>
      </c>
      <c r="B7">
        <v>120</v>
      </c>
      <c r="D7" t="s">
        <v>317</v>
      </c>
      <c r="G7" s="46"/>
    </row>
    <row r="8" spans="1:7" ht="15" thickBot="1">
      <c r="G8" s="46"/>
    </row>
    <row r="9" spans="1:7" ht="15" thickBot="1">
      <c r="A9" s="53"/>
      <c r="B9" s="53"/>
      <c r="C9" s="54"/>
      <c r="G9" s="46"/>
    </row>
    <row r="10" spans="1:7" ht="15" thickBot="1">
      <c r="A10" s="53"/>
      <c r="B10" s="53"/>
      <c r="C10" s="54"/>
      <c r="G10" s="46"/>
    </row>
    <row r="11" spans="1:7" ht="15" thickBot="1">
      <c r="A11" s="53"/>
      <c r="B11" s="53"/>
      <c r="C11" s="54"/>
      <c r="G11" s="46"/>
    </row>
    <row r="12" spans="1:7" ht="15" thickBot="1">
      <c r="A12" s="53"/>
      <c r="B12" s="53"/>
      <c r="C12" s="54"/>
      <c r="G12" s="4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N27"/>
  <sheetViews>
    <sheetView workbookViewId="0">
      <selection activeCell="J37" sqref="J37"/>
    </sheetView>
  </sheetViews>
  <sheetFormatPr defaultRowHeight="14.5"/>
  <cols>
    <col min="1" max="1" width="29.1796875" customWidth="1"/>
    <col min="4" max="4" width="8.7265625" style="46"/>
    <col min="6" max="6" width="11.54296875" customWidth="1"/>
  </cols>
  <sheetData>
    <row r="1" spans="1:14">
      <c r="A1" s="44" t="s">
        <v>378</v>
      </c>
      <c r="B1" t="s">
        <v>382</v>
      </c>
      <c r="C1" s="44" t="s">
        <v>268</v>
      </c>
      <c r="E1" s="44" t="s">
        <v>379</v>
      </c>
    </row>
    <row r="2" spans="1:14">
      <c r="A2" s="44" t="s">
        <v>146</v>
      </c>
      <c r="B2" t="s">
        <v>423</v>
      </c>
      <c r="C2" s="37">
        <f>I2/1000</f>
        <v>42.191125290999999</v>
      </c>
      <c r="D2" s="37"/>
      <c r="E2" s="44" t="s">
        <v>380</v>
      </c>
      <c r="F2" s="44"/>
      <c r="I2" s="37">
        <v>42191.125290999997</v>
      </c>
      <c r="J2" s="37">
        <v>43336.125918999998</v>
      </c>
      <c r="K2" s="46" t="s">
        <v>380</v>
      </c>
    </row>
    <row r="3" spans="1:14">
      <c r="A3" s="44" t="s">
        <v>145</v>
      </c>
      <c r="B3" s="46" t="s">
        <v>423</v>
      </c>
      <c r="C3" s="37">
        <f t="shared" ref="C3:C4" si="0">I3/1000</f>
        <v>27.84</v>
      </c>
      <c r="D3" s="37"/>
      <c r="E3" s="46" t="s">
        <v>380</v>
      </c>
      <c r="F3" s="44"/>
      <c r="I3" s="37">
        <v>27840</v>
      </c>
      <c r="J3" s="37">
        <v>47745</v>
      </c>
      <c r="K3" s="46" t="s">
        <v>380</v>
      </c>
    </row>
    <row r="4" spans="1:14">
      <c r="A4" s="44" t="s">
        <v>143</v>
      </c>
      <c r="B4" s="46" t="s">
        <v>423</v>
      </c>
      <c r="C4" s="37">
        <f t="shared" si="0"/>
        <v>796.91069999999979</v>
      </c>
      <c r="D4" s="37"/>
      <c r="E4" s="46" t="s">
        <v>380</v>
      </c>
      <c r="I4" s="37">
        <v>796910.69999999984</v>
      </c>
      <c r="J4" s="37">
        <v>96145.2</v>
      </c>
      <c r="K4" s="46" t="s">
        <v>381</v>
      </c>
    </row>
    <row r="5" spans="1:14">
      <c r="A5" s="46" t="s">
        <v>126</v>
      </c>
      <c r="B5" s="59" t="s">
        <v>418</v>
      </c>
      <c r="C5" s="59">
        <f>H8+H13</f>
        <v>89.45</v>
      </c>
      <c r="D5" s="59"/>
      <c r="E5" s="46" t="s">
        <v>380</v>
      </c>
      <c r="G5" s="44"/>
    </row>
    <row r="6" spans="1:14" ht="15">
      <c r="A6" s="46" t="s">
        <v>126</v>
      </c>
      <c r="B6" s="59" t="s">
        <v>419</v>
      </c>
      <c r="C6" s="59">
        <f>H9+H14</f>
        <v>69.44</v>
      </c>
      <c r="D6" s="59"/>
      <c r="E6" s="46" t="s">
        <v>380</v>
      </c>
      <c r="F6" s="61"/>
      <c r="J6" s="58" t="s">
        <v>411</v>
      </c>
      <c r="K6" s="58" t="s">
        <v>412</v>
      </c>
      <c r="L6" s="58" t="s">
        <v>413</v>
      </c>
      <c r="M6" s="58" t="s">
        <v>415</v>
      </c>
      <c r="N6" s="58" t="s">
        <v>379</v>
      </c>
    </row>
    <row r="7" spans="1:14" ht="15" customHeight="1">
      <c r="A7" s="46" t="s">
        <v>126</v>
      </c>
      <c r="B7" s="59" t="s">
        <v>420</v>
      </c>
      <c r="C7" s="59">
        <f>H10+H15</f>
        <v>65.680000000000007</v>
      </c>
      <c r="D7" s="59"/>
      <c r="E7" s="46" t="s">
        <v>380</v>
      </c>
      <c r="F7" s="64" t="s">
        <v>432</v>
      </c>
      <c r="J7" s="60"/>
      <c r="K7" s="60"/>
      <c r="L7" s="60" t="s">
        <v>268</v>
      </c>
      <c r="M7" s="60" t="s">
        <v>1</v>
      </c>
      <c r="N7" s="60"/>
    </row>
    <row r="8" spans="1:14" ht="14.5" customHeight="1">
      <c r="A8" s="46" t="s">
        <v>126</v>
      </c>
      <c r="B8" s="59" t="s">
        <v>421</v>
      </c>
      <c r="C8" s="59">
        <f>H11+H16</f>
        <v>64.430000000000007</v>
      </c>
      <c r="D8" s="59"/>
      <c r="E8" s="46" t="s">
        <v>380</v>
      </c>
      <c r="F8" s="64"/>
      <c r="G8" s="59">
        <v>2019</v>
      </c>
      <c r="H8" s="59">
        <v>17.2</v>
      </c>
      <c r="I8" s="59">
        <v>7.66</v>
      </c>
      <c r="J8" s="45" t="s">
        <v>151</v>
      </c>
      <c r="K8" s="45">
        <v>2019</v>
      </c>
      <c r="L8" s="45">
        <v>110</v>
      </c>
      <c r="M8" s="45">
        <v>49</v>
      </c>
      <c r="N8" s="46" t="s">
        <v>383</v>
      </c>
    </row>
    <row r="9" spans="1:14" ht="14.5" customHeight="1">
      <c r="A9" t="s">
        <v>126</v>
      </c>
      <c r="B9" s="59" t="s">
        <v>422</v>
      </c>
      <c r="C9" s="59">
        <f>H12+H17</f>
        <v>68.34</v>
      </c>
      <c r="D9" s="59"/>
      <c r="E9" s="46" t="s">
        <v>380</v>
      </c>
      <c r="F9" s="64"/>
      <c r="G9" s="59">
        <v>2020</v>
      </c>
      <c r="H9" s="59">
        <v>17.05</v>
      </c>
      <c r="I9" s="59">
        <v>7.66</v>
      </c>
      <c r="J9" s="45" t="s">
        <v>151</v>
      </c>
      <c r="K9" s="45">
        <v>2020</v>
      </c>
      <c r="L9" s="45">
        <v>109</v>
      </c>
      <c r="M9" s="45">
        <v>49</v>
      </c>
      <c r="N9" s="46" t="s">
        <v>383</v>
      </c>
    </row>
    <row r="10" spans="1:14">
      <c r="A10" s="46" t="s">
        <v>146</v>
      </c>
      <c r="B10" s="46" t="s">
        <v>424</v>
      </c>
      <c r="C10" s="37">
        <f>J2/1000</f>
        <v>43.336125918999997</v>
      </c>
      <c r="D10" s="37"/>
      <c r="F10" s="64"/>
      <c r="G10" s="59">
        <v>2030</v>
      </c>
      <c r="H10" s="59">
        <v>17.36</v>
      </c>
      <c r="I10" s="59">
        <v>7.66</v>
      </c>
      <c r="J10" s="45" t="s">
        <v>151</v>
      </c>
      <c r="K10" s="45">
        <v>2030</v>
      </c>
      <c r="L10" s="45">
        <v>111</v>
      </c>
      <c r="M10" s="45">
        <v>49</v>
      </c>
      <c r="N10" s="46" t="s">
        <v>383</v>
      </c>
    </row>
    <row r="11" spans="1:14">
      <c r="A11" s="46" t="s">
        <v>145</v>
      </c>
      <c r="B11" s="46" t="s">
        <v>424</v>
      </c>
      <c r="C11" s="37">
        <f>J3/1000</f>
        <v>47.744999999999997</v>
      </c>
      <c r="D11" s="37"/>
      <c r="F11" s="64"/>
      <c r="G11" s="59">
        <v>2040</v>
      </c>
      <c r="H11" s="59">
        <v>17.670000000000002</v>
      </c>
      <c r="I11" s="59">
        <v>7.66</v>
      </c>
      <c r="J11" s="45" t="s">
        <v>151</v>
      </c>
      <c r="K11" s="45">
        <v>2040</v>
      </c>
      <c r="L11" s="45">
        <v>113</v>
      </c>
      <c r="M11" s="45">
        <v>49</v>
      </c>
      <c r="N11" s="46" t="s">
        <v>383</v>
      </c>
    </row>
    <row r="12" spans="1:14">
      <c r="A12" s="46" t="s">
        <v>143</v>
      </c>
      <c r="B12" s="46" t="s">
        <v>424</v>
      </c>
      <c r="C12" s="37">
        <f>J4/1000</f>
        <v>96.145200000000003</v>
      </c>
      <c r="D12" s="37"/>
      <c r="F12" s="64"/>
      <c r="G12" s="59">
        <v>2050</v>
      </c>
      <c r="H12" s="59">
        <v>18.14</v>
      </c>
      <c r="I12" s="59">
        <v>7.66</v>
      </c>
      <c r="J12" s="45" t="s">
        <v>151</v>
      </c>
      <c r="K12" s="45">
        <v>2050</v>
      </c>
      <c r="L12" s="45">
        <v>116</v>
      </c>
      <c r="M12" s="45">
        <v>49</v>
      </c>
      <c r="N12" s="46" t="s">
        <v>383</v>
      </c>
    </row>
    <row r="13" spans="1:14">
      <c r="A13" s="46" t="s">
        <v>126</v>
      </c>
      <c r="B13" s="59" t="s">
        <v>425</v>
      </c>
      <c r="C13" s="59">
        <f>I8+I13</f>
        <v>10.63</v>
      </c>
      <c r="D13" s="59"/>
      <c r="F13" s="64"/>
      <c r="G13" s="59">
        <v>2019</v>
      </c>
      <c r="H13" s="59">
        <v>72.25</v>
      </c>
      <c r="I13" s="59">
        <v>2.97</v>
      </c>
      <c r="J13" s="59" t="s">
        <v>414</v>
      </c>
      <c r="K13" s="45">
        <v>2019</v>
      </c>
      <c r="L13" s="45">
        <v>462</v>
      </c>
      <c r="M13" s="45">
        <v>19</v>
      </c>
      <c r="N13" s="46" t="s">
        <v>383</v>
      </c>
    </row>
    <row r="14" spans="1:14">
      <c r="A14" s="46" t="s">
        <v>126</v>
      </c>
      <c r="B14" s="59" t="s">
        <v>426</v>
      </c>
      <c r="C14" s="59">
        <f>I9+I14</f>
        <v>10.63</v>
      </c>
      <c r="D14" s="59"/>
      <c r="F14" s="64"/>
      <c r="G14" s="59">
        <v>2020</v>
      </c>
      <c r="H14" s="59">
        <v>52.39</v>
      </c>
      <c r="I14" s="59">
        <v>2.97</v>
      </c>
      <c r="J14" s="59" t="s">
        <v>414</v>
      </c>
      <c r="K14" s="45">
        <v>2020</v>
      </c>
      <c r="L14" s="45">
        <v>335</v>
      </c>
      <c r="M14" s="45">
        <v>19</v>
      </c>
      <c r="N14" s="46" t="s">
        <v>383</v>
      </c>
    </row>
    <row r="15" spans="1:14">
      <c r="A15" s="46" t="s">
        <v>126</v>
      </c>
      <c r="B15" s="59" t="s">
        <v>427</v>
      </c>
      <c r="C15" s="59">
        <f>I10+I15</f>
        <v>11.1</v>
      </c>
      <c r="D15" s="59"/>
      <c r="F15" s="64"/>
      <c r="G15" s="59">
        <v>2030</v>
      </c>
      <c r="H15" s="59">
        <v>48.32</v>
      </c>
      <c r="I15" s="59">
        <v>3.44</v>
      </c>
      <c r="J15" s="59" t="s">
        <v>414</v>
      </c>
      <c r="K15" s="45">
        <v>2030</v>
      </c>
      <c r="L15" s="45">
        <v>309</v>
      </c>
      <c r="M15" s="45">
        <v>22</v>
      </c>
      <c r="N15" s="46" t="s">
        <v>383</v>
      </c>
    </row>
    <row r="16" spans="1:14">
      <c r="A16" s="46" t="s">
        <v>126</v>
      </c>
      <c r="B16" s="59" t="s">
        <v>428</v>
      </c>
      <c r="C16" s="59">
        <f>I11+I16</f>
        <v>11.57</v>
      </c>
      <c r="D16" s="59"/>
      <c r="F16" s="64"/>
      <c r="G16" s="59">
        <v>2040</v>
      </c>
      <c r="H16" s="59">
        <v>46.76</v>
      </c>
      <c r="I16" s="59">
        <v>3.91</v>
      </c>
      <c r="J16" s="59" t="s">
        <v>414</v>
      </c>
      <c r="K16" s="45">
        <v>2040</v>
      </c>
      <c r="L16" s="45">
        <v>299</v>
      </c>
      <c r="M16" s="45">
        <v>25</v>
      </c>
      <c r="N16" s="46" t="s">
        <v>383</v>
      </c>
    </row>
    <row r="17" spans="1:14">
      <c r="A17" s="46" t="s">
        <v>126</v>
      </c>
      <c r="B17" s="59" t="s">
        <v>429</v>
      </c>
      <c r="C17" s="59">
        <f>I12+I17</f>
        <v>12.04</v>
      </c>
      <c r="D17" s="59"/>
      <c r="F17" s="64"/>
      <c r="G17" s="59">
        <v>2050</v>
      </c>
      <c r="H17" s="59">
        <v>50.2</v>
      </c>
      <c r="I17" s="59">
        <v>4.38</v>
      </c>
      <c r="J17" s="59" t="s">
        <v>414</v>
      </c>
      <c r="K17" s="45">
        <v>2050</v>
      </c>
      <c r="L17" s="45">
        <v>321</v>
      </c>
      <c r="M17" s="45">
        <v>28</v>
      </c>
      <c r="N17" s="46" t="s">
        <v>383</v>
      </c>
    </row>
    <row r="18" spans="1:14">
      <c r="F18" s="46"/>
      <c r="G18" s="46"/>
      <c r="H18" s="46"/>
      <c r="I18" s="46"/>
      <c r="J18" s="46"/>
      <c r="K18" s="46"/>
      <c r="L18" s="46"/>
      <c r="M18" s="46"/>
    </row>
    <row r="19" spans="1:14">
      <c r="F19" s="46"/>
      <c r="G19" s="46"/>
      <c r="H19" s="46"/>
      <c r="I19" s="46"/>
      <c r="J19" s="46"/>
      <c r="K19" s="46"/>
      <c r="L19" s="46"/>
      <c r="M19" s="46"/>
    </row>
    <row r="20" spans="1:14">
      <c r="G20" s="59"/>
      <c r="H20" s="59"/>
      <c r="I20" s="59"/>
      <c r="J20" s="59"/>
      <c r="K20" s="59"/>
      <c r="L20" s="59"/>
      <c r="M20" s="59"/>
    </row>
    <row r="21" spans="1:14">
      <c r="G21" s="59"/>
      <c r="H21" s="59"/>
      <c r="I21" s="59"/>
      <c r="J21" s="59"/>
      <c r="K21" s="59"/>
      <c r="L21" s="59"/>
      <c r="M21" s="59"/>
    </row>
    <row r="22" spans="1:14">
      <c r="G22" s="59"/>
      <c r="H22" s="59"/>
      <c r="I22" s="59"/>
      <c r="J22" s="59"/>
      <c r="K22" s="59"/>
      <c r="L22" s="59"/>
      <c r="M22" s="59"/>
    </row>
    <row r="23" spans="1:14">
      <c r="G23" s="59"/>
      <c r="H23" s="59"/>
      <c r="I23" s="59"/>
      <c r="J23" s="59"/>
      <c r="K23" s="59"/>
      <c r="L23" s="59"/>
      <c r="M23" s="59"/>
    </row>
    <row r="24" spans="1:14">
      <c r="G24" s="59"/>
      <c r="H24" s="59"/>
      <c r="I24" s="59"/>
      <c r="J24" s="59"/>
      <c r="K24" s="59"/>
      <c r="L24" s="59"/>
      <c r="M24" s="59"/>
    </row>
    <row r="25" spans="1:14">
      <c r="G25" s="59"/>
      <c r="H25" s="59"/>
      <c r="I25" s="59"/>
      <c r="J25" s="59"/>
      <c r="K25" s="59"/>
      <c r="L25" s="59"/>
      <c r="M25" s="59"/>
    </row>
    <row r="26" spans="1:14">
      <c r="G26" s="59"/>
      <c r="H26" s="59"/>
      <c r="I26" s="59"/>
      <c r="J26" s="59"/>
      <c r="K26" s="59"/>
      <c r="L26" s="59"/>
      <c r="M26" s="59"/>
    </row>
    <row r="27" spans="1:14">
      <c r="G27" s="59"/>
      <c r="H27" s="59"/>
      <c r="I27" s="59"/>
      <c r="J27" s="59"/>
      <c r="K27" s="59"/>
      <c r="L27" s="59"/>
      <c r="M27" s="59"/>
    </row>
  </sheetData>
  <mergeCells count="1">
    <mergeCell ref="F7:F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B2"/>
  <sheetViews>
    <sheetView workbookViewId="0">
      <selection activeCell="P19" sqref="P19"/>
    </sheetView>
  </sheetViews>
  <sheetFormatPr defaultRowHeight="14.5"/>
  <cols>
    <col min="1" max="1" width="14.90625" customWidth="1"/>
  </cols>
  <sheetData>
    <row r="1" spans="1:2">
      <c r="B1" t="s">
        <v>342</v>
      </c>
    </row>
    <row r="2" spans="1:2">
      <c r="A2" t="s">
        <v>342</v>
      </c>
      <c r="B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L11" sqref="L11"/>
    </sheetView>
  </sheetViews>
  <sheetFormatPr defaultRowHeight="14.5"/>
  <cols>
    <col min="1" max="1" width="28.1796875" customWidth="1"/>
  </cols>
  <sheetData>
    <row r="1" spans="1:15" ht="72.5">
      <c r="A1" s="7" t="s">
        <v>180</v>
      </c>
      <c r="B1" s="8" t="s">
        <v>167</v>
      </c>
      <c r="D1" s="46" t="s">
        <v>0</v>
      </c>
      <c r="E1" s="46" t="s">
        <v>42</v>
      </c>
      <c r="F1" s="46" t="s">
        <v>43</v>
      </c>
      <c r="G1" s="46" t="s">
        <v>44</v>
      </c>
      <c r="H1" s="46" t="s">
        <v>45</v>
      </c>
      <c r="L1" s="46" t="s">
        <v>141</v>
      </c>
      <c r="M1" s="46" t="s">
        <v>389</v>
      </c>
      <c r="N1" s="46" t="s">
        <v>390</v>
      </c>
      <c r="O1" s="46">
        <v>93.904775180000001</v>
      </c>
    </row>
    <row r="2" spans="1:15">
      <c r="A2" s="46" t="s">
        <v>126</v>
      </c>
      <c r="B2">
        <v>0.01</v>
      </c>
      <c r="D2" t="s">
        <v>39</v>
      </c>
      <c r="E2">
        <v>1</v>
      </c>
      <c r="F2" s="2">
        <v>0</v>
      </c>
      <c r="G2">
        <v>0</v>
      </c>
      <c r="H2" s="2">
        <v>0</v>
      </c>
      <c r="L2" s="46" t="s">
        <v>142</v>
      </c>
      <c r="M2" s="46" t="s">
        <v>389</v>
      </c>
      <c r="N2" s="46" t="s">
        <v>390</v>
      </c>
      <c r="O2" s="46">
        <v>97.012060739999995</v>
      </c>
    </row>
    <row r="3" spans="1:15">
      <c r="A3" s="46" t="s">
        <v>127</v>
      </c>
      <c r="D3" t="s">
        <v>40</v>
      </c>
      <c r="E3">
        <v>1</v>
      </c>
      <c r="F3" s="2">
        <v>41000000</v>
      </c>
      <c r="G3">
        <v>0</v>
      </c>
      <c r="H3" s="2">
        <v>-1000000</v>
      </c>
      <c r="L3" s="46" t="s">
        <v>143</v>
      </c>
      <c r="M3" s="46" t="s">
        <v>389</v>
      </c>
      <c r="N3" s="46" t="s">
        <v>390</v>
      </c>
      <c r="O3" s="46">
        <v>796.91070000000002</v>
      </c>
    </row>
    <row r="4" spans="1:15">
      <c r="A4" s="46" t="s">
        <v>145</v>
      </c>
      <c r="B4">
        <v>0.01</v>
      </c>
      <c r="D4" t="s">
        <v>41</v>
      </c>
      <c r="E4">
        <v>1</v>
      </c>
      <c r="F4" s="2">
        <v>0</v>
      </c>
      <c r="G4">
        <v>0</v>
      </c>
      <c r="H4" s="2">
        <v>0</v>
      </c>
      <c r="L4" s="46" t="s">
        <v>145</v>
      </c>
      <c r="M4" s="46" t="s">
        <v>389</v>
      </c>
      <c r="N4" s="46" t="s">
        <v>390</v>
      </c>
      <c r="O4" s="46">
        <v>10.29</v>
      </c>
    </row>
    <row r="5" spans="1:15">
      <c r="A5" s="46" t="s">
        <v>146</v>
      </c>
      <c r="B5">
        <v>0.01</v>
      </c>
      <c r="D5" t="s">
        <v>62</v>
      </c>
      <c r="E5">
        <v>1</v>
      </c>
      <c r="F5" s="2">
        <v>1000000</v>
      </c>
      <c r="G5">
        <v>0</v>
      </c>
      <c r="H5" s="2">
        <v>0</v>
      </c>
      <c r="L5" s="46" t="s">
        <v>146</v>
      </c>
      <c r="M5" s="46" t="s">
        <v>389</v>
      </c>
      <c r="N5" s="46" t="s">
        <v>390</v>
      </c>
      <c r="O5" s="46">
        <v>42.191125290000002</v>
      </c>
    </row>
    <row r="6" spans="1:15">
      <c r="A6" s="46" t="s">
        <v>147</v>
      </c>
      <c r="D6" t="s">
        <v>60</v>
      </c>
      <c r="E6">
        <v>1</v>
      </c>
      <c r="F6" s="2">
        <f>F3*0.8</f>
        <v>32800000</v>
      </c>
      <c r="G6">
        <v>0</v>
      </c>
      <c r="H6" s="2">
        <v>-1200000</v>
      </c>
    </row>
    <row r="7" spans="1:15">
      <c r="A7" s="46" t="s">
        <v>141</v>
      </c>
      <c r="D7" t="s">
        <v>61</v>
      </c>
      <c r="E7">
        <v>1</v>
      </c>
      <c r="F7" s="2">
        <f>F3*0.2</f>
        <v>8200000</v>
      </c>
      <c r="G7">
        <v>0</v>
      </c>
      <c r="H7" s="2">
        <v>-800000</v>
      </c>
    </row>
    <row r="8" spans="1:15">
      <c r="A8" s="46" t="s">
        <v>142</v>
      </c>
    </row>
    <row r="9" spans="1:15">
      <c r="A9" s="46" t="s">
        <v>143</v>
      </c>
      <c r="B9">
        <v>0.01</v>
      </c>
    </row>
    <row r="10" spans="1:15">
      <c r="A10" s="46" t="s">
        <v>144</v>
      </c>
    </row>
    <row r="11" spans="1:15">
      <c r="A11" s="46" t="s">
        <v>130</v>
      </c>
    </row>
    <row r="12" spans="1:15">
      <c r="A12" s="46" t="s">
        <v>131</v>
      </c>
    </row>
    <row r="13" spans="1:15">
      <c r="A13" s="46" t="s">
        <v>132</v>
      </c>
    </row>
    <row r="14" spans="1:15">
      <c r="A14" s="46" t="s">
        <v>133</v>
      </c>
      <c r="B14">
        <v>0.01</v>
      </c>
    </row>
    <row r="15" spans="1:15">
      <c r="A15" s="46" t="s">
        <v>134</v>
      </c>
    </row>
    <row r="16" spans="1:15">
      <c r="A16" s="46" t="s">
        <v>135</v>
      </c>
      <c r="B16">
        <f t="shared" ref="B16" si="0">B14</f>
        <v>0.01</v>
      </c>
    </row>
    <row r="17" spans="1:2">
      <c r="A17" s="46" t="s">
        <v>136</v>
      </c>
    </row>
    <row r="18" spans="1:2">
      <c r="A18" s="46" t="s">
        <v>114</v>
      </c>
      <c r="B18">
        <v>0.01</v>
      </c>
    </row>
    <row r="19" spans="1:2">
      <c r="A19" s="46" t="s">
        <v>128</v>
      </c>
    </row>
    <row r="20" spans="1:2">
      <c r="A20" s="46" t="s">
        <v>129</v>
      </c>
    </row>
    <row r="21" spans="1:2">
      <c r="A21" s="46" t="s">
        <v>112</v>
      </c>
    </row>
    <row r="22" spans="1:2">
      <c r="A22" s="46" t="s">
        <v>76</v>
      </c>
      <c r="B22">
        <v>0.01</v>
      </c>
    </row>
    <row r="23" spans="1:2">
      <c r="A23" s="46" t="s">
        <v>137</v>
      </c>
    </row>
    <row r="24" spans="1:2">
      <c r="A24" s="46" t="s">
        <v>138</v>
      </c>
    </row>
    <row r="25" spans="1:2">
      <c r="A25" s="46" t="s">
        <v>139</v>
      </c>
      <c r="B25">
        <v>0.01</v>
      </c>
    </row>
    <row r="26" spans="1:2">
      <c r="A26" s="46" t="s">
        <v>140</v>
      </c>
    </row>
    <row r="27" spans="1:2" ht="13" customHeight="1">
      <c r="A27" s="3" t="s">
        <v>250</v>
      </c>
      <c r="B27" s="15">
        <v>0.2</v>
      </c>
    </row>
    <row r="28" spans="1:2">
      <c r="A28" s="3" t="s">
        <v>249</v>
      </c>
      <c r="B28" s="15">
        <v>0.2</v>
      </c>
    </row>
    <row r="29" spans="1:2">
      <c r="A29" s="18" t="s">
        <v>256</v>
      </c>
      <c r="B29">
        <v>0.01</v>
      </c>
    </row>
    <row r="30" spans="1:2">
      <c r="A30" s="18" t="s">
        <v>257</v>
      </c>
      <c r="B30">
        <v>0.01</v>
      </c>
    </row>
    <row r="31" spans="1:2">
      <c r="A31" s="18" t="s">
        <v>258</v>
      </c>
      <c r="B31">
        <v>0.01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4.5"/>
  <sheetData>
    <row r="1" spans="4:14">
      <c r="D1" t="s">
        <v>416</v>
      </c>
    </row>
    <row r="4" spans="4:14">
      <c r="N4" t="s">
        <v>417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/>
  <dimension ref="A1:E2"/>
  <sheetViews>
    <sheetView workbookViewId="0">
      <selection activeCell="I42" sqref="I42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50</v>
      </c>
      <c r="C1" s="4" t="s">
        <v>39</v>
      </c>
      <c r="D1" s="4" t="s">
        <v>40</v>
      </c>
      <c r="E1" s="4" t="s">
        <v>41</v>
      </c>
    </row>
    <row r="2" spans="1:5">
      <c r="A2" t="s">
        <v>48</v>
      </c>
      <c r="B2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/>
  <dimension ref="A1:O33"/>
  <sheetViews>
    <sheetView zoomScale="85" zoomScaleNormal="85" workbookViewId="0">
      <selection activeCell="A16" sqref="A16"/>
    </sheetView>
  </sheetViews>
  <sheetFormatPr defaultRowHeight="14.5"/>
  <cols>
    <col min="1" max="1" width="41.7265625" bestFit="1" customWidth="1"/>
  </cols>
  <sheetData>
    <row r="1" spans="1:2">
      <c r="A1" t="s">
        <v>0</v>
      </c>
      <c r="B1" s="4" t="s">
        <v>57</v>
      </c>
    </row>
    <row r="2" spans="1:2">
      <c r="A2" t="str">
        <f>_xlfn.CONCAT(TechnologiesEmlab!A2,"FixedOperatingCostTimeSeries")</f>
        <v>Biomass_CHP_wood_pellets_DHFixedOperatingCostTimeSeries</v>
      </c>
      <c r="B2">
        <v>0</v>
      </c>
    </row>
    <row r="3" spans="1:2">
      <c r="A3" t="str">
        <f>_xlfn.CONCAT(TechnologiesEmlab!A3,"FixedOperatingCostTimeSeries")</f>
        <v>Biomass_CHP_wood_pellets_PHFixedOperatingCostTimeSeries</v>
      </c>
      <c r="B3">
        <v>0</v>
      </c>
    </row>
    <row r="4" spans="1:2">
      <c r="A4" t="str">
        <f>_xlfn.CONCAT(TechnologiesEmlab!A4,"FixedOperatingCostTimeSeries")</f>
        <v>WTG_offshoreFixedOperatingCostTimeSeries</v>
      </c>
      <c r="B4">
        <v>0</v>
      </c>
    </row>
    <row r="5" spans="1:2">
      <c r="A5" t="str">
        <f>_xlfn.CONCAT(TechnologiesEmlab!A5,"FixedOperatingCostTimeSeries")</f>
        <v>WTG_onshoreFixedOperatingCostTimeSeries</v>
      </c>
      <c r="B5">
        <v>0</v>
      </c>
    </row>
    <row r="6" spans="1:2">
      <c r="A6" t="str">
        <f>_xlfn.CONCAT(TechnologiesEmlab!A6,"FixedOperatingCostTimeSeries")</f>
        <v>Wave_energyFixedOperatingCostTimeSeries</v>
      </c>
      <c r="B6">
        <v>0</v>
      </c>
    </row>
    <row r="7" spans="1:2">
      <c r="A7" t="str">
        <f>_xlfn.CONCAT(TechnologiesEmlab!A7,"FixedOperatingCostTimeSeries")</f>
        <v>PV_commercial_systemsFixedOperatingCostTimeSeries</v>
      </c>
      <c r="B7">
        <v>0</v>
      </c>
    </row>
    <row r="8" spans="1:2">
      <c r="A8" t="str">
        <f>_xlfn.CONCAT(TechnologiesEmlab!A8,"FixedOperatingCostTimeSeries")</f>
        <v>PV_residentialFixedOperatingCostTimeSeries</v>
      </c>
      <c r="B8">
        <v>0</v>
      </c>
    </row>
    <row r="9" spans="1:2">
      <c r="A9" t="str">
        <f>_xlfn.CONCAT(TechnologiesEmlab!A9,"FixedOperatingCostTimeSeries")</f>
        <v>PV_utility_systemsFixedOperatingCostTimeSeries</v>
      </c>
      <c r="B9">
        <v>0</v>
      </c>
    </row>
    <row r="10" spans="1:2">
      <c r="A10" t="str">
        <f>_xlfn.CONCAT(TechnologiesEmlab!A10,"FixedOperatingCostTimeSeries")</f>
        <v>Power_to_Jet_FuelFixedOperatingCostTimeSeries</v>
      </c>
      <c r="B10">
        <v>0</v>
      </c>
    </row>
    <row r="11" spans="1:2">
      <c r="A11" t="str">
        <f>_xlfn.CONCAT(TechnologiesEmlab!A11,"FixedOperatingCostTimeSeries")</f>
        <v>CSP_ParabolicFixedOperatingCostTimeSeries</v>
      </c>
      <c r="B11">
        <v>0</v>
      </c>
    </row>
    <row r="12" spans="1:2">
      <c r="A12" t="str">
        <f>_xlfn.CONCAT(TechnologiesEmlab!A12,"FixedOperatingCostTimeSeries")</f>
        <v>CSP_TowerFixedOperatingCostTimeSeries</v>
      </c>
      <c r="B12">
        <v>0</v>
      </c>
    </row>
    <row r="13" spans="1:2">
      <c r="A13" t="str">
        <f>_xlfn.CONCAT(TechnologiesEmlab!A13,"FixedOperatingCostTimeSeries")</f>
        <v>Hydrogen_to_Jet_FuelFixedOperatingCostTimeSeries</v>
      </c>
      <c r="B13">
        <v>0</v>
      </c>
    </row>
    <row r="14" spans="1:2">
      <c r="A14" t="str">
        <f>_xlfn.CONCAT(TechnologiesEmlab!A14,"FixedOperatingCostTimeSeries")</f>
        <v>Hydropower_RORFixedOperatingCostTimeSeries</v>
      </c>
      <c r="B14">
        <v>0</v>
      </c>
    </row>
    <row r="15" spans="1:2">
      <c r="A15" t="str">
        <f>_xlfn.CONCAT(TechnologiesEmlab!A15,"FixedOperatingCostTimeSeries")</f>
        <v>Hydropower_reservoir_largeFixedOperatingCostTimeSeries</v>
      </c>
      <c r="B15">
        <v>0</v>
      </c>
    </row>
    <row r="16" spans="1:2">
      <c r="A16" t="str">
        <f>_xlfn.CONCAT(TechnologiesEmlab!A16,"FixedOperatingCostTimeSeries")</f>
        <v>Hydropower_reservoir_mediumFixedOperatingCostTimeSeries</v>
      </c>
      <c r="B16">
        <v>0</v>
      </c>
    </row>
    <row r="17" spans="1:2">
      <c r="A17" t="str">
        <f>_xlfn.CONCAT(TechnologiesEmlab!A17,"FixedOperatingCostTimeSeries")</f>
        <v>Hydropower_reservoir_smallFixedOperatingCostTimeSeries</v>
      </c>
      <c r="B17">
        <v>0</v>
      </c>
    </row>
    <row r="18" spans="1:2">
      <c r="A18" t="str">
        <f>_xlfn.CONCAT(TechnologiesEmlab!A18,"FixedOperatingCostTimeSeries")</f>
        <v>CCGTFixedOperatingCostTimeSeries</v>
      </c>
      <c r="B18">
        <v>0</v>
      </c>
    </row>
    <row r="19" spans="1:2">
      <c r="A19" t="str">
        <f>_xlfn.CONCAT(TechnologiesEmlab!A19,"FixedOperatingCostTimeSeries")</f>
        <v>CCGT_CHP_backpressure_DHFixedOperatingCostTimeSeries</v>
      </c>
      <c r="B19">
        <v>0</v>
      </c>
    </row>
    <row r="20" spans="1:2">
      <c r="A20" t="str">
        <f>_xlfn.CONCAT(TechnologiesEmlab!A20,"FixedOperatingCostTimeSeries")</f>
        <v>CCGT_CHP_backpressure_PHFixedOperatingCostTimeSeries</v>
      </c>
      <c r="B20">
        <v>0</v>
      </c>
    </row>
    <row r="21" spans="1:2">
      <c r="A21" t="str">
        <f>_xlfn.CONCAT(TechnologiesEmlab!A21,"FixedOperatingCostTimeSeries")</f>
        <v>CCSFixedOperatingCostTimeSeries</v>
      </c>
      <c r="B21">
        <v>0</v>
      </c>
    </row>
    <row r="22" spans="1:2">
      <c r="A22" t="str">
        <f>_xlfn.CONCAT(TechnologiesEmlab!A22,"FixedOperatingCostTimeSeries")</f>
        <v>NuclearFixedOperatingCostTimeSeries</v>
      </c>
      <c r="B22">
        <v>0</v>
      </c>
    </row>
    <row r="23" spans="1:2">
      <c r="A23" t="str">
        <f>_xlfn.CONCAT(TechnologiesEmlab!A23,"FixedOperatingCostTimeSeries")</f>
        <v>Nuclear_CHP_DHFixedOperatingCostTimeSeries</v>
      </c>
      <c r="B23">
        <v>0</v>
      </c>
    </row>
    <row r="24" spans="1:2">
      <c r="A24" t="str">
        <f>_xlfn.CONCAT(TechnologiesEmlab!A24,"FixedOperatingCostTimeSeries")</f>
        <v>Nuclear_CHP_PHFixedOperatingCostTimeSeries</v>
      </c>
      <c r="B24">
        <v>0</v>
      </c>
    </row>
    <row r="25" spans="1:2">
      <c r="A25" t="str">
        <f>_xlfn.CONCAT(TechnologiesEmlab!A25,"FixedOperatingCostTimeSeries")</f>
        <v>OCGTFixedOperatingCostTimeSeries</v>
      </c>
      <c r="B25">
        <v>0</v>
      </c>
    </row>
    <row r="26" spans="1:2">
      <c r="A26" t="str">
        <f>_xlfn.CONCAT(TechnologiesEmlab!A26,"FixedOperatingCostTimeSeries")</f>
        <v>PEM_ElectrolyzerFixedOperatingCostTimeSeries</v>
      </c>
      <c r="B26">
        <v>0</v>
      </c>
    </row>
    <row r="27" spans="1:2">
      <c r="A27" t="str">
        <f>_xlfn.CONCAT(TechnologiesEmlab!A27,"FixedOperatingCostTimeSeries")</f>
        <v>Lithium_ion_batteryFixedOperatingCostTimeSeries</v>
      </c>
      <c r="B27">
        <v>0</v>
      </c>
    </row>
    <row r="28" spans="1:2">
      <c r="A28" t="str">
        <f>_xlfn.CONCAT(TechnologiesEmlab!A28,"FixedOperatingCostTimeSeries")</f>
        <v>Pumped_hydroFixedOperatingCostTimeSeries</v>
      </c>
      <c r="B28">
        <v>0</v>
      </c>
    </row>
    <row r="29" spans="1:2">
      <c r="A29" t="str">
        <f>_xlfn.CONCAT(TechnologiesEmlab!A29,"FixedOperatingCostTimeSeries")</f>
        <v>Coal PSCFixedOperatingCostTimeSeries</v>
      </c>
      <c r="B29">
        <v>0</v>
      </c>
    </row>
    <row r="30" spans="1:2">
      <c r="A30" t="str">
        <f>_xlfn.CONCAT(TechnologiesEmlab!A30,"FixedOperatingCostTimeSeries")</f>
        <v>Lignite PSCFixedOperatingCostTimeSeries</v>
      </c>
      <c r="B30">
        <v>0</v>
      </c>
    </row>
    <row r="31" spans="1:2">
      <c r="A31" t="str">
        <f>_xlfn.CONCAT(TechnologiesEmlab!A31,"FixedOperatingCostTimeSeries")</f>
        <v>Fuel oil PGTFixedOperatingCostTimeSeries</v>
      </c>
      <c r="B31">
        <v>0</v>
      </c>
    </row>
    <row r="33" spans="15:15">
      <c r="O33" t="s">
        <v>102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C14" sqref="C14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10" t="s">
        <v>189</v>
      </c>
      <c r="B1" s="10" t="s">
        <v>190</v>
      </c>
      <c r="C1" s="10" t="s">
        <v>251</v>
      </c>
      <c r="D1" s="10" t="s">
        <v>191</v>
      </c>
      <c r="E1" s="10" t="s">
        <v>247</v>
      </c>
      <c r="F1" s="10" t="s">
        <v>193</v>
      </c>
      <c r="G1" s="10" t="s">
        <v>252</v>
      </c>
      <c r="H1" s="10" t="s">
        <v>194</v>
      </c>
      <c r="I1" s="10" t="s">
        <v>246</v>
      </c>
    </row>
    <row r="2" spans="1:9" ht="29">
      <c r="A2" t="s">
        <v>133</v>
      </c>
      <c r="B2" s="3" t="s">
        <v>195</v>
      </c>
      <c r="C2" t="s">
        <v>177</v>
      </c>
      <c r="D2" t="s">
        <v>5</v>
      </c>
      <c r="E2" t="s">
        <v>196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143</v>
      </c>
      <c r="B3" s="3" t="s">
        <v>195</v>
      </c>
      <c r="C3" t="s">
        <v>177</v>
      </c>
      <c r="D3" t="s">
        <v>5</v>
      </c>
      <c r="E3" t="s">
        <v>196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146</v>
      </c>
      <c r="B4" s="3" t="s">
        <v>195</v>
      </c>
      <c r="C4" t="s">
        <v>177</v>
      </c>
      <c r="D4" t="s">
        <v>5</v>
      </c>
      <c r="E4" t="s">
        <v>196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126</v>
      </c>
      <c r="B5" s="3" t="s">
        <v>208</v>
      </c>
      <c r="C5" t="s">
        <v>177</v>
      </c>
      <c r="D5" t="s">
        <v>5</v>
      </c>
      <c r="E5" t="s">
        <v>196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135</v>
      </c>
      <c r="B6" s="3" t="s">
        <v>195</v>
      </c>
      <c r="C6" t="s">
        <v>177</v>
      </c>
      <c r="D6" t="s">
        <v>5</v>
      </c>
      <c r="E6" t="s">
        <v>196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3" t="s">
        <v>139</v>
      </c>
      <c r="B7" s="3" t="s">
        <v>195</v>
      </c>
      <c r="C7" t="s">
        <v>176</v>
      </c>
      <c r="D7" t="s">
        <v>5</v>
      </c>
      <c r="E7" t="s">
        <v>196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3" t="s">
        <v>225</v>
      </c>
      <c r="B8" s="3" t="s">
        <v>208</v>
      </c>
      <c r="C8" t="s">
        <v>176</v>
      </c>
      <c r="D8" t="s">
        <v>5</v>
      </c>
      <c r="E8" t="s">
        <v>196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145</v>
      </c>
      <c r="B9" s="3" t="s">
        <v>195</v>
      </c>
      <c r="C9" t="s">
        <v>177</v>
      </c>
      <c r="D9" t="s">
        <v>5</v>
      </c>
      <c r="E9" t="s">
        <v>196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134</v>
      </c>
      <c r="B10" s="3" t="s">
        <v>195</v>
      </c>
      <c r="C10" t="s">
        <v>176</v>
      </c>
      <c r="D10" t="s">
        <v>5</v>
      </c>
      <c r="E10" t="s">
        <v>196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3" t="s">
        <v>114</v>
      </c>
      <c r="B11" s="3" t="s">
        <v>195</v>
      </c>
      <c r="C11" t="s">
        <v>176</v>
      </c>
      <c r="D11" t="s">
        <v>5</v>
      </c>
      <c r="E11" t="s">
        <v>196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3" t="s">
        <v>249</v>
      </c>
      <c r="B12" s="3" t="s">
        <v>229</v>
      </c>
      <c r="C12" t="s">
        <v>248</v>
      </c>
      <c r="D12" t="s">
        <v>5</v>
      </c>
      <c r="E12" t="s">
        <v>205</v>
      </c>
      <c r="F12">
        <v>2030</v>
      </c>
      <c r="G12" t="str">
        <f t="shared" si="0"/>
        <v>Pumped_hydro</v>
      </c>
      <c r="H12">
        <v>200</v>
      </c>
    </row>
    <row r="13" spans="1:9">
      <c r="A13" s="3" t="s">
        <v>250</v>
      </c>
      <c r="B13" s="3" t="s">
        <v>229</v>
      </c>
      <c r="C13" t="s">
        <v>248</v>
      </c>
      <c r="D13" t="s">
        <v>5</v>
      </c>
      <c r="E13" t="s">
        <v>196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V32" sqref="V32"/>
    </sheetView>
  </sheetViews>
  <sheetFormatPr defaultRowHeight="14.5"/>
  <cols>
    <col min="1" max="1" width="12.81640625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20</v>
      </c>
      <c r="F1" t="s">
        <v>58</v>
      </c>
    </row>
    <row r="2" spans="1:6">
      <c r="A2" t="s">
        <v>21</v>
      </c>
      <c r="B2">
        <v>0</v>
      </c>
      <c r="C2" t="b">
        <v>1</v>
      </c>
      <c r="D2" t="s">
        <v>6</v>
      </c>
      <c r="E2" t="s">
        <v>1</v>
      </c>
      <c r="F2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A879-50E0-449D-9323-43C435FC398A}">
  <dimension ref="A1:H51"/>
  <sheetViews>
    <sheetView workbookViewId="0">
      <selection activeCell="D35" sqref="D35"/>
    </sheetView>
  </sheetViews>
  <sheetFormatPr defaultRowHeight="14.5"/>
  <cols>
    <col min="1" max="1" width="31.54296875" customWidth="1"/>
    <col min="2" max="8" width="19.1796875" customWidth="1"/>
  </cols>
  <sheetData>
    <row r="1" spans="1:8" ht="29">
      <c r="A1" s="10" t="s">
        <v>189</v>
      </c>
      <c r="B1" s="10" t="s">
        <v>190</v>
      </c>
      <c r="C1" s="10" t="s">
        <v>191</v>
      </c>
      <c r="D1" s="10" t="s">
        <v>192</v>
      </c>
      <c r="E1" s="10" t="s">
        <v>193</v>
      </c>
      <c r="F1" s="10" t="s">
        <v>194</v>
      </c>
      <c r="G1" s="10" t="s">
        <v>246</v>
      </c>
      <c r="H1" s="10" t="s">
        <v>245</v>
      </c>
    </row>
    <row r="2" spans="1:8" ht="15" customHeight="1">
      <c r="A2" s="3" t="s">
        <v>197</v>
      </c>
      <c r="B2" s="3" t="s">
        <v>195</v>
      </c>
      <c r="C2" t="s">
        <v>5</v>
      </c>
      <c r="D2" t="s">
        <v>196</v>
      </c>
      <c r="E2">
        <v>2030</v>
      </c>
      <c r="F2" t="s">
        <v>117</v>
      </c>
      <c r="G2">
        <f>6/1000</f>
        <v>6.0000000000000001E-3</v>
      </c>
      <c r="H2">
        <v>55</v>
      </c>
    </row>
    <row r="3" spans="1:8" ht="15" customHeight="1">
      <c r="A3" s="3" t="s">
        <v>198</v>
      </c>
      <c r="B3" s="3" t="s">
        <v>195</v>
      </c>
      <c r="C3" t="s">
        <v>5</v>
      </c>
      <c r="D3" t="s">
        <v>196</v>
      </c>
      <c r="E3">
        <v>2030</v>
      </c>
      <c r="F3" t="s">
        <v>117</v>
      </c>
      <c r="G3">
        <f>100/1000</f>
        <v>0.1</v>
      </c>
      <c r="H3">
        <v>150</v>
      </c>
    </row>
    <row r="4" spans="1:8" ht="15" customHeight="1">
      <c r="A4" s="3" t="s">
        <v>199</v>
      </c>
      <c r="B4" s="3" t="s">
        <v>195</v>
      </c>
      <c r="C4" t="s">
        <v>5</v>
      </c>
      <c r="D4" t="s">
        <v>196</v>
      </c>
      <c r="E4">
        <v>2030</v>
      </c>
      <c r="F4" t="s">
        <v>117</v>
      </c>
      <c r="G4">
        <v>150</v>
      </c>
    </row>
    <row r="5" spans="1:8" ht="15" customHeight="1">
      <c r="A5" s="3" t="s">
        <v>200</v>
      </c>
      <c r="B5" s="3" t="s">
        <v>195</v>
      </c>
      <c r="C5" t="s">
        <v>5</v>
      </c>
      <c r="D5" t="s">
        <v>196</v>
      </c>
      <c r="E5">
        <v>2030</v>
      </c>
      <c r="F5" t="s">
        <v>117</v>
      </c>
      <c r="G5">
        <v>100</v>
      </c>
    </row>
    <row r="6" spans="1:8" ht="15" customHeight="1">
      <c r="A6" s="3" t="s">
        <v>201</v>
      </c>
      <c r="B6" s="3" t="s">
        <v>195</v>
      </c>
      <c r="C6" t="s">
        <v>5</v>
      </c>
      <c r="D6" t="s">
        <v>196</v>
      </c>
      <c r="E6">
        <v>2030</v>
      </c>
      <c r="F6" t="s">
        <v>117</v>
      </c>
      <c r="G6">
        <v>10</v>
      </c>
    </row>
    <row r="7" spans="1:8" ht="15" customHeight="1">
      <c r="A7" s="3" t="s">
        <v>202</v>
      </c>
      <c r="B7" s="3" t="s">
        <v>195</v>
      </c>
      <c r="C7" t="s">
        <v>5</v>
      </c>
      <c r="D7" t="s">
        <v>196</v>
      </c>
      <c r="E7">
        <v>2030</v>
      </c>
      <c r="F7" t="s">
        <v>117</v>
      </c>
      <c r="G7">
        <f>AVERAGE(10,100)</f>
        <v>55</v>
      </c>
    </row>
    <row r="8" spans="1:8" ht="15" customHeight="1">
      <c r="A8" s="3" t="s">
        <v>207</v>
      </c>
      <c r="B8" s="3" t="s">
        <v>208</v>
      </c>
      <c r="C8" t="s">
        <v>209</v>
      </c>
      <c r="D8" t="s">
        <v>196</v>
      </c>
      <c r="E8">
        <v>2030</v>
      </c>
      <c r="F8" t="s">
        <v>117</v>
      </c>
      <c r="G8">
        <f>6/1000</f>
        <v>6.0000000000000001E-3</v>
      </c>
    </row>
    <row r="9" spans="1:8" ht="15" customHeight="1">
      <c r="A9" s="3" t="s">
        <v>210</v>
      </c>
      <c r="B9" s="3" t="s">
        <v>208</v>
      </c>
      <c r="C9" t="s">
        <v>209</v>
      </c>
      <c r="D9" t="s">
        <v>196</v>
      </c>
      <c r="E9">
        <v>2030</v>
      </c>
      <c r="F9" t="s">
        <v>117</v>
      </c>
      <c r="G9">
        <f>10/1000</f>
        <v>0.01</v>
      </c>
    </row>
    <row r="10" spans="1:8" ht="15" customHeight="1">
      <c r="A10" s="3" t="s">
        <v>211</v>
      </c>
      <c r="B10" s="3" t="s">
        <v>208</v>
      </c>
      <c r="C10" t="s">
        <v>209</v>
      </c>
      <c r="D10" t="s">
        <v>196</v>
      </c>
      <c r="E10">
        <v>2030</v>
      </c>
      <c r="F10" t="s">
        <v>117</v>
      </c>
      <c r="G10">
        <f>3/1000</f>
        <v>3.0000000000000001E-3</v>
      </c>
    </row>
    <row r="11" spans="1:8" ht="15" customHeight="1">
      <c r="A11" s="3" t="s">
        <v>212</v>
      </c>
      <c r="B11" s="3" t="s">
        <v>208</v>
      </c>
      <c r="C11" t="s">
        <v>209</v>
      </c>
      <c r="D11" t="s">
        <v>196</v>
      </c>
      <c r="E11">
        <v>2030</v>
      </c>
      <c r="F11" t="s">
        <v>117</v>
      </c>
      <c r="G11">
        <f>10/1000</f>
        <v>0.01</v>
      </c>
    </row>
    <row r="12" spans="1:8" ht="15" customHeight="1">
      <c r="A12" s="3" t="s">
        <v>213</v>
      </c>
      <c r="B12" s="3" t="s">
        <v>208</v>
      </c>
      <c r="C12" t="s">
        <v>214</v>
      </c>
      <c r="D12" t="s">
        <v>196</v>
      </c>
      <c r="E12">
        <v>2030</v>
      </c>
      <c r="F12" t="s">
        <v>117</v>
      </c>
      <c r="G12">
        <v>10</v>
      </c>
    </row>
    <row r="13" spans="1:8" ht="15" customHeight="1">
      <c r="A13" s="3" t="s">
        <v>215</v>
      </c>
      <c r="B13" s="3" t="s">
        <v>208</v>
      </c>
      <c r="C13" t="s">
        <v>214</v>
      </c>
      <c r="D13" t="s">
        <v>196</v>
      </c>
      <c r="E13">
        <v>2030</v>
      </c>
      <c r="F13" t="s">
        <v>117</v>
      </c>
      <c r="G13">
        <v>20</v>
      </c>
    </row>
    <row r="14" spans="1:8" ht="15" customHeight="1">
      <c r="A14" s="3" t="s">
        <v>216</v>
      </c>
      <c r="B14" s="3" t="s">
        <v>208</v>
      </c>
      <c r="C14" t="s">
        <v>214</v>
      </c>
      <c r="D14" t="s">
        <v>196</v>
      </c>
      <c r="E14">
        <v>2030</v>
      </c>
      <c r="F14" t="s">
        <v>117</v>
      </c>
      <c r="G14">
        <v>13.1</v>
      </c>
    </row>
    <row r="15" spans="1:8" ht="15" customHeight="1">
      <c r="A15" s="3" t="s">
        <v>217</v>
      </c>
      <c r="B15" t="s">
        <v>208</v>
      </c>
      <c r="C15" t="s">
        <v>214</v>
      </c>
      <c r="D15" t="s">
        <v>196</v>
      </c>
      <c r="E15">
        <v>2030</v>
      </c>
      <c r="F15" t="s">
        <v>117</v>
      </c>
      <c r="G15">
        <v>17.399999999999999</v>
      </c>
    </row>
    <row r="16" spans="1:8" ht="15" customHeight="1">
      <c r="A16" s="3" t="s">
        <v>218</v>
      </c>
      <c r="B16" s="3" t="s">
        <v>208</v>
      </c>
      <c r="C16" t="s">
        <v>219</v>
      </c>
      <c r="D16" t="s">
        <v>196</v>
      </c>
      <c r="E16">
        <v>2030</v>
      </c>
      <c r="F16" t="s">
        <v>117</v>
      </c>
      <c r="G16">
        <v>1.5</v>
      </c>
    </row>
    <row r="17" spans="1:8" ht="15" customHeight="1">
      <c r="A17" s="3" t="s">
        <v>220</v>
      </c>
      <c r="B17" s="3" t="s">
        <v>208</v>
      </c>
      <c r="C17" t="s">
        <v>214</v>
      </c>
      <c r="D17" t="s">
        <v>196</v>
      </c>
      <c r="E17">
        <v>2030</v>
      </c>
      <c r="F17" t="s">
        <v>117</v>
      </c>
      <c r="G17">
        <v>10</v>
      </c>
      <c r="H17">
        <v>150</v>
      </c>
    </row>
    <row r="18" spans="1:8" ht="15" customHeight="1">
      <c r="A18" s="3" t="s">
        <v>221</v>
      </c>
      <c r="B18" s="3" t="s">
        <v>208</v>
      </c>
      <c r="C18" t="s">
        <v>214</v>
      </c>
      <c r="D18" t="s">
        <v>196</v>
      </c>
      <c r="E18">
        <v>2030</v>
      </c>
      <c r="F18" t="s">
        <v>117</v>
      </c>
      <c r="G18">
        <f>AVERAGE(0.5,10)</f>
        <v>5.25</v>
      </c>
      <c r="H18">
        <v>200</v>
      </c>
    </row>
    <row r="19" spans="1:8" ht="15" customHeight="1">
      <c r="A19" s="3" t="s">
        <v>222</v>
      </c>
      <c r="B19" s="3" t="s">
        <v>208</v>
      </c>
      <c r="C19" t="s">
        <v>214</v>
      </c>
      <c r="D19" t="s">
        <v>196</v>
      </c>
      <c r="E19">
        <v>2030</v>
      </c>
      <c r="F19" t="s">
        <v>117</v>
      </c>
      <c r="G19">
        <v>6.1</v>
      </c>
      <c r="H19">
        <v>50</v>
      </c>
    </row>
    <row r="20" spans="1:8" ht="15" customHeight="1">
      <c r="A20" s="3" t="s">
        <v>224</v>
      </c>
      <c r="B20" s="3" t="s">
        <v>208</v>
      </c>
      <c r="C20" t="s">
        <v>214</v>
      </c>
      <c r="D20" t="s">
        <v>196</v>
      </c>
      <c r="E20">
        <v>2030</v>
      </c>
      <c r="F20" t="s">
        <v>117</v>
      </c>
    </row>
    <row r="21" spans="1:8" ht="15" customHeight="1">
      <c r="A21" s="3" t="s">
        <v>225</v>
      </c>
      <c r="B21" s="3" t="s">
        <v>208</v>
      </c>
      <c r="C21" t="s">
        <v>214</v>
      </c>
      <c r="D21" t="s">
        <v>196</v>
      </c>
      <c r="E21">
        <v>2030</v>
      </c>
      <c r="F21" t="s">
        <v>117</v>
      </c>
    </row>
    <row r="22" spans="1:8" ht="15" customHeight="1">
      <c r="A22" s="3" t="s">
        <v>226</v>
      </c>
      <c r="B22" s="3" t="s">
        <v>208</v>
      </c>
      <c r="C22" t="s">
        <v>214</v>
      </c>
      <c r="D22" t="s">
        <v>196</v>
      </c>
      <c r="E22">
        <v>2030</v>
      </c>
      <c r="F22" t="s">
        <v>117</v>
      </c>
      <c r="G22">
        <f>ROUND(0.676*24.7/0.309,2)</f>
        <v>54.04</v>
      </c>
    </row>
    <row r="23" spans="1:8" ht="15" customHeight="1">
      <c r="A23" s="3" t="s">
        <v>228</v>
      </c>
      <c r="B23" s="3" t="s">
        <v>229</v>
      </c>
      <c r="C23" t="s">
        <v>5</v>
      </c>
      <c r="D23" t="s">
        <v>205</v>
      </c>
      <c r="E23">
        <v>2030</v>
      </c>
      <c r="F23" t="s">
        <v>117</v>
      </c>
      <c r="G23">
        <v>3.5</v>
      </c>
    </row>
    <row r="24" spans="1:8" ht="15" customHeight="1">
      <c r="A24" s="3" t="s">
        <v>228</v>
      </c>
      <c r="B24" s="3" t="s">
        <v>229</v>
      </c>
      <c r="D24" t="s">
        <v>206</v>
      </c>
      <c r="E24">
        <v>2030</v>
      </c>
      <c r="F24" t="s">
        <v>117</v>
      </c>
      <c r="G24">
        <v>7</v>
      </c>
    </row>
    <row r="25" spans="1:8" ht="15" customHeight="1">
      <c r="A25" s="3" t="s">
        <v>233</v>
      </c>
      <c r="B25" s="3" t="s">
        <v>229</v>
      </c>
      <c r="C25" t="s">
        <v>234</v>
      </c>
      <c r="D25" t="s">
        <v>196</v>
      </c>
      <c r="E25">
        <v>2030</v>
      </c>
      <c r="F25" t="s">
        <v>117</v>
      </c>
      <c r="G25" t="s">
        <v>235</v>
      </c>
    </row>
    <row r="26" spans="1:8" ht="15" customHeight="1">
      <c r="A26" s="3" t="s">
        <v>233</v>
      </c>
      <c r="B26" s="3" t="s">
        <v>229</v>
      </c>
      <c r="C26" t="s">
        <v>234</v>
      </c>
      <c r="D26" t="s">
        <v>205</v>
      </c>
      <c r="E26">
        <v>2030</v>
      </c>
      <c r="F26" t="s">
        <v>117</v>
      </c>
      <c r="G26">
        <v>170</v>
      </c>
    </row>
    <row r="27" spans="1:8" ht="15" customHeight="1">
      <c r="A27" s="3" t="s">
        <v>233</v>
      </c>
      <c r="B27" s="3" t="s">
        <v>229</v>
      </c>
      <c r="D27" t="s">
        <v>206</v>
      </c>
      <c r="E27">
        <v>2030</v>
      </c>
      <c r="F27" t="s">
        <v>117</v>
      </c>
      <c r="G27">
        <v>150000</v>
      </c>
    </row>
    <row r="28" spans="1:8" ht="15" customHeight="1">
      <c r="A28" s="3" t="s">
        <v>241</v>
      </c>
      <c r="B28" s="3" t="s">
        <v>236</v>
      </c>
      <c r="C28" t="s">
        <v>237</v>
      </c>
      <c r="D28" t="s">
        <v>205</v>
      </c>
      <c r="E28">
        <v>2030</v>
      </c>
      <c r="F28" t="s">
        <v>117</v>
      </c>
      <c r="G28">
        <v>10</v>
      </c>
    </row>
    <row r="29" spans="1:8" ht="15" customHeight="1">
      <c r="A29" s="3" t="s">
        <v>241</v>
      </c>
      <c r="B29" s="3" t="s">
        <v>236</v>
      </c>
      <c r="C29" t="s">
        <v>234</v>
      </c>
      <c r="D29" t="s">
        <v>196</v>
      </c>
      <c r="E29">
        <v>2030</v>
      </c>
      <c r="F29" t="s">
        <v>117</v>
      </c>
      <c r="G29">
        <v>6.2</v>
      </c>
    </row>
    <row r="30" spans="1:8" ht="15" customHeight="1">
      <c r="A30" s="3" t="s">
        <v>241</v>
      </c>
      <c r="B30" s="3" t="s">
        <v>236</v>
      </c>
      <c r="C30" t="s">
        <v>231</v>
      </c>
      <c r="D30" t="s">
        <v>196</v>
      </c>
      <c r="E30">
        <v>2030</v>
      </c>
      <c r="F30" t="s">
        <v>117</v>
      </c>
      <c r="G30">
        <v>1.2</v>
      </c>
    </row>
    <row r="31" spans="1:8" ht="15" customHeight="1">
      <c r="A31" s="3" t="s">
        <v>242</v>
      </c>
      <c r="B31" s="3" t="s">
        <v>236</v>
      </c>
      <c r="C31" t="s">
        <v>67</v>
      </c>
      <c r="D31" t="s">
        <v>205</v>
      </c>
      <c r="E31">
        <v>2030</v>
      </c>
      <c r="F31" t="s">
        <v>117</v>
      </c>
      <c r="G31">
        <v>400</v>
      </c>
    </row>
    <row r="32" spans="1:8" ht="15" customHeight="1">
      <c r="A32" s="3" t="s">
        <v>242</v>
      </c>
      <c r="B32" s="3" t="s">
        <v>236</v>
      </c>
      <c r="C32" t="s">
        <v>243</v>
      </c>
      <c r="D32" t="s">
        <v>196</v>
      </c>
      <c r="E32">
        <v>2030</v>
      </c>
      <c r="F32" t="s">
        <v>117</v>
      </c>
      <c r="G32">
        <f>0.63*G31</f>
        <v>252</v>
      </c>
    </row>
    <row r="33" spans="1:8" ht="15" customHeight="1">
      <c r="A33" s="3" t="s">
        <v>242</v>
      </c>
      <c r="B33" s="3" t="s">
        <v>236</v>
      </c>
      <c r="C33" t="s">
        <v>244</v>
      </c>
      <c r="D33" t="s">
        <v>196</v>
      </c>
      <c r="E33">
        <v>2030</v>
      </c>
      <c r="F33" t="s">
        <v>117</v>
      </c>
      <c r="G33">
        <f>0.22*G31</f>
        <v>88</v>
      </c>
      <c r="H33">
        <v>1300</v>
      </c>
    </row>
    <row r="34" spans="1:8" ht="15" customHeight="1">
      <c r="A34" s="3" t="s">
        <v>76</v>
      </c>
      <c r="B34" s="3" t="s">
        <v>195</v>
      </c>
      <c r="C34" t="s">
        <v>5</v>
      </c>
      <c r="D34" t="s">
        <v>196</v>
      </c>
      <c r="F34" t="s">
        <v>117</v>
      </c>
      <c r="G34">
        <v>57</v>
      </c>
    </row>
    <row r="35" spans="1:8" ht="15" customHeight="1">
      <c r="A35" s="11" t="s">
        <v>203</v>
      </c>
      <c r="B35" s="12" t="s">
        <v>204</v>
      </c>
      <c r="C35" s="13" t="s">
        <v>5</v>
      </c>
      <c r="D35" s="13" t="s">
        <v>205</v>
      </c>
      <c r="E35" s="13"/>
      <c r="F35" t="s">
        <v>117</v>
      </c>
      <c r="G35" s="13"/>
    </row>
    <row r="36" spans="1:8" ht="15" customHeight="1">
      <c r="A36" s="11" t="s">
        <v>203</v>
      </c>
      <c r="B36" s="12" t="s">
        <v>204</v>
      </c>
      <c r="C36" s="13" t="s">
        <v>5</v>
      </c>
      <c r="D36" s="13" t="s">
        <v>196</v>
      </c>
      <c r="E36" s="13"/>
      <c r="F36" t="s">
        <v>117</v>
      </c>
      <c r="G36" s="13"/>
    </row>
    <row r="37" spans="1:8" ht="15" customHeight="1">
      <c r="A37" s="11" t="s">
        <v>203</v>
      </c>
      <c r="B37" s="12" t="s">
        <v>204</v>
      </c>
      <c r="C37" s="13"/>
      <c r="D37" s="13" t="s">
        <v>206</v>
      </c>
      <c r="E37" s="13"/>
      <c r="F37" t="s">
        <v>117</v>
      </c>
      <c r="G37" s="13"/>
    </row>
    <row r="38" spans="1:8" ht="15" customHeight="1">
      <c r="A38" s="3" t="s">
        <v>223</v>
      </c>
      <c r="B38" s="3" t="s">
        <v>208</v>
      </c>
      <c r="C38" t="s">
        <v>214</v>
      </c>
      <c r="D38" t="s">
        <v>196</v>
      </c>
      <c r="F38" t="s">
        <v>117</v>
      </c>
      <c r="G38">
        <v>200</v>
      </c>
    </row>
    <row r="39" spans="1:8" ht="15" customHeight="1">
      <c r="A39" s="3" t="s">
        <v>227</v>
      </c>
      <c r="B39" s="3" t="s">
        <v>208</v>
      </c>
      <c r="C39" t="s">
        <v>5</v>
      </c>
      <c r="D39" t="s">
        <v>196</v>
      </c>
      <c r="F39" t="s">
        <v>117</v>
      </c>
      <c r="G39">
        <v>45</v>
      </c>
    </row>
    <row r="40" spans="1:8" ht="15" customHeight="1">
      <c r="A40" s="3" t="s">
        <v>227</v>
      </c>
      <c r="B40" s="3" t="s">
        <v>208</v>
      </c>
      <c r="C40" t="s">
        <v>214</v>
      </c>
      <c r="D40" t="s">
        <v>196</v>
      </c>
      <c r="F40" t="s">
        <v>117</v>
      </c>
      <c r="G40">
        <v>50</v>
      </c>
      <c r="H40">
        <v>200</v>
      </c>
    </row>
    <row r="41" spans="1:8" ht="15" customHeight="1">
      <c r="A41" s="3" t="s">
        <v>230</v>
      </c>
      <c r="B41" s="3" t="s">
        <v>229</v>
      </c>
      <c r="C41" t="s">
        <v>231</v>
      </c>
      <c r="D41" t="s">
        <v>196</v>
      </c>
      <c r="F41" t="s">
        <v>117</v>
      </c>
      <c r="G41">
        <f>20/1000</f>
        <v>0.02</v>
      </c>
    </row>
    <row r="42" spans="1:8" ht="15" customHeight="1">
      <c r="A42" s="3" t="s">
        <v>230</v>
      </c>
      <c r="B42" s="3" t="s">
        <v>229</v>
      </c>
      <c r="C42" t="s">
        <v>231</v>
      </c>
      <c r="D42" t="s">
        <v>205</v>
      </c>
      <c r="F42" t="s">
        <v>117</v>
      </c>
      <c r="G42">
        <f>20/1000</f>
        <v>0.02</v>
      </c>
    </row>
    <row r="43" spans="1:8" ht="15" customHeight="1">
      <c r="A43" s="3" t="s">
        <v>230</v>
      </c>
      <c r="B43" s="3" t="s">
        <v>229</v>
      </c>
      <c r="D43" t="s">
        <v>206</v>
      </c>
      <c r="F43" t="s">
        <v>117</v>
      </c>
      <c r="G43">
        <f>3/1000</f>
        <v>3.0000000000000001E-3</v>
      </c>
    </row>
    <row r="44" spans="1:8" ht="15" customHeight="1">
      <c r="A44" s="3" t="s">
        <v>232</v>
      </c>
      <c r="B44" s="3" t="s">
        <v>229</v>
      </c>
      <c r="C44" t="s">
        <v>231</v>
      </c>
      <c r="D44" t="s">
        <v>196</v>
      </c>
      <c r="F44" t="s">
        <v>117</v>
      </c>
      <c r="G44">
        <v>2.9</v>
      </c>
    </row>
    <row r="45" spans="1:8" ht="15" customHeight="1">
      <c r="A45" s="3" t="s">
        <v>232</v>
      </c>
      <c r="B45" s="3" t="s">
        <v>229</v>
      </c>
      <c r="C45" t="s">
        <v>231</v>
      </c>
      <c r="D45" t="s">
        <v>205</v>
      </c>
      <c r="F45" t="s">
        <v>117</v>
      </c>
      <c r="G45">
        <v>2.9</v>
      </c>
    </row>
    <row r="46" spans="1:8" ht="15" customHeight="1">
      <c r="A46" s="3" t="s">
        <v>232</v>
      </c>
      <c r="B46" s="3" t="s">
        <v>229</v>
      </c>
      <c r="D46" t="s">
        <v>206</v>
      </c>
      <c r="F46" t="s">
        <v>117</v>
      </c>
      <c r="G46">
        <v>175</v>
      </c>
    </row>
    <row r="47" spans="1:8" ht="15" customHeight="1">
      <c r="A47" s="3" t="s">
        <v>112</v>
      </c>
      <c r="B47" s="3" t="s">
        <v>236</v>
      </c>
      <c r="C47" t="s">
        <v>237</v>
      </c>
      <c r="D47" t="s">
        <v>205</v>
      </c>
      <c r="F47" t="s">
        <v>117</v>
      </c>
      <c r="G47">
        <v>0.3</v>
      </c>
    </row>
    <row r="48" spans="1:8" ht="15" customHeight="1">
      <c r="A48" s="3" t="s">
        <v>112</v>
      </c>
      <c r="B48" s="3" t="s">
        <v>236</v>
      </c>
      <c r="C48" t="s">
        <v>238</v>
      </c>
      <c r="D48" t="s">
        <v>205</v>
      </c>
      <c r="F48" t="s">
        <v>117</v>
      </c>
      <c r="G48" s="14">
        <v>1</v>
      </c>
    </row>
    <row r="49" spans="1:7" ht="15" customHeight="1">
      <c r="A49" s="3" t="s">
        <v>112</v>
      </c>
      <c r="B49" s="3" t="s">
        <v>236</v>
      </c>
      <c r="C49" t="s">
        <v>239</v>
      </c>
      <c r="D49" t="s">
        <v>196</v>
      </c>
      <c r="F49" t="s">
        <v>117</v>
      </c>
      <c r="G49" s="14">
        <v>0.9</v>
      </c>
    </row>
    <row r="50" spans="1:7" ht="15" customHeight="1">
      <c r="A50" s="3" t="s">
        <v>112</v>
      </c>
      <c r="B50" s="3" t="s">
        <v>236</v>
      </c>
      <c r="C50" t="s">
        <v>238</v>
      </c>
      <c r="D50" t="s">
        <v>196</v>
      </c>
      <c r="F50" t="s">
        <v>117</v>
      </c>
      <c r="G50" s="14">
        <v>0.1</v>
      </c>
    </row>
    <row r="51" spans="1:7" ht="15" customHeight="1">
      <c r="A51" s="3" t="s">
        <v>112</v>
      </c>
      <c r="B51" s="3" t="s">
        <v>236</v>
      </c>
      <c r="C51" t="s">
        <v>240</v>
      </c>
      <c r="D51" t="s">
        <v>206</v>
      </c>
      <c r="F51" t="s">
        <v>117</v>
      </c>
    </row>
  </sheetData>
  <autoFilter ref="A1:H1" xr:uid="{A74EA879-50E0-449D-9323-43C435FC398A}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23.26953125" customWidth="1"/>
    <col min="3" max="3" width="11.453125" customWidth="1"/>
  </cols>
  <sheetData>
    <row r="1" spans="1:3">
      <c r="A1" t="s">
        <v>0</v>
      </c>
      <c r="B1" t="s">
        <v>38</v>
      </c>
      <c r="C1" t="s">
        <v>26</v>
      </c>
    </row>
    <row r="2" spans="1:3">
      <c r="A2" t="s">
        <v>51</v>
      </c>
      <c r="B2" t="s">
        <v>52</v>
      </c>
      <c r="C2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11</v>
      </c>
      <c r="C1" t="s">
        <v>12</v>
      </c>
    </row>
    <row r="2" spans="1:3">
      <c r="A2" t="s">
        <v>8</v>
      </c>
      <c r="B2" t="s">
        <v>13</v>
      </c>
      <c r="C2" t="s">
        <v>2</v>
      </c>
    </row>
    <row r="3" spans="1:3">
      <c r="A3" t="s">
        <v>9</v>
      </c>
      <c r="B3" t="s">
        <v>13</v>
      </c>
      <c r="C3" t="s">
        <v>3</v>
      </c>
    </row>
    <row r="4" spans="1:3">
      <c r="A4" t="s">
        <v>10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7</v>
      </c>
    </row>
    <row r="2" spans="1:5">
      <c r="A2" t="s">
        <v>59</v>
      </c>
      <c r="B2" t="s">
        <v>60</v>
      </c>
      <c r="C2" t="s">
        <v>61</v>
      </c>
      <c r="D2" t="s">
        <v>62</v>
      </c>
      <c r="E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D6" sqref="D6"/>
    </sheetView>
  </sheetViews>
  <sheetFormatPr defaultRowHeight="14.5"/>
  <cols>
    <col min="1" max="4" width="15.54296875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 t="s">
        <v>49</v>
      </c>
      <c r="B2" t="s">
        <v>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48B4-7167-44B0-8F4C-28B0A069ECD9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dictTech</vt:lpstr>
      <vt:lpstr>dictFuel</vt:lpstr>
      <vt:lpstr>dictvariables</vt:lpstr>
      <vt:lpstr>explanation</vt:lpstr>
      <vt:lpstr>CapacityMarkets</vt:lpstr>
      <vt:lpstr>StrategicReserveOperator</vt:lpstr>
      <vt:lpstr>EnergyConsumers</vt:lpstr>
      <vt:lpstr>Fuels</vt:lpstr>
      <vt:lpstr>CandidatePowerPlants</vt:lpstr>
      <vt:lpstr>TechnologiesEmlab</vt:lpstr>
      <vt:lpstr>EnergyProducers</vt:lpstr>
      <vt:lpstr>FuelPriceTrends</vt:lpstr>
      <vt:lpstr>ElectricitySpotMarkets</vt:lpstr>
      <vt:lpstr>StepTrends</vt:lpstr>
      <vt:lpstr>TargetInvestorTargets</vt:lpstr>
      <vt:lpstr>YearlyTargets</vt:lpstr>
      <vt:lpstr>yearlyCO2</vt:lpstr>
      <vt:lpstr>CO2DE</vt:lpstr>
      <vt:lpstr>Potentials</vt:lpstr>
      <vt:lpstr>Dismantled</vt:lpstr>
      <vt:lpstr>backup</vt:lpstr>
      <vt:lpstr>sources</vt:lpstr>
      <vt:lpstr>Governments</vt:lpstr>
      <vt:lpstr>GeometricTrends</vt:lpstr>
      <vt:lpstr>NewTechnologies</vt:lpstr>
      <vt:lpstr>CO2Auction</vt:lpstr>
      <vt:lpstr>not chosen technologies</vt:lpstr>
      <vt:lpstr>TargetInvestors</vt:lpstr>
      <vt:lpstr>IntermittentResourceProfiles</vt:lpstr>
      <vt:lpstr>MarketStabilityReserve</vt:lpstr>
      <vt:lpstr>NationalGovernments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2022-12-15T14:43:38Z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