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D3938AC-9D95-4915-A98C-9AE4756F0CDE}" xr6:coauthVersionLast="47" xr6:coauthVersionMax="47" xr10:uidLastSave="{00000000-0000-0000-0000-000000000000}"/>
  <bookViews>
    <workbookView xWindow="2340" yWindow="2340" windowWidth="21600" windowHeight="12735" tabRatio="998" firstSheet="10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9" l="1"/>
  <c r="C2" i="69" s="1"/>
  <c r="J2" i="76"/>
  <c r="E7" i="76"/>
  <c r="E8" i="76"/>
  <c r="E3" i="76"/>
  <c r="E4" i="76"/>
  <c r="E5" i="76"/>
  <c r="E6" i="76"/>
  <c r="E2" i="76"/>
  <c r="B3" i="76"/>
  <c r="B2" i="76"/>
  <c r="E4" i="70"/>
  <c r="C5" i="65"/>
  <c r="B5" i="65"/>
  <c r="L3" i="72"/>
  <c r="L4" i="72"/>
  <c r="L5" i="72"/>
  <c r="L6" i="72"/>
  <c r="L2" i="72"/>
  <c r="D6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D1" i="64" l="1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<sst xmlns="http://schemas.openxmlformats.org/spreadsheetml/2006/main" count="1044" uniqueCount="500">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</sst>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H26" sqref="H2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8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  <c r="E4">
        <f>C4*31000</f>
        <v>10230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</row>
    <row r="7" spans="1:9">
      <c r="G7" s="13" t="s">
        <v>434</v>
      </c>
      <c r="H7" s="34">
        <v>30429</v>
      </c>
      <c r="I7" s="13">
        <v>0.08</v>
      </c>
    </row>
    <row r="8" spans="1:9">
      <c r="G8" s="13" t="s">
        <v>432</v>
      </c>
      <c r="H8" s="34">
        <v>19785</v>
      </c>
      <c r="I8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2"/>
  <sheetViews>
    <sheetView tabSelected="1" zoomScale="85" zoomScaleNormal="85" workbookViewId="0">
      <selection activeCell="D9" sqref="D9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E2-0.05</f>
        <v>0.08</v>
      </c>
      <c r="C2" s="75">
        <v>0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 t="shared" ref="B3:B6" si="0">E3-0.05</f>
        <v>0.08</v>
      </c>
      <c r="C3" s="75">
        <v>0</v>
      </c>
      <c r="E3" s="13">
        <f t="shared" ref="E3:E8" si="1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v>0</v>
      </c>
      <c r="C4" s="75">
        <v>0</v>
      </c>
      <c r="E4" s="13">
        <f t="shared" si="1"/>
        <v>0.33</v>
      </c>
      <c r="F4">
        <v>33</v>
      </c>
    </row>
    <row r="5" spans="1:11">
      <c r="A5" s="13" t="s">
        <v>435</v>
      </c>
      <c r="B5" s="13">
        <v>0</v>
      </c>
      <c r="C5" s="75">
        <v>0</v>
      </c>
      <c r="E5" s="13">
        <f t="shared" si="1"/>
        <v>0.09</v>
      </c>
      <c r="F5">
        <v>9</v>
      </c>
    </row>
    <row r="6" spans="1:11">
      <c r="A6" s="13" t="s">
        <v>433</v>
      </c>
      <c r="B6" s="13">
        <v>0</v>
      </c>
      <c r="C6" s="75">
        <v>0</v>
      </c>
      <c r="E6" s="13">
        <f t="shared" si="1"/>
        <v>0.21</v>
      </c>
      <c r="F6">
        <v>21</v>
      </c>
    </row>
    <row r="7" spans="1:11">
      <c r="E7" s="13">
        <f>F7/100</f>
        <v>0.08</v>
      </c>
      <c r="F7">
        <v>8</v>
      </c>
    </row>
    <row r="8" spans="1:11">
      <c r="E8" s="13">
        <f t="shared" si="1"/>
        <v>0.03</v>
      </c>
      <c r="F8">
        <v>3</v>
      </c>
    </row>
    <row r="11" spans="1:11">
      <c r="D11" s="34"/>
    </row>
    <row r="12" spans="1:11">
      <c r="D12" s="3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N20"/>
  <sheetViews>
    <sheetView zoomScale="85" zoomScaleNormal="85" workbookViewId="0">
      <selection activeCell="K47" sqref="K4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4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6"/>
      <c r="I1" s="18"/>
      <c r="J1" s="18"/>
      <c r="K1" s="18"/>
      <c r="L1" s="44"/>
      <c r="M1" s="44"/>
      <c r="N1" s="44"/>
    </row>
    <row r="2" spans="1:14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1</v>
      </c>
      <c r="F2" s="34">
        <v>4001</v>
      </c>
      <c r="G2" s="16"/>
      <c r="H2" s="13">
        <v>0.3</v>
      </c>
      <c r="L2" s="44"/>
      <c r="M2" s="44"/>
      <c r="N2" s="44"/>
    </row>
    <row r="3" spans="1:14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4000</v>
      </c>
      <c r="G3" s="16"/>
      <c r="H3" s="13">
        <v>0.59</v>
      </c>
      <c r="I3" s="16"/>
      <c r="J3" s="16"/>
      <c r="L3" s="44"/>
      <c r="M3" s="53"/>
      <c r="N3" s="44"/>
    </row>
    <row r="4" spans="1:14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6</v>
      </c>
      <c r="F4" s="34">
        <v>1500</v>
      </c>
    </row>
    <row r="5" spans="1:14">
      <c r="A5" s="18">
        <v>4</v>
      </c>
      <c r="B5" s="13" t="str">
        <f t="shared" ref="B5" si="2">CONCATENATE("amiris-config/data/LS_",A5,".csv")</f>
        <v>amiris-config/data/LS_4.csv</v>
      </c>
      <c r="C5" s="13" t="str">
        <f t="shared" ref="C5" si="3">CONCATENATE("amiris-config/data/future_LS_",A5,".csv")</f>
        <v>amiris-config/data/future_LS_4.csv</v>
      </c>
      <c r="D5" s="13" t="s">
        <v>69</v>
      </c>
      <c r="E5" s="34">
        <v>10</v>
      </c>
      <c r="F5" s="34">
        <v>800</v>
      </c>
    </row>
    <row r="6" spans="1:14">
      <c r="A6" s="13" t="s">
        <v>103</v>
      </c>
      <c r="B6" s="13" t="s">
        <v>370</v>
      </c>
      <c r="C6" s="13" t="s">
        <v>376</v>
      </c>
      <c r="D6" s="13">
        <f>37450</f>
        <v>37450</v>
      </c>
      <c r="E6" s="13"/>
      <c r="F6" s="13"/>
      <c r="G6" s="16"/>
      <c r="H6" s="16"/>
      <c r="L6" s="44"/>
      <c r="M6" s="54"/>
      <c r="N6" s="54"/>
    </row>
    <row r="7" spans="1:14">
      <c r="L7" s="44"/>
      <c r="M7" s="54"/>
      <c r="N7" s="54"/>
    </row>
    <row r="8" spans="1:14">
      <c r="L8" s="44"/>
      <c r="M8" s="44"/>
      <c r="N8" s="44"/>
    </row>
    <row r="9" spans="1:14">
      <c r="L9" s="44"/>
      <c r="M9" s="44"/>
      <c r="N9" s="44"/>
    </row>
    <row r="10" spans="1:14" ht="17.45" customHeight="1">
      <c r="G10" s="16"/>
      <c r="H10" s="13">
        <v>0.08</v>
      </c>
      <c r="I10" s="16"/>
      <c r="J10" s="16"/>
      <c r="L10" s="44"/>
      <c r="M10" s="53"/>
      <c r="N10" s="44"/>
    </row>
    <row r="11" spans="1:14" ht="17.45" customHeight="1">
      <c r="G11" s="16"/>
      <c r="H11" s="13">
        <v>0.03</v>
      </c>
      <c r="I11" s="16"/>
      <c r="J11" s="16"/>
      <c r="L11" s="44"/>
      <c r="M11" s="53"/>
      <c r="N11" s="44"/>
    </row>
    <row r="12" spans="1:14">
      <c r="L12" s="44"/>
      <c r="M12" s="44"/>
      <c r="N12" s="44"/>
    </row>
    <row r="13" spans="1:14">
      <c r="L13" s="44"/>
      <c r="M13" s="44"/>
      <c r="N13" s="44"/>
    </row>
    <row r="20" spans="8:8">
      <c r="H20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F2"/>
  <sheetViews>
    <sheetView workbookViewId="0">
      <selection activeCell="D3" sqref="D3"/>
    </sheetView>
  </sheetViews>
  <sheetFormatPr defaultRowHeight="15"/>
  <cols>
    <col min="1" max="1" width="34.5703125" customWidth="1"/>
  </cols>
  <sheetData>
    <row r="1" spans="1:6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 t="s">
        <v>103</v>
      </c>
    </row>
    <row r="2" spans="1:6">
      <c r="A2" s="13">
        <v>2050</v>
      </c>
      <c r="B2" s="13">
        <f>SUM(CS_subscribed!B2:B6)</f>
        <v>0.16</v>
      </c>
      <c r="C2" s="13">
        <f>1-B2-D2-E2</f>
        <v>0.73</v>
      </c>
      <c r="D2" s="13">
        <v>0.05</v>
      </c>
      <c r="E2" s="13">
        <v>0.06</v>
      </c>
      <c r="F2" s="1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topLeftCell="B1" workbookViewId="0">
      <selection activeCell="J7" sqref="J7:J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2024-04-22T11:19:29Z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