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B7210BC-9508-40C9-A5D9-DAF40C660788}" xr6:coauthVersionLast="47" xr6:coauthVersionMax="47" xr10:uidLastSave="{00000000-0000-0000-0000-000000000000}"/>
  <bookViews>
    <workbookView xWindow="-96" yWindow="-96" windowWidth="23232" windowHeight="12552" tabRatio="738" activeTab="1" xr2:uid="{B8782AFC-8070-4987-A54E-8F4783B58729}"/>
  </bookViews>
  <sheets>
    <sheet name="Technology" sheetId="2" r:id="rId1"/>
    <sheet name="Papertables" sheetId="9" r:id="rId2"/>
    <sheet name="fuelprices" sheetId="1" r:id="rId3"/>
    <sheet name="investmentCosts" sheetId="3" r:id="rId4"/>
    <sheet name="loadshedders" sheetId="8" r:id="rId5"/>
    <sheet name="Sheet2" sheetId="7" r:id="rId6"/>
    <sheet name="traderes" sheetId="6" r:id="rId7"/>
    <sheet name="minimum NPV" sheetId="5" r:id="rId8"/>
    <sheet name="capacityFactors" sheetId="4" r:id="rId9"/>
  </sheets>
  <externalReferences>
    <externalReference r:id="rId10"/>
  </externalReferences>
  <definedNames>
    <definedName name="_xlnm._FilterDatabase" localSheetId="6" hidden="1">traderes!$E$2:$O$18</definedName>
  </definedNames>
  <calcPr calcId="191029"/>
  <pivotCaches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9" l="1"/>
  <c r="C9" i="9"/>
  <c r="D9" i="9" s="1"/>
  <c r="E9" i="9" s="1"/>
  <c r="F9" i="9" s="1"/>
  <c r="G9" i="9" s="1"/>
  <c r="E88" i="3"/>
  <c r="B82" i="3" l="1"/>
  <c r="B83" i="3"/>
  <c r="B84" i="3"/>
  <c r="B85" i="3"/>
  <c r="B87" i="3"/>
  <c r="B81" i="3"/>
  <c r="E82" i="3"/>
  <c r="E83" i="3"/>
  <c r="E84" i="3"/>
  <c r="E85" i="3"/>
  <c r="E86" i="3"/>
  <c r="E87" i="3"/>
  <c r="E81" i="3"/>
  <c r="C82" i="3"/>
  <c r="C83" i="3"/>
  <c r="C84" i="3"/>
  <c r="C85" i="3"/>
  <c r="C86" i="3"/>
  <c r="C87" i="3"/>
  <c r="C88" i="3"/>
  <c r="C81" i="3"/>
  <c r="D81" i="3"/>
  <c r="D82" i="3"/>
  <c r="D83" i="3"/>
  <c r="D84" i="3"/>
  <c r="D85" i="3"/>
  <c r="D87" i="3"/>
  <c r="B15" i="2"/>
  <c r="C15" i="2"/>
  <c r="D15" i="2"/>
  <c r="E15" i="2"/>
  <c r="F15" i="2"/>
  <c r="I15" i="2"/>
  <c r="B16" i="2"/>
  <c r="C16" i="2"/>
  <c r="D16" i="2"/>
  <c r="E16" i="2"/>
  <c r="F16" i="2"/>
  <c r="I16" i="2"/>
  <c r="B17" i="2"/>
  <c r="C17" i="2"/>
  <c r="D17" i="2"/>
  <c r="E17" i="2"/>
  <c r="F17" i="2"/>
  <c r="I17" i="2"/>
  <c r="B18" i="2"/>
  <c r="C18" i="2"/>
  <c r="D18" i="2"/>
  <c r="E18" i="2"/>
  <c r="F18" i="2"/>
  <c r="I18" i="2"/>
  <c r="B19" i="2"/>
  <c r="C19" i="2"/>
  <c r="D19" i="2"/>
  <c r="E19" i="2"/>
  <c r="F19" i="2"/>
  <c r="I19" i="2"/>
  <c r="B20" i="2"/>
  <c r="C20" i="2"/>
  <c r="D20" i="2"/>
  <c r="E20" i="2"/>
  <c r="F20" i="2"/>
  <c r="I20" i="2"/>
  <c r="B21" i="2"/>
  <c r="C21" i="2"/>
  <c r="D21" i="2"/>
  <c r="E21" i="2"/>
  <c r="F21" i="2"/>
  <c r="I21" i="2"/>
  <c r="B22" i="2"/>
  <c r="C22" i="2"/>
  <c r="D22" i="2"/>
  <c r="E22" i="2"/>
  <c r="F22" i="2"/>
  <c r="I22" i="2"/>
  <c r="B23" i="2"/>
  <c r="C23" i="2"/>
  <c r="D23" i="2"/>
  <c r="E23" i="2"/>
  <c r="F23" i="2"/>
  <c r="I23" i="2"/>
  <c r="B24" i="2"/>
  <c r="C24" i="2"/>
  <c r="D24" i="2"/>
  <c r="E24" i="2"/>
  <c r="F24" i="2"/>
  <c r="I24" i="2"/>
  <c r="B25" i="2"/>
  <c r="C25" i="2"/>
  <c r="D25" i="2"/>
  <c r="E25" i="2"/>
  <c r="F25" i="2"/>
  <c r="I25" i="2"/>
  <c r="B26" i="2"/>
  <c r="C26" i="2"/>
  <c r="D26" i="2"/>
  <c r="E26" i="2"/>
  <c r="F26" i="2"/>
  <c r="I26" i="2"/>
  <c r="B27" i="2"/>
  <c r="C27" i="2"/>
  <c r="D27" i="2"/>
  <c r="E27" i="2"/>
  <c r="F27" i="2"/>
  <c r="I27" i="2"/>
  <c r="B28" i="2"/>
  <c r="C28" i="2"/>
  <c r="D28" i="2"/>
  <c r="E28" i="2"/>
  <c r="F28" i="2"/>
  <c r="I28" i="2"/>
  <c r="B29" i="2"/>
  <c r="C29" i="2"/>
  <c r="D29" i="2"/>
  <c r="E29" i="2"/>
  <c r="F29" i="2"/>
  <c r="I29" i="2"/>
  <c r="B30" i="2"/>
  <c r="C30" i="2"/>
  <c r="D30" i="2"/>
  <c r="E30" i="2"/>
  <c r="F30" i="2"/>
  <c r="I30" i="2"/>
  <c r="B31" i="2"/>
  <c r="C31" i="2"/>
  <c r="D31" i="2"/>
  <c r="E31" i="2"/>
  <c r="F31" i="2"/>
  <c r="I31" i="2"/>
  <c r="B32" i="2"/>
  <c r="C32" i="2"/>
  <c r="D32" i="2"/>
  <c r="E32" i="2"/>
  <c r="F32" i="2"/>
  <c r="I32" i="2"/>
  <c r="C6" i="2"/>
  <c r="C10" i="2"/>
  <c r="B10" i="2"/>
  <c r="B6" i="2"/>
  <c r="M36" i="1" l="1"/>
  <c r="N36" i="1"/>
  <c r="O35" i="1"/>
  <c r="O36" i="1" s="1"/>
  <c r="N30" i="1"/>
  <c r="O30" i="1"/>
  <c r="M30" i="1"/>
  <c r="F3" i="8"/>
  <c r="F4" i="8"/>
  <c r="F5" i="8"/>
  <c r="D2" i="8"/>
  <c r="D3" i="8"/>
  <c r="D4" i="8"/>
  <c r="D5" i="8"/>
  <c r="A3" i="8"/>
  <c r="A4" i="8"/>
  <c r="A5" i="8"/>
  <c r="A6" i="8"/>
  <c r="D72" i="3" l="1"/>
  <c r="C72" i="3"/>
  <c r="A2" i="8" l="1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9" i="2"/>
  <c r="C5" i="2"/>
  <c r="C7" i="2"/>
  <c r="C8" i="2"/>
  <c r="B4" i="2"/>
  <c r="B9" i="2"/>
  <c r="B5" i="2"/>
  <c r="B7" i="2"/>
  <c r="B8" i="2"/>
  <c r="B2" i="2"/>
  <c r="B3" i="2"/>
  <c r="E3" i="2" s="1"/>
  <c r="I13" i="2"/>
  <c r="C13" i="2"/>
  <c r="D13" i="2"/>
  <c r="E13" i="2"/>
  <c r="F13" i="2"/>
  <c r="B14" i="2"/>
  <c r="I14" i="2"/>
  <c r="C14" i="2"/>
  <c r="D14" i="2"/>
  <c r="E14" i="2"/>
  <c r="F1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50" i="2"/>
  <c r="C50" i="2"/>
  <c r="B51" i="2"/>
  <c r="C51" i="2"/>
  <c r="D6" i="2" l="1"/>
  <c r="F6" i="2"/>
  <c r="E6" i="2"/>
  <c r="F10" i="2"/>
  <c r="E10" i="2"/>
  <c r="D10" i="2"/>
  <c r="D9" i="2"/>
  <c r="E9" i="2"/>
  <c r="F9" i="2"/>
  <c r="E4" i="2"/>
  <c r="F4" i="2"/>
  <c r="D4" i="2"/>
  <c r="F3" i="2"/>
  <c r="D3" i="2"/>
  <c r="D5" i="2"/>
  <c r="E5" i="2"/>
  <c r="F5" i="2"/>
  <c r="F8" i="2"/>
  <c r="D8" i="2"/>
  <c r="E8" i="2"/>
  <c r="D7" i="2"/>
  <c r="E7" i="2"/>
  <c r="F7" i="2"/>
  <c r="D6" i="8"/>
</calcChain>
</file>

<file path=xl/sharedStrings.xml><?xml version="1.0" encoding="utf-8"?>
<sst xmlns="http://schemas.openxmlformats.org/spreadsheetml/2006/main" count="552" uniqueCount="267">
  <si>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</si>
  <si>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</si>
  <si>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</si>
  <si>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</si>
  <si>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</si>
  <si>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</si>
  <si>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</si>
  <si>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</si>
  <si>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</si>
  <si>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</si>
  <si>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</si>
  <si>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</si>
  <si>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</si>
  <si>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</si>
  <si>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</si>
  <si>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</si>
  <si>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</si>
  <si>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</si>
  <si>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</si>
  <si>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</si>
  <si>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</si>
  <si>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</si>
  <si>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</si>
  <si>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</si>
  <si>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</si>
  <si>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</si>
  <si>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</si>
  <si>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</si>
  <si>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</si>
  <si>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</si>
  <si>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</si>
  <si>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</si>
  <si>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</si>
  <si>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</si>
  <si>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</si>
  <si>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</si>
  <si>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</si>
  <si>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</si>
  <si>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</si>
  <si>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</si>
  <si>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</si>
  <si>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</si>
  <si>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</si>
  <si>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</si>
  <si>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</si>
  <si>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</si>
  <si>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</si>
  <si>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</si>
  <si>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</si>
  <si>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</si>
  <si>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</si>
  <si>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</si>
  <si>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</si>
  <si>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</si>
  <si>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</si>
  <si>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</si>
  <si>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</si>
  <si>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</si>
  <si>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</si>
  <si>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</si>
  <si>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</si>
  <si>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</si>
  <si>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</si>
  <si>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</si>
  <si>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</si>
  <si>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</si>
  <si>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</si>
  <si>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</si>
  <si>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</si>
  <si>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</si>
  <si>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</si>
  <si>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</si>
  <si>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</si>
  <si>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</si>
  <si>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</si>
  <si>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</si>
  <si>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</si>
  <si>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</si>
  <si>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</si>
  <si>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</si>
  <si>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</si>
  <si>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</si>
  <si>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</si>
  <si>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</si>
  <si>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</si>
  <si>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</si>
  <si>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</si>
  <si>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</si>
  <si>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</si>
  <si>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</si>
  <si>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</si>
  <si>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</si>
  <si>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</si>
  <si>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</si>
  <si>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</si>
  <si>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</si>
  <si>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</si>
  <si>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</si>
  <si>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</si>
  <si>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</si>
  <si>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</si>
  <si>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</si>
  <si>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</si>
  <si>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</si>
  <si>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</si>
  <si>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</si>
  <si>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</si>
  <si>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</si>
  <si>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</si>
  <si>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</si>
  <si>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</si>
  <si>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</si>
  <si>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</si>
  <si>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</si>
  <si>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</si>
  <si>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</si>
  <si>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</si>
  <si>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</si>
  <si>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</si>
  <si>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</si>
  <si>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</si>
  <si>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</si>
  <si>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</si>
  <si>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</si>
  <si>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</si>
  <si>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</si>
  <si>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</si>
  <si>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</si>
  <si>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</si>
  <si>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</si>
  <si>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</si>
  <si>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</si>
  <si>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</si>
  <si>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</si>
  <si>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</si>
  <si>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</si>
  <si>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</si>
  <si>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</si>
  <si>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</si>
  <si>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</si>
  <si>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</si>
  <si>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</si>
  <si>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</si>
  <si>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</si>
  <si>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</si>
  <si>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</si>
  <si>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</si>
  <si>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</si>
  <si>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</si>
  <si>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</si>
  <si>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</si>
  <si>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</si>
  <si>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</si>
  <si>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</si>
  <si>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</si>
  <si>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</si>
  <si>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</si>
  <si>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</si>
  <si>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</si>
  <si>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</si>
  <si>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</si>
  <si>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</si>
  <si>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</si>
  <si>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</si>
  <si>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</si>
  <si>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</si>
  <si>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</si>
  <si>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</si>
  <si>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</si>
  <si>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</si>
  <si>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</si>
  <si>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</si>
  <si>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</si>
  <si>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</si>
  <si>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</si>
  <si>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</si>
  <si>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</si>
  <si>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</si>
  <si>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</si>
  <si>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</si>
  <si>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</si>
  <si>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</si>
  <si>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</si>
  <si>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</si>
  <si>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</si>
  <si>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</si>
  <si>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</si>
  <si>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</si>
  <si>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E/gj</t>
  </si>
  <si>
    <t>E/MWh</t>
  </si>
  <si>
    <t>eur/ton</t>
  </si>
  <si>
    <t>eur/mwh</t>
  </si>
  <si>
    <t>ENTSOE</t>
  </si>
  <si>
    <t>ENTSOE (renewable imports)</t>
  </si>
  <si>
    <t>MW</t>
  </si>
  <si>
    <t>source</t>
  </si>
  <si>
    <t>ENTSOE GA</t>
  </si>
  <si>
    <t>Realistic capacity [MW]</t>
  </si>
  <si>
    <t>permit time [y]</t>
  </si>
  <si>
    <t>construction time [y]</t>
  </si>
  <si>
    <t>lifetime [y]</t>
  </si>
  <si>
    <t>Fuel</t>
  </si>
  <si>
    <t>Natural gas</t>
  </si>
  <si>
    <t>Hydrogen</t>
  </si>
  <si>
    <t>Biomass</t>
  </si>
  <si>
    <t>Investment costs [Eur/MW]</t>
  </si>
  <si>
    <t>Efficiency [%]</t>
  </si>
  <si>
    <t>Fixed costs [Eur/Mwh/year]</t>
  </si>
  <si>
    <t>Variable costs [Eur/MWh]</t>
  </si>
  <si>
    <t>Market</t>
  </si>
  <si>
    <t>Commercial</t>
  </si>
  <si>
    <t>VOLL [Eur/MWh]</t>
  </si>
  <si>
    <t>Industrial</t>
  </si>
  <si>
    <t>Household</t>
  </si>
  <si>
    <t xml:space="preserve">Hydrogen </t>
  </si>
  <si>
    <t>Percentage demand</t>
  </si>
  <si>
    <t>Demand increase</t>
  </si>
  <si>
    <t>yes</t>
  </si>
  <si>
    <t>no</t>
  </si>
  <si>
    <t>stochastic</t>
  </si>
  <si>
    <t>Investments based on extreme weather</t>
  </si>
  <si>
    <t>Number of simulations</t>
  </si>
  <si>
    <t xml:space="preserve">Low vRES </t>
  </si>
  <si>
    <t xml:space="preserve">Median vRES </t>
  </si>
  <si>
    <t>High vRES</t>
  </si>
  <si>
    <t>Scenario name</t>
  </si>
  <si>
    <t>Weather profile year for investment</t>
  </si>
  <si>
    <t>Weather profile years for dispatch</t>
  </si>
  <si>
    <t>Number of weather years for dispatch</t>
  </si>
  <si>
    <t>Impact of weather variability</t>
  </si>
  <si>
    <t>Simulation name</t>
  </si>
  <si>
    <t>High hydrogen price</t>
  </si>
  <si>
    <t>Hydrogen price</t>
  </si>
  <si>
    <t>45 €/MWh</t>
  </si>
  <si>
    <t>90 €/MWh</t>
  </si>
  <si>
    <t>Low vRES (EL)</t>
  </si>
  <si>
    <t>High vRES (EH)</t>
  </si>
  <si>
    <t>High hydrogen price (HH)</t>
  </si>
  <si>
    <t>Median vRES (EM)</t>
  </si>
  <si>
    <t>Baseline (B)</t>
  </si>
  <si>
    <t>Increasing-demand (ID)</t>
  </si>
  <si>
    <t>Stochastic-profiles (SP)</t>
  </si>
  <si>
    <t>Load shedding​</t>
  </si>
  <si>
    <t>Hydrogen​</t>
  </si>
  <si>
    <t>Industrial heat load​</t>
  </si>
  <si>
    <t>Load shifting​</t>
  </si>
  <si>
    <t>Heat pump load​</t>
  </si>
  <si>
    <t>Yearly demand as a function of temperature and hour of the day​</t>
  </si>
  <si>
    <t>EV load​</t>
  </si>
  <si>
    <t>According to projected EV shares​</t>
  </si>
  <si>
    <t>Characteristics</t>
  </si>
  <si>
    <t>Constant demand, limited by electrolyzer capacity as well as prices</t>
  </si>
  <si>
    <t>load-shifting unit with an opportunity cost-based price cap</t>
  </si>
  <si>
    <r>
      <t>Load</t>
    </r>
    <r>
      <rPr>
        <sz val="18"/>
        <color rgb="FF1A1A1A"/>
        <rFont val="Calibri"/>
        <family val="2"/>
      </rPr>
      <t>​</t>
    </r>
  </si>
  <si>
    <r>
      <t>Type</t>
    </r>
    <r>
      <rPr>
        <sz val="18"/>
        <color rgb="FF1A1A1A"/>
        <rFont val="Calibri"/>
        <family val="2"/>
      </rPr>
      <t>​</t>
    </r>
    <r>
      <rPr>
        <b/>
        <sz val="18"/>
        <color rgb="FF1A1A1A"/>
        <rFont val="Calibri"/>
        <family val="2"/>
      </rPr>
      <t xml:space="preserve"> of flexibility</t>
    </r>
  </si>
  <si>
    <t>Share</t>
  </si>
  <si>
    <t>Load</t>
  </si>
  <si>
    <t>Type of flexibility</t>
  </si>
  <si>
    <t>share</t>
  </si>
  <si>
    <t>Sheddable</t>
  </si>
  <si>
    <t>Static</t>
  </si>
  <si>
    <t>Industrial heat</t>
  </si>
  <si>
    <t>Shiftable</t>
  </si>
  <si>
    <t>Inflexible</t>
  </si>
  <si>
    <t>Household and others</t>
  </si>
  <si>
    <t>Partly sheddable</t>
  </si>
  <si>
    <t>EV + heat pump + household + commercial +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</si>
</sst>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5"/>
      <color theme="1"/>
      <name val="Arial"/>
      <family val="2"/>
    </font>
    <font>
      <sz val="8"/>
      <color rgb="FF5D6879"/>
      <name val="Arial"/>
      <family val="2"/>
    </font>
    <font>
      <sz val="18"/>
      <color theme="1"/>
      <name val="Calibri"/>
      <family val="2"/>
      <scheme val="minor"/>
    </font>
    <font>
      <sz val="18"/>
      <color rgb="FF1A1A1A"/>
      <name val="Calibri"/>
      <family val="2"/>
    </font>
    <font>
      <b/>
      <sz val="18"/>
      <color rgb="FF1A1A1A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41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  <xf numFmtId="0" fontId="0" fillId="0" borderId="5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5" borderId="1" xfId="0" applyFill="1" applyBorder="1"/>
    <xf numFmtId="0" fontId="22" fillId="0" borderId="0" xfId="0" applyFont="1"/>
    <xf numFmtId="0" fontId="0" fillId="0" borderId="1" xfId="0" applyBorder="1" applyAlignment="1">
      <alignment horizontal="center"/>
    </xf>
    <xf numFmtId="0" fontId="23" fillId="0" borderId="0" xfId="0" applyFont="1" applyAlignment="1">
      <alignment vertical="center" wrapText="1"/>
    </xf>
    <xf numFmtId="0" fontId="24" fillId="0" borderId="1" xfId="0" applyFont="1" applyBorder="1"/>
    <xf numFmtId="0" fontId="24" fillId="0" borderId="3" xfId="0" applyFont="1" applyFill="1" applyBorder="1"/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55</xdr:row>
      <xdr:rowOff>54402</xdr:rowOff>
    </xdr:from>
    <xdr:to>
      <xdr:col>31</xdr:col>
      <xdr:colOff>578437</xdr:colOff>
      <xdr:row>71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peakLoad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Technology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  <row r="8">
          <cell r="B8" t="str">
            <v>PV_residential</v>
          </cell>
          <cell r="D8">
            <v>300</v>
          </cell>
        </row>
        <row r="9">
          <cell r="B9" t="str">
            <v>Nuclear</v>
          </cell>
          <cell r="D9">
            <v>1000</v>
          </cell>
        </row>
      </sheetData>
      <sheetData sheetId="10">
        <row r="1"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</row>
        <row r="18">
          <cell r="A18" t="str">
            <v>PV_residential</v>
          </cell>
          <cell r="B18" t="str">
            <v>VariableRenewableOperator</v>
          </cell>
          <cell r="C18">
            <v>1</v>
          </cell>
          <cell r="D18">
            <v>1</v>
          </cell>
          <cell r="E18">
            <v>25</v>
          </cell>
          <cell r="F18">
            <v>25</v>
          </cell>
        </row>
        <row r="19">
          <cell r="A19" t="str">
            <v>Hydropower_reservoir_medium</v>
          </cell>
          <cell r="B19" t="str">
            <v>VariableRenewableOperator</v>
          </cell>
          <cell r="C19">
            <v>2</v>
          </cell>
          <cell r="D19">
            <v>5</v>
          </cell>
          <cell r="E19">
            <v>60</v>
          </cell>
          <cell r="F19">
            <v>60</v>
          </cell>
        </row>
        <row r="20">
          <cell r="A20" t="str">
            <v>hydrogen_turbine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</row>
      </sheetData>
      <sheetData sheetId="11"/>
      <sheetData sheetId="12"/>
      <sheetData sheetId="13"/>
      <sheetData sheetId="14"/>
      <sheetData sheetId="15">
        <row r="1">
          <cell r="A1" t="str">
            <v>Name</v>
          </cell>
          <cell r="B1" t="str">
            <v>investorMarket</v>
          </cell>
          <cell r="C1" t="str">
            <v>willingToInvest</v>
          </cell>
          <cell r="D1" t="str">
            <v>dismantlingRequiredOperatingProfit</v>
          </cell>
          <cell r="E1" t="str">
            <v>debtRatioOfInvestments</v>
          </cell>
          <cell r="F1" t="str">
            <v>loanInterestRate</v>
          </cell>
          <cell r="H1" t="str">
            <v>longTermContractPastTimeHorizon</v>
          </cell>
          <cell r="I1" t="str">
            <v>longTermContractMargin</v>
          </cell>
        </row>
        <row r="3">
          <cell r="A3" t="str">
            <v>ProducerNL</v>
          </cell>
          <cell r="B3" t="str">
            <v>ElectricitySpotMarketNL</v>
          </cell>
          <cell r="C3" t="b">
            <v>1</v>
          </cell>
          <cell r="D3">
            <v>0</v>
          </cell>
          <cell r="E3">
            <v>0.7</v>
          </cell>
          <cell r="F3">
            <v>7.0000000000000007E-2</v>
          </cell>
          <cell r="H3">
            <v>3</v>
          </cell>
          <cell r="I3">
            <v>0.1</v>
          </cell>
        </row>
      </sheetData>
      <sheetData sheetId="16">
        <row r="1">
          <cell r="A1" t="str">
            <v>Name</v>
          </cell>
          <cell r="B1" t="str">
            <v>valueOfLostLoad</v>
          </cell>
        </row>
        <row r="3">
          <cell r="A3" t="str">
            <v>ElectricitySpotMarketNL</v>
          </cell>
          <cell r="B3">
            <v>4000</v>
          </cell>
        </row>
      </sheetData>
      <sheetData sheetId="17"/>
      <sheetData sheetId="18">
        <row r="1">
          <cell r="A1" t="str">
            <v>Name</v>
          </cell>
        </row>
        <row r="2">
          <cell r="A2" t="str">
            <v>base</v>
          </cell>
          <cell r="B2">
            <v>4000</v>
          </cell>
        </row>
        <row r="3">
          <cell r="A3" t="str">
            <v>high</v>
          </cell>
          <cell r="B3">
            <v>1500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F5">
            <v>0.05</v>
          </cell>
        </row>
        <row r="6">
          <cell r="A6" t="str">
            <v>hydrogen</v>
          </cell>
          <cell r="B6">
            <v>66.748000000000005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91"/>
  <sheetViews>
    <sheetView zoomScaleNormal="100" workbookViewId="0">
      <selection activeCell="R14" sqref="R14"/>
    </sheetView>
  </sheetViews>
  <sheetFormatPr defaultRowHeight="14.4"/>
  <cols>
    <col min="1" max="1" width="24.88671875" customWidth="1"/>
    <col min="2" max="2" width="30" customWidth="1"/>
    <col min="3" max="3" width="17" customWidth="1"/>
    <col min="4" max="4" width="11.33203125" customWidth="1"/>
    <col min="5" max="5" width="12" customWidth="1"/>
    <col min="8" max="8" width="7.88671875" customWidth="1"/>
    <col min="10" max="10" width="7.44140625" customWidth="1"/>
  </cols>
  <sheetData>
    <row r="1" spans="1:10">
      <c r="A1" t="s">
        <v>3</v>
      </c>
    </row>
    <row r="2" spans="1:10">
      <c r="B2" s="6" t="str">
        <f>[1]CandidatePowerPlants!B1</f>
        <v>Technology</v>
      </c>
      <c r="C2" s="6" t="s">
        <v>197</v>
      </c>
      <c r="D2" s="6" t="s">
        <v>198</v>
      </c>
      <c r="E2" s="6" t="s">
        <v>199</v>
      </c>
      <c r="F2" s="6" t="s">
        <v>200</v>
      </c>
    </row>
    <row r="3" spans="1:10">
      <c r="B3" s="6" t="str">
        <f>[1]CandidatePowerPlants!B2</f>
        <v>Lithium_ion_battery</v>
      </c>
      <c r="C3" s="6">
        <f>[1]CandidatePowerPlants!D2</f>
        <v>100</v>
      </c>
      <c r="D3" s="6">
        <f t="shared" ref="D3:D4" si="0">INDEX($B$14:$F$33,MATCH(B3,$B$14:$B$33,0),2)</f>
        <v>0</v>
      </c>
      <c r="E3" s="6">
        <f>INDEX($B$14:$F$33,MATCH(B3,$B$14:$B$33,0),3)</f>
        <v>1</v>
      </c>
      <c r="F3" s="6">
        <f t="shared" ref="F3:F4" si="1">INDEX($B$14:$F$33,MATCH(B3,$B$14:$B$33,0),4)</f>
        <v>20</v>
      </c>
    </row>
    <row r="4" spans="1:10">
      <c r="B4" s="6" t="str">
        <f>[1]CandidatePowerPlants!B3</f>
        <v>WTG_offshore</v>
      </c>
      <c r="C4" s="6">
        <f>[1]CandidatePowerPlants!D3</f>
        <v>500</v>
      </c>
      <c r="D4" s="6">
        <f t="shared" si="0"/>
        <v>1</v>
      </c>
      <c r="E4" s="6">
        <f t="shared" ref="E4" si="2">INDEX($B$14:$F$33,MATCH(B4,$B$14:$B$33,0),3)</f>
        <v>2</v>
      </c>
      <c r="F4" s="6">
        <f t="shared" si="1"/>
        <v>30</v>
      </c>
    </row>
    <row r="5" spans="1:10">
      <c r="B5" s="6" t="str">
        <f>[1]CandidatePowerPlants!B5</f>
        <v>PV_utility_systems</v>
      </c>
      <c r="C5" s="6">
        <f>[1]CandidatePowerPlants!D5</f>
        <v>350</v>
      </c>
      <c r="D5" s="6">
        <f>INDEX($B$14:$F$33,MATCH(B5,$B$14:$B$33,0),2)</f>
        <v>1</v>
      </c>
      <c r="E5" s="6">
        <f>INDEX($B$14:$F$33,MATCH(B5,$B$14:$B$33,0),3)</f>
        <v>1</v>
      </c>
      <c r="F5" s="6">
        <f>INDEX($B$14:$F$33,MATCH(B5,$B$14:$B$33,0),4)</f>
        <v>25</v>
      </c>
    </row>
    <row r="6" spans="1:10">
      <c r="B6" s="6" t="str">
        <f>[1]CandidatePowerPlants!B8</f>
        <v>PV_residential</v>
      </c>
      <c r="C6" s="6">
        <f>[1]CandidatePowerPlants!D8</f>
        <v>300</v>
      </c>
      <c r="D6" s="6">
        <f>INDEX($B$14:$F$33,MATCH(B6,$B$14:$B$33,0),2)</f>
        <v>1</v>
      </c>
      <c r="E6" s="6">
        <f>INDEX($B$14:$F$33,MATCH(B6,$B$14:$B$33,0),3)</f>
        <v>1</v>
      </c>
      <c r="F6" s="6">
        <f>INDEX($B$14:$F$33,MATCH(B6,$B$14:$B$33,0),4)</f>
        <v>25</v>
      </c>
    </row>
    <row r="7" spans="1:10">
      <c r="B7" s="6" t="str">
        <f>[1]CandidatePowerPlants!B6</f>
        <v>WTG_onshore</v>
      </c>
      <c r="C7" s="6">
        <f>[1]CandidatePowerPlants!D6</f>
        <v>250</v>
      </c>
      <c r="D7" s="6">
        <f>INDEX($B$14:$F$33,MATCH(B7,$B$14:$B$33,0),2)</f>
        <v>1</v>
      </c>
      <c r="E7" s="6">
        <f>INDEX($B$14:$F$33,MATCH(B7,$B$14:$B$33,0),3)</f>
        <v>1</v>
      </c>
      <c r="F7" s="6">
        <f>INDEX($B$14:$F$33,MATCH(B7,$B$14:$B$33,0),4)</f>
        <v>25</v>
      </c>
    </row>
    <row r="8" spans="1:10">
      <c r="B8" s="6" t="str">
        <f>[1]CandidatePowerPlants!B7</f>
        <v>Biomass_CHP_wood_pellets_DH</v>
      </c>
      <c r="C8" s="6">
        <f>[1]CandidatePowerPlants!D7</f>
        <v>300</v>
      </c>
      <c r="D8" s="6">
        <f>INDEX($B$14:$F$33,MATCH(B8,$B$14:$B$33,0),2)</f>
        <v>1</v>
      </c>
      <c r="E8" s="6">
        <f>INDEX($B$14:$F$33,MATCH(B8,$B$14:$B$33,0),3)</f>
        <v>3</v>
      </c>
      <c r="F8" s="6">
        <f>INDEX($B$14:$F$33,MATCH(B8,$B$14:$B$33,0),4)</f>
        <v>30</v>
      </c>
    </row>
    <row r="9" spans="1:10">
      <c r="B9" s="6" t="str">
        <f>[1]CandidatePowerPlants!B4</f>
        <v>hydrogen_turbine</v>
      </c>
      <c r="C9" s="6">
        <f>[1]CandidatePowerPlants!D4</f>
        <v>500</v>
      </c>
      <c r="D9" s="6">
        <f>INDEX($B$14:$F$33,MATCH(B9,$B$14:$B$33,0),2)</f>
        <v>2</v>
      </c>
      <c r="E9" s="6">
        <f>INDEX($B$14:$F$33,MATCH(B9,$B$14:$B$33,0),3)</f>
        <v>2</v>
      </c>
      <c r="F9" s="6">
        <f>INDEX($B$14:$F$33,MATCH(B9,$B$14:$B$33,0),4)</f>
        <v>30</v>
      </c>
    </row>
    <row r="10" spans="1:10">
      <c r="B10" s="6" t="str">
        <f>[1]CandidatePowerPlants!B9</f>
        <v>Nuclear</v>
      </c>
      <c r="C10" s="6">
        <f>[1]CandidatePowerPlants!D9</f>
        <v>1000</v>
      </c>
      <c r="D10" s="6">
        <f t="shared" ref="D10" si="3">INDEX($B$14:$F$33,MATCH(B10,$B$14:$B$33,0),2)</f>
        <v>2</v>
      </c>
      <c r="E10" s="6">
        <f t="shared" ref="E10" si="4">INDEX($B$14:$F$33,MATCH(B10,$B$14:$B$33,0),3)</f>
        <v>5</v>
      </c>
      <c r="F10" s="6">
        <f t="shared" ref="F10" si="5">INDEX($B$14:$F$33,MATCH(B10,$B$14:$B$33,0),4)</f>
        <v>45</v>
      </c>
      <c r="J10" s="5"/>
    </row>
    <row r="11" spans="1:10">
      <c r="J11" s="5"/>
    </row>
    <row r="12" spans="1:10">
      <c r="A12" t="s">
        <v>2</v>
      </c>
      <c r="J12" s="5"/>
    </row>
    <row r="13" spans="1:10">
      <c r="C13" t="str">
        <f>[1]TechnologiesEmlab!C1</f>
        <v>expectedPermittime</v>
      </c>
      <c r="D13" t="str">
        <f>[1]TechnologiesEmlab!D1</f>
        <v>expectedLeadtime</v>
      </c>
      <c r="E13" t="str">
        <f>[1]TechnologiesEmlab!E1</f>
        <v>lifetime_economic</v>
      </c>
      <c r="F13" t="str">
        <f>[1]TechnologiesEmlab!F1</f>
        <v>lifetime_technical</v>
      </c>
      <c r="I13" t="str">
        <f>[1]TechnologiesEmlab!B1</f>
        <v>type</v>
      </c>
    </row>
    <row r="14" spans="1:10">
      <c r="B14" t="str">
        <f>[1]TechnologiesEmlab!A2</f>
        <v>Biomass_CHP_wood_pellets_DH</v>
      </c>
      <c r="C14">
        <f>[1]TechnologiesEmlab!C2</f>
        <v>1</v>
      </c>
      <c r="D14">
        <f>[1]TechnologiesEmlab!D2</f>
        <v>3</v>
      </c>
      <c r="E14">
        <f>[1]TechnologiesEmlab!E2</f>
        <v>30</v>
      </c>
      <c r="F14">
        <f>[1]TechnologiesEmlab!F2</f>
        <v>30</v>
      </c>
      <c r="I14" t="str">
        <f>[1]TechnologiesEmlab!B2</f>
        <v>ConventionalPlantOperator</v>
      </c>
    </row>
    <row r="15" spans="1:10">
      <c r="B15" t="str">
        <f>[1]TechnologiesEmlab!A3</f>
        <v>Biomass_CHP_wood_pellets_PH</v>
      </c>
      <c r="C15">
        <f>[1]TechnologiesEmlab!C3</f>
        <v>1</v>
      </c>
      <c r="D15">
        <f>[1]TechnologiesEmlab!D3</f>
        <v>3</v>
      </c>
      <c r="E15">
        <f>[1]TechnologiesEmlab!E3</f>
        <v>20</v>
      </c>
      <c r="F15">
        <f>[1]TechnologiesEmlab!F3</f>
        <v>20</v>
      </c>
      <c r="I15" t="str">
        <f>[1]TechnologiesEmlab!B3</f>
        <v>ConventionalPlantOperator</v>
      </c>
    </row>
    <row r="16" spans="1:10">
      <c r="B16" t="str">
        <f>[1]TechnologiesEmlab!A4</f>
        <v>CCGT</v>
      </c>
      <c r="C16">
        <f>[1]TechnologiesEmlab!C4</f>
        <v>1</v>
      </c>
      <c r="D16">
        <f>[1]TechnologiesEmlab!D4</f>
        <v>2</v>
      </c>
      <c r="E16">
        <f>[1]TechnologiesEmlab!E4</f>
        <v>30</v>
      </c>
      <c r="F16">
        <f>[1]TechnologiesEmlab!F4</f>
        <v>30</v>
      </c>
      <c r="I16" t="str">
        <f>[1]TechnologiesEmlab!B4</f>
        <v>ConventionalPlantOperator</v>
      </c>
      <c r="J16" s="4"/>
    </row>
    <row r="17" spans="2:9">
      <c r="B17" t="str">
        <f>[1]TechnologiesEmlab!A5</f>
        <v>CCGT_CHP_backpressure_DH</v>
      </c>
      <c r="C17">
        <f>[1]TechnologiesEmlab!C5</f>
        <v>1</v>
      </c>
      <c r="D17">
        <f>[1]TechnologiesEmlab!D5</f>
        <v>2</v>
      </c>
      <c r="E17">
        <f>[1]TechnologiesEmlab!E5</f>
        <v>30</v>
      </c>
      <c r="F17">
        <f>[1]TechnologiesEmlab!F5</f>
        <v>30</v>
      </c>
      <c r="I17" t="str">
        <f>[1]TechnologiesEmlab!B5</f>
        <v>ConventionalPlantOperator</v>
      </c>
    </row>
    <row r="18" spans="2:9">
      <c r="B18" t="str">
        <f>[1]TechnologiesEmlab!A6</f>
        <v>CCGT_CHP_backpressure_PH</v>
      </c>
      <c r="C18">
        <f>[1]TechnologiesEmlab!C6</f>
        <v>1</v>
      </c>
      <c r="D18">
        <f>[1]TechnologiesEmlab!D6</f>
        <v>2</v>
      </c>
      <c r="E18">
        <f>[1]TechnologiesEmlab!E6</f>
        <v>20</v>
      </c>
      <c r="F18">
        <f>[1]TechnologiesEmlab!F6</f>
        <v>20</v>
      </c>
      <c r="I18" t="str">
        <f>[1]TechnologiesEmlab!B6</f>
        <v>ConventionalPlantOperator</v>
      </c>
    </row>
    <row r="19" spans="2:9">
      <c r="B19" t="str">
        <f>[1]TechnologiesEmlab!A7</f>
        <v>CCS</v>
      </c>
      <c r="C19">
        <f>[1]TechnologiesEmlab!C7</f>
        <v>1</v>
      </c>
      <c r="D19">
        <f>[1]TechnologiesEmlab!D7</f>
        <v>2</v>
      </c>
      <c r="E19">
        <f>[1]TechnologiesEmlab!E7</f>
        <v>20</v>
      </c>
      <c r="F19">
        <f>[1]TechnologiesEmlab!F7</f>
        <v>20</v>
      </c>
      <c r="I19" t="str">
        <f>[1]TechnologiesEmlab!B7</f>
        <v>ConventionalPlantOperator</v>
      </c>
    </row>
    <row r="20" spans="2:9">
      <c r="B20" t="str">
        <f>[1]TechnologiesEmlab!A8</f>
        <v>Nuclear</v>
      </c>
      <c r="C20">
        <f>[1]TechnologiesEmlab!C8</f>
        <v>2</v>
      </c>
      <c r="D20">
        <f>[1]TechnologiesEmlab!D8</f>
        <v>5</v>
      </c>
      <c r="E20">
        <f>[1]TechnologiesEmlab!E8</f>
        <v>45</v>
      </c>
      <c r="F20">
        <f>[1]TechnologiesEmlab!F8</f>
        <v>45</v>
      </c>
      <c r="I20" t="str">
        <f>[1]TechnologiesEmlab!B8</f>
        <v>ConventionalPlantOperator</v>
      </c>
    </row>
    <row r="21" spans="2:9">
      <c r="B21" t="str">
        <f>[1]TechnologiesEmlab!A9</f>
        <v>OCGT</v>
      </c>
      <c r="C21">
        <f>[1]TechnologiesEmlab!C9</f>
        <v>1</v>
      </c>
      <c r="D21">
        <f>[1]TechnologiesEmlab!D9</f>
        <v>2</v>
      </c>
      <c r="E21">
        <f>[1]TechnologiesEmlab!E9</f>
        <v>30</v>
      </c>
      <c r="F21">
        <f>[1]TechnologiesEmlab!F9</f>
        <v>30</v>
      </c>
      <c r="I21" t="str">
        <f>[1]TechnologiesEmlab!B9</f>
        <v>ConventionalPlantOperator</v>
      </c>
    </row>
    <row r="22" spans="2:9">
      <c r="B22" t="str">
        <f>[1]TechnologiesEmlab!A10</f>
        <v>Coal PSC</v>
      </c>
      <c r="C22">
        <f>[1]TechnologiesEmlab!C10</f>
        <v>1</v>
      </c>
      <c r="D22">
        <f>[1]TechnologiesEmlab!D10</f>
        <v>4</v>
      </c>
      <c r="E22">
        <f>[1]TechnologiesEmlab!E10</f>
        <v>40</v>
      </c>
      <c r="F22">
        <f>[1]TechnologiesEmlab!F10</f>
        <v>40</v>
      </c>
      <c r="I22" t="str">
        <f>[1]TechnologiesEmlab!B10</f>
        <v>ConventionalPlantOperator</v>
      </c>
    </row>
    <row r="23" spans="2:9">
      <c r="B23" t="str">
        <f>[1]TechnologiesEmlab!A11</f>
        <v>Lignite PSC</v>
      </c>
      <c r="C23">
        <f>[1]TechnologiesEmlab!C11</f>
        <v>1</v>
      </c>
      <c r="D23">
        <f>[1]TechnologiesEmlab!D11</f>
        <v>5</v>
      </c>
      <c r="E23">
        <f>[1]TechnologiesEmlab!E11</f>
        <v>40</v>
      </c>
      <c r="F23">
        <f>[1]TechnologiesEmlab!F11</f>
        <v>40</v>
      </c>
      <c r="I23" t="str">
        <f>[1]TechnologiesEmlab!B11</f>
        <v>ConventionalPlantOperator</v>
      </c>
    </row>
    <row r="24" spans="2:9">
      <c r="B24" t="str">
        <f>[1]TechnologiesEmlab!A12</f>
        <v>Fuel oil PGT</v>
      </c>
      <c r="C24">
        <f>[1]TechnologiesEmlab!C12</f>
        <v>1</v>
      </c>
      <c r="D24">
        <f>[1]TechnologiesEmlab!D12</f>
        <v>1</v>
      </c>
      <c r="E24">
        <f>[1]TechnologiesEmlab!E12</f>
        <v>25</v>
      </c>
      <c r="F24">
        <f>[1]TechnologiesEmlab!F12</f>
        <v>25</v>
      </c>
      <c r="I24" t="str">
        <f>[1]TechnologiesEmlab!B12</f>
        <v>ConventionalPlantOperator</v>
      </c>
    </row>
    <row r="25" spans="2:9">
      <c r="B25" t="str">
        <f>[1]TechnologiesEmlab!A13</f>
        <v>Lithium_ion_battery</v>
      </c>
      <c r="C25">
        <f>[1]TechnologiesEmlab!C13</f>
        <v>0</v>
      </c>
      <c r="D25">
        <f>[1]TechnologiesEmlab!D13</f>
        <v>1</v>
      </c>
      <c r="E25">
        <f>[1]TechnologiesEmlab!E13</f>
        <v>20</v>
      </c>
      <c r="F25">
        <f>[1]TechnologiesEmlab!F13</f>
        <v>20</v>
      </c>
      <c r="I25" t="str">
        <f>[1]TechnologiesEmlab!B13</f>
        <v>StorageTrader</v>
      </c>
    </row>
    <row r="26" spans="2:9">
      <c r="B26" t="str">
        <f>[1]TechnologiesEmlab!A14</f>
        <v>Pumped_hydro</v>
      </c>
      <c r="C26">
        <f>[1]TechnologiesEmlab!C14</f>
        <v>3</v>
      </c>
      <c r="D26">
        <f>[1]TechnologiesEmlab!D14</f>
        <v>4</v>
      </c>
      <c r="E26">
        <f>[1]TechnologiesEmlab!E14</f>
        <v>100</v>
      </c>
      <c r="F26">
        <f>[1]TechnologiesEmlab!F14</f>
        <v>100</v>
      </c>
      <c r="I26" t="str">
        <f>[1]TechnologiesEmlab!B14</f>
        <v>StorageTrader</v>
      </c>
    </row>
    <row r="27" spans="2:9">
      <c r="B27" t="str">
        <f>[1]TechnologiesEmlab!A15</f>
        <v>WTG_offshore</v>
      </c>
      <c r="C27">
        <f>[1]TechnologiesEmlab!C15</f>
        <v>1</v>
      </c>
      <c r="D27">
        <f>[1]TechnologiesEmlab!D15</f>
        <v>2</v>
      </c>
      <c r="E27">
        <f>[1]TechnologiesEmlab!E15</f>
        <v>30</v>
      </c>
      <c r="F27">
        <f>[1]TechnologiesEmlab!F15</f>
        <v>30</v>
      </c>
      <c r="I27" t="str">
        <f>[1]TechnologiesEmlab!B15</f>
        <v>VariableRenewableOperator</v>
      </c>
    </row>
    <row r="28" spans="2:9">
      <c r="B28" t="str">
        <f>[1]TechnologiesEmlab!A16</f>
        <v>WTG_onshore</v>
      </c>
      <c r="C28">
        <f>[1]TechnologiesEmlab!C16</f>
        <v>1</v>
      </c>
      <c r="D28">
        <f>[1]TechnologiesEmlab!D16</f>
        <v>1</v>
      </c>
      <c r="E28">
        <f>[1]TechnologiesEmlab!E16</f>
        <v>25</v>
      </c>
      <c r="F28">
        <f>[1]TechnologiesEmlab!F16</f>
        <v>25</v>
      </c>
      <c r="I28" t="str">
        <f>[1]TechnologiesEmlab!B16</f>
        <v>VariableRenewableOperator</v>
      </c>
    </row>
    <row r="29" spans="2:9">
      <c r="B29" t="str">
        <f>[1]TechnologiesEmlab!A17</f>
        <v>PV_utility_systems</v>
      </c>
      <c r="C29">
        <f>[1]TechnologiesEmlab!C17</f>
        <v>1</v>
      </c>
      <c r="D29">
        <f>[1]TechnologiesEmlab!D17</f>
        <v>1</v>
      </c>
      <c r="E29">
        <f>[1]TechnologiesEmlab!E17</f>
        <v>25</v>
      </c>
      <c r="F29">
        <f>[1]TechnologiesEmlab!F17</f>
        <v>25</v>
      </c>
      <c r="I29" t="str">
        <f>[1]TechnologiesEmlab!B17</f>
        <v>VariableRenewableOperator</v>
      </c>
    </row>
    <row r="30" spans="2:9">
      <c r="B30" t="str">
        <f>[1]TechnologiesEmlab!A18</f>
        <v>PV_residential</v>
      </c>
      <c r="C30">
        <f>[1]TechnologiesEmlab!C18</f>
        <v>1</v>
      </c>
      <c r="D30">
        <f>[1]TechnologiesEmlab!D18</f>
        <v>1</v>
      </c>
      <c r="E30">
        <f>[1]TechnologiesEmlab!E18</f>
        <v>25</v>
      </c>
      <c r="F30">
        <f>[1]TechnologiesEmlab!F18</f>
        <v>25</v>
      </c>
      <c r="I30" t="str">
        <f>[1]TechnologiesEmlab!B18</f>
        <v>VariableRenewableOperator</v>
      </c>
    </row>
    <row r="31" spans="2:9">
      <c r="B31" t="str">
        <f>[1]TechnologiesEmlab!A19</f>
        <v>Hydropower_reservoir_medium</v>
      </c>
      <c r="C31">
        <f>[1]TechnologiesEmlab!C19</f>
        <v>2</v>
      </c>
      <c r="D31">
        <f>[1]TechnologiesEmlab!D19</f>
        <v>5</v>
      </c>
      <c r="E31">
        <f>[1]TechnologiesEmlab!E19</f>
        <v>60</v>
      </c>
      <c r="F31">
        <f>[1]TechnologiesEmlab!F19</f>
        <v>60</v>
      </c>
      <c r="I31" t="str">
        <f>[1]TechnologiesEmlab!B19</f>
        <v>VariableRenewableOperator</v>
      </c>
    </row>
    <row r="32" spans="2:9">
      <c r="B32" t="str">
        <f>[1]TechnologiesEmlab!A20</f>
        <v>hydrogen_turbine</v>
      </c>
      <c r="C32">
        <f>[1]TechnologiesEmlab!C20</f>
        <v>2</v>
      </c>
      <c r="D32">
        <f>[1]TechnologiesEmlab!D20</f>
        <v>2</v>
      </c>
      <c r="E32">
        <f>[1]TechnologiesEmlab!E20</f>
        <v>30</v>
      </c>
      <c r="F32">
        <f>[1]TechnologiesEmlab!F20</f>
        <v>30</v>
      </c>
      <c r="I32" t="str">
        <f>[1]TechnologiesEmlab!B20</f>
        <v>ConventionalPlantOperator</v>
      </c>
    </row>
    <row r="38" spans="1:11">
      <c r="A38" t="s">
        <v>8</v>
      </c>
    </row>
    <row r="39" spans="1:11">
      <c r="A39" s="3" t="s">
        <v>4</v>
      </c>
    </row>
    <row r="40" spans="1:11">
      <c r="B40" t="s">
        <v>6</v>
      </c>
      <c r="C40" t="s">
        <v>5</v>
      </c>
      <c r="D40">
        <v>0</v>
      </c>
    </row>
    <row r="41" spans="1:11">
      <c r="C41" t="s">
        <v>7</v>
      </c>
      <c r="D41">
        <v>0</v>
      </c>
    </row>
    <row r="44" spans="1:11">
      <c r="A44" t="s">
        <v>1</v>
      </c>
    </row>
    <row r="45" spans="1:11">
      <c r="B45" t="str">
        <f>[1]EnergyProducers!A1</f>
        <v>Name</v>
      </c>
      <c r="C45" t="str">
        <f>[1]EnergyProducers!B1</f>
        <v>investorMarket</v>
      </c>
      <c r="D45" t="str">
        <f>[1]EnergyProducers!C1</f>
        <v>willingToInvest</v>
      </c>
      <c r="E45" t="str">
        <f>[1]EnergyProducers!D1</f>
        <v>dismantlingRequiredOperatingProfit</v>
      </c>
      <c r="F45" t="str">
        <f>[1]EnergyProducers!E1</f>
        <v>debtRatioOfInvestments</v>
      </c>
      <c r="G45" t="str">
        <f>[1]EnergyProducers!F1</f>
        <v>loanInterestRate</v>
      </c>
      <c r="H45" t="str">
        <f>[1]EnergyProducers!H1</f>
        <v>longTermContractPastTimeHorizon</v>
      </c>
      <c r="I45" t="str">
        <f>[1]EnergyProducers!I1</f>
        <v>longTermContractMargin</v>
      </c>
      <c r="J45">
        <f>[1]EnergyProducers!J1</f>
        <v>0</v>
      </c>
      <c r="K45">
        <f>[1]EnergyProducers!K1</f>
        <v>0</v>
      </c>
    </row>
    <row r="46" spans="1:11">
      <c r="B46" t="str">
        <f>[1]EnergyProducers!A3</f>
        <v>ProducerNL</v>
      </c>
      <c r="C46" t="str">
        <f>[1]EnergyProducers!B3</f>
        <v>ElectricitySpotMarketNL</v>
      </c>
      <c r="D46" t="b">
        <f>[1]EnergyProducers!C3</f>
        <v>1</v>
      </c>
      <c r="E46">
        <f>[1]EnergyProducers!D3</f>
        <v>0</v>
      </c>
      <c r="F46">
        <f>[1]EnergyProducers!E3</f>
        <v>0.7</v>
      </c>
      <c r="G46">
        <f>[1]EnergyProducers!F3</f>
        <v>7.0000000000000007E-2</v>
      </c>
      <c r="H46">
        <f>[1]EnergyProducers!H3</f>
        <v>3</v>
      </c>
      <c r="I46">
        <f>[1]EnergyProducers!I3</f>
        <v>0.1</v>
      </c>
      <c r="J46">
        <f>[1]EnergyProducers!J3</f>
        <v>0</v>
      </c>
      <c r="K46">
        <f>[1]EnergyProducers!K3</f>
        <v>0</v>
      </c>
    </row>
    <row r="49" spans="1:8">
      <c r="A49" t="s">
        <v>0</v>
      </c>
    </row>
    <row r="50" spans="1:8">
      <c r="B50" t="str">
        <f>[1]ElectricitySpotMarkets!A1</f>
        <v>Name</v>
      </c>
      <c r="C50" t="str">
        <f>[1]ElectricitySpotMarkets!B1</f>
        <v>valueOfLostLoad</v>
      </c>
    </row>
    <row r="51" spans="1:8">
      <c r="B51" t="str">
        <f>[1]ElectricitySpotMarkets!A3</f>
        <v>ElectricitySpotMarketNL</v>
      </c>
      <c r="C51">
        <f>[1]ElectricitySpotMarkets!B3</f>
        <v>4000</v>
      </c>
    </row>
    <row r="55" spans="1:8">
      <c r="B55" s="2"/>
      <c r="C55" s="2"/>
    </row>
    <row r="56" spans="1:8">
      <c r="B56" s="2"/>
      <c r="C56" s="2"/>
    </row>
    <row r="59" spans="1:8">
      <c r="B59" s="1"/>
      <c r="C59" s="1"/>
      <c r="D59" s="1"/>
      <c r="E59" s="1"/>
      <c r="F59" s="1"/>
      <c r="G59" s="1"/>
      <c r="H59" s="1"/>
    </row>
    <row r="60" spans="1:8">
      <c r="B60" s="1"/>
      <c r="C60" s="1"/>
      <c r="D60" s="1"/>
      <c r="E60" s="1"/>
      <c r="F60" s="1"/>
      <c r="G60" s="1"/>
      <c r="H60" s="1"/>
    </row>
    <row r="61" spans="1:8">
      <c r="B61" s="1"/>
      <c r="C61" s="1"/>
      <c r="D61" s="1"/>
      <c r="E61" s="1"/>
      <c r="F61" s="1"/>
      <c r="G61" s="1"/>
      <c r="H61" s="1"/>
    </row>
    <row r="62" spans="1:8">
      <c r="B62" s="1"/>
      <c r="C62" s="1"/>
      <c r="D62" s="1"/>
      <c r="E62" s="1"/>
      <c r="F62" s="1"/>
      <c r="G62" s="1"/>
      <c r="H62" s="1"/>
    </row>
    <row r="63" spans="1:8">
      <c r="B63" s="1"/>
      <c r="C63" s="1"/>
      <c r="D63" s="1"/>
      <c r="E63" s="1"/>
      <c r="F63" s="1"/>
      <c r="G63" s="1"/>
      <c r="H63" s="1"/>
    </row>
    <row r="64" spans="1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14B-ABC6-4169-8B9E-B369CFE6C343}">
  <dimension ref="A2:M20"/>
  <sheetViews>
    <sheetView tabSelected="1" topLeftCell="D1" zoomScale="85" zoomScaleNormal="85" workbookViewId="0">
      <selection activeCell="N3" sqref="N3"/>
    </sheetView>
  </sheetViews>
  <sheetFormatPr defaultRowHeight="14.4"/>
  <cols>
    <col min="1" max="1" width="43.21875" customWidth="1"/>
    <col min="2" max="2" width="24.21875" customWidth="1"/>
    <col min="3" max="3" width="24" customWidth="1"/>
    <col min="4" max="4" width="21.88671875" customWidth="1"/>
    <col min="5" max="5" width="12" customWidth="1"/>
    <col min="6" max="6" width="19.109375" customWidth="1"/>
    <col min="7" max="7" width="13.109375" customWidth="1"/>
    <col min="8" max="8" width="18.88671875" customWidth="1"/>
    <col min="10" max="10" width="29.21875" customWidth="1"/>
    <col min="11" max="11" width="67.77734375" customWidth="1"/>
    <col min="12" max="12" width="35.33203125" customWidth="1"/>
  </cols>
  <sheetData>
    <row r="2" spans="1:13" ht="23.4">
      <c r="A2" s="6" t="s">
        <v>225</v>
      </c>
      <c r="B2" s="6"/>
      <c r="C2" s="37" t="s">
        <v>229</v>
      </c>
      <c r="D2" s="37"/>
      <c r="E2" s="37" t="s">
        <v>220</v>
      </c>
      <c r="F2" s="37"/>
      <c r="G2" s="37"/>
      <c r="H2" s="6" t="s">
        <v>231</v>
      </c>
      <c r="J2" s="39" t="s">
        <v>253</v>
      </c>
      <c r="K2" s="39" t="s">
        <v>250</v>
      </c>
      <c r="L2" s="39" t="s">
        <v>254</v>
      </c>
      <c r="M2" s="40" t="s">
        <v>255</v>
      </c>
    </row>
    <row r="3" spans="1:13" ht="31.2" customHeight="1">
      <c r="A3" t="s">
        <v>230</v>
      </c>
      <c r="B3" s="6" t="s">
        <v>239</v>
      </c>
      <c r="C3" s="6" t="s">
        <v>240</v>
      </c>
      <c r="D3" s="6" t="s">
        <v>241</v>
      </c>
      <c r="E3" s="6" t="s">
        <v>235</v>
      </c>
      <c r="F3" s="6" t="s">
        <v>238</v>
      </c>
      <c r="G3" s="6" t="s">
        <v>236</v>
      </c>
      <c r="H3" s="6" t="s">
        <v>237</v>
      </c>
      <c r="J3" s="39" t="s">
        <v>243</v>
      </c>
      <c r="K3" s="39" t="s">
        <v>251</v>
      </c>
      <c r="L3" s="39" t="s">
        <v>242</v>
      </c>
      <c r="M3">
        <v>0.45635560706442235</v>
      </c>
    </row>
    <row r="4" spans="1:13" ht="31.2" customHeight="1">
      <c r="A4" s="32" t="s">
        <v>226</v>
      </c>
      <c r="B4" s="6" t="s">
        <v>223</v>
      </c>
      <c r="C4" s="6" t="s">
        <v>223</v>
      </c>
      <c r="D4" s="6" t="s">
        <v>223</v>
      </c>
      <c r="E4" s="33" t="s">
        <v>222</v>
      </c>
      <c r="F4" s="33" t="s">
        <v>223</v>
      </c>
      <c r="G4" s="33" t="s">
        <v>224</v>
      </c>
      <c r="H4" s="33" t="s">
        <v>223</v>
      </c>
      <c r="J4" s="39" t="s">
        <v>244</v>
      </c>
      <c r="K4" s="39" t="s">
        <v>252</v>
      </c>
      <c r="L4" s="39" t="s">
        <v>245</v>
      </c>
      <c r="M4">
        <v>0.1322461625216583</v>
      </c>
    </row>
    <row r="5" spans="1:13" ht="31.2" customHeight="1">
      <c r="A5" s="32" t="s">
        <v>228</v>
      </c>
      <c r="B5" s="6">
        <v>1</v>
      </c>
      <c r="C5" s="35">
        <v>1</v>
      </c>
      <c r="D5" s="6">
        <v>40</v>
      </c>
      <c r="E5" s="6">
        <v>40</v>
      </c>
      <c r="F5" s="6">
        <v>40</v>
      </c>
      <c r="G5" s="6">
        <v>40</v>
      </c>
      <c r="H5" s="6">
        <v>40</v>
      </c>
      <c r="J5" s="39" t="s">
        <v>246</v>
      </c>
      <c r="K5" s="39" t="s">
        <v>247</v>
      </c>
      <c r="L5" s="39" t="s">
        <v>265</v>
      </c>
      <c r="M5">
        <v>4.307958095190436E-2</v>
      </c>
    </row>
    <row r="6" spans="1:13" ht="31.2" customHeight="1">
      <c r="A6" s="6" t="s">
        <v>227</v>
      </c>
      <c r="B6" s="6" t="s">
        <v>223</v>
      </c>
      <c r="C6" s="35" t="s">
        <v>223</v>
      </c>
      <c r="D6" s="33" t="s">
        <v>219</v>
      </c>
      <c r="E6" s="6" t="s">
        <v>219</v>
      </c>
      <c r="F6" s="6" t="s">
        <v>219</v>
      </c>
      <c r="G6" s="6" t="s">
        <v>219</v>
      </c>
      <c r="H6" s="6" t="s">
        <v>219</v>
      </c>
      <c r="J6" s="39" t="s">
        <v>248</v>
      </c>
      <c r="K6" s="39" t="s">
        <v>249</v>
      </c>
      <c r="L6" s="39" t="s">
        <v>265</v>
      </c>
      <c r="M6">
        <v>6.1060639474064503E-2</v>
      </c>
    </row>
    <row r="7" spans="1:13" ht="31.2" customHeight="1">
      <c r="A7" s="32" t="s">
        <v>221</v>
      </c>
      <c r="B7" s="6">
        <v>1</v>
      </c>
      <c r="C7" s="6">
        <v>1</v>
      </c>
      <c r="D7" s="6">
        <v>10</v>
      </c>
      <c r="E7" s="6">
        <v>1</v>
      </c>
      <c r="F7" s="6">
        <v>1</v>
      </c>
      <c r="G7" s="6">
        <v>1</v>
      </c>
      <c r="H7" s="6">
        <v>1</v>
      </c>
      <c r="J7" s="40" t="s">
        <v>263</v>
      </c>
      <c r="K7" s="40" t="s">
        <v>264</v>
      </c>
      <c r="L7" s="39" t="s">
        <v>265</v>
      </c>
      <c r="M7">
        <f>SUM(M3:M6)</f>
        <v>0.6927419900120495</v>
      </c>
    </row>
    <row r="8" spans="1:13" ht="31.2" customHeight="1">
      <c r="A8" s="32" t="s">
        <v>216</v>
      </c>
      <c r="B8" s="32" t="s">
        <v>218</v>
      </c>
      <c r="C8" s="34" t="s">
        <v>217</v>
      </c>
      <c r="D8" s="32" t="s">
        <v>218</v>
      </c>
      <c r="E8" s="32" t="s">
        <v>218</v>
      </c>
      <c r="F8" s="32" t="s">
        <v>218</v>
      </c>
      <c r="G8" s="32" t="s">
        <v>218</v>
      </c>
      <c r="H8" s="32" t="s">
        <v>218</v>
      </c>
    </row>
    <row r="9" spans="1:13" ht="31.2" customHeight="1">
      <c r="A9" s="32" t="s">
        <v>232</v>
      </c>
      <c r="B9" s="6" t="s">
        <v>233</v>
      </c>
      <c r="C9" s="6" t="str">
        <f>B9</f>
        <v>45 €/MWh</v>
      </c>
      <c r="D9" s="6" t="str">
        <f t="shared" ref="D9:G9" si="0">C9</f>
        <v>45 €/MWh</v>
      </c>
      <c r="E9" s="6" t="str">
        <f t="shared" si="0"/>
        <v>45 €/MWh</v>
      </c>
      <c r="F9" s="6" t="str">
        <f t="shared" si="0"/>
        <v>45 €/MWh</v>
      </c>
      <c r="G9" s="6" t="str">
        <f t="shared" si="0"/>
        <v>45 €/MWh</v>
      </c>
      <c r="H9" s="32" t="s">
        <v>234</v>
      </c>
      <c r="J9" t="s">
        <v>256</v>
      </c>
      <c r="K9" t="s">
        <v>257</v>
      </c>
      <c r="L9" t="s">
        <v>258</v>
      </c>
    </row>
    <row r="10" spans="1:13">
      <c r="J10" t="s">
        <v>266</v>
      </c>
      <c r="K10" t="s">
        <v>259</v>
      </c>
      <c r="L10">
        <v>6.1709734562087906E-2</v>
      </c>
    </row>
    <row r="11" spans="1:13">
      <c r="K11" t="s">
        <v>260</v>
      </c>
      <c r="L11">
        <v>0.34968849585183148</v>
      </c>
    </row>
    <row r="12" spans="1:13">
      <c r="J12" t="s">
        <v>214</v>
      </c>
      <c r="K12" t="s">
        <v>259</v>
      </c>
    </row>
    <row r="13" spans="1:13">
      <c r="J13" t="s">
        <v>261</v>
      </c>
      <c r="K13" t="s">
        <v>262</v>
      </c>
    </row>
    <row r="15" spans="1:13">
      <c r="D15" s="38"/>
    </row>
    <row r="16" spans="1:13">
      <c r="D16" s="38"/>
    </row>
    <row r="17" spans="1:4">
      <c r="D17" s="38"/>
    </row>
    <row r="18" spans="1:4">
      <c r="A18" s="36"/>
      <c r="D18" s="38"/>
    </row>
    <row r="19" spans="1:4">
      <c r="A19" s="36"/>
      <c r="D19" s="38"/>
    </row>
    <row r="20" spans="1:4">
      <c r="D20" s="38"/>
    </row>
  </sheetData>
  <mergeCells count="2">
    <mergeCell ref="C2:D2"/>
    <mergeCell ref="E2:G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workbookViewId="0">
      <selection activeCell="F33" sqref="F33"/>
    </sheetView>
  </sheetViews>
  <sheetFormatPr defaultRowHeight="14.4"/>
  <cols>
    <col min="1" max="1" width="17.44140625" customWidth="1"/>
    <col min="2" max="2" width="11.109375" bestFit="1" customWidth="1"/>
    <col min="4" max="4" width="17.88671875" bestFit="1" customWidth="1"/>
    <col min="5" max="5" width="15.33203125" bestFit="1" customWidth="1"/>
    <col min="6" max="8" width="11.88671875" bestFit="1" customWidth="1"/>
    <col min="9" max="9" width="7.88671875" bestFit="1" customWidth="1"/>
    <col min="10" max="10" width="6.6640625" bestFit="1" customWidth="1"/>
    <col min="11" max="11" width="10.6640625" bestFit="1" customWidth="1"/>
    <col min="12" max="12" width="4.88671875" bestFit="1" customWidth="1"/>
    <col min="13" max="15" width="7.44140625" bestFit="1" customWidth="1"/>
    <col min="16" max="16" width="6.88671875" bestFit="1" customWidth="1"/>
    <col min="17" max="18" width="5.88671875" bestFit="1" customWidth="1"/>
    <col min="19" max="19" width="4.88671875" bestFit="1" customWidth="1"/>
    <col min="20" max="20" width="6.88671875" bestFit="1" customWidth="1"/>
    <col min="21" max="21" width="5.88671875" bestFit="1" customWidth="1"/>
    <col min="22" max="22" width="6.88671875" bestFit="1" customWidth="1"/>
    <col min="23" max="24" width="5.88671875" bestFit="1" customWidth="1"/>
    <col min="25" max="25" width="4.88671875" bestFit="1" customWidth="1"/>
    <col min="26" max="26" width="5.88671875" bestFit="1" customWidth="1"/>
    <col min="27" max="27" width="4.88671875" bestFit="1" customWidth="1"/>
    <col min="28" max="28" width="5.88671875" bestFit="1" customWidth="1"/>
    <col min="29" max="30" width="4.88671875" bestFit="1" customWidth="1"/>
    <col min="31" max="31" width="5.88671875" bestFit="1" customWidth="1"/>
    <col min="32" max="32" width="6.88671875" bestFit="1" customWidth="1"/>
    <col min="33" max="33" width="5.88671875" bestFit="1" customWidth="1"/>
    <col min="34" max="35" width="4.88671875" bestFit="1" customWidth="1"/>
    <col min="36" max="37" width="5.88671875" bestFit="1" customWidth="1"/>
    <col min="38" max="41" width="4.88671875" bestFit="1" customWidth="1"/>
    <col min="42" max="42" width="6.6640625" bestFit="1" customWidth="1"/>
    <col min="43" max="43" width="10.664062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  <c r="E1" t="s">
        <v>195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196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196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196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196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193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1" spans="1:15">
      <c r="A21" t="s">
        <v>201</v>
      </c>
      <c r="B21">
        <v>2050</v>
      </c>
    </row>
    <row r="22" spans="1:15">
      <c r="A22" t="s">
        <v>23</v>
      </c>
      <c r="B22">
        <v>168</v>
      </c>
    </row>
    <row r="23" spans="1:15">
      <c r="A23" t="s">
        <v>202</v>
      </c>
      <c r="B23">
        <v>14.65</v>
      </c>
    </row>
    <row r="24" spans="1:15">
      <c r="A24" t="s">
        <v>203</v>
      </c>
      <c r="B24">
        <v>45.1</v>
      </c>
    </row>
    <row r="25" spans="1:15">
      <c r="A25" t="s">
        <v>204</v>
      </c>
      <c r="B25">
        <v>35</v>
      </c>
      <c r="L25" t="s">
        <v>188</v>
      </c>
    </row>
    <row r="26" spans="1:15">
      <c r="L26" t="s">
        <v>189</v>
      </c>
    </row>
    <row r="28" spans="1:15">
      <c r="M28" s="20">
        <v>2030</v>
      </c>
      <c r="N28" s="20">
        <v>2040</v>
      </c>
      <c r="O28" s="20">
        <v>2050</v>
      </c>
    </row>
    <row r="29" spans="1:15">
      <c r="M29" s="20">
        <v>20.63</v>
      </c>
      <c r="N29" s="20">
        <v>16.079999999999998</v>
      </c>
      <c r="O29" s="20">
        <v>12.52</v>
      </c>
    </row>
    <row r="30" spans="1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1:15">
      <c r="J31" s="27"/>
      <c r="M31" s="20"/>
      <c r="N31" s="20"/>
      <c r="O31" s="20"/>
    </row>
    <row r="32" spans="1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190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191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88"/>
  <sheetViews>
    <sheetView zoomScaleNormal="100" workbookViewId="0">
      <pane xSplit="1" topLeftCell="B1" activePane="topRight" state="frozen"/>
      <selection pane="topRight" activeCell="R69" sqref="R69"/>
    </sheetView>
  </sheetViews>
  <sheetFormatPr defaultRowHeight="14.4"/>
  <cols>
    <col min="1" max="1" width="29.88671875" customWidth="1"/>
    <col min="2" max="2" width="23.6640625" customWidth="1"/>
    <col min="3" max="3" width="13.33203125" customWidth="1"/>
    <col min="4" max="4" width="19.109375" customWidth="1"/>
    <col min="5" max="5" width="19.88671875" customWidth="1"/>
    <col min="6" max="6" width="15.33203125" bestFit="1" customWidth="1"/>
    <col min="7" max="8" width="8.88671875" bestFit="1" customWidth="1"/>
    <col min="9" max="9" width="10.6640625" bestFit="1" customWidth="1"/>
    <col min="10" max="10" width="11.88671875" customWidth="1"/>
    <col min="11" max="11" width="9.6640625" bestFit="1" customWidth="1"/>
    <col min="12" max="12" width="9" bestFit="1" customWidth="1"/>
    <col min="13" max="13" width="1.5546875" customWidth="1"/>
    <col min="14" max="14" width="1.6640625" customWidth="1"/>
    <col min="19" max="19" width="21.44140625" customWidth="1"/>
  </cols>
  <sheetData>
    <row r="1" spans="1:24">
      <c r="A1" s="6" t="s">
        <v>55</v>
      </c>
      <c r="C1" t="s">
        <v>194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192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192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192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49" spans="1:4">
      <c r="A49" s="6" t="s">
        <v>183</v>
      </c>
      <c r="B49" s="6">
        <v>0</v>
      </c>
      <c r="C49" s="6">
        <v>1</v>
      </c>
    </row>
    <row r="51" spans="1:4">
      <c r="A51" s="6" t="s">
        <v>187</v>
      </c>
      <c r="B51" s="6">
        <v>2020</v>
      </c>
      <c r="C51" s="6">
        <v>2030</v>
      </c>
      <c r="D51" s="6">
        <v>2050</v>
      </c>
    </row>
    <row r="52" spans="1:4">
      <c r="A52" s="6" t="s">
        <v>26</v>
      </c>
      <c r="B52" s="23"/>
      <c r="C52" s="23"/>
      <c r="D52" s="23">
        <v>108000</v>
      </c>
    </row>
    <row r="53" spans="1:4">
      <c r="A53" s="6" t="s">
        <v>25</v>
      </c>
      <c r="B53" s="23"/>
      <c r="C53" s="23">
        <v>50000</v>
      </c>
      <c r="D53" s="23"/>
    </row>
    <row r="54" spans="1:4">
      <c r="A54" s="6" t="s">
        <v>27</v>
      </c>
      <c r="B54" s="23"/>
      <c r="C54" s="23">
        <v>27800</v>
      </c>
      <c r="D54" s="23">
        <v>26000</v>
      </c>
    </row>
    <row r="55" spans="1:4">
      <c r="A55" s="6" t="s">
        <v>28</v>
      </c>
      <c r="B55" s="23"/>
      <c r="C55" s="23">
        <v>27800</v>
      </c>
      <c r="D55" s="23">
        <v>26000</v>
      </c>
    </row>
    <row r="56" spans="1:4">
      <c r="A56" s="6" t="s">
        <v>29</v>
      </c>
      <c r="B56" s="23"/>
      <c r="C56" s="23">
        <v>27800</v>
      </c>
      <c r="D56" s="23"/>
    </row>
    <row r="57" spans="1:4">
      <c r="A57" s="6" t="s">
        <v>182</v>
      </c>
      <c r="B57" s="23"/>
      <c r="C57" s="23">
        <v>32000</v>
      </c>
      <c r="D57" s="23"/>
    </row>
    <row r="58" spans="1:4">
      <c r="A58" s="6" t="s">
        <v>40</v>
      </c>
      <c r="B58" s="23"/>
      <c r="C58" s="23">
        <v>1000</v>
      </c>
      <c r="D58" s="23">
        <v>800</v>
      </c>
    </row>
    <row r="59" spans="1:4">
      <c r="A59" s="6" t="s">
        <v>37</v>
      </c>
      <c r="B59" s="23"/>
      <c r="C59" s="23">
        <v>13450</v>
      </c>
      <c r="D59" s="23">
        <v>13425</v>
      </c>
    </row>
    <row r="60" spans="1:4">
      <c r="A60" s="6" t="s">
        <v>38</v>
      </c>
      <c r="B60" s="23"/>
      <c r="C60" s="23">
        <v>14950</v>
      </c>
      <c r="D60" s="23">
        <v>14850</v>
      </c>
    </row>
    <row r="61" spans="1:4">
      <c r="A61" s="6" t="s">
        <v>41</v>
      </c>
      <c r="B61" s="23">
        <v>111166.3</v>
      </c>
      <c r="C61" s="23">
        <v>100000</v>
      </c>
      <c r="D61" s="23"/>
    </row>
    <row r="62" spans="1:4">
      <c r="A62" s="6" t="s">
        <v>42</v>
      </c>
      <c r="B62" s="23"/>
      <c r="C62" s="23">
        <v>7745</v>
      </c>
      <c r="D62" s="23">
        <v>7423</v>
      </c>
    </row>
    <row r="63" spans="1:4">
      <c r="A63" s="6" t="s">
        <v>33</v>
      </c>
      <c r="B63" s="23"/>
      <c r="C63" s="23"/>
      <c r="D63" s="23">
        <v>40000</v>
      </c>
    </row>
    <row r="64" spans="1:4">
      <c r="A64" s="6" t="s">
        <v>34</v>
      </c>
      <c r="B64" s="23"/>
      <c r="C64" s="23"/>
      <c r="D64" s="23">
        <v>30000</v>
      </c>
    </row>
    <row r="65" spans="1:5">
      <c r="A65" s="6" t="s">
        <v>35</v>
      </c>
      <c r="B65" s="23"/>
      <c r="C65" s="23"/>
      <c r="D65" s="23">
        <v>11250</v>
      </c>
    </row>
    <row r="66" spans="1:5">
      <c r="A66" s="6" t="s">
        <v>36</v>
      </c>
      <c r="B66" s="23"/>
      <c r="C66" s="23"/>
      <c r="D66" s="23">
        <v>8700</v>
      </c>
    </row>
    <row r="67" spans="1:5">
      <c r="A67" s="6" t="s">
        <v>31</v>
      </c>
      <c r="B67" s="23"/>
      <c r="C67" s="23"/>
      <c r="D67" s="23">
        <v>7000</v>
      </c>
    </row>
    <row r="68" spans="1:5">
      <c r="A68" s="6" t="s">
        <v>30</v>
      </c>
      <c r="B68" s="23">
        <v>61528.160000000003</v>
      </c>
      <c r="C68" s="23"/>
      <c r="D68" s="23"/>
    </row>
    <row r="69" spans="1:5">
      <c r="A69" s="6" t="s">
        <v>39</v>
      </c>
      <c r="B69" s="23">
        <v>61528.160000000003</v>
      </c>
      <c r="C69" s="23"/>
      <c r="D69" s="23"/>
    </row>
    <row r="70" spans="1:5">
      <c r="A70" s="6" t="s">
        <v>32</v>
      </c>
      <c r="B70" s="23">
        <v>8575</v>
      </c>
      <c r="C70" s="23"/>
      <c r="D70" s="23"/>
    </row>
    <row r="71" spans="1:5">
      <c r="A71" s="6" t="s">
        <v>43</v>
      </c>
      <c r="B71" s="23">
        <v>16000</v>
      </c>
      <c r="C71" s="23"/>
      <c r="D71" s="23"/>
    </row>
    <row r="72" spans="1:5">
      <c r="A72" s="6" t="s">
        <v>57</v>
      </c>
      <c r="B72" s="23"/>
      <c r="C72" s="23">
        <f>(C74+C73)/2</f>
        <v>10300</v>
      </c>
      <c r="D72" s="23">
        <f>(D74+D73)/2</f>
        <v>9300</v>
      </c>
    </row>
    <row r="73" spans="1:5">
      <c r="A73" s="6" t="s">
        <v>183</v>
      </c>
      <c r="B73" s="23"/>
      <c r="C73" s="23">
        <v>12300</v>
      </c>
      <c r="D73" s="23">
        <v>11000</v>
      </c>
    </row>
    <row r="74" spans="1:5">
      <c r="A74" s="6" t="s">
        <v>44</v>
      </c>
      <c r="B74" s="23"/>
      <c r="C74" s="23">
        <v>8300</v>
      </c>
      <c r="D74" s="23">
        <v>7600</v>
      </c>
    </row>
    <row r="75" spans="1:5">
      <c r="A75" s="6" t="s">
        <v>45</v>
      </c>
      <c r="B75" s="23"/>
      <c r="C75" s="23">
        <v>30500</v>
      </c>
      <c r="D75" s="23">
        <v>24700</v>
      </c>
    </row>
    <row r="76" spans="1:5">
      <c r="A76" s="6" t="s">
        <v>46</v>
      </c>
      <c r="B76" s="23"/>
      <c r="C76" s="23">
        <v>14700</v>
      </c>
      <c r="D76" s="23">
        <v>12900</v>
      </c>
    </row>
    <row r="80" spans="1:5">
      <c r="B80" s="6" t="s">
        <v>205</v>
      </c>
      <c r="C80" s="6" t="s">
        <v>208</v>
      </c>
      <c r="D80" s="6" t="s">
        <v>207</v>
      </c>
      <c r="E80" s="6" t="s">
        <v>206</v>
      </c>
    </row>
    <row r="81" spans="1:5">
      <c r="A81" s="29" t="s">
        <v>40</v>
      </c>
      <c r="B81" s="30">
        <f>INDEX($B$3:$D$26,MATCH(A81,$A$3:$A$26,0),3)</f>
        <v>1020000</v>
      </c>
      <c r="C81" s="6">
        <f t="shared" ref="C81:C88" si="0">INDEX($B$30:$D$49,MATCH(A81,$A$30:$A$49,0),1)</f>
        <v>1.8</v>
      </c>
      <c r="D81" s="6">
        <f>INDEX($B$52:$D$76,MATCH(A81,$A$52:$A$76,0),3)</f>
        <v>800</v>
      </c>
      <c r="E81" s="31">
        <f t="shared" ref="E81:E88" si="1">INDEX($B$30:$D$49,MATCH(A81,$A$30:$A$49,0),2)</f>
        <v>0.9</v>
      </c>
    </row>
    <row r="82" spans="1:5">
      <c r="A82" s="29" t="s">
        <v>45</v>
      </c>
      <c r="B82" s="30">
        <f t="shared" ref="B82:B87" si="2">INDEX($B$3:$D$26,MATCH(A82,$A$3:$A$26,0),3)</f>
        <v>1444000</v>
      </c>
      <c r="C82" s="6">
        <f t="shared" si="0"/>
        <v>3</v>
      </c>
      <c r="D82" s="6">
        <f>INDEX($B$52:$D$76,MATCH(A82,$A$52:$A$76,0),3)</f>
        <v>24700</v>
      </c>
      <c r="E82" s="31">
        <f t="shared" si="1"/>
        <v>1</v>
      </c>
    </row>
    <row r="83" spans="1:5">
      <c r="A83" s="29" t="s">
        <v>44</v>
      </c>
      <c r="B83" s="30">
        <f t="shared" si="2"/>
        <v>350000</v>
      </c>
      <c r="C83" s="6">
        <f t="shared" si="0"/>
        <v>0</v>
      </c>
      <c r="D83" s="6">
        <f>INDEX($B$52:$D$76,MATCH(A83,$A$52:$A$76,0),3)</f>
        <v>7600</v>
      </c>
      <c r="E83" s="31">
        <f t="shared" si="1"/>
        <v>1</v>
      </c>
    </row>
    <row r="84" spans="1:5">
      <c r="A84" s="29" t="s">
        <v>183</v>
      </c>
      <c r="B84" s="30">
        <f t="shared" si="2"/>
        <v>688000</v>
      </c>
      <c r="C84" s="6">
        <f t="shared" si="0"/>
        <v>0</v>
      </c>
      <c r="D84" s="6">
        <f>INDEX($B$52:$D$76,MATCH(A84,$A$52:$A$76,0),3)</f>
        <v>11000</v>
      </c>
      <c r="E84" s="31">
        <f t="shared" si="1"/>
        <v>1</v>
      </c>
    </row>
    <row r="85" spans="1:5">
      <c r="A85" s="29" t="s">
        <v>46</v>
      </c>
      <c r="B85" s="30">
        <f t="shared" si="2"/>
        <v>1127000</v>
      </c>
      <c r="C85" s="6">
        <f t="shared" si="0"/>
        <v>1.35</v>
      </c>
      <c r="D85" s="6">
        <f>INDEX($B$52:$D$76,MATCH(A85,$A$52:$A$76,0),3)</f>
        <v>12900</v>
      </c>
      <c r="E85" s="31">
        <f t="shared" si="1"/>
        <v>1</v>
      </c>
    </row>
    <row r="86" spans="1:5">
      <c r="A86" s="29" t="s">
        <v>25</v>
      </c>
      <c r="B86" s="30">
        <v>2040000</v>
      </c>
      <c r="C86" s="6">
        <f t="shared" si="0"/>
        <v>1.9</v>
      </c>
      <c r="D86" s="6">
        <v>50000</v>
      </c>
      <c r="E86" s="31">
        <f t="shared" si="1"/>
        <v>0.309</v>
      </c>
    </row>
    <row r="87" spans="1:5">
      <c r="A87" s="29" t="s">
        <v>36</v>
      </c>
      <c r="B87" s="30">
        <f t="shared" si="2"/>
        <v>435000</v>
      </c>
      <c r="C87" s="6">
        <f t="shared" si="0"/>
        <v>1.5</v>
      </c>
      <c r="D87" s="6">
        <f>INDEX($B$52:$D$76,MATCH(A87,$A$52:$A$76,0),3)</f>
        <v>8700</v>
      </c>
      <c r="E87" s="31">
        <f t="shared" si="1"/>
        <v>0.4</v>
      </c>
    </row>
    <row r="88" spans="1:5">
      <c r="A88" s="29" t="s">
        <v>41</v>
      </c>
      <c r="B88" s="30">
        <v>6000000</v>
      </c>
      <c r="C88" s="6">
        <f t="shared" si="0"/>
        <v>4</v>
      </c>
      <c r="D88" s="6">
        <v>100000</v>
      </c>
      <c r="E88" s="31">
        <f t="shared" si="1"/>
        <v>0.28499999999999998</v>
      </c>
    </row>
  </sheetData>
  <phoneticPr fontId="21" type="noConversion"/>
  <conditionalFormatting sqref="A3:A26">
    <cfRule type="duplicateValues" dxfId="2" priority="1"/>
  </conditionalFormatting>
  <conditionalFormatting sqref="A30:A48">
    <cfRule type="duplicateValues" dxfId="1" priority="2"/>
  </conditionalFormatting>
  <conditionalFormatting sqref="A52:A76">
    <cfRule type="duplicateValues" dxfId="0" priority="4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G9"/>
  <sheetViews>
    <sheetView workbookViewId="0">
      <selection activeCell="D27" sqref="D27"/>
    </sheetView>
  </sheetViews>
  <sheetFormatPr defaultRowHeight="14.4"/>
  <cols>
    <col min="1" max="1" width="17.33203125" customWidth="1"/>
    <col min="2" max="2" width="3.88671875" customWidth="1"/>
    <col min="3" max="3" width="16.88671875" customWidth="1"/>
    <col min="4" max="4" width="20.88671875" customWidth="1"/>
    <col min="5" max="5" width="14.6640625" customWidth="1"/>
  </cols>
  <sheetData>
    <row r="1" spans="1:7">
      <c r="A1" t="str">
        <f>[1]LoadShedders!A1</f>
        <v>Name</v>
      </c>
      <c r="D1" t="s">
        <v>211</v>
      </c>
      <c r="E1" t="s">
        <v>215</v>
      </c>
    </row>
    <row r="2" spans="1:7">
      <c r="A2" t="str">
        <f>[1]LoadShedders!A2</f>
        <v>base</v>
      </c>
      <c r="C2" t="s">
        <v>209</v>
      </c>
      <c r="D2">
        <f>[1]LoadShedders!B2</f>
        <v>4000</v>
      </c>
      <c r="E2" s="15">
        <v>0.8</v>
      </c>
    </row>
    <row r="3" spans="1:7">
      <c r="A3" t="str">
        <f>[1]LoadShedders!A3</f>
        <v>high</v>
      </c>
      <c r="C3" t="s">
        <v>212</v>
      </c>
      <c r="D3">
        <f>[1]LoadShedders!B3</f>
        <v>1500</v>
      </c>
      <c r="E3" s="15">
        <v>0.1</v>
      </c>
      <c r="F3">
        <f>[1]LoadShedders!F3</f>
        <v>0.1</v>
      </c>
    </row>
    <row r="4" spans="1:7">
      <c r="A4" t="str">
        <f>[1]LoadShedders!A4</f>
        <v>mid</v>
      </c>
      <c r="C4" t="s">
        <v>213</v>
      </c>
      <c r="D4">
        <f>[1]LoadShedders!B4</f>
        <v>500</v>
      </c>
      <c r="E4" s="15">
        <v>0.05</v>
      </c>
      <c r="F4">
        <f>[1]LoadShedders!F4</f>
        <v>0.05</v>
      </c>
    </row>
    <row r="5" spans="1:7">
      <c r="A5" t="str">
        <f>[1]LoadShedders!A5</f>
        <v>low</v>
      </c>
      <c r="C5" t="s">
        <v>210</v>
      </c>
      <c r="D5">
        <f>[1]LoadShedders!B5</f>
        <v>250</v>
      </c>
      <c r="E5" s="15">
        <v>0.05</v>
      </c>
      <c r="F5">
        <f>[1]LoadShedders!F5</f>
        <v>0.05</v>
      </c>
    </row>
    <row r="6" spans="1:7">
      <c r="A6" t="str">
        <f>[1]LoadShedders!A6</f>
        <v>hydrogen</v>
      </c>
      <c r="C6" t="s">
        <v>214</v>
      </c>
      <c r="D6" s="26">
        <f>[1]LoadShedders!B6</f>
        <v>66.748000000000005</v>
      </c>
    </row>
    <row r="8" spans="1:7">
      <c r="A8" t="s">
        <v>184</v>
      </c>
      <c r="B8">
        <v>64</v>
      </c>
      <c r="C8" t="s">
        <v>185</v>
      </c>
      <c r="G8" s="15">
        <v>0.7</v>
      </c>
    </row>
    <row r="9" spans="1:7">
      <c r="B9">
        <v>48</v>
      </c>
      <c r="C9" t="s">
        <v>186</v>
      </c>
      <c r="G9" s="15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4.4"/>
  <cols>
    <col min="1" max="1" width="25.33203125" bestFit="1" customWidth="1"/>
    <col min="2" max="2" width="15.33203125" bestFit="1" customWidth="1"/>
    <col min="3" max="3" width="8.88671875" bestFit="1" customWidth="1"/>
    <col min="4" max="4" width="10.664062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topLeftCell="A22" zoomScaleNormal="100" workbookViewId="0">
      <selection activeCell="D12" sqref="D12"/>
    </sheetView>
  </sheetViews>
  <sheetFormatPr defaultRowHeight="14.4"/>
  <cols>
    <col min="1" max="1" width="25.33203125" bestFit="1" customWidth="1"/>
    <col min="2" max="2" width="15.33203125" bestFit="1" customWidth="1"/>
    <col min="3" max="3" width="15.44140625" customWidth="1"/>
    <col min="4" max="4" width="23.44140625" customWidth="1"/>
    <col min="5" max="5" width="25.33203125" bestFit="1" customWidth="1"/>
    <col min="6" max="6" width="7.44140625" customWidth="1"/>
    <col min="7" max="7" width="8.88671875" bestFit="1" customWidth="1"/>
    <col min="8" max="11" width="4.88671875" customWidth="1"/>
    <col min="14" max="14" width="1.664062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4.4"/>
  <cols>
    <col min="8" max="9" width="13.109375" customWidth="1"/>
    <col min="10" max="10" width="11.33203125" bestFit="1" customWidth="1"/>
    <col min="11" max="11" width="9.5546875" customWidth="1"/>
    <col min="12" max="34" width="2.44140625" customWidth="1"/>
    <col min="35" max="35" width="4.109375" customWidth="1"/>
    <col min="36" max="39" width="2.44140625" customWidth="1"/>
    <col min="40" max="40" width="7.5546875" customWidth="1"/>
    <col min="41" max="44" width="1.6640625" customWidth="1"/>
    <col min="45" max="45" width="6.332031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4.4"/>
  <cols>
    <col min="2" max="2" width="21" customWidth="1"/>
    <col min="3" max="3" width="19.5546875" customWidth="1"/>
    <col min="4" max="4" width="18.5546875" customWidth="1"/>
    <col min="5" max="5" width="12.332031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Technology</vt:lpstr>
      <vt:lpstr>Papertables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2023-09-29T09:17:29Z</dcterms:modified>
</cp:coreProperties>
</file>