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ADC17AB-098C-4E70-A462-78988E7C2426}" xr6:coauthVersionLast="47" xr6:coauthVersionMax="47" xr10:uidLastSave="{00000000-0000-0000-0000-000000000000}"/>
  <bookViews>
    <workbookView xWindow="-108" yWindow="-108" windowWidth="23256" windowHeight="12576" tabRatio="763" activeTab="2" xr2:uid="{00000000-000D-0000-FFFF-FFFF00000000}"/>
  </bookViews>
  <sheets>
    <sheet name="explanation" sheetId="1" r:id="rId1"/>
    <sheet name="danish" sheetId="2" r:id="rId2"/>
    <sheet name="node" sheetId="3" r:id="rId3"/>
    <sheet name="investmentCosts" sheetId="4" r:id="rId4"/>
    <sheet name="fixedCosts" sheetId="5" r:id="rId5"/>
    <sheet name="unit2020" sheetId="6" r:id="rId6"/>
    <sheet name="unit2030" sheetId="7" r:id="rId7"/>
    <sheet name="unit2050" sheetId="8" r:id="rId8"/>
    <sheet name="unitcostsgraph" sheetId="9" r:id="rId9"/>
    <sheet name="nodecostsgraph" sheetId="10" r:id="rId10"/>
    <sheet name="screening curve" sheetId="11" r:id="rId11"/>
    <sheet name="node2020" sheetId="12" r:id="rId12"/>
    <sheet name="unit2030-noneWRONG" sheetId="13" r:id="rId13"/>
    <sheet name="unit2040-2050" sheetId="14" r:id="rId14"/>
    <sheet name="unit2030-none_traderes" sheetId="15" r:id="rId15"/>
  </sheets>
  <definedNames>
    <definedName name="_xlnm._FilterDatabase" localSheetId="3" hidden="1">investmentCosts!$A$1:$F$51</definedName>
    <definedName name="_xlnm._FilterDatabase" localSheetId="2" hidden="1">node!$A$1:$C$50</definedName>
  </definedNames>
  <calcPr calcId="191029"/>
  <pivotCaches>
    <pivotCache cacheId="7" r:id="rId16"/>
    <pivotCache cacheId="8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8" i="3" l="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 s="1"/>
  <c r="V35" i="11"/>
  <c r="F63" i="11" s="1"/>
  <c r="U35" i="11"/>
  <c r="V29" i="11"/>
  <c r="U29" i="11"/>
  <c r="T29" i="11"/>
  <c r="S29" i="11"/>
  <c r="R29" i="11"/>
  <c r="W29" i="11" s="1"/>
  <c r="X29" i="11" s="1"/>
  <c r="Y29" i="11" s="1"/>
  <c r="W28" i="11"/>
  <c r="V28" i="11"/>
  <c r="U28" i="11"/>
  <c r="T28" i="11"/>
  <c r="S28" i="11"/>
  <c r="R28" i="11"/>
  <c r="V27" i="11"/>
  <c r="U27" i="11"/>
  <c r="T27" i="11"/>
  <c r="S27" i="11"/>
  <c r="R27" i="11"/>
  <c r="W27" i="11" s="1"/>
  <c r="X27" i="11" s="1"/>
  <c r="Y27" i="11" s="1"/>
  <c r="V26" i="11"/>
  <c r="U26" i="11"/>
  <c r="T26" i="11"/>
  <c r="S26" i="11"/>
  <c r="R26" i="11"/>
  <c r="W26" i="11" s="1"/>
  <c r="X26" i="11" s="1"/>
  <c r="Y26" i="11" s="1"/>
  <c r="V25" i="11"/>
  <c r="U25" i="11"/>
  <c r="T25" i="11"/>
  <c r="S25" i="11"/>
  <c r="R25" i="11"/>
  <c r="W25" i="11" s="1"/>
  <c r="X25" i="11" s="1"/>
  <c r="Y25" i="11" s="1"/>
  <c r="X24" i="11"/>
  <c r="Y24" i="11" s="1"/>
  <c r="V24" i="11"/>
  <c r="U24" i="11"/>
  <c r="T24" i="11"/>
  <c r="S24" i="11"/>
  <c r="R24" i="11"/>
  <c r="W24" i="11" s="1"/>
  <c r="V23" i="11"/>
  <c r="U23" i="11"/>
  <c r="T23" i="11"/>
  <c r="S23" i="11"/>
  <c r="R23" i="11"/>
  <c r="W23" i="11" s="1"/>
  <c r="X23" i="11" s="1"/>
  <c r="Y23" i="11" s="1"/>
  <c r="X22" i="11"/>
  <c r="Y22" i="11" s="1"/>
  <c r="V22" i="11"/>
  <c r="U22" i="11"/>
  <c r="T22" i="11"/>
  <c r="S22" i="11"/>
  <c r="R22" i="11"/>
  <c r="W22" i="11" s="1"/>
  <c r="V21" i="11"/>
  <c r="U21" i="11"/>
  <c r="T21" i="11"/>
  <c r="S21" i="11"/>
  <c r="R21" i="11"/>
  <c r="W21" i="11" s="1"/>
  <c r="X21" i="11" s="1"/>
  <c r="Y21" i="11" s="1"/>
  <c r="V20" i="11"/>
  <c r="U20" i="11"/>
  <c r="T20" i="11"/>
  <c r="S20" i="11"/>
  <c r="R20" i="11"/>
  <c r="W20" i="11" s="1"/>
  <c r="X20" i="11" s="1"/>
  <c r="Y20" i="11" s="1"/>
  <c r="S9" i="11"/>
  <c r="A7" i="11"/>
  <c r="A49" i="11" s="1"/>
  <c r="O5" i="11"/>
  <c r="O37" i="11" s="1"/>
  <c r="N5" i="11"/>
  <c r="N37" i="11" s="1"/>
  <c r="M5" i="11"/>
  <c r="M37" i="11" s="1"/>
  <c r="L5" i="11"/>
  <c r="L37" i="11" s="1"/>
  <c r="B78" i="11" s="1"/>
  <c r="K5" i="11"/>
  <c r="K37" i="11" s="1"/>
  <c r="J5" i="11"/>
  <c r="J37" i="11" s="1"/>
  <c r="I5" i="11"/>
  <c r="I37" i="11" s="1"/>
  <c r="H5" i="11"/>
  <c r="H37" i="11" s="1"/>
  <c r="G5" i="11"/>
  <c r="G37" i="11" s="1"/>
  <c r="F5" i="11"/>
  <c r="F37" i="11" s="1"/>
  <c r="E5" i="11"/>
  <c r="E37" i="11" s="1"/>
  <c r="D5" i="11"/>
  <c r="D37" i="11" s="1"/>
  <c r="C5" i="11"/>
  <c r="C37" i="11" s="1"/>
  <c r="B5" i="11"/>
  <c r="B37" i="11" s="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15" i="11" s="1"/>
  <c r="N3" i="11"/>
  <c r="N24" i="11" s="1"/>
  <c r="M3" i="11"/>
  <c r="M8" i="11" s="1"/>
  <c r="L3" i="11"/>
  <c r="L8" i="11" s="1"/>
  <c r="B49" i="11" s="1"/>
  <c r="K3" i="11"/>
  <c r="K9" i="11" s="1"/>
  <c r="J3" i="11"/>
  <c r="J23" i="11" s="1"/>
  <c r="I3" i="11"/>
  <c r="I9" i="11" s="1"/>
  <c r="H3" i="11"/>
  <c r="H9" i="11" s="1"/>
  <c r="G3" i="11"/>
  <c r="G9" i="11" s="1"/>
  <c r="F3" i="11"/>
  <c r="F25" i="11" s="1"/>
  <c r="E3" i="11"/>
  <c r="E17" i="11" s="1"/>
  <c r="D3" i="11"/>
  <c r="C3" i="11"/>
  <c r="C31" i="11" s="1"/>
  <c r="B3" i="11"/>
  <c r="B28" i="11" s="1"/>
  <c r="B4" i="8"/>
  <c r="E2" i="8"/>
  <c r="I15" i="7"/>
  <c r="K6" i="6"/>
  <c r="J6" i="6"/>
  <c r="K5" i="6"/>
  <c r="I5" i="6"/>
  <c r="I4" i="6"/>
  <c r="I3" i="6"/>
  <c r="I2" i="6"/>
  <c r="D23" i="5"/>
  <c r="C23" i="5"/>
  <c r="C45" i="4"/>
  <c r="C44" i="4"/>
  <c r="C43" i="4"/>
  <c r="C34" i="4"/>
  <c r="C23" i="4"/>
  <c r="E19" i="4"/>
  <c r="C10" i="4"/>
  <c r="E5" i="4"/>
  <c r="C38" i="3"/>
  <c r="T27" i="3"/>
  <c r="W23" i="3"/>
  <c r="U23" i="3"/>
  <c r="C22" i="3"/>
  <c r="T18" i="3"/>
  <c r="S18" i="3"/>
  <c r="R18" i="3"/>
  <c r="C7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" i="11" l="1"/>
  <c r="F10" i="11"/>
  <c r="I11" i="11"/>
  <c r="F22" i="11"/>
  <c r="O11" i="11"/>
  <c r="N14" i="11"/>
  <c r="N21" i="11"/>
  <c r="J7" i="11"/>
  <c r="O14" i="11"/>
  <c r="B8" i="11"/>
  <c r="F18" i="11"/>
  <c r="J8" i="11"/>
  <c r="G10" i="11"/>
  <c r="I51" i="11" s="1"/>
  <c r="B12" i="11"/>
  <c r="B15" i="11"/>
  <c r="J18" i="11"/>
  <c r="H22" i="11"/>
  <c r="E9" i="11"/>
  <c r="M10" i="11"/>
  <c r="I12" i="11"/>
  <c r="J15" i="11"/>
  <c r="B20" i="11"/>
  <c r="F9" i="11"/>
  <c r="N10" i="11"/>
  <c r="J12" i="11"/>
  <c r="G16" i="11"/>
  <c r="D57" i="11" s="1"/>
  <c r="H18" i="11"/>
  <c r="B7" i="11"/>
  <c r="M9" i="11"/>
  <c r="O10" i="11"/>
  <c r="E14" i="11"/>
  <c r="I16" i="11"/>
  <c r="J24" i="11"/>
  <c r="H7" i="11"/>
  <c r="N9" i="11"/>
  <c r="G11" i="11"/>
  <c r="D52" i="11" s="1"/>
  <c r="F14" i="11"/>
  <c r="J16" i="11"/>
  <c r="G30" i="11"/>
  <c r="D71" i="11" s="1"/>
  <c r="I7" i="11"/>
  <c r="H11" i="11"/>
  <c r="G14" i="11"/>
  <c r="D55" i="11" s="1"/>
  <c r="B22" i="11"/>
  <c r="D50" i="11"/>
  <c r="C50" i="11"/>
  <c r="I50" i="11"/>
  <c r="O29" i="11"/>
  <c r="M30" i="11"/>
  <c r="M33" i="11"/>
  <c r="G36" i="11"/>
  <c r="G52" i="11"/>
  <c r="F55" i="11"/>
  <c r="G68" i="11"/>
  <c r="F71" i="11"/>
  <c r="D34" i="11"/>
  <c r="D30" i="11"/>
  <c r="D26" i="11"/>
  <c r="D22" i="11"/>
  <c r="D18" i="11"/>
  <c r="D33" i="11"/>
  <c r="D35" i="11"/>
  <c r="D32" i="11"/>
  <c r="D29" i="11"/>
  <c r="D28" i="11"/>
  <c r="D31" i="11"/>
  <c r="D36" i="11"/>
  <c r="C8" i="11"/>
  <c r="L13" i="11"/>
  <c r="B54" i="11" s="1"/>
  <c r="L15" i="11"/>
  <c r="B56" i="11" s="1"/>
  <c r="D25" i="11"/>
  <c r="E36" i="11"/>
  <c r="E35" i="11"/>
  <c r="E31" i="11"/>
  <c r="E27" i="11"/>
  <c r="E33" i="11"/>
  <c r="E30" i="11"/>
  <c r="E23" i="11"/>
  <c r="E19" i="11"/>
  <c r="E28" i="11"/>
  <c r="E24" i="11"/>
  <c r="E20" i="11"/>
  <c r="E16" i="11"/>
  <c r="E25" i="11"/>
  <c r="E21" i="11"/>
  <c r="E26" i="11"/>
  <c r="E22" i="11"/>
  <c r="E18" i="11"/>
  <c r="C12" i="11"/>
  <c r="M13" i="11"/>
  <c r="I55" i="11"/>
  <c r="M15" i="11"/>
  <c r="F17" i="11"/>
  <c r="D20" i="11"/>
  <c r="E34" i="11"/>
  <c r="K36" i="11"/>
  <c r="C34" i="11"/>
  <c r="C30" i="11"/>
  <c r="C36" i="11"/>
  <c r="C26" i="11"/>
  <c r="C22" i="11"/>
  <c r="C18" i="11"/>
  <c r="C23" i="11"/>
  <c r="C19" i="11"/>
  <c r="C15" i="11"/>
  <c r="C35" i="11"/>
  <c r="C32" i="11"/>
  <c r="C29" i="11"/>
  <c r="C28" i="11"/>
  <c r="C27" i="11"/>
  <c r="C24" i="11"/>
  <c r="C20" i="11"/>
  <c r="C25" i="11"/>
  <c r="C21" i="11"/>
  <c r="L34" i="11"/>
  <c r="B75" i="11" s="1"/>
  <c r="L30" i="11"/>
  <c r="B71" i="11" s="1"/>
  <c r="L26" i="11"/>
  <c r="B67" i="11" s="1"/>
  <c r="L22" i="11"/>
  <c r="B63" i="11" s="1"/>
  <c r="L18" i="11"/>
  <c r="B59" i="11" s="1"/>
  <c r="L14" i="11"/>
  <c r="B55" i="11" s="1"/>
  <c r="L36" i="11"/>
  <c r="B77" i="11" s="1"/>
  <c r="L33" i="11"/>
  <c r="B74" i="11" s="1"/>
  <c r="L35" i="11"/>
  <c r="B76" i="11" s="1"/>
  <c r="L32" i="11"/>
  <c r="B73" i="11" s="1"/>
  <c r="L29" i="11"/>
  <c r="B70" i="11" s="1"/>
  <c r="L31" i="11"/>
  <c r="B72" i="11" s="1"/>
  <c r="K8" i="11"/>
  <c r="D8" i="11"/>
  <c r="C51" i="11"/>
  <c r="K12" i="11"/>
  <c r="F36" i="11"/>
  <c r="F35" i="11"/>
  <c r="F31" i="11"/>
  <c r="F27" i="11"/>
  <c r="F23" i="11"/>
  <c r="F19" i="11"/>
  <c r="F15" i="11"/>
  <c r="F32" i="11"/>
  <c r="F29" i="11"/>
  <c r="F34" i="11"/>
  <c r="F33" i="11"/>
  <c r="F30" i="11"/>
  <c r="N36" i="11"/>
  <c r="N35" i="11"/>
  <c r="N31" i="11"/>
  <c r="N27" i="11"/>
  <c r="N26" i="11"/>
  <c r="N23" i="11"/>
  <c r="N19" i="11"/>
  <c r="N15" i="11"/>
  <c r="N33" i="11"/>
  <c r="N30" i="11"/>
  <c r="N32" i="11"/>
  <c r="N29" i="11"/>
  <c r="N28" i="11"/>
  <c r="N34" i="11"/>
  <c r="C7" i="11"/>
  <c r="K7" i="11"/>
  <c r="E8" i="11"/>
  <c r="O9" i="11"/>
  <c r="H10" i="11"/>
  <c r="B11" i="11"/>
  <c r="J11" i="11"/>
  <c r="D12" i="11"/>
  <c r="L12" i="11"/>
  <c r="B53" i="11" s="1"/>
  <c r="F13" i="11"/>
  <c r="N13" i="11"/>
  <c r="H14" i="11"/>
  <c r="D15" i="11"/>
  <c r="K16" i="11"/>
  <c r="H17" i="11"/>
  <c r="N18" i="11"/>
  <c r="F20" i="11"/>
  <c r="J22" i="11"/>
  <c r="B23" i="11"/>
  <c r="H25" i="11"/>
  <c r="I31" i="11"/>
  <c r="I34" i="11"/>
  <c r="D13" i="11"/>
  <c r="L24" i="11"/>
  <c r="B65" i="11" s="1"/>
  <c r="M36" i="11"/>
  <c r="M35" i="11"/>
  <c r="M31" i="11"/>
  <c r="M27" i="11"/>
  <c r="M34" i="11"/>
  <c r="M26" i="11"/>
  <c r="M23" i="11"/>
  <c r="M19" i="11"/>
  <c r="M24" i="11"/>
  <c r="M20" i="11"/>
  <c r="M16" i="11"/>
  <c r="M32" i="11"/>
  <c r="M29" i="11"/>
  <c r="M28" i="11"/>
  <c r="M25" i="11"/>
  <c r="M21" i="11"/>
  <c r="M17" i="11"/>
  <c r="M22" i="11"/>
  <c r="M18" i="11"/>
  <c r="E13" i="11"/>
  <c r="G32" i="11"/>
  <c r="G28" i="11"/>
  <c r="G29" i="11"/>
  <c r="G24" i="11"/>
  <c r="G20" i="11"/>
  <c r="G27" i="11"/>
  <c r="G25" i="11"/>
  <c r="G21" i="11"/>
  <c r="G17" i="11"/>
  <c r="G34" i="11"/>
  <c r="G31" i="11"/>
  <c r="G26" i="11"/>
  <c r="G22" i="11"/>
  <c r="G18" i="11"/>
  <c r="G23" i="11"/>
  <c r="G19" i="11"/>
  <c r="O32" i="11"/>
  <c r="O28" i="11"/>
  <c r="O36" i="11"/>
  <c r="O33" i="11"/>
  <c r="O30" i="11"/>
  <c r="O24" i="11"/>
  <c r="O20" i="11"/>
  <c r="O25" i="11"/>
  <c r="O21" i="11"/>
  <c r="O17" i="11"/>
  <c r="O35" i="11"/>
  <c r="O27" i="11"/>
  <c r="O22" i="11"/>
  <c r="O18" i="11"/>
  <c r="O26" i="11"/>
  <c r="O23" i="11"/>
  <c r="O19" i="11"/>
  <c r="D7" i="11"/>
  <c r="L7" i="11"/>
  <c r="F8" i="11"/>
  <c r="N8" i="11"/>
  <c r="I10" i="11"/>
  <c r="C11" i="11"/>
  <c r="K11" i="11"/>
  <c r="E12" i="11"/>
  <c r="M12" i="11"/>
  <c r="G13" i="11"/>
  <c r="O13" i="11"/>
  <c r="I14" i="11"/>
  <c r="E15" i="11"/>
  <c r="B16" i="11"/>
  <c r="L16" i="11"/>
  <c r="B57" i="11" s="1"/>
  <c r="K17" i="11"/>
  <c r="B19" i="11"/>
  <c r="J20" i="11"/>
  <c r="N22" i="11"/>
  <c r="D23" i="11"/>
  <c r="L25" i="11"/>
  <c r="B66" i="11" s="1"/>
  <c r="B26" i="11"/>
  <c r="O31" i="11"/>
  <c r="O34" i="11"/>
  <c r="H32" i="11"/>
  <c r="H28" i="11"/>
  <c r="H24" i="11"/>
  <c r="H20" i="11"/>
  <c r="H16" i="11"/>
  <c r="H35" i="11"/>
  <c r="H34" i="11"/>
  <c r="H31" i="11"/>
  <c r="H36" i="11"/>
  <c r="H33" i="11"/>
  <c r="H30" i="11"/>
  <c r="H29" i="11"/>
  <c r="E7" i="11"/>
  <c r="M7" i="11"/>
  <c r="G8" i="11"/>
  <c r="O8" i="11"/>
  <c r="B10" i="11"/>
  <c r="J10" i="11"/>
  <c r="D11" i="11"/>
  <c r="L11" i="11"/>
  <c r="B52" i="11" s="1"/>
  <c r="F12" i="11"/>
  <c r="N12" i="11"/>
  <c r="H13" i="11"/>
  <c r="B14" i="11"/>
  <c r="J14" i="11"/>
  <c r="G15" i="11"/>
  <c r="C16" i="11"/>
  <c r="N16" i="11"/>
  <c r="L17" i="11"/>
  <c r="B58" i="11" s="1"/>
  <c r="D19" i="11"/>
  <c r="L20" i="11"/>
  <c r="B61" i="11" s="1"/>
  <c r="D21" i="11"/>
  <c r="H23" i="11"/>
  <c r="B24" i="11"/>
  <c r="N25" i="11"/>
  <c r="F26" i="11"/>
  <c r="B27" i="11"/>
  <c r="E32" i="11"/>
  <c r="G35" i="11"/>
  <c r="G60" i="11"/>
  <c r="I33" i="11"/>
  <c r="I29" i="11"/>
  <c r="I35" i="11"/>
  <c r="I32" i="11"/>
  <c r="I28" i="11"/>
  <c r="I27" i="11"/>
  <c r="I25" i="11"/>
  <c r="I21" i="11"/>
  <c r="I17" i="11"/>
  <c r="I26" i="11"/>
  <c r="I22" i="11"/>
  <c r="I18" i="11"/>
  <c r="I36" i="11"/>
  <c r="I30" i="11"/>
  <c r="I23" i="11"/>
  <c r="I19" i="11"/>
  <c r="I24" i="11"/>
  <c r="I20" i="11"/>
  <c r="F7" i="11"/>
  <c r="N7" i="11"/>
  <c r="H8" i="11"/>
  <c r="B9" i="11"/>
  <c r="J9" i="11"/>
  <c r="C10" i="11"/>
  <c r="K10" i="11"/>
  <c r="E11" i="11"/>
  <c r="M11" i="11"/>
  <c r="G12" i="11"/>
  <c r="O12" i="11"/>
  <c r="I13" i="11"/>
  <c r="C14" i="11"/>
  <c r="K14" i="11"/>
  <c r="H15" i="11"/>
  <c r="D16" i="11"/>
  <c r="O16" i="11"/>
  <c r="N17" i="11"/>
  <c r="H19" i="11"/>
  <c r="N20" i="11"/>
  <c r="F21" i="11"/>
  <c r="D24" i="11"/>
  <c r="H26" i="11"/>
  <c r="D27" i="11"/>
  <c r="X28" i="11"/>
  <c r="Y28" i="11" s="1"/>
  <c r="K32" i="11"/>
  <c r="K35" i="11"/>
  <c r="B33" i="11"/>
  <c r="B29" i="11"/>
  <c r="B25" i="11"/>
  <c r="B21" i="11"/>
  <c r="B17" i="11"/>
  <c r="B36" i="11"/>
  <c r="B30" i="11"/>
  <c r="B35" i="11"/>
  <c r="B32" i="11"/>
  <c r="B34" i="11"/>
  <c r="B31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I8" i="11"/>
  <c r="C9" i="11"/>
  <c r="D10" i="11"/>
  <c r="L10" i="11"/>
  <c r="B51" i="11" s="1"/>
  <c r="F11" i="11"/>
  <c r="N11" i="11"/>
  <c r="H12" i="11"/>
  <c r="B13" i="11"/>
  <c r="J13" i="11"/>
  <c r="D14" i="11"/>
  <c r="M14" i="11"/>
  <c r="I15" i="11"/>
  <c r="F16" i="11"/>
  <c r="C17" i="11"/>
  <c r="B18" i="11"/>
  <c r="J19" i="11"/>
  <c r="H21" i="11"/>
  <c r="L23" i="11"/>
  <c r="B64" i="11" s="1"/>
  <c r="F24" i="11"/>
  <c r="J26" i="11"/>
  <c r="H27" i="11"/>
  <c r="F28" i="11"/>
  <c r="E29" i="11"/>
  <c r="C33" i="11"/>
  <c r="K34" i="11"/>
  <c r="K30" i="11"/>
  <c r="K26" i="11"/>
  <c r="K31" i="11"/>
  <c r="K22" i="11"/>
  <c r="K18" i="11"/>
  <c r="K23" i="11"/>
  <c r="K19" i="11"/>
  <c r="K15" i="11"/>
  <c r="K33" i="11"/>
  <c r="K24" i="11"/>
  <c r="K20" i="11"/>
  <c r="K28" i="11"/>
  <c r="K27" i="11"/>
  <c r="K25" i="11"/>
  <c r="K21" i="11"/>
  <c r="I78" i="11"/>
  <c r="D78" i="11"/>
  <c r="C78" i="11"/>
  <c r="D9" i="11"/>
  <c r="L9" i="11"/>
  <c r="B50" i="11" s="1"/>
  <c r="C52" i="11"/>
  <c r="I52" i="11"/>
  <c r="C13" i="11"/>
  <c r="K13" i="11"/>
  <c r="C57" i="11"/>
  <c r="D17" i="11"/>
  <c r="L19" i="11"/>
  <c r="B60" i="11" s="1"/>
  <c r="L21" i="11"/>
  <c r="B62" i="11" s="1"/>
  <c r="L27" i="11"/>
  <c r="B68" i="11" s="1"/>
  <c r="L28" i="11"/>
  <c r="B69" i="11" s="1"/>
  <c r="K29" i="11"/>
  <c r="I71" i="11"/>
  <c r="G33" i="1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 s="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 s="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B48" i="11"/>
  <c r="E48" i="11"/>
  <c r="C71" i="11" l="1"/>
  <c r="I57" i="11"/>
  <c r="C55" i="11"/>
  <c r="D51" i="11"/>
  <c r="R74" i="11"/>
  <c r="R66" i="11"/>
  <c r="R58" i="11"/>
  <c r="R50" i="11"/>
  <c r="R73" i="11"/>
  <c r="R65" i="11"/>
  <c r="R57" i="11"/>
  <c r="R49" i="11"/>
  <c r="R77" i="11"/>
  <c r="R69" i="11"/>
  <c r="R61" i="11"/>
  <c r="R53" i="11"/>
  <c r="R78" i="11"/>
  <c r="R75" i="11"/>
  <c r="R71" i="11"/>
  <c r="R63" i="11"/>
  <c r="R55" i="11"/>
  <c r="R76" i="11"/>
  <c r="R68" i="11"/>
  <c r="R60" i="11"/>
  <c r="R52" i="11"/>
  <c r="R72" i="11"/>
  <c r="R64" i="11"/>
  <c r="R56" i="11"/>
  <c r="R70" i="11"/>
  <c r="R67" i="11"/>
  <c r="R54" i="11"/>
  <c r="R51" i="11"/>
  <c r="R62" i="11"/>
  <c r="R59" i="11"/>
  <c r="S73" i="11"/>
  <c r="S65" i="11"/>
  <c r="S57" i="11"/>
  <c r="S49" i="11"/>
  <c r="S72" i="11"/>
  <c r="S64" i="11"/>
  <c r="S56" i="11"/>
  <c r="S78" i="11"/>
  <c r="S75" i="11"/>
  <c r="S70" i="11"/>
  <c r="S67" i="11"/>
  <c r="S62" i="11"/>
  <c r="S59" i="11"/>
  <c r="S54" i="11"/>
  <c r="S51" i="11"/>
  <c r="S71" i="11"/>
  <c r="S63" i="11"/>
  <c r="S55" i="11"/>
  <c r="S76" i="11"/>
  <c r="S68" i="11"/>
  <c r="S60" i="11"/>
  <c r="S52" i="11"/>
  <c r="S74" i="11"/>
  <c r="S66" i="11"/>
  <c r="S58" i="11"/>
  <c r="S50" i="11"/>
  <c r="S77" i="11"/>
  <c r="S69" i="11"/>
  <c r="S61" i="11"/>
  <c r="S53" i="11"/>
  <c r="D59" i="11"/>
  <c r="C59" i="11"/>
  <c r="I59" i="11"/>
  <c r="D67" i="11"/>
  <c r="C67" i="11"/>
  <c r="I67" i="11"/>
  <c r="C65" i="11"/>
  <c r="I65" i="11"/>
  <c r="D65" i="11"/>
  <c r="D66" i="11"/>
  <c r="C66" i="11"/>
  <c r="I66" i="11"/>
  <c r="N78" i="11"/>
  <c r="N70" i="11"/>
  <c r="N62" i="11"/>
  <c r="N54" i="11"/>
  <c r="N77" i="11"/>
  <c r="N69" i="11"/>
  <c r="N61" i="11"/>
  <c r="N53" i="11"/>
  <c r="N71" i="11"/>
  <c r="N63" i="11"/>
  <c r="N55" i="11"/>
  <c r="N74" i="11"/>
  <c r="N66" i="11"/>
  <c r="N58" i="11"/>
  <c r="N50" i="11"/>
  <c r="N72" i="11"/>
  <c r="N64" i="11"/>
  <c r="N56" i="11"/>
  <c r="N75" i="11"/>
  <c r="N67" i="11"/>
  <c r="N59" i="11"/>
  <c r="N51" i="11"/>
  <c r="N73" i="11"/>
  <c r="N65" i="11"/>
  <c r="N57" i="11"/>
  <c r="N49" i="11"/>
  <c r="N76" i="11"/>
  <c r="N68" i="11"/>
  <c r="N60" i="11"/>
  <c r="N52" i="11"/>
  <c r="C53" i="11"/>
  <c r="D53" i="11"/>
  <c r="I53" i="11"/>
  <c r="T72" i="11"/>
  <c r="T64" i="11"/>
  <c r="T56" i="11"/>
  <c r="T71" i="11"/>
  <c r="T63" i="11"/>
  <c r="T55" i="11"/>
  <c r="T78" i="11"/>
  <c r="T75" i="11"/>
  <c r="T70" i="11"/>
  <c r="T67" i="11"/>
  <c r="T62" i="11"/>
  <c r="T59" i="11"/>
  <c r="T54" i="11"/>
  <c r="T51" i="11"/>
  <c r="T73" i="11"/>
  <c r="T76" i="11"/>
  <c r="T68" i="11"/>
  <c r="T60" i="11"/>
  <c r="T52" i="11"/>
  <c r="T74" i="11"/>
  <c r="T66" i="11"/>
  <c r="T58" i="11"/>
  <c r="T50" i="11"/>
  <c r="T77" i="11"/>
  <c r="T69" i="11"/>
  <c r="T61" i="11"/>
  <c r="T53" i="11"/>
  <c r="T57" i="11"/>
  <c r="T65" i="11"/>
  <c r="T49" i="11"/>
  <c r="C56" i="11"/>
  <c r="I56" i="11"/>
  <c r="D56" i="11"/>
  <c r="I54" i="11"/>
  <c r="C54" i="11"/>
  <c r="D54" i="11"/>
  <c r="C72" i="11"/>
  <c r="I72" i="11"/>
  <c r="D72" i="11"/>
  <c r="I70" i="11"/>
  <c r="C70" i="11"/>
  <c r="D70" i="11"/>
  <c r="Q75" i="11"/>
  <c r="Q67" i="11"/>
  <c r="Q59" i="11"/>
  <c r="Q51" i="11"/>
  <c r="Q74" i="11"/>
  <c r="Q66" i="11"/>
  <c r="Q58" i="11"/>
  <c r="Q50" i="11"/>
  <c r="Q72" i="11"/>
  <c r="Q64" i="11"/>
  <c r="Q56" i="11"/>
  <c r="Q77" i="11"/>
  <c r="Q69" i="11"/>
  <c r="Q61" i="11"/>
  <c r="Q53" i="11"/>
  <c r="Q78" i="11"/>
  <c r="Q73" i="11"/>
  <c r="Q70" i="11"/>
  <c r="Q65" i="11"/>
  <c r="Q62" i="11"/>
  <c r="Q57" i="11"/>
  <c r="Q54" i="11"/>
  <c r="Q49" i="11"/>
  <c r="Q71" i="11"/>
  <c r="Q63" i="11"/>
  <c r="Q55" i="11"/>
  <c r="Q76" i="11"/>
  <c r="Q68" i="11"/>
  <c r="Q60" i="11"/>
  <c r="Q52" i="11"/>
  <c r="D68" i="11"/>
  <c r="C68" i="11"/>
  <c r="I68" i="11"/>
  <c r="I63" i="11"/>
  <c r="D63" i="11"/>
  <c r="C63" i="11"/>
  <c r="D75" i="11"/>
  <c r="C75" i="11"/>
  <c r="I75" i="11"/>
  <c r="C69" i="11"/>
  <c r="D69" i="11"/>
  <c r="I69" i="11"/>
  <c r="I74" i="11"/>
  <c r="D74" i="11"/>
  <c r="C74" i="11"/>
  <c r="C61" i="11"/>
  <c r="D61" i="11"/>
  <c r="I61" i="11"/>
  <c r="D58" i="11"/>
  <c r="C58" i="11"/>
  <c r="I58" i="11"/>
  <c r="D73" i="11"/>
  <c r="C73" i="11"/>
  <c r="I73" i="11"/>
  <c r="C64" i="11"/>
  <c r="I64" i="11"/>
  <c r="D64" i="11"/>
  <c r="C77" i="11"/>
  <c r="D77" i="11"/>
  <c r="I77" i="11"/>
  <c r="D76" i="11"/>
  <c r="C76" i="11"/>
  <c r="I76" i="11"/>
  <c r="C49" i="11"/>
  <c r="C48" i="11" s="1"/>
  <c r="I49" i="11"/>
  <c r="I48" i="11" s="1"/>
  <c r="D49" i="11"/>
  <c r="D48" i="11" s="1"/>
  <c r="D60" i="11"/>
  <c r="C60" i="11"/>
  <c r="I60" i="11"/>
  <c r="I62" i="11"/>
  <c r="C62" i="11"/>
  <c r="D62" i="11"/>
  <c r="P76" i="11" l="1"/>
  <c r="P68" i="11"/>
  <c r="P60" i="11"/>
  <c r="P52" i="11"/>
  <c r="P75" i="11"/>
  <c r="P67" i="11"/>
  <c r="P59" i="11"/>
  <c r="P51" i="11"/>
  <c r="P72" i="11"/>
  <c r="P64" i="11"/>
  <c r="P56" i="11"/>
  <c r="P77" i="11"/>
  <c r="P78" i="11"/>
  <c r="P73" i="11"/>
  <c r="P70" i="11"/>
  <c r="P65" i="11"/>
  <c r="P62" i="11"/>
  <c r="P57" i="11"/>
  <c r="P54" i="11"/>
  <c r="P49" i="11"/>
  <c r="P71" i="11"/>
  <c r="P63" i="11"/>
  <c r="P55" i="11"/>
  <c r="P74" i="11"/>
  <c r="P66" i="11"/>
  <c r="P58" i="11"/>
  <c r="P50" i="11"/>
  <c r="P61" i="11"/>
  <c r="P69" i="11"/>
  <c r="P53" i="11"/>
  <c r="U71" i="11"/>
  <c r="U63" i="11"/>
  <c r="U55" i="11"/>
  <c r="U78" i="11"/>
  <c r="U70" i="11"/>
  <c r="U62" i="11"/>
  <c r="U54" i="11"/>
  <c r="U73" i="11"/>
  <c r="U65" i="11"/>
  <c r="U57" i="11"/>
  <c r="U49" i="11"/>
  <c r="U76" i="11"/>
  <c r="U74" i="11"/>
  <c r="U66" i="11"/>
  <c r="U58" i="11"/>
  <c r="U50" i="11"/>
  <c r="U77" i="11"/>
  <c r="U69" i="11"/>
  <c r="U61" i="11"/>
  <c r="U53" i="11"/>
  <c r="U72" i="11"/>
  <c r="U64" i="11"/>
  <c r="U56" i="11"/>
  <c r="U75" i="11"/>
  <c r="U67" i="11"/>
  <c r="U59" i="11"/>
  <c r="U51" i="11"/>
  <c r="U60" i="11"/>
  <c r="U68" i="11"/>
  <c r="U52" i="11"/>
  <c r="O77" i="11"/>
  <c r="O69" i="11"/>
  <c r="O61" i="11"/>
  <c r="O53" i="11"/>
  <c r="O76" i="11"/>
  <c r="O68" i="11"/>
  <c r="O60" i="11"/>
  <c r="O52" i="11"/>
  <c r="O74" i="11"/>
  <c r="O66" i="11"/>
  <c r="O58" i="11"/>
  <c r="O50" i="11"/>
  <c r="O72" i="11"/>
  <c r="O75" i="11"/>
  <c r="O67" i="11"/>
  <c r="O59" i="11"/>
  <c r="O51" i="11"/>
  <c r="O78" i="11"/>
  <c r="O73" i="11"/>
  <c r="O70" i="11"/>
  <c r="O65" i="11"/>
  <c r="O62" i="11"/>
  <c r="O57" i="11"/>
  <c r="O54" i="11"/>
  <c r="O49" i="11"/>
  <c r="O71" i="11"/>
  <c r="O63" i="11"/>
  <c r="O55" i="11"/>
  <c r="O64" i="11"/>
  <c r="O5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<sst xmlns="http://schemas.openxmlformats.org/spreadsheetml/2006/main" count="3392" uniqueCount="289">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</sst>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</numFmts>
  <fonts count="23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7" fillId="0" borderId="0" applyBorder="0" applyProtection="0"/>
    <xf numFmtId="0" fontId="1" fillId="0" borderId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>
      <alignment horizontal="left"/>
    </xf>
    <xf numFmtId="0" fontId="2" fillId="0" borderId="0" applyBorder="0" applyProtection="0">
      <alignment horizontal="left"/>
    </xf>
    <xf numFmtId="0" fontId="2" fillId="0" borderId="0" applyBorder="0" applyProtection="0"/>
    <xf numFmtId="0" fontId="3" fillId="2" borderId="0" applyBorder="0" applyProtection="0"/>
    <xf numFmtId="0" fontId="14" fillId="3" borderId="0" applyBorder="0" applyProtection="0"/>
  </cellStyleXfs>
  <cellXfs count="104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2" fillId="0" borderId="0" xfId="3"/>
    <xf numFmtId="49" fontId="0" fillId="0" borderId="1" xfId="0" applyNumberFormat="1" applyBorder="1"/>
    <xf numFmtId="0" fontId="22" fillId="0" borderId="2" xfId="4" applyBorder="1"/>
    <xf numFmtId="0" fontId="22" fillId="0" borderId="3" xfId="3" applyBorder="1"/>
    <xf numFmtId="0" fontId="22" fillId="0" borderId="4" xfId="4" applyBorder="1"/>
    <xf numFmtId="0" fontId="22" fillId="0" borderId="5" xfId="3" applyBorder="1"/>
    <xf numFmtId="0" fontId="22" fillId="0" borderId="6" xfId="6" applyBorder="1">
      <alignment horizontal="left"/>
    </xf>
    <xf numFmtId="0" fontId="22" fillId="0" borderId="7" xfId="6" applyBorder="1">
      <alignment horizontal="left"/>
    </xf>
    <xf numFmtId="0" fontId="22" fillId="0" borderId="8" xfId="6" applyBorder="1">
      <alignment horizontal="left"/>
    </xf>
    <xf numFmtId="0" fontId="22" fillId="0" borderId="9" xfId="5" applyBorder="1"/>
    <xf numFmtId="0" fontId="22" fillId="0" borderId="10" xfId="5" applyBorder="1"/>
    <xf numFmtId="0" fontId="22" fillId="0" borderId="11" xfId="6" applyBorder="1">
      <alignment horizontal="left"/>
    </xf>
    <xf numFmtId="0" fontId="22" fillId="0" borderId="12" xfId="5" applyBorder="1"/>
    <xf numFmtId="0" fontId="22" fillId="0" borderId="13" xfId="5" applyBorder="1"/>
    <xf numFmtId="0" fontId="22" fillId="0" borderId="6" xfId="5" applyBorder="1"/>
    <xf numFmtId="0" fontId="22" fillId="0" borderId="7" xfId="5" applyBorder="1"/>
    <xf numFmtId="0" fontId="2" fillId="0" borderId="14" xfId="7" applyBorder="1">
      <alignment horizontal="left"/>
    </xf>
    <xf numFmtId="0" fontId="2" fillId="0" borderId="15" xfId="8" applyBorder="1"/>
    <xf numFmtId="0" fontId="2" fillId="0" borderId="16" xfId="8" applyBorder="1"/>
    <xf numFmtId="0" fontId="1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3" fillId="2" borderId="0" xfId="9" applyBorder="1" applyProtection="1"/>
    <xf numFmtId="1" fontId="0" fillId="0" borderId="1" xfId="0" applyNumberFormat="1" applyBorder="1"/>
    <xf numFmtId="0" fontId="4" fillId="0" borderId="0" xfId="0" applyFont="1"/>
    <xf numFmtId="0" fontId="5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7" fillId="0" borderId="0" xfId="1" applyBorder="1" applyProtection="1"/>
    <xf numFmtId="0" fontId="8" fillId="0" borderId="0" xfId="0" applyFont="1"/>
    <xf numFmtId="165" fontId="0" fillId="8" borderId="1" xfId="0" applyNumberFormat="1" applyFill="1" applyBorder="1"/>
    <xf numFmtId="166" fontId="2" fillId="0" borderId="1" xfId="0" applyNumberFormat="1" applyFont="1" applyBorder="1"/>
    <xf numFmtId="0" fontId="9" fillId="0" borderId="1" xfId="0" applyFont="1" applyBorder="1"/>
    <xf numFmtId="2" fontId="9" fillId="0" borderId="1" xfId="0" applyNumberFormat="1" applyFont="1" applyBorder="1"/>
    <xf numFmtId="166" fontId="10" fillId="0" borderId="1" xfId="0" applyNumberFormat="1" applyFont="1" applyBorder="1"/>
    <xf numFmtId="0" fontId="9" fillId="0" borderId="0" xfId="0" applyFont="1"/>
    <xf numFmtId="0" fontId="0" fillId="0" borderId="0" xfId="0" applyAlignment="1">
      <alignment horizontal="left"/>
    </xf>
    <xf numFmtId="165" fontId="2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2" fillId="0" borderId="1" xfId="0" applyFont="1" applyBorder="1"/>
    <xf numFmtId="166" fontId="9" fillId="0" borderId="1" xfId="0" applyNumberFormat="1" applyFont="1" applyBorder="1"/>
    <xf numFmtId="0" fontId="11" fillId="0" borderId="0" xfId="0" applyFont="1"/>
    <xf numFmtId="0" fontId="0" fillId="0" borderId="1" xfId="0" applyBorder="1" applyAlignment="1">
      <alignment wrapText="1"/>
    </xf>
    <xf numFmtId="0" fontId="12" fillId="0" borderId="1" xfId="0" applyFont="1" applyBorder="1" applyAlignment="1">
      <alignment horizontal="center" vertical="top" wrapText="1"/>
    </xf>
    <xf numFmtId="0" fontId="11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2" fillId="0" borderId="1" xfId="0" applyFont="1" applyBorder="1" applyAlignment="1">
      <alignment horizontal="center" vertical="top"/>
    </xf>
    <xf numFmtId="0" fontId="11" fillId="8" borderId="1" xfId="0" applyFont="1" applyFill="1" applyBorder="1"/>
    <xf numFmtId="0" fontId="12" fillId="0" borderId="0" xfId="0" applyFont="1" applyAlignment="1">
      <alignment horizontal="center" vertical="top"/>
    </xf>
    <xf numFmtId="0" fontId="6" fillId="0" borderId="0" xfId="0" applyFont="1"/>
    <xf numFmtId="0" fontId="11" fillId="0" borderId="1" xfId="0" applyFont="1" applyBorder="1"/>
    <xf numFmtId="166" fontId="3" fillId="0" borderId="0" xfId="9" applyNumberFormat="1" applyFill="1" applyBorder="1" applyProtection="1"/>
    <xf numFmtId="166" fontId="11" fillId="0" borderId="0" xfId="0" applyNumberFormat="1" applyFont="1"/>
    <xf numFmtId="2" fontId="9" fillId="0" borderId="0" xfId="0" applyNumberFormat="1" applyFont="1"/>
    <xf numFmtId="166" fontId="9" fillId="0" borderId="0" xfId="0" applyNumberFormat="1" applyFont="1"/>
    <xf numFmtId="0" fontId="9" fillId="8" borderId="0" xfId="0" applyFont="1" applyFill="1"/>
    <xf numFmtId="2" fontId="2" fillId="10" borderId="17" xfId="0" applyNumberFormat="1" applyFont="1" applyFill="1" applyBorder="1"/>
    <xf numFmtId="0" fontId="22" fillId="0" borderId="18" xfId="4" applyBorder="1"/>
    <xf numFmtId="0" fontId="0" fillId="9" borderId="1" xfId="0" applyFill="1" applyBorder="1"/>
    <xf numFmtId="0" fontId="3" fillId="9" borderId="1" xfId="9" applyFill="1" applyBorder="1" applyProtection="1"/>
    <xf numFmtId="0" fontId="22" fillId="0" borderId="19" xfId="6" applyBorder="1">
      <alignment horizontal="left"/>
    </xf>
    <xf numFmtId="0" fontId="2" fillId="0" borderId="20" xfId="7" applyBorder="1">
      <alignment horizontal="left"/>
    </xf>
    <xf numFmtId="0" fontId="22" fillId="0" borderId="21" xfId="5" applyBorder="1"/>
    <xf numFmtId="0" fontId="22" fillId="0" borderId="22" xfId="5" applyBorder="1"/>
    <xf numFmtId="0" fontId="2" fillId="0" borderId="23" xfId="8" applyBorder="1"/>
    <xf numFmtId="0" fontId="22" fillId="0" borderId="0" xfId="5"/>
    <xf numFmtId="0" fontId="22" fillId="0" borderId="24" xfId="5" applyBorder="1"/>
    <xf numFmtId="0" fontId="2" fillId="0" borderId="25" xfId="8" applyBorder="1"/>
    <xf numFmtId="0" fontId="22" fillId="0" borderId="19" xfId="5" applyBorder="1"/>
    <xf numFmtId="0" fontId="22" fillId="0" borderId="26" xfId="5" applyBorder="1"/>
    <xf numFmtId="0" fontId="2" fillId="0" borderId="27" xfId="8" applyBorder="1"/>
    <xf numFmtId="0" fontId="2" fillId="0" borderId="28" xfId="8" applyBorder="1"/>
    <xf numFmtId="0" fontId="2" fillId="0" borderId="29" xfId="8" applyBorder="1"/>
    <xf numFmtId="0" fontId="2" fillId="0" borderId="30" xfId="8" applyBorder="1"/>
    <xf numFmtId="0" fontId="12" fillId="11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3" fillId="0" borderId="0" xfId="0" applyFont="1" applyAlignment="1">
      <alignment vertical="center"/>
    </xf>
    <xf numFmtId="0" fontId="14" fillId="3" borderId="0" xfId="10" applyBorder="1" applyProtection="1"/>
    <xf numFmtId="167" fontId="0" fillId="0" borderId="0" xfId="0" applyNumberFormat="1"/>
    <xf numFmtId="0" fontId="15" fillId="0" borderId="0" xfId="0" applyFont="1" applyAlignment="1">
      <alignment vertical="center"/>
    </xf>
    <xf numFmtId="0" fontId="17" fillId="0" borderId="0" xfId="0" applyFont="1"/>
    <xf numFmtId="2" fontId="17" fillId="0" borderId="0" xfId="0" applyNumberFormat="1" applyFont="1"/>
    <xf numFmtId="0" fontId="2" fillId="0" borderId="0" xfId="0" applyFont="1"/>
    <xf numFmtId="0" fontId="2" fillId="8" borderId="0" xfId="0" applyFont="1" applyFill="1"/>
    <xf numFmtId="1" fontId="0" fillId="7" borderId="0" xfId="0" applyNumberFormat="1" applyFill="1"/>
    <xf numFmtId="1" fontId="18" fillId="2" borderId="0" xfId="9" applyNumberFormat="1" applyFont="1" applyBorder="1" applyProtection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</cellXfs>
  <cellStyles count="11"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4.5359999999999996</c:v>
                </c:pt>
                <c:pt idx="1">
                  <c:v>6.6959999999999997</c:v>
                </c:pt>
                <c:pt idx="2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51</xdr:row>
      <xdr:rowOff>174960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589320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7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8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546875" defaultRowHeight="14.4"/>
  <cols>
    <col min="1" max="1" width="28" customWidth="1"/>
    <col min="2" max="2" width="23.109375" customWidth="1"/>
    <col min="3" max="3" width="41.88671875" customWidth="1"/>
  </cols>
  <sheetData>
    <row r="1" spans="1:26" ht="84.6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I37" sqref="I37"/>
    </sheetView>
  </sheetViews>
  <sheetFormatPr defaultColWidth="8.5546875" defaultRowHeight="14.4"/>
  <cols>
    <col min="7" max="7" width="18.5546875" customWidth="1"/>
    <col min="8" max="8" width="15.5546875" customWidth="1"/>
    <col min="9" max="10" width="7.88671875" customWidth="1"/>
    <col min="11" max="11" width="10.664062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L20" sqref="L20"/>
    </sheetView>
  </sheetViews>
  <sheetFormatPr defaultColWidth="8.5546875" defaultRowHeight="14.4"/>
  <cols>
    <col min="14" max="17" width="8.109375" customWidth="1"/>
    <col min="18" max="18" width="33.21875" customWidth="1"/>
    <col min="19" max="23" width="8.109375" customWidth="1"/>
    <col min="24" max="24" width="11.88671875" customWidth="1"/>
    <col min="25" max="25" width="11.2187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VLOOKUP(B2,node!$A$1:$C$16,4,0)</f>
        <v>#REF!</v>
      </c>
      <c r="C3" s="92" t="e">
        <f>VLOOKUP(C2,node!$A$1:$C$16,4,0)</f>
        <v>#REF!</v>
      </c>
      <c r="D3" s="92" t="e">
        <f>VLOOKUP(D2,node!$A$1:$C$16,4,0)</f>
        <v>#REF!</v>
      </c>
      <c r="E3" s="92" t="e">
        <f>VLOOKUP(E2,node!$A$1:$C$16,4,0)</f>
        <v>#REF!</v>
      </c>
      <c r="F3" s="92" t="e">
        <f>VLOOKUP(F2,node!$A$1:$C$16,4,0)</f>
        <v>#REF!</v>
      </c>
      <c r="G3" s="92" t="e">
        <f>VLOOKUP(G2,node!$A$1:$C$16,4,0)</f>
        <v>#N/A</v>
      </c>
      <c r="H3" s="92" t="e">
        <f>VLOOKUP(H2,node!$A$1:$C$16,4,0)</f>
        <v>#REF!</v>
      </c>
      <c r="I3" s="92" t="e">
        <f>VLOOKUP(I2,node!$A$1:$C$16,4,0)</f>
        <v>#REF!</v>
      </c>
      <c r="J3" s="92" t="e">
        <f>VLOOKUP(J2,node!$A$1:$C$16,4,0)</f>
        <v>#REF!</v>
      </c>
      <c r="K3" s="92" t="e">
        <f>VLOOKUP(K2,node!$A$1:$C$16,4,0)</f>
        <v>#REF!</v>
      </c>
      <c r="L3" s="92" t="e">
        <f>VLOOKUP(L2,node!$A$1:$C$16,4,0)</f>
        <v>#REF!</v>
      </c>
      <c r="M3" s="92" t="e">
        <f>VLOOKUP(M2,node!$A$1:$C$16,4,0)</f>
        <v>#REF!</v>
      </c>
      <c r="N3" s="92" t="e">
        <f>VLOOKUP(N2,node!$A$1:$C$16,4,0)</f>
        <v>#REF!</v>
      </c>
      <c r="O3" s="92" t="e">
        <f>VLOOKUP(O2,node!$A$1:$C$16,4,0)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VLOOKUP(B2,node!$A$17:$C$30,4,0)</f>
        <v>#REF!</v>
      </c>
      <c r="C4" s="92" t="e">
        <f>VLOOKUP(C2,node!$A$17:$C$30,4,0)</f>
        <v>#REF!</v>
      </c>
      <c r="D4" s="92" t="e">
        <f>VLOOKUP(D2,node!$A$17:$C$30,4,0)</f>
        <v>#REF!</v>
      </c>
      <c r="E4" s="92" t="e">
        <f>VLOOKUP(E2,node!$A$17:$C$30,4,0)</f>
        <v>#REF!</v>
      </c>
      <c r="F4" s="92" t="e">
        <f>VLOOKUP(F2,node!$A$17:$C$30,4,0)</f>
        <v>#REF!</v>
      </c>
      <c r="G4" s="92" t="e">
        <f>VLOOKUP(G2,node!$A$17:$C$30,4,0)</f>
        <v>#N/A</v>
      </c>
      <c r="H4" s="92" t="e">
        <f>VLOOKUP(H2,node!$A$17:$C$30,4,0)</f>
        <v>#REF!</v>
      </c>
      <c r="I4" s="92" t="e">
        <f>VLOOKUP(I2,node!$A$17:$C$30,4,0)</f>
        <v>#REF!</v>
      </c>
      <c r="J4" s="92" t="e">
        <f>VLOOKUP(J2,node!$A$17:$C$30,4,0)</f>
        <v>#REF!</v>
      </c>
      <c r="K4" s="92" t="e">
        <f>VLOOKUP(K2,node!$A$17:$C$30,4,0)</f>
        <v>#REF!</v>
      </c>
      <c r="L4" s="92" t="e">
        <f>VLOOKUP(L2,node!$A$17:$C$30,4,0)</f>
        <v>#REF!</v>
      </c>
      <c r="M4" s="92" t="e">
        <f>VLOOKUP(M2,node!$A$17:$C$30,4,0)</f>
        <v>#REF!</v>
      </c>
      <c r="N4" s="92" t="e">
        <f>VLOOKUP(N2,node!$A$17:$C$30,4,0)</f>
        <v>#REF!</v>
      </c>
      <c r="O4" s="92" t="e">
        <f>VLOOKUP(O2,node!$A$17:$C$30,4,0)</f>
        <v>#REF!</v>
      </c>
      <c r="R4" t="s">
        <v>144</v>
      </c>
      <c r="S4">
        <v>0</v>
      </c>
    </row>
    <row r="5" spans="1:23">
      <c r="A5" s="92">
        <v>2050</v>
      </c>
      <c r="B5" s="92" t="e">
        <f>VLOOKUP(B2,node!$A$32:$C$47,4,0)</f>
        <v>#REF!</v>
      </c>
      <c r="C5" s="92" t="e">
        <f>VLOOKUP(C2,node!$A$32:$C$47,4,0)</f>
        <v>#REF!</v>
      </c>
      <c r="D5" s="92" t="e">
        <f>VLOOKUP(D2,node!$A$32:$C$47,4,0)</f>
        <v>#REF!</v>
      </c>
      <c r="E5" s="92" t="e">
        <f>VLOOKUP(E2,node!$A$32:$C$47,4,0)</f>
        <v>#REF!</v>
      </c>
      <c r="F5" s="92" t="e">
        <f>VLOOKUP(F2,node!$A$32:$C$47,4,0)</f>
        <v>#REF!</v>
      </c>
      <c r="G5" s="92" t="e">
        <f>VLOOKUP(G2,node!$A$32:$C$47,4,0)</f>
        <v>#N/A</v>
      </c>
      <c r="H5" s="92" t="e">
        <f>VLOOKUP(H2,node!$A$32:$C$47,4,0)</f>
        <v>#REF!</v>
      </c>
      <c r="I5" s="92" t="e">
        <f>VLOOKUP(I2,node!$A$32:$C$47,4,0)</f>
        <v>#REF!</v>
      </c>
      <c r="J5" s="92" t="e">
        <f>VLOOKUP(J2,node!$A$32:$C$47,4,0)</f>
        <v>#REF!</v>
      </c>
      <c r="K5" s="92" t="e">
        <f>VLOOKUP(K2,node!$A$32:$C$47,4,0)</f>
        <v>#REF!</v>
      </c>
      <c r="L5" s="92" t="e">
        <f>VLOOKUP(L2,node!$A$32:$C$47,4,0)</f>
        <v>#REF!</v>
      </c>
      <c r="M5" s="92" t="e">
        <f>VLOOKUP(M2,node!$A$32:$C$47,4,0)</f>
        <v>#REF!</v>
      </c>
      <c r="N5" s="92" t="e">
        <f>VLOOKUP(N2,node!$A$32:$C$47,4,0)</f>
        <v>#REF!</v>
      </c>
      <c r="O5" s="92" t="e">
        <f>VLOOKUP(O2,node!$A$32:$C$47,4,0)</f>
        <v>#REF!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58">
        <f>unit2020!C9</f>
        <v>0</v>
      </c>
      <c r="V20" s="34">
        <f>unit2020!D9</f>
        <v>0</v>
      </c>
      <c r="W20" s="34" t="e">
        <f>VLOOKUP(R20,unit2030!$A$1:$D$23,8,0)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34">
        <f>unit2020!D10</f>
        <v>0</v>
      </c>
      <c r="W21" s="34" t="e">
        <f>VLOOKUP(R21,unit2030!$A$1:$D$23,8,0)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34">
        <f>unit2020!D11</f>
        <v>0</v>
      </c>
      <c r="W22" s="34" t="e">
        <f>VLOOKUP(R22,unit2030!$A$1:$D$23,8,0)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34">
        <f>unit2020!D12</f>
        <v>0</v>
      </c>
      <c r="W23" s="34" t="e">
        <f>VLOOKUP(R23,unit2030!$A$1:$D$23,8,0)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34">
        <f>unit2020!D13</f>
        <v>0</v>
      </c>
      <c r="W24" s="34" t="e">
        <f>VLOOKUP(R24,unit2030!$A$1:$D$23,8,0)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34">
        <f>unit2020!D14</f>
        <v>0</v>
      </c>
      <c r="W25" s="34" t="e">
        <f>VLOOKUP(R25,unit2030!$A$1:$D$23,8,0)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34">
        <f>unit2020!D15</f>
        <v>0</v>
      </c>
      <c r="W26" s="34" t="e">
        <f>VLOOKUP(R26,unit2030!$A$1:$D$23,8,0)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58">
        <f>unit2020!B16</f>
        <v>0</v>
      </c>
      <c r="T27" t="e">
        <f>unit2020!#REF!</f>
        <v>#REF!</v>
      </c>
      <c r="U27">
        <f>unit2020!C16</f>
        <v>0</v>
      </c>
      <c r="V27" s="34">
        <f>unit2020!D16</f>
        <v>0</v>
      </c>
      <c r="W27" s="34" t="e">
        <f>VLOOKUP(R27,unit2030!$A$1:$D$23,8,0)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34">
        <f>unit2020!D17</f>
        <v>0</v>
      </c>
      <c r="W28" s="34" t="e">
        <f>VLOOKUP(R28,unit2030!$A$1:$D$23,8,0)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34">
        <f>unit2020!D18</f>
        <v>0</v>
      </c>
      <c r="W29" s="34" t="e">
        <f>VLOOKUP(R29,unit2030!$A$1:$D$23,8,0)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#REF!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#REF!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#REF!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#REF!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#REF!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#REF!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#REF!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#REF!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#REF!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#REF!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#REF!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#REF!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#REF!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#REF!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#REF!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#REF!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#REF!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#REF!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#REF!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#REF!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#REF!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#REF!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#REF!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#REF!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#REF!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#REF!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#REF!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#REF!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#REF!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#REF!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#REF!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#REF!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#REF!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#REF!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#REF!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#REF!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#REF!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#REF!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#REF!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#REF!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#REF!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#REF!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#REF!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#REF!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#REF!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#REF!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#REF!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#REF!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#REF!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#REF!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#REF!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#REF!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#REF!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#REF!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#REF!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#REF!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#REF!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#REF!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#REF!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#REF!</v>
      </c>
      <c r="C78" t="e">
        <f t="shared" si="10"/>
        <v>#N/A</v>
      </c>
      <c r="D78" t="e">
        <f t="shared" si="10"/>
        <v>#N/A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#N/A</v>
      </c>
      <c r="M78">
        <v>8700</v>
      </c>
      <c r="N78" t="e">
        <f t="shared" si="13"/>
        <v>#REF!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546875" defaultRowHeight="14.4"/>
  <cols>
    <col min="1" max="1" width="22.109375" customWidth="1"/>
    <col min="2" max="2" width="14.554687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546875" defaultRowHeight="14.4"/>
  <cols>
    <col min="1" max="1" width="50.5546875" customWidth="1"/>
    <col min="2" max="2" width="23.109375" customWidth="1"/>
    <col min="3" max="3" width="23.109375" style="97" customWidth="1"/>
    <col min="4" max="13" width="23.10937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546875" defaultRowHeight="14.4"/>
  <cols>
    <col min="1" max="1" width="32.109375" customWidth="1"/>
    <col min="2" max="2" width="23.5546875" customWidth="1"/>
    <col min="3" max="3" width="17.5546875" customWidth="1"/>
    <col min="5" max="5" width="18.6640625" customWidth="1"/>
    <col min="6" max="6" width="34.441406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546875" defaultRowHeight="14.4"/>
  <cols>
    <col min="1" max="2" width="26.44140625" customWidth="1"/>
    <col min="3" max="4" width="13.21875" customWidth="1"/>
    <col min="8" max="8" width="8.88671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546875" defaultRowHeight="14.4"/>
  <cols>
    <col min="1" max="1" width="28.6640625" customWidth="1"/>
    <col min="2" max="2" width="23.5546875" customWidth="1"/>
    <col min="3" max="3" width="21.109375" customWidth="1"/>
    <col min="4" max="4" width="23.5546875" customWidth="1"/>
    <col min="5" max="5" width="22.44140625" customWidth="1"/>
    <col min="6" max="6" width="23.5546875" customWidth="1"/>
    <col min="7" max="7" width="22.44140625" customWidth="1"/>
    <col min="8" max="8" width="29.33203125" customWidth="1"/>
    <col min="9" max="9" width="22.44140625" customWidth="1"/>
    <col min="10" max="10" width="28.44140625" customWidth="1"/>
    <col min="11" max="11" width="27.33203125" customWidth="1"/>
    <col min="12" max="12" width="17" customWidth="1"/>
    <col min="13" max="13" width="6.88671875" customWidth="1"/>
    <col min="14" max="14" width="11.88671875" customWidth="1"/>
    <col min="15" max="19" width="6.88671875" customWidth="1"/>
    <col min="20" max="48" width="7.88671875" customWidth="1"/>
    <col min="49" max="49" width="8.109375" customWidth="1"/>
    <col min="50" max="50" width="10.6640625" customWidth="1"/>
    <col min="51" max="52" width="7.5546875" customWidth="1"/>
    <col min="53" max="53" width="6.5546875" customWidth="1"/>
    <col min="54" max="54" width="10.5546875" customWidth="1"/>
    <col min="55" max="56" width="7.5546875" customWidth="1"/>
    <col min="57" max="57" width="6.5546875" customWidth="1"/>
    <col min="58" max="58" width="10.5546875" customWidth="1"/>
    <col min="59" max="60" width="7.5546875" customWidth="1"/>
    <col min="61" max="61" width="6.5546875" customWidth="1"/>
    <col min="62" max="62" width="10.5546875" customWidth="1"/>
    <col min="63" max="64" width="7.5546875" customWidth="1"/>
    <col min="65" max="65" width="6.5546875" customWidth="1"/>
    <col min="66" max="66" width="10.5546875" customWidth="1"/>
    <col min="67" max="68" width="7.5546875" customWidth="1"/>
    <col min="69" max="69" width="6.5546875" customWidth="1"/>
    <col min="70" max="70" width="10.5546875" customWidth="1"/>
    <col min="71" max="72" width="7.5546875" customWidth="1"/>
    <col min="73" max="73" width="6.5546875" customWidth="1"/>
    <col min="74" max="74" width="10.5546875" customWidth="1"/>
    <col min="75" max="76" width="7.5546875" customWidth="1"/>
    <col min="77" max="77" width="6.5546875" customWidth="1"/>
    <col min="78" max="78" width="10.5546875" customWidth="1"/>
    <col min="79" max="80" width="7.5546875" customWidth="1"/>
    <col min="81" max="81" width="6.5546875" customWidth="1"/>
    <col min="82" max="82" width="10.5546875" customWidth="1"/>
    <col min="83" max="84" width="7.5546875" customWidth="1"/>
    <col min="85" max="85" width="6.5546875" customWidth="1"/>
    <col min="86" max="86" width="10.5546875" customWidth="1"/>
    <col min="87" max="88" width="7.5546875" customWidth="1"/>
    <col min="89" max="89" width="6.5546875" customWidth="1"/>
    <col min="90" max="90" width="10.5546875" customWidth="1"/>
    <col min="91" max="92" width="7.5546875" customWidth="1"/>
    <col min="93" max="93" width="6.5546875" customWidth="1"/>
    <col min="94" max="94" width="10.5546875" customWidth="1"/>
    <col min="95" max="96" width="7.5546875" customWidth="1"/>
    <col min="97" max="97" width="6.5546875" customWidth="1"/>
    <col min="98" max="98" width="10.5546875" customWidth="1"/>
    <col min="99" max="100" width="7.5546875" customWidth="1"/>
    <col min="101" max="101" width="6.5546875" customWidth="1"/>
    <col min="102" max="102" width="10.5546875" customWidth="1"/>
    <col min="103" max="104" width="7.5546875" customWidth="1"/>
    <col min="105" max="105" width="6.5546875" customWidth="1"/>
    <col min="106" max="106" width="10.5546875" customWidth="1"/>
    <col min="107" max="108" width="7.5546875" customWidth="1"/>
    <col min="109" max="109" width="6.5546875" customWidth="1"/>
    <col min="110" max="110" width="10.5546875" customWidth="1"/>
    <col min="111" max="112" width="7.5546875" customWidth="1"/>
    <col min="113" max="113" width="6.5546875" customWidth="1"/>
    <col min="114" max="114" width="10.5546875" customWidth="1"/>
    <col min="115" max="116" width="7.5546875" customWidth="1"/>
    <col min="117" max="117" width="6.5546875" customWidth="1"/>
    <col min="118" max="118" width="10.5546875" customWidth="1"/>
    <col min="119" max="120" width="7.5546875" customWidth="1"/>
    <col min="121" max="121" width="6.5546875" customWidth="1"/>
    <col min="122" max="122" width="10.5546875" customWidth="1"/>
    <col min="123" max="124" width="7.5546875" customWidth="1"/>
    <col min="125" max="125" width="6.5546875" customWidth="1"/>
    <col min="126" max="126" width="10.5546875" customWidth="1"/>
    <col min="127" max="128" width="7.5546875" customWidth="1"/>
    <col min="129" max="129" width="6.5546875" customWidth="1"/>
    <col min="130" max="130" width="10.5546875" customWidth="1"/>
    <col min="131" max="132" width="7.5546875" customWidth="1"/>
    <col min="133" max="133" width="6.5546875" customWidth="1"/>
    <col min="134" max="134" width="10.5546875" customWidth="1"/>
    <col min="135" max="136" width="7.5546875" customWidth="1"/>
    <col min="137" max="137" width="6.5546875" customWidth="1"/>
    <col min="138" max="138" width="10.5546875" customWidth="1"/>
    <col min="139" max="140" width="7.5546875" customWidth="1"/>
    <col min="141" max="141" width="6.5546875" customWidth="1"/>
    <col min="142" max="142" width="10.5546875" customWidth="1"/>
    <col min="143" max="144" width="7.5546875" customWidth="1"/>
    <col min="145" max="145" width="6.5546875" customWidth="1"/>
    <col min="146" max="146" width="10.5546875" customWidth="1"/>
    <col min="147" max="148" width="7.5546875" customWidth="1"/>
    <col min="149" max="149" width="6.5546875" customWidth="1"/>
    <col min="150" max="150" width="10.5546875" customWidth="1"/>
    <col min="151" max="152" width="7.5546875" customWidth="1"/>
    <col min="153" max="153" width="6.5546875" customWidth="1"/>
    <col min="154" max="154" width="10.5546875" customWidth="1"/>
    <col min="156" max="156" width="7.5546875" customWidth="1"/>
    <col min="157" max="157" width="6.5546875" customWidth="1"/>
    <col min="158" max="158" width="11.5546875" customWidth="1"/>
    <col min="160" max="160" width="7.5546875" customWidth="1"/>
    <col min="161" max="161" width="6.5546875" customWidth="1"/>
    <col min="162" max="162" width="11.5546875" customWidth="1"/>
    <col min="164" max="164" width="7.5546875" customWidth="1"/>
    <col min="165" max="165" width="6.5546875" customWidth="1"/>
    <col min="166" max="166" width="11.5546875" customWidth="1"/>
    <col min="168" max="168" width="7.5546875" customWidth="1"/>
    <col min="169" max="169" width="6.5546875" customWidth="1"/>
    <col min="170" max="170" width="11.5546875" customWidth="1"/>
    <col min="171" max="171" width="5.88671875" customWidth="1"/>
    <col min="172" max="172" width="2.88671875" customWidth="1"/>
    <col min="173" max="173" width="7.5546875" customWidth="1"/>
    <col min="174" max="174" width="6.5546875" customWidth="1"/>
    <col min="175" max="175" width="8.88671875" customWidth="1"/>
    <col min="177" max="177" width="7.5546875" customWidth="1"/>
    <col min="178" max="178" width="6.5546875" customWidth="1"/>
    <col min="180" max="182" width="11.44140625" customWidth="1"/>
    <col min="183" max="183" width="10.6640625" customWidth="1"/>
    <col min="184" max="184" width="6.5546875" customWidth="1"/>
    <col min="185" max="185" width="10.5546875" customWidth="1"/>
    <col min="186" max="187" width="7.5546875" customWidth="1"/>
    <col min="188" max="188" width="6.5546875" customWidth="1"/>
    <col min="189" max="189" width="10.5546875" customWidth="1"/>
    <col min="190" max="191" width="7.5546875" customWidth="1"/>
    <col min="192" max="192" width="6.5546875" customWidth="1"/>
    <col min="193" max="193" width="10.5546875" customWidth="1"/>
    <col min="194" max="195" width="7.5546875" customWidth="1"/>
    <col min="196" max="196" width="6.5546875" customWidth="1"/>
    <col min="197" max="197" width="10.5546875" customWidth="1"/>
    <col min="198" max="199" width="7.5546875" customWidth="1"/>
    <col min="200" max="200" width="6.5546875" customWidth="1"/>
    <col min="201" max="201" width="10.5546875" customWidth="1"/>
    <col min="202" max="202" width="5.88671875" customWidth="1"/>
    <col min="203" max="203" width="2.88671875" customWidth="1"/>
    <col min="204" max="204" width="7.5546875" customWidth="1"/>
    <col min="205" max="205" width="6.5546875" customWidth="1"/>
    <col min="206" max="206" width="8.88671875" customWidth="1"/>
    <col min="208" max="208" width="7.5546875" customWidth="1"/>
    <col min="209" max="209" width="6.5546875" customWidth="1"/>
    <col min="210" max="210" width="11.44140625" customWidth="1"/>
    <col min="211" max="211" width="8.88671875" customWidth="1"/>
    <col min="213" max="216" width="11.44140625" customWidth="1"/>
    <col min="217" max="217" width="10.6640625" customWidth="1"/>
    <col min="218" max="218" width="7.5546875" customWidth="1"/>
    <col min="219" max="219" width="6.5546875" customWidth="1"/>
    <col min="220" max="220" width="10.5546875" customWidth="1"/>
    <col min="221" max="221" width="8.88671875" customWidth="1"/>
    <col min="222" max="222" width="12.5546875" customWidth="1"/>
    <col min="223" max="223" width="9.5546875" customWidth="1"/>
    <col min="224" max="224" width="7.5546875" customWidth="1"/>
    <col min="225" max="225" width="6.5546875" customWidth="1"/>
    <col min="226" max="226" width="10.5546875" customWidth="1"/>
    <col min="227" max="227" width="8.88671875" customWidth="1"/>
    <col min="228" max="228" width="12.5546875" customWidth="1"/>
    <col min="229" max="229" width="9.5546875" customWidth="1"/>
    <col min="230" max="230" width="7.5546875" customWidth="1"/>
    <col min="231" max="231" width="6.5546875" customWidth="1"/>
    <col min="232" max="232" width="10.5546875" customWidth="1"/>
    <col min="233" max="233" width="8.88671875" customWidth="1"/>
    <col min="234" max="234" width="12.5546875" customWidth="1"/>
    <col min="235" max="235" width="9.5546875" customWidth="1"/>
    <col min="236" max="236" width="7.5546875" customWidth="1"/>
    <col min="237" max="237" width="6.5546875" customWidth="1"/>
    <col min="238" max="238" width="11.44140625" customWidth="1"/>
    <col min="239" max="239" width="8.88671875" customWidth="1"/>
    <col min="240" max="240" width="12.5546875" customWidth="1"/>
    <col min="241" max="241" width="9.5546875" customWidth="1"/>
    <col min="242" max="242" width="7.5546875" customWidth="1"/>
    <col min="243" max="243" width="6.5546875" customWidth="1"/>
    <col min="244" max="244" width="10.5546875" customWidth="1"/>
    <col min="245" max="245" width="8.88671875" customWidth="1"/>
    <col min="246" max="246" width="12.5546875" customWidth="1"/>
    <col min="247" max="247" width="9.5546875" customWidth="1"/>
    <col min="248" max="248" width="7.5546875" customWidth="1"/>
    <col min="249" max="249" width="6.5546875" customWidth="1"/>
    <col min="250" max="250" width="8.88671875" customWidth="1"/>
    <col min="251" max="253" width="7.5546875" customWidth="1"/>
    <col min="254" max="254" width="6.5546875" customWidth="1"/>
    <col min="255" max="255" width="10.5546875" customWidth="1"/>
    <col min="256" max="256" width="8.88671875" customWidth="1"/>
    <col min="257" max="257" width="12.5546875" customWidth="1"/>
    <col min="258" max="258" width="9.5546875" customWidth="1"/>
    <col min="259" max="259" width="7.5546875" customWidth="1"/>
    <col min="260" max="260" width="6.5546875" customWidth="1"/>
    <col min="261" max="261" width="10.5546875" customWidth="1"/>
    <col min="262" max="262" width="8.88671875" customWidth="1"/>
    <col min="263" max="263" width="12.5546875" customWidth="1"/>
    <col min="264" max="264" width="9.5546875" customWidth="1"/>
    <col min="265" max="265" width="7.5546875" customWidth="1"/>
    <col min="266" max="266" width="6.5546875" customWidth="1"/>
    <col min="267" max="267" width="10.5546875" customWidth="1"/>
    <col min="268" max="268" width="8.88671875" customWidth="1"/>
    <col min="269" max="269" width="12.5546875" customWidth="1"/>
    <col min="270" max="270" width="9.5546875" customWidth="1"/>
    <col min="271" max="271" width="7.5546875" customWidth="1"/>
    <col min="272" max="272" width="6.5546875" customWidth="1"/>
    <col min="273" max="273" width="10.5546875" customWidth="1"/>
    <col min="274" max="274" width="8.88671875" customWidth="1"/>
    <col min="275" max="275" width="12.5546875" customWidth="1"/>
    <col min="276" max="276" width="9.5546875" customWidth="1"/>
    <col min="277" max="277" width="7.5546875" customWidth="1"/>
    <col min="278" max="278" width="6.5546875" customWidth="1"/>
    <col min="279" max="279" width="10.5546875" customWidth="1"/>
    <col min="280" max="280" width="8.88671875" customWidth="1"/>
    <col min="281" max="281" width="12.5546875" customWidth="1"/>
    <col min="282" max="282" width="9.5546875" customWidth="1"/>
    <col min="283" max="283" width="7.5546875" customWidth="1"/>
    <col min="284" max="284" width="6.5546875" customWidth="1"/>
    <col min="285" max="285" width="11.5546875" customWidth="1"/>
    <col min="286" max="286" width="6.5546875" customWidth="1"/>
    <col min="287" max="287" width="12.5546875" customWidth="1"/>
    <col min="288" max="288" width="9.5546875" customWidth="1"/>
    <col min="289" max="289" width="7.5546875" customWidth="1"/>
    <col min="290" max="290" width="6.5546875" customWidth="1"/>
    <col min="291" max="291" width="10.5546875" customWidth="1"/>
    <col min="292" max="292" width="8.88671875" customWidth="1"/>
    <col min="293" max="293" width="12.5546875" customWidth="1"/>
    <col min="294" max="294" width="9.5546875" customWidth="1"/>
    <col min="295" max="295" width="7.5546875" customWidth="1"/>
    <col min="296" max="296" width="6.5546875" customWidth="1"/>
    <col min="297" max="297" width="11.5546875" customWidth="1"/>
    <col min="298" max="298" width="6.5546875" customWidth="1"/>
    <col min="299" max="299" width="12.5546875" customWidth="1"/>
    <col min="300" max="300" width="9.6640625" customWidth="1"/>
    <col min="301" max="301" width="2.88671875" customWidth="1"/>
    <col min="302" max="302" width="7.5546875" customWidth="1"/>
    <col min="303" max="303" width="6.5546875" customWidth="1"/>
    <col min="304" max="305" width="8.88671875" customWidth="1"/>
    <col min="306" max="306" width="12.5546875" customWidth="1"/>
    <col min="307" max="307" width="10.664062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99"/>
  </sheetPr>
  <dimension ref="A1:W97"/>
  <sheetViews>
    <sheetView tabSelected="1" topLeftCell="J1" zoomScaleNormal="100" workbookViewId="0">
      <selection activeCell="W13" sqref="W13"/>
    </sheetView>
  </sheetViews>
  <sheetFormatPr defaultColWidth="8.5546875" defaultRowHeight="14.4"/>
  <cols>
    <col min="1" max="1" width="24.109375" customWidth="1"/>
    <col min="2" max="2" width="11.44140625" customWidth="1"/>
    <col min="3" max="4" width="12" customWidth="1"/>
    <col min="5" max="5" width="18.6640625" customWidth="1"/>
    <col min="6" max="6" width="25.5546875" customWidth="1"/>
    <col min="7" max="7" width="16.109375" customWidth="1"/>
    <col min="8" max="8" width="21.44140625" customWidth="1"/>
    <col min="17" max="17" width="24.21875" customWidth="1"/>
    <col min="19" max="19" width="16.109375" customWidth="1"/>
    <col min="20" max="20" width="7.21875" customWidth="1"/>
    <col min="21" max="21" width="15.88671875" customWidth="1"/>
    <col min="22" max="22" width="10.109375" customWidth="1"/>
    <col min="23" max="23" width="8.109375" customWidth="1"/>
    <col min="24" max="24" width="10.664062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>
      <c r="A2" s="5" t="s">
        <v>139</v>
      </c>
      <c r="B2" s="5">
        <v>2020</v>
      </c>
      <c r="C2" s="5">
        <v>21.175000000000001</v>
      </c>
      <c r="E2" t="s">
        <v>140</v>
      </c>
      <c r="Q2" s="25"/>
      <c r="R2" s="25"/>
    </row>
    <row r="3" spans="1:20">
      <c r="A3" s="27" t="s">
        <v>141</v>
      </c>
      <c r="B3" s="5">
        <v>2020</v>
      </c>
      <c r="C3" s="5">
        <v>74.3</v>
      </c>
      <c r="E3" t="s">
        <v>142</v>
      </c>
      <c r="F3" s="26" t="s">
        <v>143</v>
      </c>
      <c r="Q3" s="25"/>
      <c r="R3" s="25"/>
    </row>
    <row r="4" spans="1:20">
      <c r="A4" s="5" t="s">
        <v>144</v>
      </c>
      <c r="B4" s="5">
        <v>2020</v>
      </c>
      <c r="C4" s="5">
        <v>46.33</v>
      </c>
      <c r="E4" t="s">
        <v>145</v>
      </c>
      <c r="Q4" s="25"/>
      <c r="R4" s="25"/>
    </row>
    <row r="5" spans="1:20">
      <c r="A5" s="5" t="s">
        <v>146</v>
      </c>
      <c r="B5" s="5">
        <v>2020</v>
      </c>
      <c r="C5" s="5">
        <v>6.48</v>
      </c>
      <c r="E5" t="s">
        <v>140</v>
      </c>
      <c r="L5" s="25"/>
      <c r="Q5" s="25"/>
      <c r="R5" s="25"/>
    </row>
    <row r="6" spans="1:20">
      <c r="A6" s="5" t="s">
        <v>147</v>
      </c>
      <c r="B6" s="5">
        <v>2020</v>
      </c>
      <c r="C6" s="5">
        <v>16.716999999999999</v>
      </c>
      <c r="E6" t="s">
        <v>140</v>
      </c>
      <c r="L6" s="25"/>
      <c r="Q6" s="25"/>
      <c r="R6" s="25"/>
    </row>
    <row r="7" spans="1:20">
      <c r="A7" s="27" t="s">
        <v>148</v>
      </c>
      <c r="B7" s="5">
        <v>2020</v>
      </c>
      <c r="C7" s="28">
        <f>C48+C16*E50</f>
        <v>28.128393536000001</v>
      </c>
      <c r="E7" t="s">
        <v>145</v>
      </c>
      <c r="F7" s="26" t="s">
        <v>288</v>
      </c>
      <c r="L7" s="25"/>
      <c r="Q7" s="25"/>
      <c r="R7" s="25"/>
    </row>
    <row r="8" spans="1:20">
      <c r="A8" s="5" t="s">
        <v>149</v>
      </c>
      <c r="B8" s="5">
        <v>2020</v>
      </c>
      <c r="C8" s="5">
        <v>1.69</v>
      </c>
      <c r="E8" t="s">
        <v>140</v>
      </c>
      <c r="L8" s="25"/>
      <c r="Q8" s="25"/>
      <c r="R8" s="25"/>
    </row>
    <row r="9" spans="1:20">
      <c r="A9" s="5" t="s">
        <v>150</v>
      </c>
      <c r="B9" s="5">
        <v>2020</v>
      </c>
      <c r="C9" s="5">
        <v>4.5359999999999996</v>
      </c>
      <c r="E9" t="s">
        <v>140</v>
      </c>
      <c r="L9" s="25"/>
      <c r="Q9" s="25"/>
      <c r="R9" s="25"/>
    </row>
    <row r="10" spans="1:20">
      <c r="A10" s="5" t="s">
        <v>151</v>
      </c>
      <c r="B10" s="5">
        <v>2020</v>
      </c>
      <c r="C10" s="5">
        <v>8.2799999999999994</v>
      </c>
      <c r="E10" t="s">
        <v>145</v>
      </c>
      <c r="L10" s="25"/>
      <c r="Q10" s="25"/>
      <c r="R10" s="25"/>
    </row>
    <row r="11" spans="1:20">
      <c r="A11" s="5" t="s">
        <v>152</v>
      </c>
      <c r="B11" s="5">
        <v>2020</v>
      </c>
      <c r="C11" s="5">
        <v>7.5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>
      <c r="A12" s="5" t="s">
        <v>153</v>
      </c>
      <c r="B12" s="5">
        <v>2020</v>
      </c>
      <c r="C12" s="5">
        <v>45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>
      <c r="A13" s="5" t="s">
        <v>155</v>
      </c>
      <c r="B13" s="5">
        <v>2020</v>
      </c>
      <c r="C13" s="5">
        <v>82.5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>
      <c r="A14" s="5" t="s">
        <v>156</v>
      </c>
      <c r="B14" s="5">
        <v>2020</v>
      </c>
      <c r="C14" s="5">
        <v>86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>
      <c r="A15" s="5" t="s">
        <v>157</v>
      </c>
      <c r="B15" s="5">
        <v>2020</v>
      </c>
      <c r="C15" s="5">
        <v>15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>
      <c r="A16" s="5" t="s">
        <v>158</v>
      </c>
      <c r="B16" s="5">
        <v>2020</v>
      </c>
      <c r="C16" s="28">
        <v>40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>
      <c r="A17" s="5" t="s">
        <v>139</v>
      </c>
      <c r="B17" s="5">
        <v>2030</v>
      </c>
      <c r="C17" s="5">
        <v>40.68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159</v>
      </c>
      <c r="R17" s="31">
        <v>20.63</v>
      </c>
      <c r="S17" s="31">
        <v>16.079999999999998</v>
      </c>
      <c r="T17" s="31">
        <v>12.52</v>
      </c>
    </row>
    <row r="18" spans="1:23">
      <c r="A18" s="5" t="s">
        <v>141</v>
      </c>
      <c r="B18" s="5">
        <v>2030</v>
      </c>
      <c r="C18" s="5">
        <v>57.9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>
      <c r="A19" s="5" t="s">
        <v>144</v>
      </c>
      <c r="B19" s="5">
        <v>2030</v>
      </c>
      <c r="C19" s="5">
        <v>36.32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>
      <c r="A20" s="5" t="s">
        <v>146</v>
      </c>
      <c r="B20" s="5">
        <v>2030</v>
      </c>
      <c r="C20" s="5">
        <v>6.48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>
      <c r="A21" s="5" t="s">
        <v>147</v>
      </c>
      <c r="B21" s="5">
        <v>2030</v>
      </c>
      <c r="C21" s="5">
        <v>26.81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>
      <c r="A22" s="27" t="s">
        <v>148</v>
      </c>
      <c r="B22" s="5">
        <v>2030</v>
      </c>
      <c r="C22" s="28">
        <f>C49+C31*E50</f>
        <v>39.311060123200001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8">
      <c r="A23" s="5" t="s">
        <v>149</v>
      </c>
      <c r="B23" s="5">
        <v>2030</v>
      </c>
      <c r="C23" s="5">
        <v>1.69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>
      <c r="A24" s="5" t="s">
        <v>150</v>
      </c>
      <c r="B24" s="5">
        <v>2030</v>
      </c>
      <c r="C24" s="5">
        <v>6.6959999999999997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>
      <c r="A25" s="5" t="s">
        <v>151</v>
      </c>
      <c r="B25" s="5">
        <v>2030</v>
      </c>
      <c r="C25" s="5">
        <v>7.09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>
      <c r="A26" s="5" t="s">
        <v>152</v>
      </c>
      <c r="B26" s="5">
        <v>2030</v>
      </c>
      <c r="C26" s="5">
        <v>7.5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>
      <c r="A27" s="5" t="s">
        <v>153</v>
      </c>
      <c r="B27" s="5">
        <v>2030</v>
      </c>
      <c r="C27" s="5">
        <v>45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>
      <c r="A28" s="5" t="s">
        <v>155</v>
      </c>
      <c r="B28" s="5">
        <v>2030</v>
      </c>
      <c r="C28" s="5">
        <v>82.5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9.2">
      <c r="A29" s="5" t="s">
        <v>156</v>
      </c>
      <c r="B29" s="5">
        <v>2030</v>
      </c>
      <c r="C29" s="5">
        <v>74.66</v>
      </c>
      <c r="E29" t="s">
        <v>140</v>
      </c>
      <c r="O29" s="25"/>
      <c r="P29" s="25"/>
      <c r="Q29" s="25"/>
      <c r="U29" s="33"/>
    </row>
    <row r="30" spans="1:23">
      <c r="A30" s="5" t="s">
        <v>157</v>
      </c>
      <c r="B30" s="5">
        <v>2030</v>
      </c>
      <c r="C30" s="5">
        <v>15</v>
      </c>
      <c r="E30" t="s">
        <v>140</v>
      </c>
      <c r="O30" s="25"/>
      <c r="P30" s="25"/>
      <c r="Q30" s="25"/>
    </row>
    <row r="31" spans="1:23">
      <c r="A31" s="5" t="s">
        <v>158</v>
      </c>
      <c r="B31" s="5">
        <v>2020</v>
      </c>
      <c r="C31" s="28">
        <v>123</v>
      </c>
      <c r="E31" t="s">
        <v>145</v>
      </c>
      <c r="O31" s="25"/>
      <c r="P31" s="25"/>
      <c r="Q31" s="25"/>
    </row>
    <row r="32" spans="1:23">
      <c r="A32" s="5" t="s">
        <v>53</v>
      </c>
      <c r="B32" s="5">
        <v>2050</v>
      </c>
      <c r="C32" s="5">
        <v>1</v>
      </c>
      <c r="E32" t="s">
        <v>137</v>
      </c>
      <c r="N32" s="25"/>
      <c r="O32" s="25"/>
      <c r="P32" s="25"/>
      <c r="Q32" s="25"/>
    </row>
    <row r="33" spans="1:17">
      <c r="A33" s="5" t="s">
        <v>139</v>
      </c>
      <c r="B33" s="5">
        <v>2050</v>
      </c>
      <c r="C33" s="5">
        <v>79.69</v>
      </c>
      <c r="E33" t="s">
        <v>140</v>
      </c>
      <c r="N33" s="25"/>
      <c r="O33" s="25"/>
      <c r="P33" s="25"/>
      <c r="Q33" s="25"/>
    </row>
    <row r="34" spans="1:17">
      <c r="A34" s="5" t="s">
        <v>141</v>
      </c>
      <c r="B34" s="5">
        <v>2050</v>
      </c>
      <c r="C34" s="5">
        <v>45.1</v>
      </c>
      <c r="E34" t="s">
        <v>142</v>
      </c>
      <c r="F34" t="s">
        <v>170</v>
      </c>
      <c r="N34" s="25"/>
      <c r="O34" s="25"/>
      <c r="P34" s="25"/>
      <c r="Q34" s="25"/>
    </row>
    <row r="35" spans="1:17">
      <c r="A35" s="5" t="s">
        <v>144</v>
      </c>
      <c r="B35" s="5">
        <v>2050</v>
      </c>
      <c r="C35" s="5">
        <v>32.83</v>
      </c>
      <c r="E35" t="s">
        <v>145</v>
      </c>
      <c r="N35" s="25"/>
      <c r="O35" s="25"/>
      <c r="P35" s="25"/>
      <c r="Q35" s="25"/>
    </row>
    <row r="36" spans="1:17">
      <c r="A36" s="5" t="s">
        <v>146</v>
      </c>
      <c r="B36" s="5">
        <v>2050</v>
      </c>
      <c r="C36" s="5">
        <v>6.48</v>
      </c>
      <c r="E36" t="s">
        <v>140</v>
      </c>
      <c r="N36" s="25"/>
      <c r="O36" s="25"/>
      <c r="P36" s="25"/>
      <c r="Q36" s="25"/>
    </row>
    <row r="37" spans="1:17">
      <c r="A37" s="5" t="s">
        <v>147</v>
      </c>
      <c r="B37" s="5">
        <v>2050</v>
      </c>
      <c r="C37" s="5">
        <v>46.996000000000002</v>
      </c>
      <c r="E37" t="s">
        <v>140</v>
      </c>
      <c r="N37" s="25"/>
      <c r="O37" s="25"/>
      <c r="P37" s="25"/>
      <c r="Q37" s="25"/>
    </row>
    <row r="38" spans="1:17">
      <c r="A38" s="27" t="s">
        <v>148</v>
      </c>
      <c r="B38" s="5">
        <v>2050</v>
      </c>
      <c r="C38" s="28">
        <f>C50+E50*C46</f>
        <v>48.579252851200003</v>
      </c>
      <c r="E38" t="s">
        <v>145</v>
      </c>
      <c r="F38" s="26" t="s">
        <v>288</v>
      </c>
      <c r="G38" t="s">
        <v>171</v>
      </c>
    </row>
    <row r="39" spans="1:17">
      <c r="A39" s="5" t="s">
        <v>149</v>
      </c>
      <c r="B39" s="5">
        <v>2050</v>
      </c>
      <c r="C39" s="5">
        <v>1.69</v>
      </c>
      <c r="E39" t="s">
        <v>140</v>
      </c>
    </row>
    <row r="40" spans="1:17">
      <c r="A40" s="5" t="s">
        <v>150</v>
      </c>
      <c r="B40" s="5">
        <v>2050</v>
      </c>
      <c r="C40" s="5">
        <v>14.148</v>
      </c>
      <c r="E40" t="s">
        <v>140</v>
      </c>
    </row>
    <row r="41" spans="1:17">
      <c r="A41" s="5" t="s">
        <v>151</v>
      </c>
      <c r="B41" s="5">
        <v>2050</v>
      </c>
      <c r="C41" s="5">
        <v>6.73</v>
      </c>
      <c r="E41" t="s">
        <v>145</v>
      </c>
    </row>
    <row r="42" spans="1:17">
      <c r="A42" s="5" t="s">
        <v>152</v>
      </c>
      <c r="B42" s="5">
        <v>2050</v>
      </c>
      <c r="C42" s="5">
        <v>7.5</v>
      </c>
      <c r="E42" t="s">
        <v>140</v>
      </c>
    </row>
    <row r="43" spans="1:17">
      <c r="A43" s="5" t="s">
        <v>153</v>
      </c>
      <c r="B43" s="5">
        <v>2050</v>
      </c>
      <c r="C43" s="5">
        <v>35</v>
      </c>
      <c r="E43" t="s">
        <v>140</v>
      </c>
      <c r="F43" t="s">
        <v>172</v>
      </c>
    </row>
    <row r="44" spans="1:17">
      <c r="A44" s="5" t="s">
        <v>155</v>
      </c>
      <c r="B44" s="5">
        <v>2050</v>
      </c>
      <c r="C44" s="5">
        <v>82.5</v>
      </c>
      <c r="E44" t="s">
        <v>140</v>
      </c>
    </row>
    <row r="45" spans="1:17">
      <c r="A45" s="5" t="s">
        <v>156</v>
      </c>
      <c r="B45" s="5">
        <v>2050</v>
      </c>
      <c r="C45" s="5">
        <v>50.29</v>
      </c>
      <c r="E45" t="s">
        <v>140</v>
      </c>
    </row>
    <row r="46" spans="1:17">
      <c r="A46" s="5" t="s">
        <v>158</v>
      </c>
      <c r="B46" s="5">
        <v>2050</v>
      </c>
      <c r="C46" s="28">
        <v>168</v>
      </c>
      <c r="E46" t="s">
        <v>145</v>
      </c>
    </row>
    <row r="47" spans="1:17">
      <c r="A47" s="5" t="s">
        <v>157</v>
      </c>
      <c r="B47" s="5">
        <v>2050</v>
      </c>
      <c r="C47" s="5">
        <v>15</v>
      </c>
      <c r="E47" t="s">
        <v>140</v>
      </c>
    </row>
    <row r="48" spans="1:17">
      <c r="A48" s="27" t="s">
        <v>160</v>
      </c>
      <c r="B48" s="5">
        <v>2020</v>
      </c>
      <c r="C48" s="5">
        <v>20.05</v>
      </c>
    </row>
    <row r="49" spans="1:5">
      <c r="A49" s="27" t="s">
        <v>160</v>
      </c>
      <c r="B49" s="5">
        <v>2030</v>
      </c>
      <c r="C49" s="5">
        <v>14.47</v>
      </c>
      <c r="E49" t="s">
        <v>173</v>
      </c>
    </row>
    <row r="50" spans="1:5">
      <c r="A50" s="27" t="s">
        <v>160</v>
      </c>
      <c r="B50" s="5">
        <v>2050</v>
      </c>
      <c r="C50" s="5">
        <v>14.65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/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6699"/>
  </sheetPr>
  <dimension ref="A1:L51"/>
  <sheetViews>
    <sheetView zoomScaleNormal="100" workbookViewId="0">
      <selection activeCell="D49" sqref="D49"/>
    </sheetView>
  </sheetViews>
  <sheetFormatPr defaultColWidth="8.5546875" defaultRowHeight="14.4"/>
  <cols>
    <col min="1" max="1" width="28.88671875" customWidth="1"/>
    <col min="2" max="2" width="15.5546875" style="34" customWidth="1"/>
    <col min="3" max="3" width="13.88671875" customWidth="1"/>
    <col min="4" max="4" width="19.44140625" customWidth="1"/>
    <col min="5" max="5" width="16.21875" style="35" customWidth="1"/>
    <col min="6" max="6" width="12.77734375" customWidth="1"/>
    <col min="7" max="7" width="15.5546875" customWidth="1"/>
    <col min="8" max="8" width="8.88671875" customWidth="1"/>
    <col min="9" max="9" width="7.88671875" customWidth="1"/>
    <col min="10" max="10" width="16.109375" customWidth="1"/>
    <col min="13" max="13" width="12.6640625" customWidth="1"/>
    <col min="14" max="14" width="28.88671875" customWidth="1"/>
    <col min="15" max="15" width="15.5546875" customWidth="1"/>
    <col min="16" max="17" width="8.88671875" customWidth="1"/>
    <col min="18" max="18" width="10.664062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>
      <c r="A6" s="5" t="s">
        <v>115</v>
      </c>
      <c r="B6" s="36">
        <v>2020</v>
      </c>
      <c r="C6" s="39">
        <v>2000000</v>
      </c>
      <c r="F6" t="s">
        <v>194</v>
      </c>
    </row>
    <row r="7" spans="1:12">
      <c r="A7" s="5" t="s">
        <v>195</v>
      </c>
      <c r="B7" s="36">
        <v>2020</v>
      </c>
      <c r="C7" s="39">
        <v>2500000</v>
      </c>
      <c r="F7" t="s">
        <v>196</v>
      </c>
    </row>
    <row r="8" spans="1:12">
      <c r="A8" s="5" t="s">
        <v>57</v>
      </c>
      <c r="B8" s="36">
        <v>2020</v>
      </c>
      <c r="C8" s="39">
        <v>2270000</v>
      </c>
      <c r="E8" s="35">
        <v>1800000</v>
      </c>
    </row>
    <row r="9" spans="1:12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>
      <c r="A11" s="5" t="s">
        <v>195</v>
      </c>
      <c r="B11" s="36">
        <v>2030</v>
      </c>
      <c r="C11" s="43">
        <v>2400000</v>
      </c>
      <c r="F11" t="s">
        <v>55</v>
      </c>
    </row>
    <row r="12" spans="1:12">
      <c r="A12" s="5" t="s">
        <v>195</v>
      </c>
      <c r="B12" s="36">
        <v>2050</v>
      </c>
      <c r="C12" s="43">
        <v>2300000</v>
      </c>
      <c r="F12" t="s">
        <v>196</v>
      </c>
    </row>
    <row r="13" spans="1:12">
      <c r="A13" s="44" t="s">
        <v>107</v>
      </c>
      <c r="B13" s="45">
        <v>2020</v>
      </c>
      <c r="C13" s="46">
        <v>2150000</v>
      </c>
      <c r="F13" s="47" t="s">
        <v>199</v>
      </c>
    </row>
    <row r="14" spans="1:12">
      <c r="A14" s="44" t="s">
        <v>107</v>
      </c>
      <c r="B14" s="45">
        <v>2030</v>
      </c>
      <c r="C14" s="46">
        <v>2040000</v>
      </c>
      <c r="F14" s="47" t="s">
        <v>199</v>
      </c>
    </row>
    <row r="15" spans="1:12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>
      <c r="A19" s="5" t="s">
        <v>98</v>
      </c>
      <c r="B19" s="36">
        <v>2030</v>
      </c>
      <c r="C19" s="27">
        <v>6000000</v>
      </c>
      <c r="E19" s="35">
        <f>C19</f>
        <v>6000000</v>
      </c>
      <c r="F19" t="s">
        <v>198</v>
      </c>
      <c r="L19" s="48"/>
    </row>
    <row r="20" spans="1:12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>
      <c r="A23" s="5" t="s">
        <v>111</v>
      </c>
      <c r="B23" s="36">
        <v>2030</v>
      </c>
      <c r="C23" s="42">
        <f>622000*4</f>
        <v>2488000</v>
      </c>
      <c r="F23" t="s">
        <v>198</v>
      </c>
      <c r="L23" s="48"/>
    </row>
    <row r="24" spans="1:12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>
      <c r="A25" s="5" t="s">
        <v>201</v>
      </c>
      <c r="B25" s="36">
        <v>2050</v>
      </c>
      <c r="C25" s="39">
        <v>800000</v>
      </c>
      <c r="F25" t="s">
        <v>198</v>
      </c>
      <c r="L25" s="48"/>
    </row>
    <row r="26" spans="1:12">
      <c r="A26" s="5" t="s">
        <v>202</v>
      </c>
      <c r="B26" s="36">
        <v>2050</v>
      </c>
      <c r="C26" s="39">
        <v>730000</v>
      </c>
      <c r="E26" s="35" t="s">
        <v>203</v>
      </c>
      <c r="F26" t="s">
        <v>198</v>
      </c>
      <c r="H26" s="34"/>
      <c r="I26" s="50"/>
      <c r="L26" s="48"/>
    </row>
    <row r="27" spans="1:12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>
      <c r="A28" s="5" t="s">
        <v>204</v>
      </c>
      <c r="B28" s="36">
        <v>2050</v>
      </c>
      <c r="C28" s="39">
        <v>750000</v>
      </c>
      <c r="F28" t="s">
        <v>198</v>
      </c>
      <c r="L28" s="48"/>
    </row>
    <row r="29" spans="1:12">
      <c r="A29" s="5" t="s">
        <v>205</v>
      </c>
      <c r="B29" s="36">
        <v>2050</v>
      </c>
      <c r="C29" s="39">
        <v>435000</v>
      </c>
      <c r="E29" s="35" t="s">
        <v>203</v>
      </c>
      <c r="F29" t="s">
        <v>198</v>
      </c>
      <c r="L29" s="48"/>
    </row>
    <row r="30" spans="1:12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>
      <c r="A31" s="5" t="s">
        <v>57</v>
      </c>
      <c r="B31" s="36">
        <v>2050</v>
      </c>
      <c r="C31" s="42">
        <v>1444000</v>
      </c>
      <c r="E31" s="35">
        <v>1640000</v>
      </c>
      <c r="F31" t="s">
        <v>197</v>
      </c>
      <c r="L31" s="48"/>
    </row>
    <row r="32" spans="1:12">
      <c r="A32" s="5" t="s">
        <v>51</v>
      </c>
      <c r="B32" s="36">
        <v>2050</v>
      </c>
      <c r="C32" s="49">
        <v>1127000</v>
      </c>
      <c r="E32" s="35">
        <v>960000</v>
      </c>
      <c r="F32" t="s">
        <v>197</v>
      </c>
      <c r="L32" s="48"/>
    </row>
    <row r="33" spans="1:12">
      <c r="A33" s="5" t="s">
        <v>206</v>
      </c>
      <c r="B33" s="36">
        <v>2050</v>
      </c>
      <c r="C33" s="39">
        <v>350000</v>
      </c>
      <c r="F33" t="s">
        <v>198</v>
      </c>
      <c r="L33" s="48"/>
    </row>
    <row r="34" spans="1:12">
      <c r="A34" s="5" t="s">
        <v>111</v>
      </c>
      <c r="B34" s="36">
        <v>2050</v>
      </c>
      <c r="C34" s="42">
        <f>255000*4</f>
        <v>1020000</v>
      </c>
      <c r="F34" t="s">
        <v>198</v>
      </c>
      <c r="L34" s="48"/>
    </row>
    <row r="35" spans="1:12">
      <c r="A35" s="5" t="s">
        <v>83</v>
      </c>
      <c r="B35" s="36">
        <v>2050</v>
      </c>
      <c r="C35" s="39">
        <v>2685000</v>
      </c>
      <c r="F35" t="s">
        <v>198</v>
      </c>
    </row>
    <row r="36" spans="1:12">
      <c r="A36" s="5" t="s">
        <v>92</v>
      </c>
      <c r="B36" s="36">
        <v>2050</v>
      </c>
      <c r="C36" s="39">
        <v>412000</v>
      </c>
      <c r="F36" t="s">
        <v>198</v>
      </c>
    </row>
    <row r="37" spans="1:12">
      <c r="A37" s="44" t="s">
        <v>107</v>
      </c>
      <c r="B37" s="45">
        <v>2050</v>
      </c>
      <c r="C37" s="53">
        <v>1900000</v>
      </c>
      <c r="F37" s="47" t="s">
        <v>199</v>
      </c>
    </row>
    <row r="38" spans="1:12">
      <c r="A38" s="5" t="s">
        <v>95</v>
      </c>
      <c r="B38" s="36">
        <v>2050</v>
      </c>
      <c r="C38" s="39">
        <v>800000</v>
      </c>
      <c r="F38" t="s">
        <v>198</v>
      </c>
    </row>
    <row r="39" spans="1:12">
      <c r="A39" s="5" t="s">
        <v>103</v>
      </c>
      <c r="B39" s="36">
        <v>2050</v>
      </c>
      <c r="C39" s="39">
        <v>1100000</v>
      </c>
      <c r="F39" t="s">
        <v>198</v>
      </c>
    </row>
    <row r="40" spans="1:12">
      <c r="A40" s="5" t="s">
        <v>87</v>
      </c>
      <c r="B40" s="36">
        <v>2050</v>
      </c>
      <c r="C40" s="39">
        <v>2970000</v>
      </c>
      <c r="F40" t="s">
        <v>198</v>
      </c>
    </row>
    <row r="41" spans="1:12">
      <c r="A41" s="5" t="s">
        <v>207</v>
      </c>
      <c r="B41" s="36">
        <v>2030</v>
      </c>
      <c r="C41" s="39">
        <v>1390000</v>
      </c>
      <c r="F41" t="s">
        <v>208</v>
      </c>
    </row>
    <row r="42" spans="1:12">
      <c r="A42" s="5" t="s">
        <v>207</v>
      </c>
      <c r="B42" s="36">
        <v>2030</v>
      </c>
      <c r="C42" s="39">
        <v>1280000</v>
      </c>
      <c r="F42" t="s">
        <v>208</v>
      </c>
    </row>
    <row r="43" spans="1:12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>
      <c r="A45" s="5" t="s">
        <v>209</v>
      </c>
      <c r="B45" s="36">
        <v>2050</v>
      </c>
      <c r="C45" s="39">
        <f>+(C48+C51)/2</f>
        <v>519000</v>
      </c>
      <c r="F45" t="s">
        <v>197</v>
      </c>
    </row>
    <row r="46" spans="1:12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>
      <c r="A47" s="5" t="s">
        <v>67</v>
      </c>
      <c r="B47" s="36">
        <v>2030</v>
      </c>
      <c r="C47" s="39">
        <v>444000</v>
      </c>
      <c r="F47" t="s">
        <v>197</v>
      </c>
    </row>
    <row r="48" spans="1:12">
      <c r="A48" s="5" t="s">
        <v>67</v>
      </c>
      <c r="B48" s="36">
        <v>2050</v>
      </c>
      <c r="C48" s="39">
        <v>350000</v>
      </c>
      <c r="E48" s="35">
        <v>290000</v>
      </c>
      <c r="F48" t="s">
        <v>197</v>
      </c>
    </row>
    <row r="49" spans="1:6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>
      <c r="A50" s="5" t="s">
        <v>60</v>
      </c>
      <c r="B50" s="36">
        <v>2030</v>
      </c>
      <c r="C50" s="39">
        <v>1017000</v>
      </c>
      <c r="F50" t="s">
        <v>197</v>
      </c>
    </row>
    <row r="51" spans="1:6">
      <c r="A51" s="5" t="s">
        <v>60</v>
      </c>
      <c r="B51" s="36">
        <v>2050</v>
      </c>
      <c r="C51" s="39">
        <v>688000</v>
      </c>
      <c r="E51" s="35">
        <v>640000</v>
      </c>
      <c r="F51" t="s">
        <v>197</v>
      </c>
    </row>
  </sheetData>
  <autoFilter ref="A1:F51" xr:uid="{00000000-0009-0000-0000-000003000000}"/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D27"/>
  <sheetViews>
    <sheetView zoomScaleNormal="100" workbookViewId="0">
      <selection activeCell="E3" sqref="E3"/>
    </sheetView>
  </sheetViews>
  <sheetFormatPr defaultColWidth="8.5546875" defaultRowHeight="14.4"/>
  <cols>
    <col min="1" max="1" width="32.109375" customWidth="1"/>
  </cols>
  <sheetData>
    <row r="1" spans="1:4">
      <c r="A1" s="5" t="s">
        <v>210</v>
      </c>
      <c r="B1" s="5">
        <v>2020</v>
      </c>
      <c r="C1" s="5">
        <v>2030</v>
      </c>
      <c r="D1" s="5">
        <v>2050</v>
      </c>
    </row>
    <row r="2" spans="1:4">
      <c r="A2" s="5" t="s">
        <v>107</v>
      </c>
      <c r="B2" s="52">
        <v>55000</v>
      </c>
      <c r="C2" s="52">
        <v>52000</v>
      </c>
      <c r="D2" s="52">
        <v>49000</v>
      </c>
    </row>
    <row r="3" spans="1:4">
      <c r="A3" s="5" t="s">
        <v>195</v>
      </c>
      <c r="B3" s="52">
        <v>69000</v>
      </c>
      <c r="C3" s="52">
        <v>64000</v>
      </c>
      <c r="D3" s="52">
        <v>62000</v>
      </c>
    </row>
    <row r="4" spans="1:4">
      <c r="A4" s="5" t="s">
        <v>95</v>
      </c>
      <c r="B4" s="5"/>
      <c r="C4" s="5">
        <v>27800</v>
      </c>
      <c r="D4" s="5">
        <v>26000</v>
      </c>
    </row>
    <row r="5" spans="1:4">
      <c r="A5" s="5" t="s">
        <v>103</v>
      </c>
      <c r="B5" s="5"/>
      <c r="C5" s="5">
        <v>27800</v>
      </c>
      <c r="D5" s="5">
        <v>26000</v>
      </c>
    </row>
    <row r="6" spans="1:4">
      <c r="A6" s="5" t="s">
        <v>200</v>
      </c>
      <c r="B6" s="5"/>
      <c r="C6" s="5">
        <v>27800</v>
      </c>
      <c r="D6" s="5"/>
    </row>
    <row r="7" spans="1:4">
      <c r="A7" s="5" t="s">
        <v>207</v>
      </c>
      <c r="B7" s="5"/>
      <c r="C7" s="5">
        <v>32000</v>
      </c>
      <c r="D7" s="5"/>
    </row>
    <row r="8" spans="1:4">
      <c r="A8" s="5" t="s">
        <v>111</v>
      </c>
      <c r="B8" s="5"/>
      <c r="C8" s="5">
        <v>1000</v>
      </c>
      <c r="D8" s="5">
        <v>800</v>
      </c>
    </row>
    <row r="9" spans="1:4">
      <c r="A9" s="5" t="s">
        <v>83</v>
      </c>
      <c r="B9" s="5"/>
      <c r="C9" s="5">
        <v>13450</v>
      </c>
      <c r="D9" s="5">
        <v>13425</v>
      </c>
    </row>
    <row r="10" spans="1:4">
      <c r="A10" s="5" t="s">
        <v>87</v>
      </c>
      <c r="B10" s="5"/>
      <c r="C10" s="5">
        <v>14950</v>
      </c>
      <c r="D10" s="5">
        <v>14850</v>
      </c>
    </row>
    <row r="11" spans="1:4">
      <c r="A11" s="5" t="s">
        <v>98</v>
      </c>
      <c r="B11" s="5"/>
      <c r="C11" s="5">
        <v>100000</v>
      </c>
      <c r="D11" s="5"/>
    </row>
    <row r="12" spans="1:4">
      <c r="A12" s="5" t="s">
        <v>92</v>
      </c>
      <c r="B12" s="5"/>
      <c r="C12" s="5">
        <v>7745</v>
      </c>
      <c r="D12" s="5">
        <v>7423</v>
      </c>
    </row>
    <row r="13" spans="1:4">
      <c r="A13" s="5" t="s">
        <v>201</v>
      </c>
      <c r="B13" s="5"/>
      <c r="C13" s="5"/>
      <c r="D13" s="5">
        <v>40000</v>
      </c>
    </row>
    <row r="14" spans="1:4">
      <c r="A14" s="5" t="s">
        <v>202</v>
      </c>
      <c r="B14" s="5"/>
      <c r="C14" s="5"/>
      <c r="D14" s="5">
        <v>30000</v>
      </c>
    </row>
    <row r="15" spans="1:4">
      <c r="A15" s="5" t="s">
        <v>204</v>
      </c>
      <c r="B15" s="5"/>
      <c r="C15" s="5"/>
      <c r="D15" s="5">
        <v>11250</v>
      </c>
    </row>
    <row r="16" spans="1:4">
      <c r="A16" s="5" t="s">
        <v>205</v>
      </c>
      <c r="B16" s="5"/>
      <c r="C16" s="5"/>
      <c r="D16" s="5">
        <v>8700</v>
      </c>
    </row>
    <row r="17" spans="1:4">
      <c r="A17" s="5" t="s">
        <v>206</v>
      </c>
      <c r="B17" s="5"/>
      <c r="C17" s="5"/>
      <c r="D17" s="5">
        <v>7000</v>
      </c>
    </row>
    <row r="18" spans="1:4">
      <c r="A18" s="5" t="s">
        <v>188</v>
      </c>
      <c r="B18" s="31">
        <v>61528.160000000003</v>
      </c>
      <c r="C18" s="5"/>
      <c r="D18" s="5"/>
    </row>
    <row r="19" spans="1:4">
      <c r="A19" s="5" t="s">
        <v>191</v>
      </c>
      <c r="B19" s="31">
        <v>61528.160000000003</v>
      </c>
      <c r="C19" s="5"/>
      <c r="D19" s="5"/>
    </row>
    <row r="20" spans="1:4">
      <c r="A20" s="5" t="s">
        <v>192</v>
      </c>
      <c r="B20" s="31">
        <v>8575</v>
      </c>
      <c r="C20" s="5"/>
      <c r="D20" s="5"/>
    </row>
    <row r="21" spans="1:4">
      <c r="A21" s="5" t="s">
        <v>98</v>
      </c>
      <c r="B21" s="31">
        <v>111166.3</v>
      </c>
      <c r="C21" s="5"/>
      <c r="D21" s="5"/>
    </row>
    <row r="22" spans="1:4">
      <c r="A22" s="5" t="s">
        <v>115</v>
      </c>
      <c r="B22" s="5">
        <v>16000</v>
      </c>
      <c r="C22" s="5"/>
      <c r="D22" s="5"/>
    </row>
    <row r="23" spans="1:4">
      <c r="A23" s="5" t="s">
        <v>209</v>
      </c>
      <c r="B23" s="5"/>
      <c r="C23" s="5">
        <f>(C25+C24)/2</f>
        <v>10300</v>
      </c>
      <c r="D23" s="5">
        <f>(D25+D24)/2</f>
        <v>9300</v>
      </c>
    </row>
    <row r="24" spans="1:4">
      <c r="A24" s="5" t="s">
        <v>60</v>
      </c>
      <c r="B24" s="5"/>
      <c r="C24" s="5">
        <v>12300</v>
      </c>
      <c r="D24" s="5">
        <v>11000</v>
      </c>
    </row>
    <row r="25" spans="1:4">
      <c r="A25" s="5" t="s">
        <v>67</v>
      </c>
      <c r="B25" s="5"/>
      <c r="C25" s="5">
        <v>8300</v>
      </c>
      <c r="D25" s="5">
        <v>7600</v>
      </c>
    </row>
    <row r="26" spans="1:4">
      <c r="A26" s="5" t="s">
        <v>57</v>
      </c>
      <c r="B26" s="5"/>
      <c r="C26" s="5">
        <v>30500</v>
      </c>
      <c r="D26" s="5">
        <v>24700</v>
      </c>
    </row>
    <row r="27" spans="1:4">
      <c r="A27" s="5" t="s">
        <v>51</v>
      </c>
      <c r="B27" s="5"/>
      <c r="C27" s="5">
        <v>14700</v>
      </c>
      <c r="D27" s="5">
        <v>12900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99"/>
  </sheetPr>
  <dimension ref="A1:N26"/>
  <sheetViews>
    <sheetView zoomScaleNormal="100" workbookViewId="0">
      <selection activeCell="B29" sqref="B29"/>
    </sheetView>
  </sheetViews>
  <sheetFormatPr defaultColWidth="8.5546875" defaultRowHeight="14.4"/>
  <cols>
    <col min="1" max="2" width="35.44140625" customWidth="1"/>
    <col min="3" max="4" width="13.88671875" customWidth="1"/>
    <col min="5" max="5" width="8.44140625" customWidth="1"/>
    <col min="6" max="7" width="13.88671875" customWidth="1"/>
    <col min="8" max="8" width="10.5546875" customWidth="1"/>
    <col min="9" max="10" width="11.44140625" style="54" customWidth="1"/>
    <col min="11" max="11" width="20.5546875" style="54" customWidth="1"/>
  </cols>
  <sheetData>
    <row r="1" spans="1:12" s="38" customFormat="1" ht="43.2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</row>
    <row r="10" spans="1:12">
      <c r="C10" s="58"/>
      <c r="D10" s="58"/>
      <c r="E10" s="58"/>
      <c r="F10" s="58"/>
      <c r="G10" s="58"/>
      <c r="H10" s="58"/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99"/>
  </sheetPr>
  <dimension ref="A1:L56"/>
  <sheetViews>
    <sheetView zoomScaleNormal="100" workbookViewId="0">
      <selection activeCell="A2" sqref="A2"/>
    </sheetView>
  </sheetViews>
  <sheetFormatPr defaultColWidth="8.5546875" defaultRowHeight="14.4"/>
  <cols>
    <col min="1" max="1" width="50.5546875" customWidth="1"/>
    <col min="2" max="2" width="23.109375" style="34" customWidth="1"/>
    <col min="3" max="3" width="23.109375" customWidth="1"/>
    <col min="4" max="4" width="10.6640625" style="34" customWidth="1"/>
    <col min="5" max="8" width="10.6640625" customWidth="1"/>
    <col min="9" max="9" width="13.44140625" style="54" customWidth="1"/>
    <col min="10" max="10" width="8" customWidth="1"/>
    <col min="11" max="11" width="23.10937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99"/>
  </sheetPr>
  <dimension ref="A1:H28"/>
  <sheetViews>
    <sheetView zoomScaleNormal="100" workbookViewId="0">
      <selection activeCell="E42" sqref="E42"/>
    </sheetView>
  </sheetViews>
  <sheetFormatPr defaultColWidth="8.5546875" defaultRowHeight="14.4"/>
  <cols>
    <col min="1" max="1" width="29.44140625" customWidth="1"/>
    <col min="2" max="2" width="17.44140625" customWidth="1"/>
    <col min="5" max="6" width="8.6640625" style="54" customWidth="1"/>
    <col min="8" max="8" width="19.554687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G39" sqref="G39"/>
    </sheetView>
  </sheetViews>
  <sheetFormatPr defaultColWidth="8.5546875" defaultRowHeight="14.4"/>
  <cols>
    <col min="1" max="1" width="30.88671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fixedCosts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2023-09-28T17:07:00Z</dcterms:modified>
  <dc:language>en-US</dc:language>
</cp:coreProperties>
</file>