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drawings/drawing5.xml" ContentType="application/vnd.openxmlformats-officedocument.drawing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6BF76D5A-C164-4AC2-B63E-10CA511F11A1}" xr6:coauthVersionLast="47" xr6:coauthVersionMax="47" xr10:uidLastSave="{00000000-0000-0000-0000-000000000000}"/>
  <bookViews>
    <workbookView xWindow="12315" yWindow="-16350" windowWidth="29040" windowHeight="15840" tabRatio="998" firstSheet="4" activeTab="8" xr2:uid="{00000000-000D-0000-FFFF-FFFF00000000}"/>
  </bookViews>
  <sheets>
    <sheet name="dictTech" sheetId="41" r:id="rId1"/>
    <sheet name="dictFuel" sheetId="40" r:id="rId2"/>
    <sheet name="dictvariables" sheetId="43" r:id="rId3"/>
    <sheet name="explanation" sheetId="32" r:id="rId4"/>
    <sheet name="CapacityMarkets" sheetId="27" r:id="rId5"/>
    <sheet name="StrategicReserveOperator" sheetId="47" r:id="rId6"/>
    <sheet name="EnergyConsumers" sheetId="16" r:id="rId7"/>
    <sheet name="Fuels" sheetId="29" r:id="rId8"/>
    <sheet name="CandidatePowerPlants" sheetId="45" r:id="rId9"/>
    <sheet name="TechnologiesEmlab" sheetId="33" r:id="rId10"/>
    <sheet name="GeometricTrends" sheetId="21" r:id="rId11"/>
    <sheet name="weatherYears" sheetId="60" r:id="rId12"/>
    <sheet name="weatherYears40" sheetId="61" r:id="rId13"/>
    <sheet name="EnergyProducers" sheetId="17" r:id="rId14"/>
    <sheet name="FuelPriceTrends" sheetId="30" r:id="rId15"/>
    <sheet name="ElectricitySpotMarkets" sheetId="14" r:id="rId16"/>
    <sheet name="StepTrends" sheetId="18" r:id="rId17"/>
    <sheet name="TargetInvestorTargets" sheetId="26" r:id="rId18"/>
    <sheet name="YearlyTargets" sheetId="52" r:id="rId19"/>
    <sheet name="yearlyCO2" sheetId="53" r:id="rId20"/>
    <sheet name="yearlytechnologyPotentials2" sheetId="58" r:id="rId21"/>
    <sheet name="technologyPotentials" sheetId="51" r:id="rId22"/>
    <sheet name="graphs" sheetId="56" r:id="rId23"/>
    <sheet name="CO2DE" sheetId="44" r:id="rId24"/>
    <sheet name="Dismantled" sheetId="49" r:id="rId25"/>
    <sheet name="backup" sheetId="50" r:id="rId26"/>
    <sheet name="sources" sheetId="54" r:id="rId27"/>
    <sheet name="Governments" sheetId="19" r:id="rId28"/>
    <sheet name="NewTechnologies" sheetId="35" r:id="rId29"/>
    <sheet name="CO2Auction" sheetId="15" r:id="rId30"/>
    <sheet name="TargetInvestors" sheetId="25" r:id="rId31"/>
    <sheet name="IntermittentResourceProfiles" sheetId="10" r:id="rId32"/>
    <sheet name="MarketStabilityReserve" sheetId="28" r:id="rId33"/>
    <sheet name="NationalGovernments" sheetId="20" r:id="rId34"/>
  </sheets>
  <definedNames>
    <definedName name="_xlnm._FilterDatabase" localSheetId="8" hidden="1">CandidatePowerPlants!$A$1:$D$1</definedName>
    <definedName name="_xlnm._FilterDatabase" localSheetId="13" hidden="1">EnergyProducers!$H$9:$H$151</definedName>
    <definedName name="_xlnm._FilterDatabase" localSheetId="28" hidden="1">NewTechnologies!$A$1:$I$11</definedName>
    <definedName name="_xlnm._FilterDatabase" localSheetId="9" hidden="1">TechnologiesEmlab!$A$1:$AD$1</definedName>
    <definedName name="ExternalData_19" localSheetId="7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5" l="1"/>
  <c r="G4" i="45"/>
  <c r="G5" i="45"/>
  <c r="G6" i="45"/>
  <c r="G7" i="45"/>
  <c r="G8" i="45"/>
  <c r="G9" i="45"/>
  <c r="G2" i="45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2" i="33"/>
  <c r="B19" i="60"/>
  <c r="E6" i="58"/>
  <c r="A32" i="21" l="1"/>
  <c r="A33" i="21"/>
  <c r="A34" i="21"/>
  <c r="A35" i="21"/>
  <c r="A36" i="21"/>
  <c r="A16" i="21"/>
  <c r="E11" i="58" l="1"/>
  <c r="E10" i="58"/>
  <c r="E9" i="58"/>
  <c r="E8" i="58"/>
  <c r="E7" i="58"/>
  <c r="E2" i="58"/>
  <c r="E5" i="58"/>
  <c r="E4" i="58"/>
  <c r="E3" i="58"/>
  <c r="C3" i="53"/>
  <c r="C4" i="53"/>
  <c r="C5" i="53"/>
  <c r="C6" i="53"/>
  <c r="C7" i="53"/>
  <c r="C8" i="53"/>
  <c r="C9" i="53"/>
  <c r="C10" i="53"/>
  <c r="C2" i="53"/>
  <c r="C46" i="53"/>
  <c r="C45" i="53"/>
  <c r="C44" i="53"/>
  <c r="C43" i="53"/>
  <c r="D2" i="29"/>
  <c r="D14" i="29"/>
  <c r="D10" i="29"/>
  <c r="G31" i="53"/>
  <c r="G32" i="53"/>
  <c r="G33" i="53"/>
  <c r="G34" i="53"/>
  <c r="G35" i="53"/>
  <c r="G36" i="53"/>
  <c r="G37" i="53"/>
  <c r="G38" i="53"/>
  <c r="G39" i="53"/>
  <c r="G40" i="53"/>
  <c r="G41" i="53"/>
  <c r="G42" i="53"/>
  <c r="G43" i="53"/>
  <c r="G30" i="53"/>
  <c r="C5" i="18"/>
  <c r="F6" i="50"/>
  <c r="F7" i="50"/>
  <c r="B16" i="50" l="1"/>
  <c r="A29" i="21" l="1"/>
  <c r="A30" i="21"/>
  <c r="A31" i="21"/>
  <c r="A20" i="21"/>
  <c r="A21" i="21"/>
  <c r="A22" i="21"/>
  <c r="A23" i="21"/>
  <c r="A24" i="21"/>
  <c r="A25" i="21"/>
  <c r="A26" i="21"/>
  <c r="A27" i="21"/>
  <c r="A28" i="21"/>
  <c r="A12" i="21"/>
  <c r="A13" i="21"/>
  <c r="A14" i="21"/>
  <c r="A15" i="21"/>
  <c r="A17" i="21"/>
  <c r="A18" i="21"/>
  <c r="A19" i="21"/>
  <c r="A3" i="21"/>
  <c r="A4" i="21"/>
  <c r="A5" i="21"/>
  <c r="A6" i="21"/>
  <c r="A7" i="21"/>
  <c r="A8" i="21"/>
  <c r="A9" i="21"/>
  <c r="A10" i="21"/>
  <c r="A11" i="21"/>
  <c r="A2" i="21"/>
  <c r="T3" i="33"/>
  <c r="T18" i="33"/>
  <c r="T19" i="33"/>
  <c r="T20" i="33"/>
  <c r="T21" i="33"/>
  <c r="T22" i="33"/>
  <c r="T23" i="33"/>
  <c r="T24" i="33"/>
  <c r="T25" i="33"/>
  <c r="T26" i="33"/>
  <c r="T27" i="33"/>
  <c r="T28" i="33"/>
  <c r="T29" i="33"/>
  <c r="T31" i="33"/>
  <c r="T4" i="33"/>
  <c r="T5" i="33"/>
  <c r="T6" i="33"/>
  <c r="T7" i="33"/>
  <c r="T8" i="33"/>
  <c r="T9" i="33"/>
  <c r="T10" i="33"/>
  <c r="T11" i="33"/>
  <c r="T12" i="33"/>
  <c r="T16" i="33"/>
  <c r="T17" i="33"/>
  <c r="T13" i="33"/>
  <c r="T14" i="33"/>
  <c r="T15" i="33"/>
  <c r="T2" i="33"/>
  <c r="S17" i="33"/>
  <c r="I3" i="14"/>
  <c r="I2" i="14"/>
  <c r="B30" i="41" l="1"/>
  <c r="B29" i="41"/>
  <c r="C3" i="18" l="1"/>
  <c r="D30" i="33" l="1"/>
  <c r="P30" i="33"/>
  <c r="T30" i="33" s="1"/>
  <c r="Q30" i="33"/>
  <c r="R30" i="33"/>
  <c r="C30" i="33"/>
  <c r="S19" i="33"/>
  <c r="S20" i="33"/>
  <c r="S16" i="33"/>
  <c r="S13" i="33"/>
  <c r="S14" i="33"/>
  <c r="S15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 l="1"/>
  <c r="I11" i="35"/>
  <c r="S3" i="33" l="1"/>
  <c r="S4" i="33"/>
  <c r="S5" i="33"/>
  <c r="S6" i="33"/>
  <c r="S7" i="33"/>
  <c r="S25" i="33"/>
  <c r="S26" i="33"/>
  <c r="S27" i="33"/>
  <c r="S28" i="33"/>
  <c r="S30" i="33" s="1"/>
  <c r="S29" i="33"/>
  <c r="S31" i="33"/>
  <c r="S8" i="33"/>
  <c r="S9" i="33"/>
  <c r="S10" i="33"/>
  <c r="S11" i="33"/>
  <c r="S12" i="33"/>
  <c r="S21" i="33"/>
  <c r="S22" i="33"/>
  <c r="S23" i="33"/>
  <c r="S24" i="33"/>
  <c r="S18" i="33"/>
  <c r="S2" i="33"/>
  <c r="E9" i="30"/>
  <c r="E7" i="30"/>
  <c r="E6" i="30"/>
  <c r="E5" i="30"/>
  <c r="E4" i="30"/>
  <c r="E3" i="30"/>
  <c r="E2" i="3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tc={E37968DD-8D02-47CA-BE6F-33DDE79E8DF9}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D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5" authorId="2" shapeId="0" xr:uid="{E37968DD-8D02-47CA-BE6F-33DDE79E8DF9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  <comment ref="B15" authorId="3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tc={3949E0A6-8CDE-4DF2-B3C3-D5D5CF7D5450}</author>
    <author>tc={0BD8E1A9-9574-4916-A03F-F4F4EFBC5243}</author>
    <author>tc={5CC74551-3D06-4CE0-90E0-64843D080B8B}</author>
    <author>tc={3F82BEFE-3858-4198-984F-A2165197D0C4}</author>
  </authors>
  <commentList>
    <comment ref="C1" authorId="0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1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I1" authorId="2" shapeId="0" xr:uid="{5CC74551-3D06-4CE0-90E0-64843D080B8B}">
      <text>
        <t>[Threaded comment]
Your version of Excel allows you to read this threaded comment; however, any edits to it will get removed if the file is opened in a newer version of Excel. Learn more: https://go.microsoft.com/fwlink/?linkid=870924
Comment:
    In percentage: i..e 10% decrease would be from 0.4 to 0.36 efficiency in one year</t>
      </text>
    </comment>
    <comment ref="K1" authorId="3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tc={EEFF7767-7769-470F-A33E-1227270EB13E}</author>
  </authors>
  <commentList>
    <comment ref="E1" authorId="0" shapeId="0" xr:uid="{EEFF7767-7769-470F-A33E-1227270EB13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traderes are taken as the staring values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tc={C00C039F-D0D3-4076-A33F-67473C807015}</author>
  </authors>
  <commentList>
    <comment ref="H3" authorId="0" shapeId="0" xr:uid="{C00C039F-D0D3-4076-A33F-67473C8070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anyways not used now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tc={E24AF75A-6A3B-4F3E-B299-697FB3230764}</author>
  </authors>
  <commentList>
    <comment ref="D1" authorId="0" shapeId="0" xr:uid="{E24AF75A-6A3B-4F3E-B299-697FB32307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value is filles in in the initilailzation module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tc={3AF16F25-3804-44A0-80B1-955710236E64}</author>
  </authors>
  <commentList>
    <comment ref="C1" authorId="0" shapeId="0" xr:uid="{3AF16F25-3804-44A0-80B1-955710236E64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<sst xmlns="http://schemas.openxmlformats.org/spreadsheetml/2006/main" count="984" uniqueCount="424">
  <si>
    <t>Name</t>
  </si>
  <si>
    <t>NL</t>
  </si>
  <si>
    <t>OFF_NL</t>
  </si>
  <si>
    <t>ON_NL</t>
  </si>
  <si>
    <t>PV_NL</t>
  </si>
  <si>
    <t>electricity</t>
  </si>
  <si>
    <t>co2</t>
  </si>
  <si>
    <t>Zone</t>
  </si>
  <si>
    <t>windProfileOffShoreNL</t>
  </si>
  <si>
    <t>windProfileOnShoreNL</t>
  </si>
  <si>
    <t>solarProfileNL</t>
  </si>
  <si>
    <t>profileObjectClassName</t>
  </si>
  <si>
    <t>profileVariable</t>
  </si>
  <si>
    <t>renewablesNinja2015Profiles</t>
  </si>
  <si>
    <t>netherlandsElectricitySpotMarket</t>
  </si>
  <si>
    <t>valueOfLostLoad</t>
  </si>
  <si>
    <t>referencePrice</t>
  </si>
  <si>
    <t>isAuction</t>
  </si>
  <si>
    <t>substance</t>
  </si>
  <si>
    <t>growthTrend</t>
  </si>
  <si>
    <t>zone</t>
  </si>
  <si>
    <t>CO2Auction</t>
  </si>
  <si>
    <t>ContractWillingnessToPayFactor</t>
  </si>
  <si>
    <t>ContractDurationPreferenceFactor</t>
  </si>
  <si>
    <t>LtcMaximumCoverageFraction</t>
  </si>
  <si>
    <t>EnergyConsumer</t>
  </si>
  <si>
    <t>investorMarket</t>
  </si>
  <si>
    <t>priceMarkUp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</si>
  <si>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</si>
  <si>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</si>
  <si>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</si>
  <si>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</si>
  <si>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</si>
  <si>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</si>
  <si>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</si>
  <si>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</si>
  <si>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</si>
  <si>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</si>
  <si>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investmentRole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</si>
  <si>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</si>
  <si>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</si>
  <si>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</si>
  <si>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</si>
  <si>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</si>
  <si>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</si>
  <si>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</si>
  <si>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governedZone</t>
  </si>
  <si>
    <t>minNationalCo2PriceTrend</t>
  </si>
  <si>
    <t>EuropeanGov</t>
  </si>
  <si>
    <t>DutchGov</t>
  </si>
  <si>
    <t>co2Penalty</t>
  </si>
  <si>
    <t>TargetInvestorNL</t>
  </si>
  <si>
    <t>TargetInvestmentRole</t>
  </si>
  <si>
    <t>InstalledReserveMargin</t>
  </si>
  <si>
    <t>LowerMargin</t>
  </si>
  <si>
    <t>UpperMargin</t>
  </si>
  <si>
    <t>PriceCap</t>
  </si>
  <si>
    <t>growthRate</t>
  </si>
  <si>
    <t>msr</t>
  </si>
  <si>
    <t>MarketStabilityReserve</t>
  </si>
  <si>
    <t>UpperTriggerTrend</t>
  </si>
  <si>
    <t>LowerTriggerTrend</t>
  </si>
  <si>
    <t>ReleaseTrend</t>
  </si>
  <si>
    <t>co2Density</t>
  </si>
  <si>
    <t>energyDensity</t>
  </si>
  <si>
    <t>quality</t>
  </si>
  <si>
    <t>trend</t>
  </si>
  <si>
    <t>Biomass</t>
  </si>
  <si>
    <t>biomassTrend</t>
  </si>
  <si>
    <t>Coal</t>
  </si>
  <si>
    <t>hardCoalTrend</t>
  </si>
  <si>
    <t>Derived Gas</t>
  </si>
  <si>
    <t>naturalGasTrend</t>
  </si>
  <si>
    <t>Natural Gas</t>
  </si>
  <si>
    <t>Lignite</t>
  </si>
  <si>
    <t>ligniteCoalTrend</t>
  </si>
  <si>
    <t>Nuclear</t>
  </si>
  <si>
    <t>uraniumTrend</t>
  </si>
  <si>
    <t>Oil</t>
  </si>
  <si>
    <t>fuelOilTrend</t>
  </si>
  <si>
    <t>Waste</t>
  </si>
  <si>
    <t>freeTrend</t>
  </si>
  <si>
    <t>Rese</t>
  </si>
  <si>
    <t>Top</t>
  </si>
  <si>
    <t>Max</t>
  </si>
  <si>
    <t>Min</t>
  </si>
  <si>
    <t>Start</t>
  </si>
  <si>
    <t>Fuel</t>
  </si>
  <si>
    <t>co2StartingPrice</t>
  </si>
  <si>
    <t>CO2</t>
  </si>
  <si>
    <t>derivedGasTrend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</si>
  <si>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</si>
  <si>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</si>
  <si>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</si>
  <si>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</si>
  <si>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</si>
  <si>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</si>
  <si>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</si>
  <si>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</si>
  <si>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</si>
  <si>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</si>
  <si>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</si>
  <si>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 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</si>
  <si>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</si>
  <si>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</si>
  <si>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</si>
  <si>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</si>
  <si>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</si>
  <si>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</si>
  <si>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Cofiring</t>
  </si>
  <si>
    <t>Standalone</t>
  </si>
  <si>
    <t>CCS</t>
  </si>
  <si>
    <t>GAS</t>
  </si>
  <si>
    <t>CCGT</t>
  </si>
  <si>
    <t>GT</t>
  </si>
  <si>
    <t>CCS CCGT</t>
  </si>
  <si>
    <t>-</t>
  </si>
  <si>
    <t>HYDRO</t>
  </si>
  <si>
    <t>PS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</si>
  <si>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</si>
  <si>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</si>
  <si>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</si>
  <si>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</si>
  <si>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</si>
  <si>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</si>
  <si>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</si>
  <si>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</si>
  <si>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</si>
  <si>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</si>
  <si>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</si>
  <si>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</si>
  <si>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</si>
  <si>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</si>
  <si>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</si>
  <si>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</si>
  <si>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</si>
  <si>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</si>
  <si>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</si>
  <si>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</si>
  <si>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</si>
  <si>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</si>
  <si>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</si>
  <si>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</si>
  <si>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</si>
  <si>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</si>
  <si>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</si>
  <si>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</si>
  <si>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</si>
  <si>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</si>
  <si>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</si>
  <si>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</si>
  <si>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collectable_residues</t>
  </si>
  <si>
    <t>hard_coal</t>
  </si>
  <si>
    <t>heavy_oil</t>
  </si>
  <si>
    <t>hydrogen</t>
  </si>
  <si>
    <t>light_oil</t>
  </si>
  <si>
    <t>lignite</t>
  </si>
  <si>
    <t>natural_gas</t>
  </si>
  <si>
    <t>nuclear</t>
  </si>
  <si>
    <t>oil_shale</t>
  </si>
  <si>
    <t>processing_residues</t>
  </si>
  <si>
    <t>wood_pellets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</si>
  <si>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</si>
  <si>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</si>
  <si>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</si>
  <si>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</si>
  <si>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</si>
  <si>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</si>
  <si>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</si>
  <si>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</si>
  <si>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Nuclear PGT</t>
  </si>
  <si>
    <t>Photovoltaic PGT</t>
  </si>
  <si>
    <t>Hydroelectric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</si>
  <si>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</si>
  <si>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</si>
  <si>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</si>
  <si>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</si>
  <si>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</si>
  <si>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</si>
  <si>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</si>
  <si>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</si>
  <si>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</si>
  <si>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</si>
  <si>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</si>
  <si>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</si>
  <si>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</si>
  <si>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</si>
  <si>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</si>
  <si>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</si>
  <si>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</si>
  <si>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</si>
  <si>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</si>
  <si>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</si>
  <si>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</si>
  <si>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</si>
  <si>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</si>
  <si>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</si>
  <si>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</si>
  <si>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</si>
  <si>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</si>
  <si>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</si>
  <si>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</si>
  <si>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</si>
  <si>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</si>
  <si>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</si>
  <si>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</si>
  <si>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</si>
  <si>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>annual market update 2020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</si>
  <si>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</si>
  <si>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</si>
  <si>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</si>
  <si>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</si>
  <si>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</si>
  <si>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</si>
  <si>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</si>
  <si>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</si>
  <si>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</si>
  <si>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</si>
  <si>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</si>
  <si>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</si>
  <si>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</si>
  <si>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</si>
  <si>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</si>
  <si>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</si>
  <si>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</si>
  <si>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</si>
  <si>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</si>
  <si>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</si>
  <si>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</si>
  <si>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</si>
  <si>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LIGHT_OIL</t>
  </si>
  <si>
    <t>OIL_SHALE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</si>
  <si>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</si>
  <si>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</si>
  <si>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</si>
  <si>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</si>
  <si>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</si>
  <si>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</si>
  <si>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</si>
  <si>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</si>
  <si>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</si>
  <si>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</si>
  <si>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</si>
  <si>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</si>
  <si>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</si>
  <si>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</si>
  <si>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</si>
  <si>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</si>
  <si>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</si>
  <si>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</si>
  <si>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Emlab_technology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</si>
  <si>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</si>
  <si>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</si>
  <si>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</si>
  <si>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</si>
  <si>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</si>
  <si>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</si>
  <si>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</si>
  <si>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</si>
  <si>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</si>
  <si>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</si>
  <si>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</si>
  <si>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</si>
  <si>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</si>
  <si>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</si>
  <si>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</si>
  <si>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</si>
  <si>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</si>
  <si>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</si>
  <si>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</si>
  <si>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</t>
  </si>
  <si>
    <t>demandGrowthTrend</t>
  </si>
  <si>
    <r>
      <t>amiris_workflow\amiris-config\data</t>
    </r>
    <r>
      <rPr>
        <sz val="10"/>
        <color rgb="FFCC7832"/>
        <rFont val="JetBrains Mono"/>
        <family val="3"/>
      </rPr>
      <t>\</t>
    </r>
    <r>
      <rPr>
        <sz val="10"/>
        <color rgb="FF6A8759"/>
        <rFont val="JetBrains Mono"/>
        <family val="3"/>
      </rPr>
      <t>load.csv</t>
    </r>
  </si>
  <si>
    <t>PeakSegmentDependentAvailability</t>
  </si>
  <si>
    <t>GermanElectricitySpotMarket</t>
  </si>
  <si>
    <t>ViableInvestment</t>
  </si>
  <si>
    <t>BIOGAS</t>
  </si>
  <si>
    <t>DutchCapacityMarket</t>
  </si>
  <si>
    <t>DutchElectricitySpotMarket</t>
  </si>
  <si>
    <t>country</t>
  </si>
  <si>
    <t>ProducerDE</t>
  </si>
  <si>
    <t>ProducerNL</t>
  </si>
  <si>
    <t>Complete info</t>
  </si>
  <si>
    <t>permit and build time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</si>
  <si>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</si>
  <si>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</si>
  <si>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</si>
  <si>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</si>
  <si>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</si>
  <si>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</si>
  <si>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</si>
  <si>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</si>
  <si>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</si>
  <si>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</si>
  <si>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</si>
  <si>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</si>
  <si>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</si>
  <si>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</si>
  <si>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</si>
  <si>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</si>
  <si>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</si>
  <si>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</si>
  <si>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</si>
  <si>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</si>
  <si>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</si>
  <si>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</si>
  <si>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</si>
  <si>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</si>
  <si>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</si>
  <si>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</si>
  <si>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</si>
  <si>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</si>
  <si>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</si>
  <si>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</si>
  <si>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</si>
  <si>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</si>
  <si>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</si>
  <si>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</si>
  <si>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incomplete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</si>
  <si>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</si>
  <si>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</si>
  <si>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</si>
  <si>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</si>
  <si>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</si>
  <si>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</si>
  <si>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</si>
  <si>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GW</t>
  </si>
  <si>
    <t>GW_e</t>
  </si>
  <si>
    <t>year</t>
  </si>
  <si>
    <t>TWh</t>
  </si>
  <si>
    <t>COMPETES technology</t>
  </si>
  <si>
    <t>IC</t>
  </si>
  <si>
    <t>CHP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</si>
  <si>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</si>
  <si>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</si>
  <si>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</si>
  <si>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</si>
  <si>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</si>
  <si>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</si>
  <si>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</si>
  <si>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</si>
  <si>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</si>
  <si>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</si>
  <si>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VRE installed capacity [MW]</t>
  </si>
  <si>
    <t>Yearly Installed Capacity per periods [MW]</t>
  </si>
  <si>
    <t>&lt;---</t>
  </si>
  <si>
    <t>yearlytargetNL_windoffshore</t>
  </si>
  <si>
    <t>yearlytargetNL_windonshore</t>
  </si>
  <si>
    <t>yearlytargetNL_PV</t>
  </si>
  <si>
    <t>targetTechnology</t>
  </si>
  <si>
    <t>start_capacity</t>
  </si>
  <si>
    <t>SunPV</t>
  </si>
  <si>
    <t>2019-2030</t>
  </si>
  <si>
    <t>2019-2050</t>
  </si>
  <si>
    <t>2031-2050</t>
  </si>
  <si>
    <t xml:space="preserve">DE from TYNDP 2020; </t>
  </si>
  <si>
    <t>NL from COMPETES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</si>
  <si>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</si>
  <si>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</si>
  <si>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</si>
  <si>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</si>
  <si>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</si>
  <si>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</si>
  <si>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</si>
  <si>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</si>
  <si>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</si>
  <si>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</si>
  <si>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EfficiencyModifierAfterLifetime</t>
  </si>
  <si>
    <t>windonshore</t>
  </si>
  <si>
    <t>windoffshore</t>
  </si>
  <si>
    <t>From Traderes, but wrong. The target is higher than potential for offshore wind</t>
  </si>
  <si>
    <t>from traderes https://github.com/PyPSA/technology-data/blob/master/outputs/costs_2020.csv</t>
  </si>
  <si>
    <t>https://github.com/alexanderkell/elecsim/blob/master/elecsim/data/processed/carbon_price/uk_carbon_tax_historical.csv</t>
  </si>
  <si>
    <t>prices 2010 -202</t>
  </si>
  <si>
    <t>Source???</t>
  </si>
  <si>
    <t>Country</t>
  </si>
  <si>
    <t>totalPotential</t>
  </si>
  <si>
    <t>parameter</t>
  </si>
  <si>
    <t>yearlyPotential</t>
  </si>
  <si>
    <t>MW</t>
  </si>
  <si>
    <t>electrolyzer</t>
  </si>
  <si>
    <t>hydrogen_turbine</t>
  </si>
  <si>
    <t>hydrogen_CHP</t>
  </si>
  <si>
    <t>hydrogen_combined_cycle</t>
  </si>
  <si>
    <t xml:space="preserve">the technology number is assigned to make the names of power plants </t>
  </si>
  <si>
    <t>fuel_cell</t>
  </si>
  <si>
    <t>hydrogenTrend</t>
  </si>
  <si>
    <t>Hydrogen</t>
  </si>
  <si>
    <t>tabs / columns in pink</t>
  </si>
  <si>
    <t>from EMLab</t>
  </si>
  <si>
    <t>Emlab names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</si>
  <si>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</si>
  <si>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</si>
  <si>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</si>
  <si>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</si>
  <si>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</si>
  <si>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</si>
  <si>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&lt; don’t know how much heat would be actually necessary</t>
  </si>
  <si>
    <t>calculated with =RANDARRAY(15;30;0;29;TRUE)</t>
  </si>
  <si>
    <t>iteration</t>
  </si>
  <si>
    <t>iteration1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</si>
  <si>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</si>
  <si>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</si>
  <si>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</si>
  <si>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</si>
  <si>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</si>
  <si>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</si>
  <si>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</si>
  <si>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</si>
  <si>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</si>
  <si>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</si>
  <si>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</si>
  <si>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</si>
  <si>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</si>
  <si>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</si>
  <si>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</si>
  <si>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</si>
  <si>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iteration16</t>
  </si>
  <si>
    <t xml:space="preserve">see email Ni jept </t>
  </si>
  <si>
    <t>&lt; see email Ni</t>
  </si>
  <si>
    <t>iterationHISTORICAL</t>
  </si>
  <si>
    <t>Expected</t>
  </si>
  <si>
    <t>Done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</si>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</sst>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6A8759"/>
      <name val="JetBrains Mono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CC7832"/>
      <name val="JetBrains Mono"/>
      <family val="3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</fonts>
  <fills count="1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0" fillId="0" borderId="0" applyNumberFormat="0" applyFill="0" applyBorder="0" applyAlignment="0" applyProtection="0"/>
    <xf numFmtId="0" fontId="20" fillId="14" borderId="0" applyNumberFormat="0" applyBorder="0" applyAlignment="0" applyProtection="0"/>
    <xf numFmtId="0" fontId="10" fillId="0" borderId="0" applyNumberFormat="0" applyFill="0" applyBorder="0" applyAlignment="0" applyProtection="0"/>
  </cellStyleXfs>
  <cellXfs count="73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1" fillId="2" borderId="0" xfId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0" fillId="6" borderId="0" xfId="0" applyFill="1"/>
    <xf numFmtId="0" fontId="5" fillId="0" borderId="0" xfId="0" applyFont="1" applyAlignment="1"/>
    <xf numFmtId="0" fontId="0" fillId="0" borderId="1" xfId="0" applyBorder="1"/>
    <xf numFmtId="0" fontId="0" fillId="6" borderId="2" xfId="0" applyFill="1" applyBorder="1"/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Border="1"/>
    <xf numFmtId="0" fontId="8" fillId="0" borderId="0" xfId="0" applyFont="1"/>
    <xf numFmtId="0" fontId="0" fillId="8" borderId="0" xfId="0" applyFill="1"/>
    <xf numFmtId="0" fontId="0" fillId="6" borderId="0" xfId="0" applyFill="1" applyBorder="1"/>
    <xf numFmtId="0" fontId="0" fillId="3" borderId="4" xfId="0" applyFill="1" applyBorder="1" applyAlignment="1">
      <alignment wrapText="1"/>
    </xf>
    <xf numFmtId="1" fontId="0" fillId="0" borderId="0" xfId="0" applyNumberFormat="1"/>
    <xf numFmtId="0" fontId="11" fillId="0" borderId="0" xfId="0" applyFont="1" applyAlignment="1">
      <alignment vertical="center"/>
    </xf>
    <xf numFmtId="0" fontId="0" fillId="0" borderId="5" xfId="0" applyFill="1" applyBorder="1"/>
    <xf numFmtId="0" fontId="0" fillId="3" borderId="1" xfId="0" applyFill="1" applyBorder="1"/>
    <xf numFmtId="0" fontId="12" fillId="0" borderId="0" xfId="0" applyFont="1" applyAlignment="1">
      <alignment vertical="center"/>
    </xf>
    <xf numFmtId="0" fontId="0" fillId="9" borderId="0" xfId="0" applyFill="1"/>
    <xf numFmtId="0" fontId="0" fillId="0" borderId="0" xfId="0"/>
    <xf numFmtId="0" fontId="0" fillId="0" borderId="0" xfId="0"/>
    <xf numFmtId="0" fontId="13" fillId="0" borderId="0" xfId="0" applyNumberFormat="1" applyFont="1" applyAlignment="1">
      <alignment wrapText="1"/>
    </xf>
    <xf numFmtId="0" fontId="4" fillId="6" borderId="0" xfId="0" applyFont="1" applyFill="1"/>
    <xf numFmtId="0" fontId="14" fillId="0" borderId="0" xfId="0" applyFont="1" applyAlignment="1">
      <alignment horizontal="right"/>
    </xf>
    <xf numFmtId="164" fontId="0" fillId="0" borderId="0" xfId="0" applyNumberFormat="1"/>
    <xf numFmtId="0" fontId="0" fillId="0" borderId="0" xfId="0" applyFill="1" applyBorder="1"/>
    <xf numFmtId="0" fontId="15" fillId="10" borderId="6" xfId="0" applyFont="1" applyFill="1" applyBorder="1" applyAlignment="1">
      <alignment vertical="center" wrapText="1"/>
    </xf>
    <xf numFmtId="0" fontId="15" fillId="10" borderId="0" xfId="0" applyFont="1" applyFill="1" applyBorder="1" applyAlignment="1">
      <alignment vertical="center" wrapText="1"/>
    </xf>
    <xf numFmtId="0" fontId="16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17" fillId="0" borderId="0" xfId="0" applyFont="1"/>
    <xf numFmtId="0" fontId="18" fillId="11" borderId="0" xfId="0" applyFont="1" applyFill="1"/>
    <xf numFmtId="0" fontId="18" fillId="0" borderId="0" xfId="0" applyFont="1"/>
    <xf numFmtId="0" fontId="18" fillId="12" borderId="0" xfId="0" applyFont="1" applyFill="1"/>
    <xf numFmtId="0" fontId="19" fillId="0" borderId="0" xfId="0" applyFont="1"/>
    <xf numFmtId="0" fontId="0" fillId="13" borderId="0" xfId="0" applyFill="1"/>
    <xf numFmtId="0" fontId="20" fillId="14" borderId="0" xfId="3" applyAlignment="1">
      <alignment wrapText="1"/>
    </xf>
    <xf numFmtId="0" fontId="4" fillId="0" borderId="1" xfId="0" applyFont="1" applyBorder="1"/>
    <xf numFmtId="1" fontId="20" fillId="14" borderId="0" xfId="3" applyNumberFormat="1"/>
    <xf numFmtId="1" fontId="0" fillId="7" borderId="0" xfId="0" applyNumberFormat="1" applyFill="1"/>
    <xf numFmtId="0" fontId="10" fillId="0" borderId="0" xfId="4"/>
    <xf numFmtId="0" fontId="4" fillId="6" borderId="1" xfId="0" applyFont="1" applyFill="1" applyBorder="1"/>
    <xf numFmtId="0" fontId="14" fillId="0" borderId="1" xfId="0" applyFont="1" applyBorder="1"/>
    <xf numFmtId="1" fontId="0" fillId="0" borderId="1" xfId="0" applyNumberFormat="1" applyBorder="1"/>
    <xf numFmtId="0" fontId="4" fillId="6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11" xfId="0" applyBorder="1"/>
    <xf numFmtId="0" fontId="0" fillId="6" borderId="7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7" borderId="0" xfId="0" applyFill="1" applyBorder="1"/>
    <xf numFmtId="0" fontId="4" fillId="8" borderId="7" xfId="0" applyFont="1" applyFill="1" applyBorder="1"/>
    <xf numFmtId="0" fontId="4" fillId="8" borderId="12" xfId="0" applyFont="1" applyFill="1" applyBorder="1"/>
    <xf numFmtId="0" fontId="0" fillId="0" borderId="0" xfId="0" quotePrefix="1"/>
    <xf numFmtId="2" fontId="0" fillId="0" borderId="0" xfId="0" applyNumberFormat="1"/>
    <xf numFmtId="0" fontId="21" fillId="0" borderId="0" xfId="0" applyFont="1" applyAlignment="1">
      <alignment vertical="center"/>
    </xf>
    <xf numFmtId="0" fontId="19" fillId="0" borderId="0" xfId="0" applyFont="1" applyAlignment="1">
      <alignment horizontal="center" wrapText="1"/>
    </xf>
  </cellXfs>
  <cellStyles count="5">
    <cellStyle name="Bad" xfId="3" builtinId="27"/>
    <cellStyle name="Hyperlink" xfId="4" builtinId="8"/>
    <cellStyle name="Hyperlink 2" xfId="2" xr:uid="{E602077D-462F-4400-AE4E-A206D51F4D20}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43" Type="http://schemas.openxmlformats.org/officeDocument/2006/relationships/customXml" Target="../customXml/item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CO2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yearlyCO2!#REF!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yearlyCO2!$G$8:$G$43</c:f>
              <c:numCache>
                <c:formatCode>0</c:formatCode>
                <c:ptCount val="36"/>
                <c:pt idx="0">
                  <c:v>21.7845449890137</c:v>
                </c:pt>
                <c:pt idx="1">
                  <c:v>21.732001069450401</c:v>
                </c:pt>
                <c:pt idx="2">
                  <c:v>45.310069289016702</c:v>
                </c:pt>
                <c:pt idx="3">
                  <c:v>63.1633059127807</c:v>
                </c:pt>
                <c:pt idx="4">
                  <c:v>66.373634433746304</c:v>
                </c:pt>
                <c:pt idx="5">
                  <c:v>69.664229811859101</c:v>
                </c:pt>
                <c:pt idx="6">
                  <c:v>73.115337734985303</c:v>
                </c:pt>
                <c:pt idx="7">
                  <c:v>76.807218003845193</c:v>
                </c:pt>
                <c:pt idx="8">
                  <c:v>80.659617874145496</c:v>
                </c:pt>
                <c:pt idx="9">
                  <c:v>84.672537345886198</c:v>
                </c:pt>
                <c:pt idx="10">
                  <c:v>88.926222106933594</c:v>
                </c:pt>
                <c:pt idx="11">
                  <c:v>93.340433525848397</c:v>
                </c:pt>
                <c:pt idx="12">
                  <c:v>97.995417290496803</c:v>
                </c:pt>
                <c:pt idx="13">
                  <c:v>102.891173400879</c:v>
                </c:pt>
                <c:pt idx="14">
                  <c:v>108.107968714142</c:v>
                </c:pt>
                <c:pt idx="15">
                  <c:v>113.485276572418</c:v>
                </c:pt>
                <c:pt idx="16">
                  <c:v>119.183616577148</c:v>
                </c:pt>
                <c:pt idx="17">
                  <c:v>125.122728927612</c:v>
                </c:pt>
                <c:pt idx="18">
                  <c:v>131.382880480957</c:v>
                </c:pt>
                <c:pt idx="19">
                  <c:v>137.964057124329</c:v>
                </c:pt>
                <c:pt idx="20">
                  <c:v>144.86627297058101</c:v>
                </c:pt>
                <c:pt idx="21">
                  <c:v>152.08952801971401</c:v>
                </c:pt>
                <c:pt idx="22">
                  <c:v>154.87831521398357</c:v>
                </c:pt>
                <c:pt idx="23">
                  <c:v>160.36718818841777</c:v>
                </c:pt>
                <c:pt idx="24">
                  <c:v>165.85606116285197</c:v>
                </c:pt>
                <c:pt idx="25">
                  <c:v>171.34493413728617</c:v>
                </c:pt>
                <c:pt idx="26">
                  <c:v>176.83380711172035</c:v>
                </c:pt>
                <c:pt idx="27">
                  <c:v>182.32268008615455</c:v>
                </c:pt>
                <c:pt idx="28">
                  <c:v>187.81155306058875</c:v>
                </c:pt>
                <c:pt idx="29">
                  <c:v>193.30042603502292</c:v>
                </c:pt>
                <c:pt idx="30">
                  <c:v>198.78929900945712</c:v>
                </c:pt>
                <c:pt idx="31">
                  <c:v>204.27817198389133</c:v>
                </c:pt>
                <c:pt idx="32">
                  <c:v>209.76704495832553</c:v>
                </c:pt>
                <c:pt idx="33">
                  <c:v>215.25591793275973</c:v>
                </c:pt>
                <c:pt idx="34">
                  <c:v>220.7447909071939</c:v>
                </c:pt>
                <c:pt idx="35">
                  <c:v>226.2336638816281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1F-421B-95C5-F71436B12B10}"/>
            </c:ext>
          </c:extLst>
        </c:ser>
        <c:ser>
          <c:idx val="1"/>
          <c:order val="1"/>
          <c:tx>
            <c:strRef>
              <c:f>yearlyCO2!$C$1</c:f>
              <c:strCache>
                <c:ptCount val="1"/>
                <c:pt idx="0">
                  <c:v>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yearlyCO2!$A$11:$A$46</c:f>
              <c:numCache>
                <c:formatCode>General</c:formatCode>
                <c:ptCount val="3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  <c:pt idx="32">
                  <c:v>2051</c:v>
                </c:pt>
                <c:pt idx="33">
                  <c:v>2052</c:v>
                </c:pt>
                <c:pt idx="34">
                  <c:v>2053</c:v>
                </c:pt>
                <c:pt idx="35">
                  <c:v>2054</c:v>
                </c:pt>
              </c:numCache>
            </c:numRef>
          </c:xVal>
          <c:yVal>
            <c:numRef>
              <c:f>yearlyCO2!$C$11:$C$46</c:f>
              <c:numCache>
                <c:formatCode>0.0</c:formatCode>
                <c:ptCount val="36"/>
                <c:pt idx="0">
                  <c:v>19.7</c:v>
                </c:pt>
                <c:pt idx="1">
                  <c:v>20.399999999999999</c:v>
                </c:pt>
                <c:pt idx="2">
                  <c:v>21.7</c:v>
                </c:pt>
                <c:pt idx="3">
                  <c:v>25.177777777777777</c:v>
                </c:pt>
                <c:pt idx="4">
                  <c:v>28.655555555555559</c:v>
                </c:pt>
                <c:pt idx="5">
                  <c:v>32.13333333333334</c:v>
                </c:pt>
                <c:pt idx="6">
                  <c:v>35.611111111111114</c:v>
                </c:pt>
                <c:pt idx="7">
                  <c:v>39.088888888888889</c:v>
                </c:pt>
                <c:pt idx="8">
                  <c:v>42.56666666666667</c:v>
                </c:pt>
                <c:pt idx="9">
                  <c:v>46.044444444444451</c:v>
                </c:pt>
                <c:pt idx="10">
                  <c:v>49.522222222222226</c:v>
                </c:pt>
                <c:pt idx="11">
                  <c:v>53</c:v>
                </c:pt>
                <c:pt idx="12">
                  <c:v>57.699999999999996</c:v>
                </c:pt>
                <c:pt idx="13">
                  <c:v>62.399999999999991</c:v>
                </c:pt>
                <c:pt idx="14">
                  <c:v>67.099999999999994</c:v>
                </c:pt>
                <c:pt idx="15">
                  <c:v>71.8</c:v>
                </c:pt>
                <c:pt idx="16">
                  <c:v>76.5</c:v>
                </c:pt>
                <c:pt idx="17">
                  <c:v>81.2</c:v>
                </c:pt>
                <c:pt idx="18">
                  <c:v>85.899999999999991</c:v>
                </c:pt>
                <c:pt idx="19">
                  <c:v>90.6</c:v>
                </c:pt>
                <c:pt idx="20">
                  <c:v>95.3</c:v>
                </c:pt>
                <c:pt idx="21">
                  <c:v>100</c:v>
                </c:pt>
                <c:pt idx="22">
                  <c:v>102</c:v>
                </c:pt>
                <c:pt idx="23">
                  <c:v>104</c:v>
                </c:pt>
                <c:pt idx="24">
                  <c:v>106</c:v>
                </c:pt>
                <c:pt idx="25">
                  <c:v>108</c:v>
                </c:pt>
                <c:pt idx="26">
                  <c:v>110</c:v>
                </c:pt>
                <c:pt idx="27">
                  <c:v>112</c:v>
                </c:pt>
                <c:pt idx="28">
                  <c:v>114</c:v>
                </c:pt>
                <c:pt idx="29">
                  <c:v>116</c:v>
                </c:pt>
                <c:pt idx="30">
                  <c:v>118</c:v>
                </c:pt>
                <c:pt idx="31">
                  <c:v>120</c:v>
                </c:pt>
                <c:pt idx="32">
                  <c:v>131.9840725806452</c:v>
                </c:pt>
                <c:pt idx="33">
                  <c:v>135.60413000977522</c:v>
                </c:pt>
                <c:pt idx="34">
                  <c:v>139.2241874389052</c:v>
                </c:pt>
                <c:pt idx="35">
                  <c:v>142.84424486803522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1F-421B-95C5-F71436B12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325120"/>
        <c:axId val="780338848"/>
      </c:scatterChart>
      <c:valAx>
        <c:axId val="78032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38848"/>
        <c:crosses val="autoZero"/>
        <c:crossBetween val="midCat"/>
      </c:valAx>
      <c:valAx>
        <c:axId val="78033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2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27</xdr:col>
      <xdr:colOff>332038</xdr:colOff>
      <xdr:row>27</xdr:row>
      <xdr:rowOff>142292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A56E63-EBD5-461A-8F41-39BDA8CFCD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361950"/>
          <a:ext cx="10698413" cy="46698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11</xdr:row>
      <xdr:rowOff>176212</xdr:rowOff>
    </xdr:from>
    <xdr:to>
      <xdr:col>16</xdr:col>
      <xdr:colOff>266700</xdr:colOff>
      <xdr:row>27</xdr:row>
      <xdr:rowOff>23812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EE6B62-DE4A-80B5-1955-8EF52B76CB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D1" dT="2022-05-12T13:01:42.03" personId="{9E95C7A5-7FDF-48FF-95DD-9C4C7D0F3D8F}" id="{CB92AA55-3A07-470B-9A26-A7FF27D2D2A4}">
    <text>This data cannot be yet changed in Amiris</text>
  </threadedComment>
  <threadedComment ref="B5" dT="2022-04-06T15:22:46.27" personId="{9E95C7A5-7FDF-48FF-95DD-9C4C7D0F3D8F}" id="{E37968DD-8D02-47CA-BE6F-33DDE79E8DF9}">
    <text>same as biomass?</text>
  </threadedComment>
  <threadedComment ref="B15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I1" dT="2022-12-08T17:02:19.62" personId="{9E95C7A5-7FDF-48FF-95DD-9C4C7D0F3D8F}" id="{5CC74551-3D06-4CE0-90E0-64843D080B8B}">
    <text>In percentage: i..e 10% decrease would be from 0.4 to 0.36 efficiency in one year</text>
  </threadedComment>
  <threadedComment ref="K1" dT="2022-03-02T09:21:14.78" personId="{9E95C7A5-7FDF-48FF-95DD-9C4C7D0F3D8F}" id="{3F82BEFE-3858-4198-984F-A2165197D0C4}">
    <text>CHECK fuels assigned in traderes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" dT="2022-04-06T15:27:30.07" personId="{9E95C7A5-7FDF-48FF-95DD-9C4C7D0F3D8F}" id="{EEFF7767-7769-470F-A33E-1227270EB13E}">
    <text>the traderes are taken as the staring values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H3" dT="2022-10-21T14:06:44.09" personId="{9E95C7A5-7FDF-48FF-95DD-9C4C7D0F3D8F}" id="{C00C039F-D0D3-4076-A33F-67473C807015}">
    <text xml:space="preserve">This is anyways not used now
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2-10-20T19:52:57.08" personId="{9E95C7A5-7FDF-48FF-95DD-9C4C7D0F3D8F}" id="{E24AF75A-6A3B-4F3E-B299-697FB3230764}">
    <text xml:space="preserve">This value is filles in in the initilailzation module
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C1" dT="2022-11-25T14:28:38.44" personId="{9E95C7A5-7FDF-48FF-95DD-9C4C7D0F3D8F}" id="{3AF16F25-3804-44A0-80B1-955710236E64}">
    <text>Total = limit for all years. For the ones with year, data is interpolated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6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github.com/alexanderkell/elecsim/blob/master/elecsim/data/processed/carbon_price/uk_carbon_tax_historical.csv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Relationship Id="rId5" Type="http://schemas.microsoft.com/office/2017/10/relationships/threadedComment" Target="../threadedComments/threadedComment7.xml"/><Relationship Id="rId4" Type="http://schemas.openxmlformats.org/officeDocument/2006/relationships/comments" Target="../comments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9.xml"/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4.bin"/><Relationship Id="rId4" Type="http://schemas.microsoft.com/office/2017/10/relationships/threadedComment" Target="../threadedComments/threadedComment10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L42"/>
  <sheetViews>
    <sheetView zoomScaleNormal="100" workbookViewId="0">
      <selection activeCell="B37" sqref="B37"/>
    </sheetView>
  </sheetViews>
  <sheetFormatPr defaultRowHeight="14.5"/>
  <cols>
    <col min="1" max="1" width="17.90625" customWidth="1"/>
    <col min="2" max="2" width="30" customWidth="1"/>
    <col min="3" max="3" width="15.453125" customWidth="1"/>
    <col min="4" max="4" width="10.54296875" customWidth="1"/>
    <col min="5" max="5" width="13.54296875" customWidth="1"/>
    <col min="6" max="6" width="25.6328125" customWidth="1"/>
  </cols>
  <sheetData>
    <row r="1" spans="1:12" ht="29">
      <c r="A1" s="17" t="s">
        <v>250</v>
      </c>
      <c r="B1" s="24" t="s">
        <v>249</v>
      </c>
      <c r="C1" s="24" t="s">
        <v>257</v>
      </c>
      <c r="D1" s="18" t="s">
        <v>251</v>
      </c>
      <c r="E1" s="19" t="s">
        <v>330</v>
      </c>
      <c r="F1" s="22" t="s">
        <v>234</v>
      </c>
    </row>
    <row r="2" spans="1:12">
      <c r="A2" s="57" t="s">
        <v>168</v>
      </c>
      <c r="B2" s="58" t="s">
        <v>125</v>
      </c>
      <c r="C2" s="58" t="s">
        <v>268</v>
      </c>
      <c r="D2" s="59">
        <v>1</v>
      </c>
      <c r="F2" t="s">
        <v>337</v>
      </c>
    </row>
    <row r="3" spans="1:12">
      <c r="A3" s="60"/>
      <c r="B3" s="20" t="s">
        <v>126</v>
      </c>
      <c r="C3" s="20" t="s">
        <v>268</v>
      </c>
      <c r="D3" s="61">
        <v>2</v>
      </c>
      <c r="E3" s="32" t="s">
        <v>333</v>
      </c>
      <c r="F3" s="37" t="s">
        <v>384</v>
      </c>
    </row>
    <row r="4" spans="1:12">
      <c r="A4" s="60" t="s">
        <v>113</v>
      </c>
      <c r="B4" s="20" t="s">
        <v>113</v>
      </c>
      <c r="C4" s="20" t="s">
        <v>268</v>
      </c>
      <c r="D4" s="61">
        <v>3</v>
      </c>
    </row>
    <row r="5" spans="1:12">
      <c r="A5" s="60"/>
      <c r="B5" s="20" t="s">
        <v>127</v>
      </c>
      <c r="C5" s="20" t="s">
        <v>268</v>
      </c>
      <c r="D5" s="61">
        <v>4</v>
      </c>
      <c r="E5" s="32" t="s">
        <v>332</v>
      </c>
    </row>
    <row r="6" spans="1:12">
      <c r="A6" s="60"/>
      <c r="B6" s="20" t="s">
        <v>128</v>
      </c>
      <c r="C6" s="20" t="s">
        <v>268</v>
      </c>
      <c r="D6" s="61">
        <v>5</v>
      </c>
    </row>
    <row r="7" spans="1:12">
      <c r="A7" s="60"/>
      <c r="B7" s="20" t="s">
        <v>111</v>
      </c>
      <c r="C7" s="20" t="s">
        <v>268</v>
      </c>
      <c r="D7" s="61">
        <v>6</v>
      </c>
    </row>
    <row r="8" spans="1:12">
      <c r="A8" s="60"/>
      <c r="B8" s="20" t="s">
        <v>129</v>
      </c>
      <c r="C8" s="20" t="s">
        <v>268</v>
      </c>
      <c r="D8" s="61">
        <v>7</v>
      </c>
      <c r="K8" s="32"/>
      <c r="L8" s="32"/>
    </row>
    <row r="9" spans="1:12">
      <c r="A9" s="60"/>
      <c r="B9" s="20" t="s">
        <v>130</v>
      </c>
      <c r="C9" s="20" t="s">
        <v>268</v>
      </c>
      <c r="D9" s="61">
        <v>8</v>
      </c>
      <c r="L9" s="32"/>
    </row>
    <row r="10" spans="1:12">
      <c r="A10" s="60"/>
      <c r="B10" s="20" t="s">
        <v>131</v>
      </c>
      <c r="C10" s="20" t="s">
        <v>268</v>
      </c>
      <c r="D10" s="61">
        <v>9</v>
      </c>
      <c r="L10" s="32"/>
    </row>
    <row r="11" spans="1:12">
      <c r="A11" s="60"/>
      <c r="B11" s="20" t="s">
        <v>132</v>
      </c>
      <c r="C11" s="20" t="s">
        <v>255</v>
      </c>
      <c r="D11" s="61">
        <v>10</v>
      </c>
      <c r="L11" s="32"/>
    </row>
    <row r="12" spans="1:12">
      <c r="A12" s="60"/>
      <c r="B12" s="20" t="s">
        <v>133</v>
      </c>
      <c r="C12" s="20" t="s">
        <v>255</v>
      </c>
      <c r="D12" s="61">
        <v>11</v>
      </c>
      <c r="K12" s="32"/>
      <c r="L12" s="32"/>
    </row>
    <row r="13" spans="1:12">
      <c r="A13" s="60" t="s">
        <v>172</v>
      </c>
      <c r="B13" s="20" t="s">
        <v>134</v>
      </c>
      <c r="C13" s="20" t="s">
        <v>255</v>
      </c>
      <c r="D13" s="61">
        <v>12</v>
      </c>
      <c r="K13" s="32"/>
      <c r="L13" s="32"/>
    </row>
    <row r="14" spans="1:12">
      <c r="A14" s="60"/>
      <c r="B14" s="20" t="s">
        <v>135</v>
      </c>
      <c r="C14" s="20" t="s">
        <v>255</v>
      </c>
      <c r="D14" s="61">
        <v>13</v>
      </c>
      <c r="K14" s="32"/>
      <c r="L14" s="32"/>
    </row>
    <row r="15" spans="1:12">
      <c r="A15" s="60" t="s">
        <v>170</v>
      </c>
      <c r="B15" s="20" t="s">
        <v>76</v>
      </c>
      <c r="C15" s="20" t="s">
        <v>268</v>
      </c>
      <c r="D15" s="61">
        <v>14</v>
      </c>
      <c r="E15" s="32" t="s">
        <v>76</v>
      </c>
      <c r="K15" s="32"/>
      <c r="L15" s="32"/>
    </row>
    <row r="16" spans="1:12">
      <c r="A16" s="60"/>
      <c r="B16" s="20" t="s">
        <v>136</v>
      </c>
      <c r="C16" s="20" t="s">
        <v>268</v>
      </c>
      <c r="D16" s="61">
        <v>15</v>
      </c>
      <c r="K16" s="32"/>
      <c r="L16" s="32"/>
    </row>
    <row r="17" spans="1:12">
      <c r="A17" s="60"/>
      <c r="B17" s="20" t="s">
        <v>137</v>
      </c>
      <c r="C17" s="20" t="s">
        <v>268</v>
      </c>
      <c r="D17" s="61">
        <v>16</v>
      </c>
      <c r="L17" s="32"/>
    </row>
    <row r="18" spans="1:12">
      <c r="A18" s="60" t="s">
        <v>138</v>
      </c>
      <c r="B18" s="20" t="s">
        <v>138</v>
      </c>
      <c r="C18" s="20" t="s">
        <v>268</v>
      </c>
      <c r="D18" s="61">
        <v>17</v>
      </c>
      <c r="E18" s="32" t="s">
        <v>331</v>
      </c>
      <c r="F18" s="32" t="s">
        <v>138</v>
      </c>
      <c r="L18" s="32"/>
    </row>
    <row r="19" spans="1:12">
      <c r="A19" s="60"/>
      <c r="B19" s="20" t="s">
        <v>139</v>
      </c>
      <c r="C19" s="20" t="s">
        <v>268</v>
      </c>
      <c r="D19" s="61">
        <v>18</v>
      </c>
      <c r="L19" s="32"/>
    </row>
    <row r="20" spans="1:12">
      <c r="A20" s="60"/>
      <c r="B20" s="20" t="s">
        <v>140</v>
      </c>
      <c r="C20" s="20" t="s">
        <v>256</v>
      </c>
      <c r="D20" s="61">
        <v>19</v>
      </c>
    </row>
    <row r="21" spans="1:12">
      <c r="A21" s="60"/>
      <c r="B21" s="20" t="s">
        <v>141</v>
      </c>
      <c r="C21" s="20" t="s">
        <v>252</v>
      </c>
      <c r="D21" s="61">
        <v>20</v>
      </c>
    </row>
    <row r="22" spans="1:12">
      <c r="A22" s="60" t="s">
        <v>171</v>
      </c>
      <c r="B22" s="20" t="s">
        <v>142</v>
      </c>
      <c r="C22" s="20" t="s">
        <v>256</v>
      </c>
      <c r="D22" s="61">
        <v>21</v>
      </c>
    </row>
    <row r="23" spans="1:12">
      <c r="A23" s="60"/>
      <c r="B23" s="20" t="s">
        <v>143</v>
      </c>
      <c r="C23" s="20" t="s">
        <v>268</v>
      </c>
      <c r="D23" s="61">
        <v>22</v>
      </c>
    </row>
    <row r="24" spans="1:12">
      <c r="A24" s="60" t="s">
        <v>174</v>
      </c>
      <c r="B24" s="20" t="s">
        <v>144</v>
      </c>
      <c r="C24" s="20" t="s">
        <v>254</v>
      </c>
      <c r="D24" s="61">
        <v>23</v>
      </c>
      <c r="E24" s="32" t="s">
        <v>144</v>
      </c>
    </row>
    <row r="25" spans="1:12">
      <c r="A25" s="60" t="s">
        <v>173</v>
      </c>
      <c r="B25" s="20" t="s">
        <v>145</v>
      </c>
      <c r="C25" s="20" t="s">
        <v>253</v>
      </c>
      <c r="D25" s="61">
        <v>24</v>
      </c>
    </row>
    <row r="26" spans="1:12">
      <c r="A26" s="60"/>
      <c r="B26" s="20" t="s">
        <v>146</v>
      </c>
      <c r="C26" s="20" t="s">
        <v>268</v>
      </c>
      <c r="D26" s="61">
        <v>25</v>
      </c>
    </row>
    <row r="27" spans="1:12">
      <c r="A27" s="60"/>
      <c r="B27" s="20" t="s">
        <v>204</v>
      </c>
      <c r="C27" s="20" t="s">
        <v>268</v>
      </c>
      <c r="D27" s="61">
        <v>26</v>
      </c>
    </row>
    <row r="28" spans="1:12">
      <c r="A28" s="60"/>
      <c r="B28" s="20" t="s">
        <v>203</v>
      </c>
      <c r="C28" s="20" t="s">
        <v>268</v>
      </c>
      <c r="D28" s="61">
        <v>27</v>
      </c>
    </row>
    <row r="29" spans="1:12">
      <c r="A29" s="62" t="s">
        <v>209</v>
      </c>
      <c r="B29" s="23" t="str">
        <f>A29</f>
        <v>Coal PSC</v>
      </c>
      <c r="C29" s="20" t="s">
        <v>268</v>
      </c>
      <c r="D29" s="61">
        <v>28</v>
      </c>
    </row>
    <row r="30" spans="1:12">
      <c r="A30" s="62" t="s">
        <v>210</v>
      </c>
      <c r="B30" s="23" t="str">
        <f>A30</f>
        <v>Lignite PSC</v>
      </c>
      <c r="C30" s="20" t="s">
        <v>268</v>
      </c>
      <c r="D30" s="61">
        <v>29</v>
      </c>
    </row>
    <row r="31" spans="1:12">
      <c r="A31" s="62" t="s">
        <v>211</v>
      </c>
      <c r="B31" s="23" t="s">
        <v>211</v>
      </c>
      <c r="C31" s="20" t="s">
        <v>268</v>
      </c>
      <c r="D31" s="61">
        <v>30</v>
      </c>
    </row>
    <row r="32" spans="1:12">
      <c r="A32" s="60"/>
      <c r="B32" s="32" t="s">
        <v>385</v>
      </c>
      <c r="C32" s="20" t="s">
        <v>268</v>
      </c>
      <c r="D32" s="61">
        <v>31</v>
      </c>
    </row>
    <row r="33" spans="1:4">
      <c r="A33" s="60"/>
      <c r="B33" s="60" t="s">
        <v>380</v>
      </c>
      <c r="C33" s="20" t="s">
        <v>268</v>
      </c>
      <c r="D33" s="61">
        <v>32</v>
      </c>
    </row>
    <row r="34" spans="1:4">
      <c r="A34" s="60"/>
      <c r="B34" s="60" t="s">
        <v>381</v>
      </c>
      <c r="C34" s="20" t="s">
        <v>268</v>
      </c>
      <c r="D34" s="61">
        <v>33</v>
      </c>
    </row>
    <row r="35" spans="1:4">
      <c r="A35" s="60"/>
      <c r="B35" s="60" t="s">
        <v>382</v>
      </c>
      <c r="C35" s="20" t="s">
        <v>268</v>
      </c>
      <c r="D35" s="61">
        <v>34</v>
      </c>
    </row>
    <row r="36" spans="1:4">
      <c r="A36" s="63"/>
      <c r="B36" s="63" t="s">
        <v>383</v>
      </c>
      <c r="C36" s="64" t="s">
        <v>268</v>
      </c>
      <c r="D36" s="65">
        <v>35</v>
      </c>
    </row>
    <row r="37" spans="1:4">
      <c r="B37" s="37" t="s">
        <v>111</v>
      </c>
      <c r="C37" s="64" t="s">
        <v>268</v>
      </c>
      <c r="D37" s="65">
        <v>36</v>
      </c>
    </row>
    <row r="38" spans="1:4">
      <c r="B38" s="20"/>
    </row>
    <row r="39" spans="1:4">
      <c r="B39" s="60"/>
    </row>
    <row r="40" spans="1:4">
      <c r="B40" s="60"/>
    </row>
    <row r="41" spans="1:4">
      <c r="B41" s="60"/>
    </row>
    <row r="42" spans="1:4">
      <c r="B42" s="6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F26"/>
  <sheetViews>
    <sheetView workbookViewId="0">
      <selection activeCell="G10" sqref="G10"/>
    </sheetView>
  </sheetViews>
  <sheetFormatPr defaultRowHeight="14.5"/>
  <cols>
    <col min="1" max="1" width="18.54296875" customWidth="1"/>
    <col min="2" max="2" width="14" customWidth="1"/>
    <col min="3" max="3" width="12.90625" customWidth="1"/>
    <col min="4" max="4" width="28.26953125" style="32" customWidth="1"/>
    <col min="5" max="5" width="14.453125" customWidth="1"/>
    <col min="6" max="6" width="24" customWidth="1"/>
    <col min="7" max="7" width="25.26953125" customWidth="1"/>
  </cols>
  <sheetData>
    <row r="1" spans="1:6">
      <c r="A1" s="57" t="s">
        <v>247</v>
      </c>
      <c r="B1" s="58" t="s">
        <v>248</v>
      </c>
      <c r="C1" s="59" t="s">
        <v>246</v>
      </c>
      <c r="E1" t="s">
        <v>390</v>
      </c>
      <c r="F1" t="s">
        <v>391</v>
      </c>
    </row>
    <row r="2" spans="1:6">
      <c r="A2" s="67" t="s">
        <v>152</v>
      </c>
      <c r="B2" s="20" t="s">
        <v>214</v>
      </c>
      <c r="C2" s="61">
        <v>1</v>
      </c>
      <c r="E2" t="s">
        <v>69</v>
      </c>
      <c r="F2" s="29"/>
    </row>
    <row r="3" spans="1:6">
      <c r="A3" s="67" t="s">
        <v>156</v>
      </c>
      <c r="B3" s="20" t="s">
        <v>228</v>
      </c>
      <c r="C3" s="61">
        <v>2</v>
      </c>
      <c r="E3" t="s">
        <v>74</v>
      </c>
      <c r="F3" s="29"/>
    </row>
    <row r="4" spans="1:6">
      <c r="A4" s="67" t="s">
        <v>160</v>
      </c>
      <c r="B4" s="20" t="s">
        <v>333</v>
      </c>
      <c r="C4" s="61">
        <v>3</v>
      </c>
      <c r="E4" t="s">
        <v>80</v>
      </c>
    </row>
    <row r="5" spans="1:6">
      <c r="A5" s="60" t="s">
        <v>148</v>
      </c>
      <c r="B5" s="66" t="s">
        <v>148</v>
      </c>
      <c r="C5" s="61">
        <v>4</v>
      </c>
      <c r="E5" t="s">
        <v>71</v>
      </c>
    </row>
    <row r="6" spans="1:6">
      <c r="A6" s="67" t="s">
        <v>153</v>
      </c>
      <c r="B6" s="20" t="s">
        <v>213</v>
      </c>
      <c r="C6" s="61">
        <v>5</v>
      </c>
      <c r="E6" t="s">
        <v>78</v>
      </c>
      <c r="F6" s="29"/>
    </row>
    <row r="7" spans="1:6">
      <c r="A7" s="67" t="s">
        <v>154</v>
      </c>
      <c r="B7" s="66" t="s">
        <v>229</v>
      </c>
      <c r="C7" s="61">
        <v>6</v>
      </c>
    </row>
    <row r="8" spans="1:6">
      <c r="A8" s="60" t="s">
        <v>155</v>
      </c>
      <c r="B8" s="66" t="s">
        <v>230</v>
      </c>
      <c r="C8" s="61">
        <v>7</v>
      </c>
    </row>
    <row r="9" spans="1:6">
      <c r="A9" s="67" t="s">
        <v>157</v>
      </c>
      <c r="B9" s="20" t="s">
        <v>212</v>
      </c>
      <c r="C9" s="61">
        <v>8</v>
      </c>
      <c r="E9" t="s">
        <v>73</v>
      </c>
      <c r="F9" s="29"/>
    </row>
    <row r="10" spans="1:6">
      <c r="A10" s="67" t="s">
        <v>158</v>
      </c>
      <c r="B10" s="20" t="s">
        <v>119</v>
      </c>
      <c r="C10" s="61">
        <v>9</v>
      </c>
      <c r="E10" t="s">
        <v>76</v>
      </c>
    </row>
    <row r="11" spans="1:6">
      <c r="A11" s="60" t="s">
        <v>159</v>
      </c>
      <c r="B11" s="66" t="s">
        <v>231</v>
      </c>
      <c r="C11" s="61">
        <v>10</v>
      </c>
    </row>
    <row r="12" spans="1:6">
      <c r="A12" s="60" t="s">
        <v>150</v>
      </c>
      <c r="B12" s="66" t="s">
        <v>276</v>
      </c>
      <c r="C12" s="61">
        <v>11</v>
      </c>
      <c r="E12" t="s">
        <v>67</v>
      </c>
    </row>
    <row r="13" spans="1:6">
      <c r="A13" s="60" t="s">
        <v>149</v>
      </c>
      <c r="B13" s="66" t="s">
        <v>232</v>
      </c>
      <c r="C13" s="61">
        <v>12</v>
      </c>
    </row>
    <row r="14" spans="1:6">
      <c r="A14" s="68" t="s">
        <v>161</v>
      </c>
      <c r="B14" s="64" t="s">
        <v>108</v>
      </c>
      <c r="C14" s="65">
        <v>13</v>
      </c>
    </row>
    <row r="17" spans="1:5">
      <c r="A17" s="12"/>
      <c r="E17" s="6"/>
    </row>
    <row r="18" spans="1:5">
      <c r="A18" s="12"/>
    </row>
    <row r="19" spans="1:5">
      <c r="A19" s="12"/>
    </row>
    <row r="20" spans="1:5">
      <c r="A20" s="12"/>
    </row>
    <row r="21" spans="1:5">
      <c r="A21" s="12"/>
    </row>
    <row r="22" spans="1:5">
      <c r="A22" s="12"/>
    </row>
    <row r="23" spans="1:5">
      <c r="A23" s="12"/>
    </row>
    <row r="24" spans="1:5">
      <c r="A24" s="12"/>
    </row>
    <row r="25" spans="1:5">
      <c r="A25" s="12"/>
    </row>
    <row r="26" spans="1:5">
      <c r="A26" s="1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sheetPr>
    <tabColor theme="7" tint="0.79998168889431442"/>
  </sheetPr>
  <dimension ref="A1:B8"/>
  <sheetViews>
    <sheetView workbookViewId="0">
      <selection activeCell="N14" sqref="N14"/>
    </sheetView>
  </sheetViews>
  <sheetFormatPr defaultRowHeight="14.5"/>
  <cols>
    <col min="1" max="1" width="26.54296875" customWidth="1"/>
    <col min="2" max="2" width="12.54296875" customWidth="1"/>
  </cols>
  <sheetData>
    <row r="1" spans="1:2">
      <c r="A1" t="s">
        <v>215</v>
      </c>
      <c r="B1" t="s">
        <v>233</v>
      </c>
    </row>
    <row r="2" spans="1:2">
      <c r="A2" s="4" t="s">
        <v>235</v>
      </c>
      <c r="B2" t="s">
        <v>242</v>
      </c>
    </row>
    <row r="3" spans="1:2">
      <c r="A3" t="s">
        <v>237</v>
      </c>
      <c r="B3" t="s">
        <v>245</v>
      </c>
    </row>
    <row r="4" spans="1:2">
      <c r="A4" t="s">
        <v>238</v>
      </c>
      <c r="B4" t="s">
        <v>243</v>
      </c>
    </row>
    <row r="5" spans="1:2">
      <c r="A5" t="s">
        <v>239</v>
      </c>
      <c r="B5" t="s">
        <v>243</v>
      </c>
    </row>
    <row r="6" spans="1:2">
      <c r="A6" t="s">
        <v>240</v>
      </c>
      <c r="B6" t="s">
        <v>225</v>
      </c>
    </row>
    <row r="7" spans="1:2">
      <c r="A7" t="s">
        <v>241</v>
      </c>
      <c r="B7" t="s">
        <v>225</v>
      </c>
    </row>
    <row r="8" spans="1:2">
      <c r="A8" t="s">
        <v>236</v>
      </c>
      <c r="B8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50" activePane="bottomLeft" state="frozen"/>
      <selection pane="bottomLeft" activeCell="B61" sqref="B61"/>
    </sheetView>
  </sheetViews>
  <sheetFormatPr defaultRowHeight="14.5"/>
  <cols>
    <col min="1" max="1" width="31.81640625" customWidth="1"/>
    <col min="2" max="2" width="46.7265625" customWidth="1"/>
    <col min="3" max="3" width="60.453125" customWidth="1"/>
    <col min="4" max="4" width="60.7265625" customWidth="1"/>
    <col min="5" max="5" width="12.54296875" customWidth="1"/>
    <col min="6" max="6" width="14.453125" customWidth="1"/>
    <col min="9" max="9" width="13.36328125" customWidth="1"/>
  </cols>
  <sheetData>
    <row r="1" spans="1:5">
      <c r="A1" s="4" t="s">
        <v>97</v>
      </c>
      <c r="B1" t="s">
        <v>389</v>
      </c>
    </row>
    <row r="2" spans="1:5" s="32" customFormat="1">
      <c r="A2" s="9" t="s">
        <v>388</v>
      </c>
      <c r="B2" s="32" t="s">
        <v>180</v>
      </c>
    </row>
    <row r="3" spans="1:5">
      <c r="A3" s="30" t="s">
        <v>322</v>
      </c>
      <c r="B3" t="s">
        <v>323</v>
      </c>
    </row>
    <row r="4" spans="1:5">
      <c r="A4" s="47" t="s">
        <v>364</v>
      </c>
      <c r="B4" t="s">
        <v>365</v>
      </c>
    </row>
    <row r="6" spans="1:5">
      <c r="A6" s="16"/>
      <c r="B6" s="16" t="s">
        <v>392</v>
      </c>
      <c r="C6" s="16" t="s">
        <v>99</v>
      </c>
      <c r="D6" s="16" t="s">
        <v>305</v>
      </c>
      <c r="E6" s="16" t="s">
        <v>295</v>
      </c>
    </row>
    <row r="7" spans="1:5">
      <c r="A7" s="16" t="s">
        <v>186</v>
      </c>
      <c r="B7" s="16" t="s">
        <v>223</v>
      </c>
      <c r="C7" s="16" t="s">
        <v>320</v>
      </c>
      <c r="D7" s="16"/>
      <c r="E7" s="16"/>
    </row>
    <row r="8" spans="1:5">
      <c r="A8" s="16"/>
      <c r="B8" s="16" t="s">
        <v>187</v>
      </c>
      <c r="C8" s="16" t="s">
        <v>226</v>
      </c>
      <c r="D8" s="16"/>
      <c r="E8" s="16"/>
    </row>
    <row r="9" spans="1:5">
      <c r="B9" s="28" t="s">
        <v>227</v>
      </c>
      <c r="C9" s="16" t="s">
        <v>316</v>
      </c>
      <c r="D9" s="16"/>
      <c r="E9" s="16"/>
    </row>
    <row r="10" spans="1:5">
      <c r="B10" s="16" t="s">
        <v>311</v>
      </c>
      <c r="C10" s="16"/>
      <c r="D10" s="16"/>
      <c r="E10" s="16"/>
    </row>
    <row r="11" spans="1:5">
      <c r="B11" s="16" t="s">
        <v>303</v>
      </c>
      <c r="C11" s="16" t="s">
        <v>304</v>
      </c>
      <c r="D11" s="16"/>
      <c r="E11" s="16"/>
    </row>
    <row r="12" spans="1:5">
      <c r="A12" s="16" t="s">
        <v>100</v>
      </c>
      <c r="B12" s="9" t="s">
        <v>222</v>
      </c>
      <c r="C12" s="16" t="s">
        <v>318</v>
      </c>
      <c r="D12" s="16"/>
      <c r="E12" s="16"/>
    </row>
    <row r="13" spans="1:5">
      <c r="A13" s="16"/>
      <c r="B13" s="9" t="s">
        <v>219</v>
      </c>
      <c r="C13" s="16" t="s">
        <v>318</v>
      </c>
      <c r="D13" s="16"/>
    </row>
    <row r="14" spans="1:5">
      <c r="A14" s="16"/>
      <c r="B14" s="9" t="s">
        <v>220</v>
      </c>
      <c r="C14" s="16" t="s">
        <v>318</v>
      </c>
      <c r="D14" s="16"/>
      <c r="E14" s="16"/>
    </row>
    <row r="15" spans="1:5">
      <c r="A15" s="16"/>
      <c r="B15" s="9" t="s">
        <v>216</v>
      </c>
      <c r="C15" s="16" t="s">
        <v>302</v>
      </c>
      <c r="D15" s="16"/>
      <c r="E15" s="16"/>
    </row>
    <row r="16" spans="1:5">
      <c r="A16" s="16"/>
      <c r="B16" s="9" t="s">
        <v>217</v>
      </c>
      <c r="C16" s="16" t="s">
        <v>294</v>
      </c>
      <c r="D16" s="16"/>
      <c r="E16" s="16"/>
    </row>
    <row r="17" spans="1:5">
      <c r="A17" s="16"/>
      <c r="B17" s="9" t="s">
        <v>218</v>
      </c>
      <c r="C17" s="16" t="s">
        <v>299</v>
      </c>
      <c r="D17" s="16"/>
      <c r="E17" s="16"/>
    </row>
    <row r="18" spans="1:5">
      <c r="A18" s="16"/>
      <c r="B18" s="16" t="s">
        <v>103</v>
      </c>
      <c r="C18" s="16"/>
      <c r="D18" s="16"/>
      <c r="E18" s="16"/>
    </row>
    <row r="19" spans="1:5">
      <c r="A19" s="16"/>
      <c r="B19" s="16" t="s">
        <v>166</v>
      </c>
      <c r="C19" s="16" t="s">
        <v>313</v>
      </c>
      <c r="D19" s="16" t="s">
        <v>292</v>
      </c>
      <c r="E19" s="16"/>
    </row>
    <row r="20" spans="1:5">
      <c r="A20" s="16"/>
      <c r="B20" s="16" t="s">
        <v>95</v>
      </c>
      <c r="C20" s="16"/>
      <c r="D20" s="16" t="s">
        <v>292</v>
      </c>
      <c r="E20" s="16"/>
    </row>
    <row r="21" spans="1:5">
      <c r="A21" s="16"/>
      <c r="B21" s="16" t="s">
        <v>96</v>
      </c>
      <c r="C21" s="16" t="s">
        <v>297</v>
      </c>
      <c r="D21" s="16" t="s">
        <v>292</v>
      </c>
      <c r="E21" s="16"/>
    </row>
    <row r="22" spans="1:5">
      <c r="A22" s="16"/>
      <c r="B22" s="16" t="s">
        <v>164</v>
      </c>
      <c r="C22" s="16" t="s">
        <v>296</v>
      </c>
      <c r="D22" s="16" t="s">
        <v>292</v>
      </c>
      <c r="E22" s="16"/>
    </row>
    <row r="23" spans="1:5">
      <c r="A23" s="16"/>
      <c r="B23" s="16" t="s">
        <v>273</v>
      </c>
      <c r="C23" s="27" t="s">
        <v>298</v>
      </c>
      <c r="D23" s="16" t="s">
        <v>292</v>
      </c>
      <c r="E23" s="16"/>
    </row>
    <row r="24" spans="1:5">
      <c r="A24" s="16"/>
      <c r="B24" s="16" t="s">
        <v>263</v>
      </c>
      <c r="C24" s="16" t="s">
        <v>196</v>
      </c>
      <c r="D24" s="16" t="s">
        <v>292</v>
      </c>
    </row>
    <row r="25" spans="1:5">
      <c r="A25" s="16"/>
      <c r="B25" s="16" t="s">
        <v>264</v>
      </c>
      <c r="C25" s="16" t="s">
        <v>196</v>
      </c>
      <c r="D25" s="16"/>
      <c r="E25" s="16"/>
    </row>
    <row r="26" spans="1:5">
      <c r="A26" s="16"/>
      <c r="B26" s="16" t="s">
        <v>265</v>
      </c>
      <c r="C26" s="16" t="s">
        <v>196</v>
      </c>
      <c r="D26" s="16"/>
      <c r="E26" s="16"/>
    </row>
    <row r="27" spans="1:5" ht="17" customHeight="1">
      <c r="A27" s="16"/>
      <c r="B27" s="16" t="s">
        <v>208</v>
      </c>
      <c r="C27" s="16"/>
      <c r="D27" s="16" t="s">
        <v>317</v>
      </c>
      <c r="E27" s="16"/>
    </row>
    <row r="28" spans="1:5">
      <c r="A28" s="16" t="s">
        <v>301</v>
      </c>
      <c r="B28" s="28" t="s">
        <v>306</v>
      </c>
      <c r="C28" s="16" t="s">
        <v>185</v>
      </c>
      <c r="D28" s="16"/>
      <c r="E28" s="16"/>
    </row>
    <row r="29" spans="1:5">
      <c r="A29" s="16"/>
      <c r="B29" s="16" t="s">
        <v>307</v>
      </c>
      <c r="C29" s="16" t="s">
        <v>314</v>
      </c>
      <c r="D29" s="16" t="s">
        <v>292</v>
      </c>
      <c r="E29" s="16"/>
    </row>
    <row r="30" spans="1:5">
      <c r="A30" s="16"/>
      <c r="B30" s="16" t="s">
        <v>63</v>
      </c>
      <c r="C30" s="16"/>
      <c r="D30" s="16"/>
      <c r="E30" s="16"/>
    </row>
    <row r="31" spans="1:5">
      <c r="A31" s="16"/>
      <c r="B31" s="16" t="s">
        <v>64</v>
      </c>
      <c r="C31" s="16"/>
      <c r="D31" s="16"/>
      <c r="E31" s="16"/>
    </row>
    <row r="32" spans="1:5">
      <c r="A32" s="16" t="s">
        <v>178</v>
      </c>
      <c r="B32" s="16" t="s">
        <v>307</v>
      </c>
      <c r="C32" s="16" t="s">
        <v>314</v>
      </c>
      <c r="D32" s="16" t="s">
        <v>292</v>
      </c>
      <c r="E32" s="16"/>
    </row>
    <row r="33" spans="1:5">
      <c r="A33" s="16" t="s">
        <v>300</v>
      </c>
      <c r="B33" s="16" t="s">
        <v>266</v>
      </c>
      <c r="C33" s="16"/>
      <c r="D33" s="16"/>
      <c r="E33" s="16"/>
    </row>
    <row r="34" spans="1:5">
      <c r="A34" s="16" t="s">
        <v>309</v>
      </c>
      <c r="B34" s="16" t="s">
        <v>262</v>
      </c>
      <c r="C34" s="16" t="s">
        <v>310</v>
      </c>
      <c r="D34" s="16"/>
      <c r="E34" s="16"/>
    </row>
    <row r="35" spans="1:5">
      <c r="A35" s="16"/>
      <c r="B35" s="16" t="s">
        <v>258</v>
      </c>
      <c r="C35" s="16" t="s">
        <v>310</v>
      </c>
      <c r="D35" s="16"/>
      <c r="E35" s="16"/>
    </row>
    <row r="36" spans="1:5">
      <c r="A36" s="16"/>
      <c r="B36" s="16" t="s">
        <v>259</v>
      </c>
      <c r="C36" s="16" t="s">
        <v>310</v>
      </c>
      <c r="D36" s="16"/>
      <c r="E36" s="16"/>
    </row>
    <row r="37" spans="1:5">
      <c r="A37" s="16"/>
      <c r="B37" s="16" t="s">
        <v>260</v>
      </c>
      <c r="C37" s="16" t="s">
        <v>310</v>
      </c>
      <c r="D37" s="16"/>
      <c r="E37" s="16"/>
    </row>
    <row r="38" spans="1:5">
      <c r="A38" s="16"/>
      <c r="B38" s="16" t="s">
        <v>261</v>
      </c>
      <c r="C38" s="16" t="s">
        <v>310</v>
      </c>
      <c r="D38" s="16"/>
      <c r="E38" s="16"/>
    </row>
    <row r="39" spans="1:5">
      <c r="A39" s="16" t="s">
        <v>101</v>
      </c>
      <c r="B39" s="16" t="s">
        <v>29</v>
      </c>
      <c r="C39" s="16"/>
      <c r="D39" s="16" t="s">
        <v>292</v>
      </c>
      <c r="E39" s="16"/>
    </row>
    <row r="40" spans="1:5">
      <c r="A40" s="16"/>
      <c r="B40" s="16" t="s">
        <v>30</v>
      </c>
      <c r="C40" s="16"/>
      <c r="D40" s="16" t="s">
        <v>292</v>
      </c>
      <c r="E40" s="16"/>
    </row>
    <row r="41" spans="1:5">
      <c r="A41" s="16"/>
      <c r="B41" s="16" t="s">
        <v>31</v>
      </c>
      <c r="C41" s="16"/>
      <c r="D41" s="16" t="s">
        <v>292</v>
      </c>
      <c r="E41" s="16"/>
    </row>
    <row r="42" spans="1:5">
      <c r="A42" s="16"/>
      <c r="B42" s="16" t="s">
        <v>32</v>
      </c>
      <c r="C42" s="16"/>
      <c r="D42" s="16" t="s">
        <v>292</v>
      </c>
      <c r="E42" s="16"/>
    </row>
    <row r="43" spans="1:5">
      <c r="A43" s="16"/>
      <c r="B43" s="16" t="s">
        <v>34</v>
      </c>
      <c r="C43" s="16" t="s">
        <v>319</v>
      </c>
      <c r="D43" s="16" t="s">
        <v>292</v>
      </c>
      <c r="E43" s="16"/>
    </row>
    <row r="44" spans="1:5">
      <c r="A44" s="16" t="s">
        <v>98</v>
      </c>
      <c r="B44" s="16" t="s">
        <v>53</v>
      </c>
      <c r="C44" s="16"/>
      <c r="D44" s="16" t="s">
        <v>292</v>
      </c>
      <c r="E44" s="16"/>
    </row>
    <row r="45" spans="1:5">
      <c r="A45" s="16"/>
      <c r="B45" s="16" t="s">
        <v>54</v>
      </c>
      <c r="C45" s="16"/>
      <c r="D45" s="16" t="s">
        <v>292</v>
      </c>
      <c r="E45" s="16"/>
    </row>
    <row r="46" spans="1:5">
      <c r="A46" s="16"/>
      <c r="B46" s="16" t="s">
        <v>55</v>
      </c>
      <c r="C46" s="16"/>
      <c r="D46" s="16" t="s">
        <v>292</v>
      </c>
      <c r="E46" s="16"/>
    </row>
    <row r="47" spans="1:5">
      <c r="A47" s="16"/>
      <c r="B47" s="16" t="s">
        <v>56</v>
      </c>
      <c r="C47" s="16"/>
      <c r="D47" s="16" t="s">
        <v>292</v>
      </c>
      <c r="E47" s="16"/>
    </row>
    <row r="48" spans="1:5">
      <c r="A48" s="16" t="s">
        <v>293</v>
      </c>
      <c r="B48" s="16" t="s">
        <v>287</v>
      </c>
      <c r="C48" s="16"/>
      <c r="D48" s="16" t="s">
        <v>292</v>
      </c>
      <c r="E48" s="16"/>
    </row>
    <row r="49" spans="1:5">
      <c r="A49" s="16"/>
      <c r="B49" s="16" t="s">
        <v>288</v>
      </c>
      <c r="C49" s="16"/>
      <c r="D49" s="16" t="s">
        <v>292</v>
      </c>
      <c r="E49" s="16"/>
    </row>
    <row r="50" spans="1:5">
      <c r="A50" s="16" t="s">
        <v>293</v>
      </c>
      <c r="B50" s="16" t="s">
        <v>312</v>
      </c>
      <c r="C50" s="16" t="s">
        <v>315</v>
      </c>
      <c r="D50" s="16" t="s">
        <v>292</v>
      </c>
      <c r="E50" s="16"/>
    </row>
    <row r="51" spans="1:5">
      <c r="A51" s="16" t="s">
        <v>104</v>
      </c>
      <c r="B51" s="16" t="s">
        <v>50</v>
      </c>
      <c r="C51" s="16" t="s">
        <v>308</v>
      </c>
      <c r="D51" s="16" t="s">
        <v>292</v>
      </c>
      <c r="E51" s="16"/>
    </row>
    <row r="52" spans="1:5">
      <c r="A52" s="16"/>
      <c r="B52" s="16" t="s">
        <v>39</v>
      </c>
      <c r="C52" s="16" t="s">
        <v>308</v>
      </c>
      <c r="D52" s="16" t="s">
        <v>292</v>
      </c>
      <c r="E52" s="16"/>
    </row>
    <row r="53" spans="1:5">
      <c r="A53" s="16"/>
      <c r="B53" s="16" t="s">
        <v>40</v>
      </c>
      <c r="C53" s="16" t="s">
        <v>308</v>
      </c>
      <c r="D53" s="16" t="s">
        <v>292</v>
      </c>
      <c r="E53" s="16"/>
    </row>
    <row r="54" spans="1:5">
      <c r="A54" s="16"/>
      <c r="B54" s="16" t="s">
        <v>41</v>
      </c>
      <c r="C54" s="16" t="s">
        <v>308</v>
      </c>
      <c r="D54" s="16" t="s">
        <v>292</v>
      </c>
      <c r="E54" s="16"/>
    </row>
    <row r="55" spans="1:5">
      <c r="A55" s="16"/>
      <c r="B55" s="16" t="s">
        <v>105</v>
      </c>
      <c r="C55" s="16" t="s">
        <v>308</v>
      </c>
      <c r="D55" s="16" t="s">
        <v>292</v>
      </c>
      <c r="E55" s="16"/>
    </row>
    <row r="56" spans="1:5">
      <c r="A56" t="s">
        <v>393</v>
      </c>
      <c r="C56" s="27" t="s">
        <v>395</v>
      </c>
    </row>
    <row r="57" spans="1:5">
      <c r="A57" t="s">
        <v>394</v>
      </c>
      <c r="C57" s="27" t="s">
        <v>396</v>
      </c>
    </row>
    <row r="62" spans="1:5" ht="18.5">
      <c r="A62" s="15"/>
      <c r="B62" s="15"/>
      <c r="C62" s="15"/>
    </row>
    <row r="63" spans="1:5">
      <c r="A63" s="12"/>
      <c r="B63" s="12"/>
      <c r="C63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F3"/>
  <sheetViews>
    <sheetView workbookViewId="0">
      <selection activeCell="A40" sqref="A40:A41"/>
    </sheetView>
  </sheetViews>
  <sheetFormatPr defaultRowHeight="14.5"/>
  <cols>
    <col min="1" max="1" width="25.81640625" customWidth="1"/>
    <col min="2" max="2" width="24.81640625" customWidth="1"/>
    <col min="3" max="5" width="17.7265625" customWidth="1"/>
    <col min="6" max="6" width="10.6328125" customWidth="1"/>
  </cols>
  <sheetData>
    <row r="1" spans="1:6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279</v>
      </c>
    </row>
    <row r="2" spans="1:6">
      <c r="A2" t="s">
        <v>269</v>
      </c>
      <c r="B2">
        <v>0.1</v>
      </c>
      <c r="C2">
        <v>3.5000000000000003E-2</v>
      </c>
      <c r="D2">
        <v>3.5000000000000003E-2</v>
      </c>
      <c r="E2">
        <v>75000</v>
      </c>
      <c r="F2" t="s">
        <v>221</v>
      </c>
    </row>
    <row r="3" spans="1:6">
      <c r="A3" t="s">
        <v>277</v>
      </c>
      <c r="B3">
        <v>0.1</v>
      </c>
      <c r="C3">
        <v>3.5000000000000003E-2</v>
      </c>
      <c r="D3">
        <v>3.5000000000000003E-2</v>
      </c>
      <c r="E3">
        <v>75000</v>
      </c>
      <c r="F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G18"/>
  <sheetViews>
    <sheetView workbookViewId="0">
      <selection activeCell="Q39" sqref="Q39"/>
    </sheetView>
  </sheetViews>
  <sheetFormatPr defaultRowHeight="14.5"/>
  <cols>
    <col min="1" max="1" width="8.08984375" customWidth="1"/>
    <col min="2" max="5" width="20.08984375" customWidth="1"/>
    <col min="6" max="7" width="9.54296875" customWidth="1"/>
  </cols>
  <sheetData>
    <row r="1" spans="1:7">
      <c r="A1" t="s">
        <v>242</v>
      </c>
      <c r="B1" t="s">
        <v>287</v>
      </c>
      <c r="C1" t="s">
        <v>288</v>
      </c>
      <c r="D1" t="s">
        <v>20</v>
      </c>
      <c r="E1" t="s">
        <v>289</v>
      </c>
      <c r="F1" t="s">
        <v>37</v>
      </c>
      <c r="G1" t="s">
        <v>284</v>
      </c>
    </row>
    <row r="2" spans="1:7">
      <c r="A2" t="s">
        <v>285</v>
      </c>
      <c r="B2">
        <v>800</v>
      </c>
      <c r="C2">
        <v>0.06</v>
      </c>
      <c r="D2" t="s">
        <v>221</v>
      </c>
      <c r="E2">
        <v>0</v>
      </c>
      <c r="F2">
        <v>0</v>
      </c>
    </row>
    <row r="3" spans="1:7">
      <c r="A3" t="s">
        <v>286</v>
      </c>
      <c r="B3">
        <v>800</v>
      </c>
      <c r="C3">
        <v>0.06</v>
      </c>
      <c r="D3" t="s">
        <v>1</v>
      </c>
      <c r="E3">
        <v>0</v>
      </c>
      <c r="F3">
        <v>0</v>
      </c>
    </row>
    <row r="18" spans="5:5">
      <c r="E18" s="2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>
    <tabColor theme="7" tint="0.79998168889431442"/>
  </sheetPr>
  <dimension ref="A1:D2"/>
  <sheetViews>
    <sheetView workbookViewId="0">
      <selection activeCell="C13" sqref="C13"/>
    </sheetView>
  </sheetViews>
  <sheetFormatPr defaultRowHeight="14.5"/>
  <cols>
    <col min="1" max="1" width="16.1796875" bestFit="1" customWidth="1"/>
    <col min="2" max="2" width="30.1796875" bestFit="1" customWidth="1"/>
    <col min="3" max="3" width="31.1796875" customWidth="1"/>
  </cols>
  <sheetData>
    <row r="1" spans="1:4">
      <c r="A1" t="s">
        <v>0</v>
      </c>
      <c r="B1" t="s">
        <v>22</v>
      </c>
      <c r="C1" t="s">
        <v>23</v>
      </c>
      <c r="D1" t="s">
        <v>24</v>
      </c>
    </row>
    <row r="2" spans="1:4">
      <c r="A2" t="s">
        <v>25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rgb="FF00B050"/>
  </sheetPr>
  <dimension ref="A1:J20"/>
  <sheetViews>
    <sheetView zoomScale="115" zoomScaleNormal="115" workbookViewId="0">
      <selection activeCell="E16" sqref="E16"/>
    </sheetView>
  </sheetViews>
  <sheetFormatPr defaultRowHeight="14.5"/>
  <cols>
    <col min="1" max="1" width="23.08984375" customWidth="1"/>
    <col min="2" max="2" width="21.36328125" customWidth="1"/>
    <col min="3" max="3" width="19.08984375" customWidth="1"/>
    <col min="4" max="4" width="32.26953125" customWidth="1"/>
    <col min="5" max="5" width="32.26953125" style="32" customWidth="1"/>
    <col min="6" max="6" width="14.81640625" customWidth="1"/>
    <col min="9" max="9" width="15.81640625" customWidth="1"/>
  </cols>
  <sheetData>
    <row r="1" spans="1:10">
      <c r="A1" s="9" t="s">
        <v>147</v>
      </c>
      <c r="B1" s="4" t="s">
        <v>66</v>
      </c>
      <c r="C1" s="4" t="s">
        <v>63</v>
      </c>
      <c r="D1" s="30" t="s">
        <v>321</v>
      </c>
      <c r="E1" s="29"/>
      <c r="F1" t="s">
        <v>64</v>
      </c>
      <c r="G1" t="s">
        <v>65</v>
      </c>
    </row>
    <row r="2" spans="1:10">
      <c r="A2" t="s">
        <v>148</v>
      </c>
      <c r="B2" t="s">
        <v>72</v>
      </c>
      <c r="C2">
        <v>0.20448</v>
      </c>
      <c r="D2">
        <f>D12</f>
        <v>0.20195983840000001</v>
      </c>
      <c r="F2">
        <v>36</v>
      </c>
      <c r="G2">
        <v>1</v>
      </c>
    </row>
    <row r="3" spans="1:10">
      <c r="A3" t="s">
        <v>149</v>
      </c>
      <c r="B3" t="s">
        <v>68</v>
      </c>
      <c r="D3">
        <v>0</v>
      </c>
    </row>
    <row r="4" spans="1:10">
      <c r="A4" t="s">
        <v>150</v>
      </c>
      <c r="B4" t="s">
        <v>68</v>
      </c>
      <c r="D4">
        <v>0</v>
      </c>
    </row>
    <row r="5" spans="1:10">
      <c r="A5" t="s">
        <v>151</v>
      </c>
      <c r="B5" t="s">
        <v>68</v>
      </c>
      <c r="C5">
        <v>0.26388</v>
      </c>
      <c r="D5">
        <v>0</v>
      </c>
      <c r="F5">
        <v>25000</v>
      </c>
      <c r="G5">
        <v>0.5</v>
      </c>
    </row>
    <row r="6" spans="1:10">
      <c r="A6" t="s">
        <v>5</v>
      </c>
      <c r="B6" t="s">
        <v>271</v>
      </c>
      <c r="D6">
        <v>0</v>
      </c>
    </row>
    <row r="7" spans="1:10">
      <c r="A7" t="s">
        <v>152</v>
      </c>
      <c r="B7" t="s">
        <v>70</v>
      </c>
      <c r="C7">
        <v>0.34</v>
      </c>
      <c r="D7" s="29">
        <v>0.34055972755000002</v>
      </c>
      <c r="E7" s="29"/>
      <c r="F7">
        <v>29000</v>
      </c>
      <c r="G7">
        <v>1</v>
      </c>
      <c r="I7" s="32"/>
      <c r="J7" s="32"/>
    </row>
    <row r="8" spans="1:10">
      <c r="A8" t="s">
        <v>153</v>
      </c>
      <c r="B8" t="s">
        <v>79</v>
      </c>
      <c r="D8" s="29">
        <v>0.26676</v>
      </c>
      <c r="E8" s="29"/>
      <c r="I8" s="32"/>
      <c r="J8" s="29"/>
    </row>
    <row r="9" spans="1:10">
      <c r="A9" t="s">
        <v>154</v>
      </c>
      <c r="B9" t="s">
        <v>79</v>
      </c>
      <c r="D9">
        <v>0</v>
      </c>
      <c r="I9" s="32"/>
      <c r="J9" s="29"/>
    </row>
    <row r="10" spans="1:10">
      <c r="A10" t="s">
        <v>155</v>
      </c>
      <c r="B10" t="s">
        <v>79</v>
      </c>
      <c r="C10">
        <v>0.26750000000000002</v>
      </c>
      <c r="D10">
        <f>D8</f>
        <v>0.26676</v>
      </c>
      <c r="F10">
        <v>11600</v>
      </c>
      <c r="G10">
        <v>1</v>
      </c>
      <c r="I10" s="32"/>
      <c r="J10" s="32"/>
    </row>
    <row r="11" spans="1:10">
      <c r="A11" t="s">
        <v>156</v>
      </c>
      <c r="B11" t="s">
        <v>75</v>
      </c>
      <c r="C11">
        <v>0.41</v>
      </c>
      <c r="D11" s="29">
        <v>0.36399999999999999</v>
      </c>
      <c r="E11" s="29"/>
      <c r="F11">
        <v>3600</v>
      </c>
      <c r="G11">
        <v>1</v>
      </c>
      <c r="I11" s="32"/>
      <c r="J11" s="32"/>
    </row>
    <row r="12" spans="1:10">
      <c r="A12" t="s">
        <v>157</v>
      </c>
      <c r="B12" t="s">
        <v>72</v>
      </c>
      <c r="C12">
        <v>0.20448</v>
      </c>
      <c r="D12" s="29">
        <v>0.20195983840000001</v>
      </c>
      <c r="E12" s="29"/>
      <c r="F12">
        <v>36</v>
      </c>
      <c r="G12">
        <v>1</v>
      </c>
      <c r="I12" s="32"/>
      <c r="J12" s="29"/>
    </row>
    <row r="13" spans="1:10">
      <c r="A13" t="s">
        <v>158</v>
      </c>
      <c r="B13" t="s">
        <v>77</v>
      </c>
      <c r="C13">
        <v>0</v>
      </c>
      <c r="D13" s="29">
        <v>0</v>
      </c>
      <c r="E13" s="29"/>
      <c r="F13" s="1">
        <v>3800000000</v>
      </c>
      <c r="G13">
        <v>1</v>
      </c>
      <c r="I13" s="32"/>
      <c r="J13" s="32"/>
    </row>
    <row r="14" spans="1:10">
      <c r="A14" t="s">
        <v>159</v>
      </c>
      <c r="B14" t="s">
        <v>79</v>
      </c>
      <c r="D14">
        <f>D10</f>
        <v>0.26676</v>
      </c>
      <c r="I14" s="32"/>
      <c r="J14" s="32"/>
    </row>
    <row r="15" spans="1:10">
      <c r="A15" t="s">
        <v>160</v>
      </c>
      <c r="B15" t="s">
        <v>68</v>
      </c>
      <c r="D15">
        <v>0</v>
      </c>
      <c r="I15" s="32"/>
      <c r="J15" s="29"/>
    </row>
    <row r="16" spans="1:10">
      <c r="A16" t="s">
        <v>161</v>
      </c>
      <c r="B16" t="s">
        <v>68</v>
      </c>
      <c r="C16">
        <v>0</v>
      </c>
      <c r="D16">
        <v>0</v>
      </c>
      <c r="F16">
        <v>25000</v>
      </c>
      <c r="G16">
        <v>0.5</v>
      </c>
      <c r="I16" s="32"/>
      <c r="J16" s="32"/>
    </row>
    <row r="17" spans="1:10">
      <c r="A17" s="32" t="s">
        <v>154</v>
      </c>
      <c r="B17" s="32" t="s">
        <v>386</v>
      </c>
      <c r="C17" s="32">
        <v>0</v>
      </c>
      <c r="D17" s="32">
        <v>0</v>
      </c>
      <c r="I17" s="32"/>
      <c r="J17" s="32"/>
    </row>
    <row r="18" spans="1:10">
      <c r="I18" s="32"/>
      <c r="J18" s="32"/>
    </row>
    <row r="19" spans="1:10">
      <c r="I19" s="32"/>
      <c r="J19" s="32"/>
    </row>
    <row r="20" spans="1:10">
      <c r="C20" t="s">
        <v>371</v>
      </c>
      <c r="I20" s="32"/>
      <c r="J20" s="3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5"/>
  <sheetViews>
    <sheetView tabSelected="1" zoomScale="107" zoomScaleNormal="85" workbookViewId="0">
      <selection activeCell="H21" sqref="H21"/>
    </sheetView>
  </sheetViews>
  <sheetFormatPr defaultRowHeight="14.5"/>
  <cols>
    <col min="1" max="1" width="15.81640625" customWidth="1"/>
    <col min="2" max="2" width="33.453125" customWidth="1"/>
    <col min="4" max="4" width="10.90625" customWidth="1"/>
    <col min="7" max="7" width="15.453125" customWidth="1"/>
  </cols>
  <sheetData>
    <row r="1" spans="1:8">
      <c r="A1" t="s">
        <v>0</v>
      </c>
      <c r="B1" t="s">
        <v>188</v>
      </c>
      <c r="C1" t="s">
        <v>275</v>
      </c>
      <c r="D1" t="s">
        <v>291</v>
      </c>
      <c r="G1" t="s">
        <v>283</v>
      </c>
      <c r="H1" s="32"/>
    </row>
    <row r="2" spans="1:8">
      <c r="A2">
        <v>2</v>
      </c>
      <c r="B2" t="s">
        <v>142</v>
      </c>
      <c r="C2" t="b">
        <v>1</v>
      </c>
      <c r="D2" s="32">
        <v>350</v>
      </c>
      <c r="G2">
        <f>LOOKUP(B2,TechnologiesEmlab!$A$2:$A$31,TechnologiesEmlab!$S$2:$S$31)</f>
        <v>0</v>
      </c>
      <c r="H2" s="32"/>
    </row>
    <row r="3" spans="1:8">
      <c r="A3">
        <v>3</v>
      </c>
      <c r="B3" t="s">
        <v>145</v>
      </c>
      <c r="C3" t="b">
        <v>1</v>
      </c>
      <c r="D3" s="32">
        <v>220</v>
      </c>
      <c r="G3" s="32">
        <f>LOOKUP(B3,TechnologiesEmlab!$A$2:$A$31,TechnologiesEmlab!$S$2:$S$31)</f>
        <v>0</v>
      </c>
      <c r="H3" s="32"/>
    </row>
    <row r="4" spans="1:8">
      <c r="A4" s="32">
        <v>4</v>
      </c>
      <c r="B4" s="32" t="s">
        <v>381</v>
      </c>
      <c r="C4" s="32" t="b">
        <v>1</v>
      </c>
      <c r="D4" s="32">
        <v>300</v>
      </c>
      <c r="G4" s="32">
        <f>LOOKUP(B4,TechnologiesEmlab!$A$2:$A$31,TechnologiesEmlab!$S$2:$S$31)</f>
        <v>3</v>
      </c>
      <c r="H4" s="32"/>
    </row>
    <row r="5" spans="1:8">
      <c r="A5" s="32">
        <v>5</v>
      </c>
      <c r="B5" t="s">
        <v>113</v>
      </c>
      <c r="C5" t="b">
        <v>1</v>
      </c>
      <c r="D5" s="32">
        <v>300</v>
      </c>
      <c r="G5" s="32">
        <f>LOOKUP(B5,TechnologiesEmlab!$A$2:$A$31,TechnologiesEmlab!$S$2:$S$31)</f>
        <v>3</v>
      </c>
      <c r="H5" s="32"/>
    </row>
    <row r="6" spans="1:8">
      <c r="A6" s="32">
        <v>6</v>
      </c>
      <c r="B6" t="s">
        <v>125</v>
      </c>
      <c r="C6" t="b">
        <v>1</v>
      </c>
      <c r="D6" s="32">
        <v>200</v>
      </c>
      <c r="G6" s="32">
        <f>LOOKUP(B6,TechnologiesEmlab!$A$2:$A$31,TechnologiesEmlab!$S$2:$S$31)</f>
        <v>4</v>
      </c>
      <c r="H6" s="32"/>
    </row>
    <row r="7" spans="1:8">
      <c r="A7" s="32">
        <v>7</v>
      </c>
      <c r="B7" t="s">
        <v>144</v>
      </c>
      <c r="C7" t="b">
        <v>1</v>
      </c>
      <c r="D7" s="32">
        <v>300</v>
      </c>
      <c r="G7" s="32">
        <f>LOOKUP(B7,TechnologiesEmlab!$A$2:$A$31,TechnologiesEmlab!$S$2:$S$31)</f>
        <v>0</v>
      </c>
      <c r="H7" s="32"/>
    </row>
    <row r="8" spans="1:8">
      <c r="A8" s="32">
        <v>8</v>
      </c>
      <c r="B8" t="s">
        <v>204</v>
      </c>
      <c r="C8" t="b">
        <v>1</v>
      </c>
      <c r="D8" s="32">
        <v>100</v>
      </c>
      <c r="G8" s="32">
        <f>LOOKUP(B8,TechnologiesEmlab!$A$2:$A$31,TechnologiesEmlab!$S$2:$S$31)</f>
        <v>2</v>
      </c>
      <c r="H8" s="32"/>
    </row>
    <row r="9" spans="1:8">
      <c r="A9">
        <v>9</v>
      </c>
      <c r="B9" t="s">
        <v>138</v>
      </c>
      <c r="C9" t="b">
        <v>1</v>
      </c>
      <c r="D9">
        <v>300</v>
      </c>
      <c r="G9" s="32">
        <f>LOOKUP(B9,TechnologiesEmlab!$A$2:$A$31,TechnologiesEmlab!$S$2:$S$31)</f>
        <v>2</v>
      </c>
    </row>
    <row r="14" spans="1:8">
      <c r="A14" s="32">
        <v>7</v>
      </c>
      <c r="B14" t="s">
        <v>211</v>
      </c>
      <c r="C14" t="b">
        <v>1</v>
      </c>
      <c r="D14">
        <v>100</v>
      </c>
      <c r="G14" s="32"/>
      <c r="H14" t="s">
        <v>397</v>
      </c>
    </row>
    <row r="15" spans="1:8">
      <c r="A15" s="32">
        <v>9</v>
      </c>
      <c r="B15" s="32" t="s">
        <v>382</v>
      </c>
      <c r="C15" s="32" t="b">
        <v>1</v>
      </c>
      <c r="D15" s="32">
        <v>300</v>
      </c>
    </row>
    <row r="20" spans="1:5">
      <c r="A20" s="32">
        <v>5</v>
      </c>
      <c r="B20" s="32" t="s">
        <v>383</v>
      </c>
      <c r="C20" s="32" t="b">
        <v>1</v>
      </c>
      <c r="D20" s="32">
        <v>500</v>
      </c>
    </row>
    <row r="32" spans="1:5">
      <c r="C32" s="32"/>
      <c r="D32" s="32"/>
      <c r="E32" s="32"/>
    </row>
    <row r="33" spans="3:5">
      <c r="C33" s="32"/>
      <c r="D33" s="32"/>
      <c r="E33" s="32"/>
    </row>
    <row r="34" spans="3:5">
      <c r="C34" s="32"/>
      <c r="D34" s="32"/>
      <c r="E34" s="32"/>
    </row>
    <row r="35" spans="3:5">
      <c r="C35" s="32"/>
      <c r="D35" s="32"/>
      <c r="E35" s="3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rgb="FFFF6699"/>
  </sheetPr>
  <dimension ref="A1:AD63"/>
  <sheetViews>
    <sheetView zoomScale="85" zoomScaleNormal="85" workbookViewId="0">
      <pane ySplit="1" topLeftCell="A2" activePane="bottomLeft" state="frozen"/>
      <selection pane="bottomLeft" activeCell="L43" sqref="L43"/>
    </sheetView>
  </sheetViews>
  <sheetFormatPr defaultRowHeight="14.5"/>
  <cols>
    <col min="1" max="1" width="42.81640625" customWidth="1"/>
    <col min="2" max="2" width="28.7265625" customWidth="1"/>
    <col min="3" max="4" width="12" customWidth="1"/>
    <col min="5" max="6" width="12" style="32" customWidth="1"/>
    <col min="7" max="7" width="15.1796875" customWidth="1"/>
    <col min="8" max="8" width="15.1796875" style="32" customWidth="1"/>
    <col min="9" max="11" width="15.1796875" customWidth="1"/>
    <col min="12" max="15" width="15.1796875" style="32" customWidth="1"/>
    <col min="16" max="16" width="18.453125" customWidth="1"/>
    <col min="17" max="17" width="15.1796875" customWidth="1"/>
    <col min="18" max="18" width="23.26953125" customWidth="1"/>
    <col min="19" max="19" width="15.1796875" customWidth="1"/>
    <col min="20" max="20" width="11.1796875" customWidth="1"/>
    <col min="21" max="21" width="15.1796875" customWidth="1"/>
    <col min="22" max="24" width="10.1796875" customWidth="1"/>
    <col min="25" max="27" width="8.453125" customWidth="1"/>
    <col min="31" max="31" width="11.1796875" customWidth="1"/>
    <col min="32" max="32" width="19.26953125" customWidth="1"/>
  </cols>
  <sheetData>
    <row r="1" spans="1:30" ht="55.5" customHeight="1">
      <c r="A1" s="7" t="s">
        <v>179</v>
      </c>
      <c r="B1" s="7" t="s">
        <v>205</v>
      </c>
      <c r="C1" s="48" t="s">
        <v>95</v>
      </c>
      <c r="D1" s="48" t="s">
        <v>96</v>
      </c>
      <c r="E1" s="7" t="s">
        <v>220</v>
      </c>
      <c r="F1" s="7" t="s">
        <v>219</v>
      </c>
      <c r="G1" s="8" t="s">
        <v>162</v>
      </c>
      <c r="H1" s="8" t="s">
        <v>415</v>
      </c>
      <c r="I1" s="8" t="s">
        <v>367</v>
      </c>
      <c r="J1" s="48" t="s">
        <v>273</v>
      </c>
      <c r="K1" s="7" t="s">
        <v>183</v>
      </c>
      <c r="N1" s="7" t="s">
        <v>220</v>
      </c>
      <c r="O1" s="7" t="s">
        <v>219</v>
      </c>
      <c r="P1" s="8" t="s">
        <v>163</v>
      </c>
      <c r="Q1" s="8" t="s">
        <v>164</v>
      </c>
      <c r="R1" s="8" t="s">
        <v>165</v>
      </c>
      <c r="S1" t="s">
        <v>177</v>
      </c>
      <c r="T1" t="s">
        <v>282</v>
      </c>
      <c r="U1" s="3" t="s">
        <v>184</v>
      </c>
      <c r="V1" t="s">
        <v>167</v>
      </c>
      <c r="W1" s="3" t="s">
        <v>169</v>
      </c>
      <c r="X1" s="3" t="s">
        <v>169</v>
      </c>
      <c r="Y1" t="s">
        <v>106</v>
      </c>
      <c r="Z1" t="s">
        <v>107</v>
      </c>
      <c r="AA1" t="s">
        <v>91</v>
      </c>
      <c r="AB1" t="s">
        <v>92</v>
      </c>
      <c r="AC1" t="s">
        <v>93</v>
      </c>
      <c r="AD1" t="s">
        <v>94</v>
      </c>
    </row>
    <row r="2" spans="1:30" s="12" customFormat="1">
      <c r="A2" s="12" t="s">
        <v>125</v>
      </c>
      <c r="B2" s="12" t="s">
        <v>175</v>
      </c>
      <c r="C2" s="12">
        <v>1</v>
      </c>
      <c r="D2" s="12">
        <v>3</v>
      </c>
      <c r="E2" s="12">
        <v>30</v>
      </c>
      <c r="F2" s="12">
        <v>30</v>
      </c>
      <c r="G2" s="12" t="b">
        <v>0</v>
      </c>
      <c r="H2" s="12">
        <v>0</v>
      </c>
      <c r="I2" s="12">
        <v>0.05</v>
      </c>
      <c r="J2" s="12">
        <v>0.7</v>
      </c>
      <c r="K2" s="12" t="s">
        <v>161</v>
      </c>
      <c r="M2" s="12">
        <f>E2-F2</f>
        <v>0</v>
      </c>
      <c r="N2" s="12">
        <v>30</v>
      </c>
      <c r="O2" s="12">
        <v>30</v>
      </c>
      <c r="P2" s="12" t="b">
        <v>1</v>
      </c>
      <c r="Q2" s="12">
        <v>1</v>
      </c>
      <c r="R2" s="12">
        <v>1</v>
      </c>
      <c r="S2" s="12">
        <f t="shared" ref="S2:S29" si="0">D2+C2</f>
        <v>4</v>
      </c>
      <c r="T2" s="12">
        <f t="shared" ref="T2:T30" si="1">IF(P2&lt;&gt;"",1,0)</f>
        <v>1</v>
      </c>
      <c r="V2" s="12" t="s">
        <v>168</v>
      </c>
      <c r="W2" s="12">
        <v>500</v>
      </c>
      <c r="X2" s="12">
        <v>500</v>
      </c>
      <c r="Y2" s="12" t="s">
        <v>108</v>
      </c>
      <c r="Z2" s="12" t="s">
        <v>110</v>
      </c>
      <c r="AA2" s="12">
        <v>0</v>
      </c>
      <c r="AB2" s="12">
        <v>2.2999999999999998</v>
      </c>
      <c r="AC2" s="12">
        <v>69.542579720367115</v>
      </c>
      <c r="AD2" s="12">
        <v>0</v>
      </c>
    </row>
    <row r="3" spans="1:30">
      <c r="A3" s="12" t="s">
        <v>126</v>
      </c>
      <c r="B3" s="12" t="s">
        <v>175</v>
      </c>
      <c r="C3">
        <v>1</v>
      </c>
      <c r="D3">
        <v>3</v>
      </c>
      <c r="E3" s="32">
        <v>20</v>
      </c>
      <c r="F3" s="32">
        <v>20</v>
      </c>
      <c r="G3" t="b">
        <v>0</v>
      </c>
      <c r="H3" s="12">
        <v>0</v>
      </c>
      <c r="I3" s="12">
        <v>0.05</v>
      </c>
      <c r="J3">
        <v>0.7</v>
      </c>
      <c r="K3" s="49" t="s">
        <v>160</v>
      </c>
      <c r="M3" s="12">
        <f t="shared" ref="M3:M36" si="2">E3-F3</f>
        <v>0</v>
      </c>
      <c r="N3" s="32">
        <v>20</v>
      </c>
      <c r="O3" s="32">
        <v>20</v>
      </c>
      <c r="P3" s="12" t="b">
        <v>1</v>
      </c>
      <c r="Q3" s="12">
        <v>1</v>
      </c>
      <c r="R3" s="12">
        <v>1</v>
      </c>
      <c r="S3">
        <f t="shared" si="0"/>
        <v>4</v>
      </c>
      <c r="T3">
        <f t="shared" si="1"/>
        <v>1</v>
      </c>
      <c r="Y3" t="s">
        <v>108</v>
      </c>
      <c r="Z3" t="s">
        <v>109</v>
      </c>
      <c r="AA3">
        <v>0</v>
      </c>
      <c r="AB3">
        <v>3.5</v>
      </c>
      <c r="AC3">
        <v>14.640543099024658</v>
      </c>
      <c r="AD3">
        <v>0</v>
      </c>
    </row>
    <row r="4" spans="1:30" s="12" customFormat="1">
      <c r="A4" s="12" t="s">
        <v>113</v>
      </c>
      <c r="B4" s="12" t="s">
        <v>175</v>
      </c>
      <c r="C4" s="12">
        <v>1</v>
      </c>
      <c r="D4" s="12">
        <v>2</v>
      </c>
      <c r="E4" s="12">
        <v>30</v>
      </c>
      <c r="F4" s="12">
        <v>30</v>
      </c>
      <c r="G4" s="12" t="b">
        <v>0</v>
      </c>
      <c r="H4" s="12">
        <v>0</v>
      </c>
      <c r="I4" s="12">
        <v>0.05</v>
      </c>
      <c r="J4" s="12">
        <v>1</v>
      </c>
      <c r="K4" s="12" t="s">
        <v>157</v>
      </c>
      <c r="M4" s="12">
        <f t="shared" si="2"/>
        <v>0</v>
      </c>
      <c r="N4" s="12">
        <v>30</v>
      </c>
      <c r="O4" s="12">
        <v>30</v>
      </c>
      <c r="P4" s="12" t="b">
        <v>1</v>
      </c>
      <c r="Q4" s="12">
        <v>1</v>
      </c>
      <c r="R4" s="12">
        <v>1</v>
      </c>
      <c r="S4" s="12">
        <f t="shared" si="0"/>
        <v>3</v>
      </c>
      <c r="T4" s="12">
        <f t="shared" si="1"/>
        <v>1</v>
      </c>
      <c r="V4" s="12" t="s">
        <v>113</v>
      </c>
      <c r="W4" s="12">
        <v>775</v>
      </c>
      <c r="X4" s="12">
        <v>775</v>
      </c>
      <c r="Y4" s="12" t="s">
        <v>112</v>
      </c>
      <c r="Z4" s="12" t="s">
        <v>113</v>
      </c>
      <c r="AA4" s="12">
        <v>56.8</v>
      </c>
      <c r="AB4" s="12">
        <v>1.5</v>
      </c>
      <c r="AC4" s="12">
        <v>10.473234339905167</v>
      </c>
      <c r="AD4" s="12">
        <v>0</v>
      </c>
    </row>
    <row r="5" spans="1:30" s="12" customFormat="1">
      <c r="A5" s="12" t="s">
        <v>127</v>
      </c>
      <c r="B5" s="12" t="s">
        <v>175</v>
      </c>
      <c r="C5" s="12">
        <v>1</v>
      </c>
      <c r="D5" s="12">
        <v>2</v>
      </c>
      <c r="E5" s="12">
        <v>30</v>
      </c>
      <c r="F5" s="12">
        <v>30</v>
      </c>
      <c r="G5" s="12" t="b">
        <v>0</v>
      </c>
      <c r="H5" s="12">
        <v>0</v>
      </c>
      <c r="I5" s="12">
        <v>0.05</v>
      </c>
      <c r="J5" s="12">
        <v>1</v>
      </c>
      <c r="K5" s="12" t="s">
        <v>157</v>
      </c>
      <c r="M5" s="12">
        <f t="shared" si="2"/>
        <v>0</v>
      </c>
      <c r="N5" s="12">
        <v>30</v>
      </c>
      <c r="O5" s="12">
        <v>30</v>
      </c>
      <c r="P5" s="12" t="b">
        <v>1</v>
      </c>
      <c r="Q5" s="12">
        <v>1</v>
      </c>
      <c r="R5" s="12">
        <v>1</v>
      </c>
      <c r="S5" s="12">
        <f t="shared" si="0"/>
        <v>3</v>
      </c>
      <c r="T5" s="12">
        <f t="shared" si="1"/>
        <v>1</v>
      </c>
    </row>
    <row r="6" spans="1:30">
      <c r="A6" t="s">
        <v>128</v>
      </c>
      <c r="B6" t="s">
        <v>175</v>
      </c>
      <c r="C6">
        <v>1</v>
      </c>
      <c r="D6">
        <v>2</v>
      </c>
      <c r="E6" s="32">
        <v>20</v>
      </c>
      <c r="F6" s="32">
        <v>20</v>
      </c>
      <c r="G6" t="b">
        <v>0</v>
      </c>
      <c r="H6" s="12">
        <v>0</v>
      </c>
      <c r="I6" s="12">
        <v>0.05</v>
      </c>
      <c r="J6">
        <v>1</v>
      </c>
      <c r="K6" t="s">
        <v>157</v>
      </c>
      <c r="M6" s="12">
        <f t="shared" si="2"/>
        <v>0</v>
      </c>
      <c r="N6" s="32">
        <v>20</v>
      </c>
      <c r="O6" s="32">
        <v>20</v>
      </c>
      <c r="P6" t="b">
        <v>1</v>
      </c>
      <c r="Q6">
        <v>1</v>
      </c>
      <c r="R6">
        <v>1</v>
      </c>
      <c r="S6">
        <f t="shared" si="0"/>
        <v>3</v>
      </c>
      <c r="T6">
        <f t="shared" si="1"/>
        <v>1</v>
      </c>
    </row>
    <row r="7" spans="1:30">
      <c r="A7" t="s">
        <v>111</v>
      </c>
      <c r="B7" t="s">
        <v>175</v>
      </c>
      <c r="C7">
        <v>1</v>
      </c>
      <c r="D7">
        <v>2</v>
      </c>
      <c r="E7" s="32">
        <v>20</v>
      </c>
      <c r="F7" s="32">
        <v>20</v>
      </c>
      <c r="G7" t="b">
        <v>0</v>
      </c>
      <c r="H7" s="12">
        <v>0</v>
      </c>
      <c r="I7" s="12">
        <v>0.05</v>
      </c>
      <c r="J7">
        <v>1</v>
      </c>
      <c r="K7" t="s">
        <v>152</v>
      </c>
      <c r="M7" s="12">
        <f t="shared" si="2"/>
        <v>0</v>
      </c>
      <c r="N7" s="32">
        <v>20</v>
      </c>
      <c r="O7" s="32">
        <v>20</v>
      </c>
      <c r="S7">
        <f t="shared" si="0"/>
        <v>3</v>
      </c>
      <c r="T7">
        <f t="shared" si="1"/>
        <v>0</v>
      </c>
      <c r="U7" t="s">
        <v>182</v>
      </c>
      <c r="Y7" t="s">
        <v>112</v>
      </c>
      <c r="Z7" t="s">
        <v>115</v>
      </c>
      <c r="AA7">
        <v>8.52</v>
      </c>
      <c r="AB7">
        <v>6.11</v>
      </c>
      <c r="AC7">
        <v>32</v>
      </c>
      <c r="AD7">
        <v>14</v>
      </c>
    </row>
    <row r="8" spans="1:30">
      <c r="A8" s="12" t="s">
        <v>76</v>
      </c>
      <c r="B8" s="12" t="s">
        <v>175</v>
      </c>
      <c r="C8" s="12">
        <v>2</v>
      </c>
      <c r="D8" s="12">
        <v>5</v>
      </c>
      <c r="E8" s="12">
        <v>45</v>
      </c>
      <c r="F8" s="12">
        <v>45</v>
      </c>
      <c r="G8" s="12" t="b">
        <v>0</v>
      </c>
      <c r="H8" s="12">
        <v>0</v>
      </c>
      <c r="I8" s="12">
        <v>0.05</v>
      </c>
      <c r="J8" s="12">
        <v>1</v>
      </c>
      <c r="K8" s="12" t="s">
        <v>158</v>
      </c>
      <c r="M8" s="12">
        <f t="shared" si="2"/>
        <v>0</v>
      </c>
      <c r="N8" s="12">
        <v>45</v>
      </c>
      <c r="O8" s="12">
        <v>45</v>
      </c>
      <c r="P8" s="12" t="b">
        <v>1</v>
      </c>
      <c r="Q8" s="12">
        <v>0</v>
      </c>
      <c r="R8" s="12">
        <v>0</v>
      </c>
      <c r="S8" s="12">
        <f t="shared" si="0"/>
        <v>7</v>
      </c>
      <c r="T8" s="12">
        <f t="shared" si="1"/>
        <v>1</v>
      </c>
      <c r="U8" s="12"/>
      <c r="V8" s="12" t="s">
        <v>170</v>
      </c>
      <c r="W8" s="12">
        <v>1000</v>
      </c>
      <c r="X8" s="12"/>
      <c r="Y8" s="12" t="s">
        <v>119</v>
      </c>
      <c r="Z8" s="12" t="s">
        <v>116</v>
      </c>
      <c r="AA8" s="12">
        <v>0</v>
      </c>
      <c r="AB8" s="12">
        <v>1.74</v>
      </c>
      <c r="AC8" s="12">
        <v>110</v>
      </c>
      <c r="AD8" s="12">
        <v>0</v>
      </c>
    </row>
    <row r="9" spans="1:30" s="12" customFormat="1">
      <c r="A9" s="32" t="s">
        <v>136</v>
      </c>
      <c r="B9" s="32" t="s">
        <v>175</v>
      </c>
      <c r="C9" s="32"/>
      <c r="D9" s="32"/>
      <c r="E9" s="32">
        <v>20</v>
      </c>
      <c r="F9" s="32">
        <v>20</v>
      </c>
      <c r="G9" s="32" t="b">
        <v>0</v>
      </c>
      <c r="H9" s="12">
        <v>0</v>
      </c>
      <c r="I9" s="12">
        <v>0.05</v>
      </c>
      <c r="J9" s="32">
        <v>1</v>
      </c>
      <c r="K9" s="32" t="s">
        <v>158</v>
      </c>
      <c r="M9" s="12">
        <f t="shared" si="2"/>
        <v>0</v>
      </c>
      <c r="N9" s="32">
        <v>20</v>
      </c>
      <c r="O9" s="32">
        <v>20</v>
      </c>
      <c r="P9" s="32"/>
      <c r="Q9" s="32"/>
      <c r="R9" s="32"/>
      <c r="S9" s="32">
        <f t="shared" si="0"/>
        <v>0</v>
      </c>
      <c r="T9" s="32">
        <f t="shared" si="1"/>
        <v>0</v>
      </c>
      <c r="U9" s="32"/>
      <c r="V9" s="32"/>
      <c r="W9" s="32"/>
      <c r="X9" s="32"/>
      <c r="Y9" s="32"/>
      <c r="Z9" s="32"/>
      <c r="AA9" s="32"/>
      <c r="AB9" s="32"/>
      <c r="AC9" s="32"/>
      <c r="AD9" s="32"/>
    </row>
    <row r="10" spans="1:30">
      <c r="A10" t="s">
        <v>137</v>
      </c>
      <c r="B10" t="s">
        <v>175</v>
      </c>
      <c r="E10" s="32">
        <v>20</v>
      </c>
      <c r="F10" s="32">
        <v>20</v>
      </c>
      <c r="G10" t="b">
        <v>0</v>
      </c>
      <c r="H10" s="12">
        <v>0</v>
      </c>
      <c r="I10" s="12">
        <v>0.05</v>
      </c>
      <c r="J10">
        <v>1</v>
      </c>
      <c r="K10" t="s">
        <v>158</v>
      </c>
      <c r="M10" s="12">
        <f t="shared" si="2"/>
        <v>0</v>
      </c>
      <c r="N10" s="32">
        <v>20</v>
      </c>
      <c r="O10" s="32">
        <v>20</v>
      </c>
      <c r="S10">
        <f t="shared" si="0"/>
        <v>0</v>
      </c>
      <c r="T10">
        <f t="shared" si="1"/>
        <v>0</v>
      </c>
    </row>
    <row r="11" spans="1:30">
      <c r="A11" s="12" t="s">
        <v>138</v>
      </c>
      <c r="B11" s="12" t="s">
        <v>175</v>
      </c>
      <c r="C11" s="12">
        <v>1</v>
      </c>
      <c r="D11" s="12">
        <v>2</v>
      </c>
      <c r="E11" s="12">
        <v>30</v>
      </c>
      <c r="F11" s="12">
        <v>30</v>
      </c>
      <c r="G11" s="12" t="b">
        <v>0</v>
      </c>
      <c r="H11" s="12">
        <v>0</v>
      </c>
      <c r="I11" s="12">
        <v>0.05</v>
      </c>
      <c r="J11" s="12">
        <v>1</v>
      </c>
      <c r="K11" s="12" t="s">
        <v>157</v>
      </c>
      <c r="M11" s="12">
        <f t="shared" si="2"/>
        <v>0</v>
      </c>
      <c r="N11" s="12">
        <v>30</v>
      </c>
      <c r="O11" s="12">
        <v>30</v>
      </c>
      <c r="P11" s="12" t="b">
        <v>1</v>
      </c>
      <c r="Q11" s="12">
        <v>1</v>
      </c>
      <c r="R11" s="12">
        <v>1</v>
      </c>
      <c r="S11" s="12">
        <f t="shared" si="0"/>
        <v>3</v>
      </c>
      <c r="T11" s="12">
        <f t="shared" si="1"/>
        <v>1</v>
      </c>
      <c r="U11" s="12"/>
      <c r="V11" s="12" t="s">
        <v>138</v>
      </c>
      <c r="W11" s="12">
        <v>150</v>
      </c>
      <c r="X11" s="12">
        <v>150</v>
      </c>
      <c r="Y11" s="12" t="s">
        <v>112</v>
      </c>
      <c r="Z11" s="12" t="s">
        <v>114</v>
      </c>
      <c r="AA11" s="12">
        <v>56.8</v>
      </c>
      <c r="AB11" s="12">
        <v>1.5</v>
      </c>
      <c r="AC11" s="12">
        <v>3.8504628350434844</v>
      </c>
      <c r="AD11" s="12">
        <v>0</v>
      </c>
    </row>
    <row r="12" spans="1:30">
      <c r="A12" t="s">
        <v>139</v>
      </c>
      <c r="B12" t="s">
        <v>175</v>
      </c>
      <c r="E12" s="32">
        <v>15</v>
      </c>
      <c r="F12" s="32">
        <v>15</v>
      </c>
      <c r="G12" t="b">
        <v>0</v>
      </c>
      <c r="H12" s="12">
        <v>0</v>
      </c>
      <c r="I12" s="12">
        <v>0.05</v>
      </c>
      <c r="J12">
        <v>1</v>
      </c>
      <c r="M12" s="12">
        <f t="shared" si="2"/>
        <v>0</v>
      </c>
      <c r="N12" s="32">
        <v>15</v>
      </c>
      <c r="O12" s="32">
        <v>15</v>
      </c>
      <c r="S12">
        <f t="shared" si="0"/>
        <v>0</v>
      </c>
      <c r="T12">
        <f t="shared" si="1"/>
        <v>0</v>
      </c>
      <c r="U12" t="s">
        <v>5</v>
      </c>
    </row>
    <row r="13" spans="1:30">
      <c r="A13" s="34" t="s">
        <v>209</v>
      </c>
      <c r="B13" s="12" t="s">
        <v>175</v>
      </c>
      <c r="C13" s="12">
        <v>1</v>
      </c>
      <c r="D13" s="12">
        <v>4</v>
      </c>
      <c r="E13" s="12">
        <v>40</v>
      </c>
      <c r="F13" s="12">
        <v>40</v>
      </c>
      <c r="G13" s="12" t="b">
        <v>0</v>
      </c>
      <c r="H13" s="12">
        <v>0</v>
      </c>
      <c r="I13" s="12">
        <v>0.05</v>
      </c>
      <c r="J13" s="12">
        <v>1</v>
      </c>
      <c r="K13" s="12" t="s">
        <v>152</v>
      </c>
      <c r="M13" s="12">
        <f t="shared" si="2"/>
        <v>0</v>
      </c>
      <c r="N13" s="12">
        <v>40</v>
      </c>
      <c r="O13" s="12">
        <v>40</v>
      </c>
      <c r="P13" s="12" t="b">
        <v>1</v>
      </c>
      <c r="Q13" s="12">
        <v>0</v>
      </c>
      <c r="R13" s="12">
        <v>0</v>
      </c>
      <c r="S13" s="12">
        <f t="shared" si="0"/>
        <v>5</v>
      </c>
      <c r="T13" s="12">
        <f t="shared" si="1"/>
        <v>1</v>
      </c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34" t="s">
        <v>210</v>
      </c>
      <c r="B14" s="12" t="s">
        <v>175</v>
      </c>
      <c r="C14" s="12">
        <v>1</v>
      </c>
      <c r="D14" s="12">
        <v>5</v>
      </c>
      <c r="E14" s="12">
        <v>40</v>
      </c>
      <c r="F14" s="12">
        <v>40</v>
      </c>
      <c r="G14" s="12" t="b">
        <v>0</v>
      </c>
      <c r="H14" s="12">
        <v>0</v>
      </c>
      <c r="I14" s="12">
        <v>0.05</v>
      </c>
      <c r="J14" s="12">
        <v>1</v>
      </c>
      <c r="K14" s="12" t="s">
        <v>156</v>
      </c>
      <c r="M14" s="12">
        <f t="shared" si="2"/>
        <v>0</v>
      </c>
      <c r="N14" s="12">
        <v>40</v>
      </c>
      <c r="O14" s="12">
        <v>40</v>
      </c>
      <c r="P14" s="12" t="b">
        <v>1</v>
      </c>
      <c r="Q14" s="12">
        <v>0</v>
      </c>
      <c r="R14" s="12">
        <v>0</v>
      </c>
      <c r="S14" s="12">
        <f t="shared" si="0"/>
        <v>6</v>
      </c>
      <c r="T14" s="12">
        <f t="shared" si="1"/>
        <v>1</v>
      </c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34" t="s">
        <v>211</v>
      </c>
      <c r="B15" s="12" t="s">
        <v>175</v>
      </c>
      <c r="C15" s="12">
        <v>1</v>
      </c>
      <c r="D15" s="12">
        <v>1</v>
      </c>
      <c r="E15" s="12">
        <v>25</v>
      </c>
      <c r="F15" s="12">
        <v>25</v>
      </c>
      <c r="G15" s="12" t="b">
        <v>0</v>
      </c>
      <c r="H15" s="12">
        <v>0</v>
      </c>
      <c r="I15" s="12">
        <v>0.05</v>
      </c>
      <c r="J15" s="12">
        <v>1</v>
      </c>
      <c r="K15" s="12" t="s">
        <v>153</v>
      </c>
      <c r="M15" s="12">
        <f t="shared" si="2"/>
        <v>0</v>
      </c>
      <c r="N15" s="12">
        <v>25</v>
      </c>
      <c r="O15" s="12">
        <v>25</v>
      </c>
      <c r="P15" s="12" t="b">
        <v>1</v>
      </c>
      <c r="Q15" s="12">
        <v>1</v>
      </c>
      <c r="R15" s="12">
        <v>1</v>
      </c>
      <c r="S15" s="12">
        <f t="shared" si="0"/>
        <v>2</v>
      </c>
      <c r="T15" s="12">
        <f t="shared" si="1"/>
        <v>1</v>
      </c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 s="12" customFormat="1">
      <c r="A16" s="41" t="s">
        <v>204</v>
      </c>
      <c r="B16" s="12" t="s">
        <v>202</v>
      </c>
      <c r="C16" s="42">
        <v>1</v>
      </c>
      <c r="D16" s="42">
        <v>1</v>
      </c>
      <c r="E16" s="12">
        <v>20</v>
      </c>
      <c r="F16" s="12">
        <v>20</v>
      </c>
      <c r="G16" s="12" t="b">
        <v>0</v>
      </c>
      <c r="H16" s="12">
        <v>0</v>
      </c>
      <c r="I16" s="12">
        <v>0.05</v>
      </c>
      <c r="J16" s="42">
        <v>1</v>
      </c>
      <c r="M16" s="12">
        <f t="shared" si="2"/>
        <v>0</v>
      </c>
      <c r="N16" s="12">
        <v>20</v>
      </c>
      <c r="O16" s="12">
        <v>20</v>
      </c>
      <c r="P16" s="42" t="b">
        <v>0</v>
      </c>
      <c r="Q16" s="42">
        <v>1</v>
      </c>
      <c r="R16" s="42">
        <v>1</v>
      </c>
      <c r="S16" s="12">
        <f t="shared" si="0"/>
        <v>2</v>
      </c>
      <c r="T16" s="12">
        <f t="shared" si="1"/>
        <v>1</v>
      </c>
    </row>
    <row r="17" spans="1:30">
      <c r="A17" s="41" t="s">
        <v>203</v>
      </c>
      <c r="B17" s="12" t="s">
        <v>202</v>
      </c>
      <c r="C17" s="42">
        <v>3</v>
      </c>
      <c r="D17" s="42">
        <v>4</v>
      </c>
      <c r="E17" s="12">
        <v>100</v>
      </c>
      <c r="F17" s="12">
        <v>100</v>
      </c>
      <c r="G17" s="12" t="b">
        <v>0</v>
      </c>
      <c r="H17" s="12">
        <v>0</v>
      </c>
      <c r="I17" s="12">
        <v>0.05</v>
      </c>
      <c r="J17" s="42">
        <v>1</v>
      </c>
      <c r="K17" s="12"/>
      <c r="M17" s="12">
        <f t="shared" si="2"/>
        <v>0</v>
      </c>
      <c r="N17" s="12">
        <v>100</v>
      </c>
      <c r="O17" s="12">
        <v>100</v>
      </c>
      <c r="P17" s="42" t="b">
        <v>0</v>
      </c>
      <c r="Q17" s="42">
        <v>1</v>
      </c>
      <c r="R17" s="42">
        <v>1</v>
      </c>
      <c r="S17" s="12">
        <f t="shared" si="0"/>
        <v>7</v>
      </c>
      <c r="T17" s="12">
        <f t="shared" si="1"/>
        <v>1</v>
      </c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s="12" customFormat="1">
      <c r="A18" s="12" t="s">
        <v>144</v>
      </c>
      <c r="B18" s="12" t="s">
        <v>176</v>
      </c>
      <c r="C18" s="12">
        <v>1</v>
      </c>
      <c r="D18" s="12">
        <v>2</v>
      </c>
      <c r="E18" s="12">
        <v>30</v>
      </c>
      <c r="F18" s="12">
        <v>30</v>
      </c>
      <c r="G18" s="12" t="b">
        <v>1</v>
      </c>
      <c r="H18" s="12">
        <v>0</v>
      </c>
      <c r="I18" s="12">
        <v>0.05</v>
      </c>
      <c r="J18" s="12">
        <v>0.08</v>
      </c>
      <c r="M18" s="12">
        <f t="shared" si="2"/>
        <v>0</v>
      </c>
      <c r="N18" s="12">
        <v>30</v>
      </c>
      <c r="O18" s="12">
        <v>30</v>
      </c>
      <c r="P18" s="12" t="b">
        <v>1</v>
      </c>
      <c r="Q18" s="12">
        <v>1</v>
      </c>
      <c r="R18" s="12">
        <v>1</v>
      </c>
      <c r="S18" s="12">
        <f t="shared" si="0"/>
        <v>3</v>
      </c>
      <c r="T18" s="12">
        <f t="shared" si="1"/>
        <v>1</v>
      </c>
      <c r="U18" s="12" t="s">
        <v>181</v>
      </c>
      <c r="V18" s="40" t="s">
        <v>174</v>
      </c>
      <c r="W18" s="12">
        <v>600</v>
      </c>
      <c r="Y18" s="12" t="s">
        <v>122</v>
      </c>
      <c r="Z18" s="12" t="s">
        <v>124</v>
      </c>
      <c r="AA18" s="12">
        <v>0</v>
      </c>
      <c r="AB18" s="12">
        <v>2</v>
      </c>
      <c r="AC18" s="12">
        <v>47.8</v>
      </c>
      <c r="AD18" s="12">
        <v>0</v>
      </c>
    </row>
    <row r="19" spans="1:30" s="12" customFormat="1">
      <c r="A19" s="12" t="s">
        <v>145</v>
      </c>
      <c r="B19" s="12" t="s">
        <v>176</v>
      </c>
      <c r="C19" s="12">
        <v>1</v>
      </c>
      <c r="D19" s="12">
        <v>1</v>
      </c>
      <c r="E19" s="12">
        <v>25</v>
      </c>
      <c r="F19" s="12">
        <v>25</v>
      </c>
      <c r="G19" s="12" t="b">
        <v>1</v>
      </c>
      <c r="H19" s="12">
        <v>0</v>
      </c>
      <c r="I19" s="12">
        <v>0.05</v>
      </c>
      <c r="J19" s="12">
        <v>0.05</v>
      </c>
      <c r="M19" s="12">
        <f t="shared" si="2"/>
        <v>0</v>
      </c>
      <c r="N19" s="12">
        <v>25</v>
      </c>
      <c r="O19" s="12">
        <v>25</v>
      </c>
      <c r="P19" s="12" t="b">
        <v>1</v>
      </c>
      <c r="Q19" s="12">
        <v>1</v>
      </c>
      <c r="R19" s="12">
        <v>1</v>
      </c>
      <c r="S19" s="12">
        <f t="shared" si="0"/>
        <v>2</v>
      </c>
      <c r="T19" s="12">
        <f t="shared" si="1"/>
        <v>1</v>
      </c>
      <c r="U19" s="12" t="s">
        <v>181</v>
      </c>
      <c r="V19" s="40" t="s">
        <v>173</v>
      </c>
      <c r="W19" s="12">
        <v>600</v>
      </c>
      <c r="Y19" s="12" t="s">
        <v>122</v>
      </c>
      <c r="Z19" s="12" t="s">
        <v>123</v>
      </c>
      <c r="AA19" s="12">
        <v>0</v>
      </c>
      <c r="AB19" s="12">
        <v>1.5</v>
      </c>
      <c r="AC19" s="12">
        <v>33.9</v>
      </c>
      <c r="AD19" s="12">
        <v>0</v>
      </c>
    </row>
    <row r="20" spans="1:30">
      <c r="A20" t="s">
        <v>146</v>
      </c>
      <c r="B20" t="s">
        <v>176</v>
      </c>
      <c r="C20" s="32"/>
      <c r="D20" s="32"/>
      <c r="E20" s="32">
        <v>20</v>
      </c>
      <c r="F20" s="32">
        <v>20</v>
      </c>
      <c r="G20" t="b">
        <v>1</v>
      </c>
      <c r="H20" s="12">
        <v>0</v>
      </c>
      <c r="I20" s="12">
        <v>0.05</v>
      </c>
      <c r="J20">
        <v>0.05</v>
      </c>
      <c r="M20" s="12">
        <f t="shared" si="2"/>
        <v>0</v>
      </c>
      <c r="N20" s="32">
        <v>20</v>
      </c>
      <c r="O20" s="32">
        <v>20</v>
      </c>
      <c r="P20" s="32"/>
      <c r="Q20" s="32"/>
      <c r="R20" s="32"/>
      <c r="S20">
        <f t="shared" si="0"/>
        <v>0</v>
      </c>
      <c r="T20">
        <f t="shared" si="1"/>
        <v>0</v>
      </c>
      <c r="U20" t="s">
        <v>181</v>
      </c>
    </row>
    <row r="21" spans="1:30">
      <c r="A21" t="s">
        <v>140</v>
      </c>
      <c r="B21" t="s">
        <v>176</v>
      </c>
      <c r="E21" s="32">
        <v>20</v>
      </c>
      <c r="F21" s="32">
        <v>20</v>
      </c>
      <c r="G21" t="b">
        <v>1</v>
      </c>
      <c r="H21" s="12">
        <v>0</v>
      </c>
      <c r="I21" s="12">
        <v>0.05</v>
      </c>
      <c r="J21">
        <v>0.08</v>
      </c>
      <c r="M21" s="12">
        <f t="shared" si="2"/>
        <v>0</v>
      </c>
      <c r="N21" s="32">
        <v>20</v>
      </c>
      <c r="O21" s="32">
        <v>20</v>
      </c>
      <c r="S21">
        <f t="shared" si="0"/>
        <v>0</v>
      </c>
      <c r="T21">
        <f t="shared" si="1"/>
        <v>0</v>
      </c>
      <c r="U21" t="s">
        <v>181</v>
      </c>
    </row>
    <row r="22" spans="1:30" s="12" customFormat="1">
      <c r="A22" s="32" t="s">
        <v>141</v>
      </c>
      <c r="B22" s="32" t="s">
        <v>176</v>
      </c>
      <c r="C22" s="32"/>
      <c r="D22" s="32"/>
      <c r="E22" s="32">
        <v>20</v>
      </c>
      <c r="F22" s="32">
        <v>20</v>
      </c>
      <c r="G22" s="32" t="b">
        <v>1</v>
      </c>
      <c r="H22" s="12">
        <v>0</v>
      </c>
      <c r="I22" s="12">
        <v>0.05</v>
      </c>
      <c r="J22" s="32">
        <v>0.08</v>
      </c>
      <c r="K22" s="32"/>
      <c r="M22" s="12">
        <f t="shared" si="2"/>
        <v>0</v>
      </c>
      <c r="N22" s="32">
        <v>20</v>
      </c>
      <c r="O22" s="32">
        <v>20</v>
      </c>
      <c r="P22" s="32"/>
      <c r="Q22" s="32"/>
      <c r="R22" s="32"/>
      <c r="S22" s="32">
        <f t="shared" si="0"/>
        <v>0</v>
      </c>
      <c r="T22" s="32">
        <f t="shared" si="1"/>
        <v>0</v>
      </c>
      <c r="U22" s="32" t="s">
        <v>181</v>
      </c>
      <c r="V22" s="32"/>
      <c r="W22" s="32"/>
      <c r="X22" s="32"/>
      <c r="Y22" s="32"/>
      <c r="Z22" s="32"/>
      <c r="AA22" s="32"/>
      <c r="AB22" s="32"/>
      <c r="AC22" s="32"/>
      <c r="AD22" s="32"/>
    </row>
    <row r="23" spans="1:30">
      <c r="A23" s="12" t="s">
        <v>142</v>
      </c>
      <c r="B23" s="12" t="s">
        <v>176</v>
      </c>
      <c r="C23" s="12">
        <v>1</v>
      </c>
      <c r="D23" s="12">
        <v>1</v>
      </c>
      <c r="E23" s="12">
        <v>25</v>
      </c>
      <c r="F23" s="12">
        <v>25</v>
      </c>
      <c r="G23" s="12" t="b">
        <v>1</v>
      </c>
      <c r="H23" s="12">
        <v>0</v>
      </c>
      <c r="I23" s="12">
        <v>0.05</v>
      </c>
      <c r="J23" s="12">
        <v>0.08</v>
      </c>
      <c r="K23" s="12"/>
      <c r="M23" s="12">
        <f t="shared" si="2"/>
        <v>0</v>
      </c>
      <c r="N23" s="12">
        <v>25</v>
      </c>
      <c r="O23" s="12">
        <v>25</v>
      </c>
      <c r="P23" s="12" t="b">
        <v>1</v>
      </c>
      <c r="Q23" s="12">
        <v>1</v>
      </c>
      <c r="R23" s="12">
        <v>1</v>
      </c>
      <c r="S23" s="12">
        <f t="shared" si="0"/>
        <v>2</v>
      </c>
      <c r="T23" s="12">
        <f t="shared" si="1"/>
        <v>1</v>
      </c>
      <c r="U23" s="12" t="s">
        <v>181</v>
      </c>
      <c r="V23" s="40" t="s">
        <v>171</v>
      </c>
      <c r="W23" s="12">
        <v>500</v>
      </c>
      <c r="X23" s="12"/>
      <c r="Y23" s="12" t="s">
        <v>120</v>
      </c>
      <c r="Z23" s="12" t="s">
        <v>121</v>
      </c>
      <c r="AA23" s="12">
        <v>0</v>
      </c>
      <c r="AB23" s="12">
        <v>0</v>
      </c>
      <c r="AC23" s="12">
        <v>6.3</v>
      </c>
      <c r="AD23" s="12">
        <v>0</v>
      </c>
    </row>
    <row r="24" spans="1:30">
      <c r="A24" t="s">
        <v>143</v>
      </c>
      <c r="B24" t="s">
        <v>176</v>
      </c>
      <c r="E24" s="32">
        <v>0</v>
      </c>
      <c r="F24" s="32">
        <v>0</v>
      </c>
      <c r="G24" t="b">
        <v>0</v>
      </c>
      <c r="H24" s="12">
        <v>0</v>
      </c>
      <c r="I24" s="12">
        <v>0.05</v>
      </c>
      <c r="J24">
        <v>1</v>
      </c>
      <c r="M24" s="12">
        <f t="shared" si="2"/>
        <v>0</v>
      </c>
      <c r="N24" s="32">
        <v>0</v>
      </c>
      <c r="O24" s="32">
        <v>0</v>
      </c>
      <c r="S24">
        <f t="shared" si="0"/>
        <v>0</v>
      </c>
      <c r="T24">
        <f t="shared" si="1"/>
        <v>0</v>
      </c>
      <c r="U24" t="s">
        <v>5</v>
      </c>
    </row>
    <row r="25" spans="1:30" s="12" customFormat="1">
      <c r="A25" s="32" t="s">
        <v>129</v>
      </c>
      <c r="B25" s="32" t="s">
        <v>176</v>
      </c>
      <c r="C25" s="32"/>
      <c r="D25" s="32"/>
      <c r="E25" s="32">
        <v>20</v>
      </c>
      <c r="F25" s="32">
        <v>20</v>
      </c>
      <c r="G25" s="32" t="b">
        <v>1</v>
      </c>
      <c r="H25" s="12">
        <v>0</v>
      </c>
      <c r="I25" s="12">
        <v>0.05</v>
      </c>
      <c r="J25" s="32">
        <v>0.08</v>
      </c>
      <c r="K25" s="32"/>
      <c r="M25" s="12">
        <f t="shared" si="2"/>
        <v>0</v>
      </c>
      <c r="N25" s="32">
        <v>20</v>
      </c>
      <c r="O25" s="32">
        <v>20</v>
      </c>
      <c r="P25" s="32"/>
      <c r="Q25" s="32"/>
      <c r="R25" s="32"/>
      <c r="S25" s="32">
        <f t="shared" si="0"/>
        <v>0</v>
      </c>
      <c r="T25" s="32">
        <f t="shared" si="1"/>
        <v>0</v>
      </c>
      <c r="U25" s="32" t="s">
        <v>181</v>
      </c>
      <c r="V25" s="32"/>
      <c r="W25" s="32"/>
      <c r="X25" s="32"/>
      <c r="Y25" s="32"/>
      <c r="Z25" s="32"/>
      <c r="AA25" s="32"/>
      <c r="AB25" s="32"/>
      <c r="AC25" s="32"/>
      <c r="AD25" s="32"/>
    </row>
    <row r="26" spans="1:30">
      <c r="A26" t="s">
        <v>130</v>
      </c>
      <c r="B26" t="s">
        <v>176</v>
      </c>
      <c r="E26" s="32">
        <v>20</v>
      </c>
      <c r="F26" s="32">
        <v>20</v>
      </c>
      <c r="G26" t="b">
        <v>1</v>
      </c>
      <c r="H26" s="12">
        <v>0</v>
      </c>
      <c r="I26" s="12">
        <v>0.05</v>
      </c>
      <c r="J26">
        <v>0.08</v>
      </c>
      <c r="M26" s="12">
        <f t="shared" si="2"/>
        <v>0</v>
      </c>
      <c r="N26" s="32">
        <v>20</v>
      </c>
      <c r="O26" s="32">
        <v>20</v>
      </c>
      <c r="S26">
        <f t="shared" si="0"/>
        <v>0</v>
      </c>
      <c r="T26">
        <f t="shared" si="1"/>
        <v>0</v>
      </c>
      <c r="U26" t="s">
        <v>181</v>
      </c>
    </row>
    <row r="27" spans="1:30" s="12" customFormat="1">
      <c r="A27" s="32" t="s">
        <v>131</v>
      </c>
      <c r="B27" s="32" t="s">
        <v>176</v>
      </c>
      <c r="C27" s="32"/>
      <c r="D27" s="32"/>
      <c r="E27" s="32">
        <v>0</v>
      </c>
      <c r="F27" s="32">
        <v>0</v>
      </c>
      <c r="G27" s="32" t="b">
        <v>1</v>
      </c>
      <c r="H27" s="12">
        <v>0</v>
      </c>
      <c r="I27" s="12">
        <v>0.05</v>
      </c>
      <c r="J27" s="32">
        <v>1</v>
      </c>
      <c r="K27" s="32" t="s">
        <v>154</v>
      </c>
      <c r="M27" s="12">
        <f t="shared" si="2"/>
        <v>0</v>
      </c>
      <c r="N27" s="32">
        <v>0</v>
      </c>
      <c r="O27" s="32">
        <v>0</v>
      </c>
      <c r="P27" s="32"/>
      <c r="Q27" s="32"/>
      <c r="R27" s="32"/>
      <c r="S27" s="32">
        <f t="shared" si="0"/>
        <v>0</v>
      </c>
      <c r="T27" s="32">
        <f t="shared" si="1"/>
        <v>0</v>
      </c>
      <c r="U27" s="32" t="s">
        <v>154</v>
      </c>
      <c r="V27" s="32"/>
      <c r="W27" s="32"/>
      <c r="X27" s="32"/>
      <c r="Y27" s="32"/>
      <c r="Z27" s="32"/>
      <c r="AA27" s="32"/>
      <c r="AB27" s="32"/>
      <c r="AC27" s="32"/>
      <c r="AD27" s="32"/>
    </row>
    <row r="28" spans="1:30" s="12" customFormat="1">
      <c r="A28" s="32" t="s">
        <v>132</v>
      </c>
      <c r="B28" s="32" t="s">
        <v>176</v>
      </c>
      <c r="C28" s="32">
        <v>2</v>
      </c>
      <c r="D28" s="32">
        <v>5</v>
      </c>
      <c r="E28" s="32">
        <v>20</v>
      </c>
      <c r="F28" s="32">
        <v>20</v>
      </c>
      <c r="G28" s="22" t="b">
        <v>1</v>
      </c>
      <c r="H28" s="12">
        <v>0</v>
      </c>
      <c r="I28" s="12">
        <v>0.05</v>
      </c>
      <c r="J28" s="32">
        <v>0.7</v>
      </c>
      <c r="K28" s="32"/>
      <c r="M28" s="12">
        <f t="shared" si="2"/>
        <v>0</v>
      </c>
      <c r="N28" s="32">
        <v>20</v>
      </c>
      <c r="O28" s="32">
        <v>20</v>
      </c>
      <c r="P28" s="32" t="b">
        <v>1</v>
      </c>
      <c r="Q28" s="32">
        <v>1</v>
      </c>
      <c r="R28" s="32">
        <v>1</v>
      </c>
      <c r="S28" s="32">
        <f t="shared" si="0"/>
        <v>7</v>
      </c>
      <c r="T28" s="32">
        <f t="shared" si="1"/>
        <v>1</v>
      </c>
      <c r="U28" s="32" t="s">
        <v>154</v>
      </c>
      <c r="V28" s="32" t="s">
        <v>172</v>
      </c>
      <c r="W28" s="32">
        <v>250</v>
      </c>
      <c r="X28" s="32"/>
      <c r="Y28" s="32" t="s">
        <v>117</v>
      </c>
      <c r="Z28" s="32" t="s">
        <v>118</v>
      </c>
      <c r="AA28" s="32">
        <v>0</v>
      </c>
      <c r="AB28" s="32">
        <v>1.2</v>
      </c>
      <c r="AC28" s="32">
        <v>16</v>
      </c>
      <c r="AD28" s="32">
        <v>0</v>
      </c>
    </row>
    <row r="29" spans="1:30" s="12" customFormat="1">
      <c r="A29" s="32" t="s">
        <v>133</v>
      </c>
      <c r="B29" s="32" t="s">
        <v>176</v>
      </c>
      <c r="C29" s="32"/>
      <c r="D29" s="32"/>
      <c r="E29" s="32">
        <v>20</v>
      </c>
      <c r="F29" s="32">
        <v>20</v>
      </c>
      <c r="G29" s="32" t="b">
        <v>0</v>
      </c>
      <c r="H29" s="12">
        <v>0</v>
      </c>
      <c r="I29" s="12">
        <v>0.05</v>
      </c>
      <c r="J29" s="32">
        <v>1</v>
      </c>
      <c r="K29" s="32"/>
      <c r="M29" s="12">
        <f t="shared" si="2"/>
        <v>0</v>
      </c>
      <c r="N29" s="32">
        <v>20</v>
      </c>
      <c r="O29" s="32">
        <v>20</v>
      </c>
      <c r="P29" s="32"/>
      <c r="Q29" s="32"/>
      <c r="R29" s="32"/>
      <c r="S29" s="32">
        <f t="shared" si="0"/>
        <v>0</v>
      </c>
      <c r="T29" s="32">
        <f t="shared" si="1"/>
        <v>0</v>
      </c>
      <c r="U29" s="32" t="s">
        <v>154</v>
      </c>
      <c r="V29" s="32"/>
      <c r="W29" s="32"/>
      <c r="X29" s="32"/>
      <c r="Y29" s="32"/>
      <c r="Z29" s="32"/>
      <c r="AA29" s="32"/>
      <c r="AB29" s="32"/>
      <c r="AC29" s="32"/>
      <c r="AD29" s="32"/>
    </row>
    <row r="30" spans="1:30" s="12" customFormat="1">
      <c r="A30" s="12" t="s">
        <v>134</v>
      </c>
      <c r="B30" s="12" t="s">
        <v>176</v>
      </c>
      <c r="C30" s="12">
        <f>C28</f>
        <v>2</v>
      </c>
      <c r="D30" s="12">
        <f>D28</f>
        <v>5</v>
      </c>
      <c r="E30" s="12">
        <v>60</v>
      </c>
      <c r="F30" s="12">
        <v>60</v>
      </c>
      <c r="G30" s="12" t="b">
        <v>0</v>
      </c>
      <c r="H30" s="12">
        <v>0</v>
      </c>
      <c r="I30" s="12">
        <v>0.05</v>
      </c>
      <c r="J30" s="12">
        <v>0.5</v>
      </c>
      <c r="M30" s="12">
        <f t="shared" si="2"/>
        <v>0</v>
      </c>
      <c r="N30" s="12">
        <v>60</v>
      </c>
      <c r="O30" s="12">
        <v>60</v>
      </c>
      <c r="P30" s="12" t="b">
        <f>P28</f>
        <v>1</v>
      </c>
      <c r="Q30" s="12">
        <f>Q28</f>
        <v>1</v>
      </c>
      <c r="R30" s="12">
        <f>R28</f>
        <v>1</v>
      </c>
      <c r="S30" s="12">
        <f>S28</f>
        <v>7</v>
      </c>
      <c r="T30" s="12">
        <f t="shared" si="1"/>
        <v>1</v>
      </c>
      <c r="U30" s="12" t="s">
        <v>154</v>
      </c>
    </row>
    <row r="31" spans="1:30" s="12" customFormat="1">
      <c r="A31" s="32" t="s">
        <v>135</v>
      </c>
      <c r="B31" s="32" t="s">
        <v>176</v>
      </c>
      <c r="C31" s="32"/>
      <c r="D31" s="32"/>
      <c r="E31" s="32">
        <v>20</v>
      </c>
      <c r="F31" s="32">
        <v>20</v>
      </c>
      <c r="G31" s="32" t="b">
        <v>0</v>
      </c>
      <c r="H31" s="12">
        <v>0</v>
      </c>
      <c r="I31" s="12">
        <v>0.05</v>
      </c>
      <c r="J31" s="32">
        <v>0.5</v>
      </c>
      <c r="K31" s="32"/>
      <c r="M31" s="12">
        <f t="shared" si="2"/>
        <v>0</v>
      </c>
      <c r="N31" s="32">
        <v>20</v>
      </c>
      <c r="O31" s="32">
        <v>20</v>
      </c>
      <c r="R31" s="32"/>
      <c r="S31" s="32">
        <f>D31+C31</f>
        <v>0</v>
      </c>
      <c r="T31" s="32" t="e">
        <f>IF(#REF!&lt;&gt;"",1,0)</f>
        <v>#REF!</v>
      </c>
      <c r="U31" s="32" t="s">
        <v>154</v>
      </c>
      <c r="V31" s="32"/>
      <c r="W31" s="32"/>
      <c r="X31" s="32"/>
      <c r="Y31" s="32"/>
      <c r="Z31" s="32"/>
      <c r="AA31" s="32"/>
      <c r="AB31" s="32"/>
      <c r="AC31" s="32"/>
      <c r="AD31" s="32"/>
    </row>
    <row r="32" spans="1:30">
      <c r="A32" s="32" t="s">
        <v>385</v>
      </c>
      <c r="B32" s="12" t="s">
        <v>175</v>
      </c>
      <c r="C32" s="12">
        <v>1</v>
      </c>
      <c r="D32" s="12">
        <v>2</v>
      </c>
      <c r="E32" s="12">
        <v>10</v>
      </c>
      <c r="F32" s="12">
        <v>10</v>
      </c>
      <c r="G32" s="32" t="b">
        <v>0</v>
      </c>
      <c r="H32" s="12">
        <v>0</v>
      </c>
      <c r="I32" s="12">
        <v>0.05</v>
      </c>
      <c r="J32">
        <v>1</v>
      </c>
      <c r="K32" s="32" t="s">
        <v>5</v>
      </c>
      <c r="L32" s="12"/>
      <c r="M32" s="12">
        <f t="shared" si="2"/>
        <v>0</v>
      </c>
      <c r="N32" s="12">
        <v>10</v>
      </c>
      <c r="O32" s="12">
        <v>10</v>
      </c>
    </row>
    <row r="33" spans="1:15">
      <c r="A33" s="32" t="s">
        <v>380</v>
      </c>
      <c r="B33" s="12" t="s">
        <v>175</v>
      </c>
      <c r="C33" s="12">
        <v>2</v>
      </c>
      <c r="D33" s="12">
        <v>2</v>
      </c>
      <c r="E33" s="12">
        <v>20</v>
      </c>
      <c r="F33" s="12">
        <v>20</v>
      </c>
      <c r="G33" s="32" t="b">
        <v>0</v>
      </c>
      <c r="H33" s="12">
        <v>0</v>
      </c>
      <c r="I33" s="12">
        <v>0.05</v>
      </c>
      <c r="J33">
        <v>1</v>
      </c>
      <c r="K33" s="32" t="s">
        <v>5</v>
      </c>
      <c r="L33" s="12"/>
      <c r="M33" s="12">
        <f t="shared" si="2"/>
        <v>0</v>
      </c>
      <c r="N33" s="12">
        <v>20</v>
      </c>
      <c r="O33" s="12">
        <v>20</v>
      </c>
    </row>
    <row r="34" spans="1:15">
      <c r="A34" s="32" t="s">
        <v>381</v>
      </c>
      <c r="B34" s="12" t="s">
        <v>175</v>
      </c>
      <c r="C34" s="12">
        <v>2</v>
      </c>
      <c r="D34" s="12">
        <v>2</v>
      </c>
      <c r="E34" s="12">
        <v>30</v>
      </c>
      <c r="F34" s="12">
        <v>30</v>
      </c>
      <c r="G34" s="32" t="b">
        <v>0</v>
      </c>
      <c r="H34" s="12">
        <v>0</v>
      </c>
      <c r="I34" s="12">
        <v>0.05</v>
      </c>
      <c r="J34">
        <v>1</v>
      </c>
      <c r="K34" s="32" t="s">
        <v>154</v>
      </c>
      <c r="M34" s="12">
        <f t="shared" si="2"/>
        <v>0</v>
      </c>
      <c r="N34" s="12">
        <v>30</v>
      </c>
      <c r="O34" s="12">
        <v>30</v>
      </c>
    </row>
    <row r="35" spans="1:15">
      <c r="A35" s="32" t="s">
        <v>382</v>
      </c>
      <c r="B35" s="12" t="s">
        <v>175</v>
      </c>
      <c r="C35" s="12">
        <v>2</v>
      </c>
      <c r="D35" s="12">
        <v>2</v>
      </c>
      <c r="E35" s="12">
        <v>30</v>
      </c>
      <c r="F35" s="12">
        <v>30</v>
      </c>
      <c r="G35" s="32" t="b">
        <v>0</v>
      </c>
      <c r="H35" s="12">
        <v>0</v>
      </c>
      <c r="I35" s="12">
        <v>0.05</v>
      </c>
      <c r="J35">
        <v>1</v>
      </c>
      <c r="K35" s="32" t="s">
        <v>154</v>
      </c>
      <c r="M35" s="12">
        <f t="shared" si="2"/>
        <v>0</v>
      </c>
      <c r="N35" s="12">
        <v>30</v>
      </c>
      <c r="O35" s="12">
        <v>30</v>
      </c>
    </row>
    <row r="36" spans="1:15">
      <c r="A36" s="32" t="s">
        <v>383</v>
      </c>
      <c r="B36" s="12" t="s">
        <v>175</v>
      </c>
      <c r="C36" s="12">
        <v>2</v>
      </c>
      <c r="D36" s="12">
        <v>2</v>
      </c>
      <c r="E36" s="12">
        <v>30</v>
      </c>
      <c r="F36" s="12">
        <v>30</v>
      </c>
      <c r="G36" s="32" t="b">
        <v>0</v>
      </c>
      <c r="H36" s="12">
        <v>0</v>
      </c>
      <c r="I36" s="12">
        <v>0.05</v>
      </c>
      <c r="J36">
        <v>1</v>
      </c>
      <c r="K36" s="32" t="s">
        <v>154</v>
      </c>
      <c r="M36" s="12">
        <f t="shared" si="2"/>
        <v>0</v>
      </c>
      <c r="N36" s="12">
        <v>30</v>
      </c>
      <c r="O36" s="12">
        <v>30</v>
      </c>
    </row>
    <row r="63" spans="9:10">
      <c r="I63" s="32"/>
      <c r="J63" s="32"/>
    </row>
  </sheetData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14CD-0E84-4F75-952A-D613ABD3CE0F}">
  <sheetPr codeName="Sheet15">
    <tabColor theme="7" tint="0.79998168889431442"/>
  </sheetPr>
  <dimension ref="A1:O38"/>
  <sheetViews>
    <sheetView zoomScale="85" zoomScaleNormal="85" workbookViewId="0">
      <selection activeCell="F12" sqref="F12"/>
    </sheetView>
  </sheetViews>
  <sheetFormatPr defaultRowHeight="14.5"/>
  <cols>
    <col min="1" max="1" width="58" customWidth="1"/>
  </cols>
  <sheetData>
    <row r="1" spans="1:2">
      <c r="A1" t="s">
        <v>0</v>
      </c>
      <c r="B1" s="4" t="s">
        <v>57</v>
      </c>
    </row>
    <row r="2" spans="1:2">
      <c r="A2" t="str">
        <f>_xlfn.CONCAT(TechnologiesEmlab!A2,"FixedOperatingCostTimeSeries")</f>
        <v>Biomass_CHP_wood_pellets_DHFixedOperatingCostTimeSeries</v>
      </c>
      <c r="B2" s="32">
        <v>0.1</v>
      </c>
    </row>
    <row r="3" spans="1:2">
      <c r="A3" t="str">
        <f>_xlfn.CONCAT(TechnologiesEmlab!A3,"FixedOperatingCostTimeSeries")</f>
        <v>Biomass_CHP_wood_pellets_PHFixedOperatingCostTimeSeries</v>
      </c>
      <c r="B3" s="32">
        <v>0.1</v>
      </c>
    </row>
    <row r="4" spans="1:2">
      <c r="A4" t="str">
        <f>_xlfn.CONCAT(TechnologiesEmlab!A4,"FixedOperatingCostTimeSeries")</f>
        <v>CCGTFixedOperatingCostTimeSeries</v>
      </c>
      <c r="B4" s="32">
        <v>0.1</v>
      </c>
    </row>
    <row r="5" spans="1:2">
      <c r="A5" t="str">
        <f>_xlfn.CONCAT(TechnologiesEmlab!A5,"FixedOperatingCostTimeSeries")</f>
        <v>CCGT_CHP_backpressure_DHFixedOperatingCostTimeSeries</v>
      </c>
      <c r="B5" s="32">
        <v>0.1</v>
      </c>
    </row>
    <row r="6" spans="1:2">
      <c r="A6" t="str">
        <f>_xlfn.CONCAT(TechnologiesEmlab!A6,"FixedOperatingCostTimeSeries")</f>
        <v>CCGT_CHP_backpressure_PHFixedOperatingCostTimeSeries</v>
      </c>
      <c r="B6" s="32">
        <v>0.1</v>
      </c>
    </row>
    <row r="7" spans="1:2">
      <c r="A7" t="str">
        <f>_xlfn.CONCAT(TechnologiesEmlab!A7,"FixedOperatingCostTimeSeries")</f>
        <v>CCSFixedOperatingCostTimeSeries</v>
      </c>
      <c r="B7" s="32">
        <v>0.1</v>
      </c>
    </row>
    <row r="8" spans="1:2">
      <c r="A8" t="str">
        <f>_xlfn.CONCAT(TechnologiesEmlab!A8,"FixedOperatingCostTimeSeries")</f>
        <v>NuclearFixedOperatingCostTimeSeries</v>
      </c>
      <c r="B8" s="32">
        <v>0.1</v>
      </c>
    </row>
    <row r="9" spans="1:2">
      <c r="A9" t="str">
        <f>_xlfn.CONCAT(TechnologiesEmlab!A9,"FixedOperatingCostTimeSeries")</f>
        <v>Nuclear_CHP_DHFixedOperatingCostTimeSeries</v>
      </c>
      <c r="B9" s="32">
        <v>0.1</v>
      </c>
    </row>
    <row r="10" spans="1:2">
      <c r="A10" t="str">
        <f>_xlfn.CONCAT(TechnologiesEmlab!A10,"FixedOperatingCostTimeSeries")</f>
        <v>Nuclear_CHP_PHFixedOperatingCostTimeSeries</v>
      </c>
      <c r="B10" s="32">
        <v>0.1</v>
      </c>
    </row>
    <row r="11" spans="1:2">
      <c r="A11" t="str">
        <f>_xlfn.CONCAT(TechnologiesEmlab!A11,"FixedOperatingCostTimeSeries")</f>
        <v>OCGTFixedOperatingCostTimeSeries</v>
      </c>
      <c r="B11" s="32">
        <v>0.1</v>
      </c>
    </row>
    <row r="12" spans="1:2">
      <c r="A12" t="str">
        <f>_xlfn.CONCAT(TechnologiesEmlab!A12,"FixedOperatingCostTimeSeries")</f>
        <v>PEM_ElectrolyzerFixedOperatingCostTimeSeries</v>
      </c>
      <c r="B12" s="32">
        <v>0.1</v>
      </c>
    </row>
    <row r="13" spans="1:2">
      <c r="A13" t="str">
        <f>_xlfn.CONCAT(TechnologiesEmlab!A13,"FixedOperatingCostTimeSeries")</f>
        <v>Coal PSCFixedOperatingCostTimeSeries</v>
      </c>
      <c r="B13" s="32">
        <v>0.1</v>
      </c>
    </row>
    <row r="14" spans="1:2">
      <c r="A14" t="str">
        <f>_xlfn.CONCAT(TechnologiesEmlab!A14,"FixedOperatingCostTimeSeries")</f>
        <v>Lignite PSCFixedOperatingCostTimeSeries</v>
      </c>
      <c r="B14" s="32">
        <v>0.1</v>
      </c>
    </row>
    <row r="15" spans="1:2">
      <c r="A15" t="str">
        <f>_xlfn.CONCAT(TechnologiesEmlab!A15,"FixedOperatingCostTimeSeries")</f>
        <v>Fuel oil PGTFixedOperatingCostTimeSeries</v>
      </c>
      <c r="B15" s="32">
        <v>0.1</v>
      </c>
    </row>
    <row r="16" spans="1:2">
      <c r="A16" t="str">
        <f>_xlfn.CONCAT(TechnologiesEmlab!A16,"FixedOperatingCostTimeSeries")</f>
        <v>Lithium_ion_batteryFixedOperatingCostTimeSeries</v>
      </c>
      <c r="B16" s="22">
        <v>0.2</v>
      </c>
    </row>
    <row r="17" spans="1:2">
      <c r="A17" t="str">
        <f>_xlfn.CONCAT(TechnologiesEmlab!A17,"FixedOperatingCostTimeSeries")</f>
        <v>Pumped_hydroFixedOperatingCostTimeSeries</v>
      </c>
      <c r="B17" s="32">
        <v>0.1</v>
      </c>
    </row>
    <row r="18" spans="1:2">
      <c r="A18" t="str">
        <f>_xlfn.CONCAT(TechnologiesEmlab!A18,"FixedOperatingCostTimeSeries")</f>
        <v>WTG_offshoreFixedOperatingCostTimeSeries</v>
      </c>
      <c r="B18" s="32">
        <v>0.1</v>
      </c>
    </row>
    <row r="19" spans="1:2">
      <c r="A19" t="str">
        <f>_xlfn.CONCAT(TechnologiesEmlab!A19,"FixedOperatingCostTimeSeries")</f>
        <v>WTG_onshoreFixedOperatingCostTimeSeries</v>
      </c>
      <c r="B19" s="32">
        <v>0.1</v>
      </c>
    </row>
    <row r="20" spans="1:2">
      <c r="A20" t="str">
        <f>_xlfn.CONCAT(TechnologiesEmlab!A20,"FixedOperatingCostTimeSeries")</f>
        <v>Wave_energyFixedOperatingCostTimeSeries</v>
      </c>
      <c r="B20" s="32">
        <v>0.1</v>
      </c>
    </row>
    <row r="21" spans="1:2">
      <c r="A21" t="str">
        <f>_xlfn.CONCAT(TechnologiesEmlab!A21,"FixedOperatingCostTimeSeries")</f>
        <v>PV_commercial_systemsFixedOperatingCostTimeSeries</v>
      </c>
      <c r="B21" s="32">
        <v>0.1</v>
      </c>
    </row>
    <row r="22" spans="1:2">
      <c r="A22" t="str">
        <f>_xlfn.CONCAT(TechnologiesEmlab!A22,"FixedOperatingCostTimeSeries")</f>
        <v>PV_residentialFixedOperatingCostTimeSeries</v>
      </c>
      <c r="B22" s="32">
        <v>0.1</v>
      </c>
    </row>
    <row r="23" spans="1:2">
      <c r="A23" t="str">
        <f>_xlfn.CONCAT(TechnologiesEmlab!A23,"FixedOperatingCostTimeSeries")</f>
        <v>PV_utility_systemsFixedOperatingCostTimeSeries</v>
      </c>
      <c r="B23" s="32">
        <v>0.1</v>
      </c>
    </row>
    <row r="24" spans="1:2">
      <c r="A24" t="str">
        <f>_xlfn.CONCAT(TechnologiesEmlab!A24,"FixedOperatingCostTimeSeries")</f>
        <v>Power_to_Jet_FuelFixedOperatingCostTimeSeries</v>
      </c>
      <c r="B24" s="32">
        <v>0.1</v>
      </c>
    </row>
    <row r="25" spans="1:2">
      <c r="A25" t="str">
        <f>_xlfn.CONCAT(TechnologiesEmlab!A25,"FixedOperatingCostTimeSeries")</f>
        <v>CSP_ParabolicFixedOperatingCostTimeSeries</v>
      </c>
      <c r="B25" s="32">
        <v>0.1</v>
      </c>
    </row>
    <row r="26" spans="1:2">
      <c r="A26" t="str">
        <f>_xlfn.CONCAT(TechnologiesEmlab!A26,"FixedOperatingCostTimeSeries")</f>
        <v>CSP_TowerFixedOperatingCostTimeSeries</v>
      </c>
      <c r="B26" s="32">
        <v>0.1</v>
      </c>
    </row>
    <row r="27" spans="1:2">
      <c r="A27" t="str">
        <f>_xlfn.CONCAT(TechnologiesEmlab!A27,"FixedOperatingCostTimeSeries")</f>
        <v>Hydrogen_to_Jet_FuelFixedOperatingCostTimeSeries</v>
      </c>
      <c r="B27" s="32">
        <v>0.1</v>
      </c>
    </row>
    <row r="28" spans="1:2">
      <c r="A28" t="str">
        <f>_xlfn.CONCAT(TechnologiesEmlab!A28,"FixedOperatingCostTimeSeries")</f>
        <v>Hydropower_RORFixedOperatingCostTimeSeries</v>
      </c>
      <c r="B28" s="32">
        <v>0.1</v>
      </c>
    </row>
    <row r="29" spans="1:2">
      <c r="A29" t="str">
        <f>_xlfn.CONCAT(TechnologiesEmlab!A29,"FixedOperatingCostTimeSeries")</f>
        <v>Hydropower_reservoir_largeFixedOperatingCostTimeSeries</v>
      </c>
      <c r="B29" s="32">
        <v>0.1</v>
      </c>
    </row>
    <row r="30" spans="1:2">
      <c r="A30" t="str">
        <f>_xlfn.CONCAT(TechnologiesEmlab!A30,"FixedOperatingCostTimeSeries")</f>
        <v>Hydropower_reservoir_mediumFixedOperatingCostTimeSeries</v>
      </c>
      <c r="B30" s="32">
        <v>0.1</v>
      </c>
    </row>
    <row r="31" spans="1:2">
      <c r="A31" t="str">
        <f>_xlfn.CONCAT(TechnologiesEmlab!A31,"FixedOperatingCostTimeSeries")</f>
        <v>Hydropower_reservoir_smallFixedOperatingCostTimeSeries</v>
      </c>
      <c r="B31" s="32">
        <v>0.1</v>
      </c>
    </row>
    <row r="32" spans="1:2">
      <c r="A32" s="32" t="str">
        <f>_xlfn.CONCAT(TechnologiesEmlab!A32,"FixedOperatingCostTimeSeries")</f>
        <v>fuel_cellFixedOperatingCostTimeSeries</v>
      </c>
      <c r="B32" s="32">
        <v>0.1</v>
      </c>
    </row>
    <row r="33" spans="1:15">
      <c r="A33" s="32" t="str">
        <f>_xlfn.CONCAT(TechnologiesEmlab!A33,"FixedOperatingCostTimeSeries")</f>
        <v>electrolyzerFixedOperatingCostTimeSeries</v>
      </c>
      <c r="B33" s="32">
        <v>0.1</v>
      </c>
      <c r="O33" t="s">
        <v>102</v>
      </c>
    </row>
    <row r="34" spans="1:15">
      <c r="A34" s="32" t="str">
        <f>_xlfn.CONCAT(TechnologiesEmlab!A34,"FixedOperatingCostTimeSeries")</f>
        <v>hydrogen_turbineFixedOperatingCostTimeSeries</v>
      </c>
      <c r="B34" s="32">
        <v>0.1</v>
      </c>
    </row>
    <row r="35" spans="1:15">
      <c r="A35" s="32" t="str">
        <f>_xlfn.CONCAT(TechnologiesEmlab!A35,"FixedOperatingCostTimeSeries")</f>
        <v>hydrogen_CHPFixedOperatingCostTimeSeries</v>
      </c>
      <c r="B35" s="32">
        <v>0.1</v>
      </c>
    </row>
    <row r="36" spans="1:15">
      <c r="A36" s="32" t="str">
        <f>_xlfn.CONCAT(TechnologiesEmlab!A36,"FixedOperatingCostTimeSeries")</f>
        <v>hydrogen_combined_cycleFixedOperatingCostTimeSeries</v>
      </c>
      <c r="B36" s="32">
        <v>0.1</v>
      </c>
    </row>
    <row r="37" spans="1:15">
      <c r="A37" s="32"/>
      <c r="B37" s="32"/>
    </row>
    <row r="38" spans="1:15">
      <c r="A38" s="3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00C2-5618-47C8-85DE-085C29978032}">
  <dimension ref="A1:AE19"/>
  <sheetViews>
    <sheetView workbookViewId="0">
      <selection sqref="A1:XFD1"/>
    </sheetView>
  </sheetViews>
  <sheetFormatPr defaultRowHeight="14.5"/>
  <cols>
    <col min="1" max="1" width="12.36328125" style="32" customWidth="1"/>
  </cols>
  <sheetData>
    <row r="1" spans="1:31" s="32" customFormat="1">
      <c r="A1" s="32" t="s">
        <v>399</v>
      </c>
      <c r="B1" s="32">
        <v>0</v>
      </c>
      <c r="C1" s="32">
        <v>1</v>
      </c>
      <c r="D1" s="32">
        <v>2</v>
      </c>
      <c r="E1" s="32">
        <v>3</v>
      </c>
      <c r="F1" s="32">
        <v>4</v>
      </c>
      <c r="G1" s="32">
        <v>5</v>
      </c>
      <c r="H1" s="32">
        <v>6</v>
      </c>
      <c r="I1" s="32">
        <v>7</v>
      </c>
      <c r="J1" s="32">
        <v>8</v>
      </c>
      <c r="K1" s="32">
        <v>9</v>
      </c>
      <c r="L1" s="32">
        <v>10</v>
      </c>
      <c r="M1" s="32">
        <v>11</v>
      </c>
      <c r="N1" s="32">
        <v>12</v>
      </c>
      <c r="O1" s="32">
        <v>13</v>
      </c>
      <c r="P1" s="32">
        <v>14</v>
      </c>
      <c r="Q1" s="32">
        <v>15</v>
      </c>
      <c r="R1" s="32">
        <v>16</v>
      </c>
      <c r="S1" s="32">
        <v>17</v>
      </c>
      <c r="T1" s="32">
        <v>18</v>
      </c>
      <c r="U1" s="32">
        <v>19</v>
      </c>
      <c r="V1" s="32">
        <v>20</v>
      </c>
      <c r="W1" s="32">
        <v>21</v>
      </c>
      <c r="X1" s="32">
        <v>22</v>
      </c>
      <c r="Y1" s="32">
        <v>23</v>
      </c>
      <c r="Z1" s="32">
        <v>24</v>
      </c>
      <c r="AA1" s="32">
        <v>25</v>
      </c>
      <c r="AB1" s="32">
        <v>26</v>
      </c>
      <c r="AC1" s="32">
        <v>27</v>
      </c>
      <c r="AD1" s="32">
        <v>28</v>
      </c>
      <c r="AE1" s="32">
        <v>29</v>
      </c>
    </row>
    <row r="2" spans="1:31">
      <c r="A2" s="32" t="s">
        <v>400</v>
      </c>
      <c r="B2">
        <v>21</v>
      </c>
      <c r="C2">
        <v>21</v>
      </c>
      <c r="D2">
        <v>3</v>
      </c>
      <c r="E2">
        <v>13</v>
      </c>
      <c r="F2">
        <v>12</v>
      </c>
      <c r="G2">
        <v>9</v>
      </c>
      <c r="H2">
        <v>25</v>
      </c>
      <c r="I2">
        <v>23</v>
      </c>
      <c r="J2">
        <v>20</v>
      </c>
      <c r="K2">
        <v>17</v>
      </c>
      <c r="L2">
        <v>15</v>
      </c>
      <c r="M2">
        <v>24</v>
      </c>
      <c r="N2">
        <v>11</v>
      </c>
      <c r="O2">
        <v>12</v>
      </c>
      <c r="P2">
        <v>2</v>
      </c>
      <c r="Q2">
        <v>24</v>
      </c>
      <c r="R2">
        <v>12</v>
      </c>
      <c r="S2">
        <v>19</v>
      </c>
      <c r="T2">
        <v>22</v>
      </c>
      <c r="U2">
        <v>17</v>
      </c>
      <c r="V2">
        <v>19</v>
      </c>
      <c r="W2">
        <v>8</v>
      </c>
      <c r="X2">
        <v>16</v>
      </c>
      <c r="Y2">
        <v>25</v>
      </c>
      <c r="Z2">
        <v>15</v>
      </c>
      <c r="AA2">
        <v>2</v>
      </c>
      <c r="AB2">
        <v>25</v>
      </c>
      <c r="AC2">
        <v>8</v>
      </c>
      <c r="AD2">
        <v>24</v>
      </c>
      <c r="AE2">
        <v>6</v>
      </c>
    </row>
    <row r="3" spans="1:31">
      <c r="A3" s="32" t="s">
        <v>401</v>
      </c>
      <c r="B3">
        <v>16</v>
      </c>
      <c r="C3">
        <v>12</v>
      </c>
      <c r="D3">
        <v>16</v>
      </c>
      <c r="E3">
        <v>7</v>
      </c>
      <c r="F3">
        <v>7</v>
      </c>
      <c r="G3">
        <v>15</v>
      </c>
      <c r="H3">
        <v>11</v>
      </c>
      <c r="I3">
        <v>13</v>
      </c>
      <c r="J3">
        <v>28</v>
      </c>
      <c r="K3">
        <v>29</v>
      </c>
      <c r="L3">
        <v>7</v>
      </c>
      <c r="M3">
        <v>16</v>
      </c>
      <c r="N3">
        <v>20</v>
      </c>
      <c r="O3">
        <v>3</v>
      </c>
      <c r="P3">
        <v>26</v>
      </c>
      <c r="Q3">
        <v>11</v>
      </c>
      <c r="R3">
        <v>26</v>
      </c>
      <c r="S3">
        <v>17</v>
      </c>
      <c r="T3">
        <v>27</v>
      </c>
      <c r="U3">
        <v>7</v>
      </c>
      <c r="V3">
        <v>9</v>
      </c>
      <c r="W3">
        <v>3</v>
      </c>
      <c r="X3">
        <v>3</v>
      </c>
      <c r="Y3">
        <v>7</v>
      </c>
      <c r="Z3">
        <v>13</v>
      </c>
      <c r="AA3">
        <v>19</v>
      </c>
      <c r="AB3">
        <v>5</v>
      </c>
      <c r="AC3">
        <v>1</v>
      </c>
      <c r="AD3">
        <v>10</v>
      </c>
      <c r="AE3">
        <v>16</v>
      </c>
    </row>
    <row r="4" spans="1:31">
      <c r="A4" s="32" t="s">
        <v>402</v>
      </c>
      <c r="B4">
        <v>3</v>
      </c>
      <c r="C4">
        <v>22</v>
      </c>
      <c r="D4">
        <v>11</v>
      </c>
      <c r="E4">
        <v>21</v>
      </c>
      <c r="F4">
        <v>22</v>
      </c>
      <c r="G4">
        <v>1</v>
      </c>
      <c r="H4">
        <v>13</v>
      </c>
      <c r="I4">
        <v>15</v>
      </c>
      <c r="J4">
        <v>13</v>
      </c>
      <c r="K4">
        <v>23</v>
      </c>
      <c r="L4">
        <v>14</v>
      </c>
      <c r="M4">
        <v>28</v>
      </c>
      <c r="N4">
        <v>27</v>
      </c>
      <c r="O4">
        <v>1</v>
      </c>
      <c r="P4">
        <v>2</v>
      </c>
      <c r="Q4">
        <v>2</v>
      </c>
      <c r="R4">
        <v>2</v>
      </c>
      <c r="S4">
        <v>18</v>
      </c>
      <c r="T4">
        <v>12</v>
      </c>
      <c r="U4">
        <v>22</v>
      </c>
      <c r="V4">
        <v>28</v>
      </c>
      <c r="W4">
        <v>9</v>
      </c>
      <c r="X4">
        <v>28</v>
      </c>
      <c r="Y4">
        <v>17</v>
      </c>
      <c r="Z4">
        <v>9</v>
      </c>
      <c r="AA4">
        <v>21</v>
      </c>
      <c r="AB4">
        <v>3</v>
      </c>
      <c r="AC4">
        <v>9</v>
      </c>
      <c r="AD4">
        <v>13</v>
      </c>
      <c r="AE4">
        <v>13</v>
      </c>
    </row>
    <row r="5" spans="1:31">
      <c r="A5" s="32" t="s">
        <v>403</v>
      </c>
      <c r="B5">
        <v>14</v>
      </c>
      <c r="C5">
        <v>25</v>
      </c>
      <c r="D5">
        <v>19</v>
      </c>
      <c r="E5">
        <v>21</v>
      </c>
      <c r="F5">
        <v>25</v>
      </c>
      <c r="G5">
        <v>6</v>
      </c>
      <c r="H5">
        <v>11</v>
      </c>
      <c r="I5">
        <v>14</v>
      </c>
      <c r="J5">
        <v>6</v>
      </c>
      <c r="K5">
        <v>7</v>
      </c>
      <c r="L5">
        <v>2</v>
      </c>
      <c r="M5">
        <v>3</v>
      </c>
      <c r="N5">
        <v>15</v>
      </c>
      <c r="O5">
        <v>10</v>
      </c>
      <c r="P5">
        <v>10</v>
      </c>
      <c r="Q5">
        <v>0</v>
      </c>
      <c r="R5">
        <v>26</v>
      </c>
      <c r="S5">
        <v>29</v>
      </c>
      <c r="T5">
        <v>25</v>
      </c>
      <c r="U5">
        <v>16</v>
      </c>
      <c r="V5">
        <v>23</v>
      </c>
      <c r="W5">
        <v>27</v>
      </c>
      <c r="X5">
        <v>8</v>
      </c>
      <c r="Y5">
        <v>6</v>
      </c>
      <c r="Z5">
        <v>9</v>
      </c>
      <c r="AA5">
        <v>21</v>
      </c>
      <c r="AB5">
        <v>23</v>
      </c>
      <c r="AC5">
        <v>1</v>
      </c>
      <c r="AD5">
        <v>23</v>
      </c>
      <c r="AE5">
        <v>15</v>
      </c>
    </row>
    <row r="6" spans="1:31">
      <c r="A6" s="32" t="s">
        <v>404</v>
      </c>
      <c r="B6">
        <v>28</v>
      </c>
      <c r="C6">
        <v>8</v>
      </c>
      <c r="D6">
        <v>17</v>
      </c>
      <c r="E6">
        <v>11</v>
      </c>
      <c r="F6">
        <v>4</v>
      </c>
      <c r="G6">
        <v>16</v>
      </c>
      <c r="H6">
        <v>12</v>
      </c>
      <c r="I6">
        <v>18</v>
      </c>
      <c r="J6">
        <v>2</v>
      </c>
      <c r="K6">
        <v>16</v>
      </c>
      <c r="L6">
        <v>14</v>
      </c>
      <c r="M6">
        <v>15</v>
      </c>
      <c r="N6">
        <v>10</v>
      </c>
      <c r="O6">
        <v>22</v>
      </c>
      <c r="P6">
        <v>26</v>
      </c>
      <c r="Q6">
        <v>12</v>
      </c>
      <c r="R6">
        <v>0</v>
      </c>
      <c r="S6">
        <v>17</v>
      </c>
      <c r="T6">
        <v>21</v>
      </c>
      <c r="U6">
        <v>22</v>
      </c>
      <c r="V6">
        <v>6</v>
      </c>
      <c r="W6">
        <v>10</v>
      </c>
      <c r="X6">
        <v>14</v>
      </c>
      <c r="Y6">
        <v>24</v>
      </c>
      <c r="Z6">
        <v>7</v>
      </c>
      <c r="AA6">
        <v>11</v>
      </c>
      <c r="AB6">
        <v>8</v>
      </c>
      <c r="AC6">
        <v>28</v>
      </c>
      <c r="AD6">
        <v>17</v>
      </c>
      <c r="AE6">
        <v>3</v>
      </c>
    </row>
    <row r="7" spans="1:31">
      <c r="A7" s="32" t="s">
        <v>405</v>
      </c>
      <c r="B7">
        <v>5</v>
      </c>
      <c r="C7">
        <v>29</v>
      </c>
      <c r="D7">
        <v>5</v>
      </c>
      <c r="E7">
        <v>25</v>
      </c>
      <c r="F7">
        <v>16</v>
      </c>
      <c r="G7">
        <v>8</v>
      </c>
      <c r="H7">
        <v>15</v>
      </c>
      <c r="I7">
        <v>29</v>
      </c>
      <c r="J7">
        <v>19</v>
      </c>
      <c r="K7">
        <v>14</v>
      </c>
      <c r="L7">
        <v>18</v>
      </c>
      <c r="M7">
        <v>12</v>
      </c>
      <c r="N7">
        <v>18</v>
      </c>
      <c r="O7">
        <v>4</v>
      </c>
      <c r="P7">
        <v>22</v>
      </c>
      <c r="Q7">
        <v>9</v>
      </c>
      <c r="R7">
        <v>13</v>
      </c>
      <c r="S7">
        <v>10</v>
      </c>
      <c r="T7">
        <v>21</v>
      </c>
      <c r="U7">
        <v>8</v>
      </c>
      <c r="V7">
        <v>16</v>
      </c>
      <c r="W7">
        <v>6</v>
      </c>
      <c r="X7">
        <v>14</v>
      </c>
      <c r="Y7">
        <v>28</v>
      </c>
      <c r="Z7">
        <v>20</v>
      </c>
      <c r="AA7">
        <v>22</v>
      </c>
      <c r="AB7">
        <v>22</v>
      </c>
      <c r="AC7">
        <v>29</v>
      </c>
      <c r="AD7">
        <v>24</v>
      </c>
      <c r="AE7">
        <v>13</v>
      </c>
    </row>
    <row r="8" spans="1:31">
      <c r="A8" s="32" t="s">
        <v>406</v>
      </c>
      <c r="B8">
        <v>14</v>
      </c>
      <c r="C8">
        <v>6</v>
      </c>
      <c r="D8">
        <v>7</v>
      </c>
      <c r="E8">
        <v>20</v>
      </c>
      <c r="F8">
        <v>29</v>
      </c>
      <c r="G8">
        <v>10</v>
      </c>
      <c r="H8">
        <v>28</v>
      </c>
      <c r="I8">
        <v>20</v>
      </c>
      <c r="J8">
        <v>23</v>
      </c>
      <c r="K8">
        <v>23</v>
      </c>
      <c r="L8">
        <v>10</v>
      </c>
      <c r="M8">
        <v>16</v>
      </c>
      <c r="N8">
        <v>26</v>
      </c>
      <c r="O8">
        <v>24</v>
      </c>
      <c r="P8">
        <v>27</v>
      </c>
      <c r="Q8">
        <v>14</v>
      </c>
      <c r="R8">
        <v>24</v>
      </c>
      <c r="S8">
        <v>7</v>
      </c>
      <c r="T8">
        <v>23</v>
      </c>
      <c r="U8">
        <v>17</v>
      </c>
      <c r="V8">
        <v>26</v>
      </c>
      <c r="W8">
        <v>26</v>
      </c>
      <c r="X8">
        <v>8</v>
      </c>
      <c r="Y8">
        <v>17</v>
      </c>
      <c r="Z8">
        <v>28</v>
      </c>
      <c r="AA8">
        <v>18</v>
      </c>
      <c r="AB8">
        <v>16</v>
      </c>
      <c r="AC8">
        <v>19</v>
      </c>
      <c r="AD8">
        <v>21</v>
      </c>
      <c r="AE8">
        <v>2</v>
      </c>
    </row>
    <row r="9" spans="1:31">
      <c r="A9" s="32" t="s">
        <v>407</v>
      </c>
      <c r="B9">
        <v>29</v>
      </c>
      <c r="C9">
        <v>18</v>
      </c>
      <c r="D9">
        <v>15</v>
      </c>
      <c r="E9">
        <v>11</v>
      </c>
      <c r="F9">
        <v>4</v>
      </c>
      <c r="G9">
        <v>24</v>
      </c>
      <c r="H9">
        <v>5</v>
      </c>
      <c r="I9">
        <v>29</v>
      </c>
      <c r="J9">
        <v>29</v>
      </c>
      <c r="K9">
        <v>26</v>
      </c>
      <c r="L9">
        <v>1</v>
      </c>
      <c r="M9">
        <v>16</v>
      </c>
      <c r="N9">
        <v>24</v>
      </c>
      <c r="O9">
        <v>11</v>
      </c>
      <c r="P9">
        <v>24</v>
      </c>
      <c r="Q9">
        <v>12</v>
      </c>
      <c r="R9">
        <v>7</v>
      </c>
      <c r="S9">
        <v>19</v>
      </c>
      <c r="T9">
        <v>18</v>
      </c>
      <c r="U9">
        <v>10</v>
      </c>
      <c r="V9">
        <v>25</v>
      </c>
      <c r="W9">
        <v>17</v>
      </c>
      <c r="X9">
        <v>1</v>
      </c>
      <c r="Y9">
        <v>5</v>
      </c>
      <c r="Z9">
        <v>11</v>
      </c>
      <c r="AA9">
        <v>25</v>
      </c>
      <c r="AB9">
        <v>7</v>
      </c>
      <c r="AC9">
        <v>9</v>
      </c>
      <c r="AD9">
        <v>20</v>
      </c>
      <c r="AE9">
        <v>27</v>
      </c>
    </row>
    <row r="10" spans="1:31">
      <c r="A10" s="32" t="s">
        <v>408</v>
      </c>
      <c r="B10">
        <v>8</v>
      </c>
      <c r="C10">
        <v>22</v>
      </c>
      <c r="D10">
        <v>28</v>
      </c>
      <c r="E10">
        <v>22</v>
      </c>
      <c r="F10">
        <v>4</v>
      </c>
      <c r="G10">
        <v>0</v>
      </c>
      <c r="H10">
        <v>22</v>
      </c>
      <c r="I10">
        <v>24</v>
      </c>
      <c r="J10">
        <v>25</v>
      </c>
      <c r="K10">
        <v>19</v>
      </c>
      <c r="L10">
        <v>1</v>
      </c>
      <c r="M10">
        <v>17</v>
      </c>
      <c r="N10">
        <v>13</v>
      </c>
      <c r="O10">
        <v>8</v>
      </c>
      <c r="P10">
        <v>16</v>
      </c>
      <c r="Q10">
        <v>18</v>
      </c>
      <c r="R10">
        <v>4</v>
      </c>
      <c r="S10">
        <v>8</v>
      </c>
      <c r="T10">
        <v>23</v>
      </c>
      <c r="U10">
        <v>23</v>
      </c>
      <c r="V10">
        <v>22</v>
      </c>
      <c r="W10">
        <v>8</v>
      </c>
      <c r="X10">
        <v>5</v>
      </c>
      <c r="Y10">
        <v>8</v>
      </c>
      <c r="Z10">
        <v>5</v>
      </c>
      <c r="AA10">
        <v>14</v>
      </c>
      <c r="AB10">
        <v>7</v>
      </c>
      <c r="AC10">
        <v>6</v>
      </c>
      <c r="AD10">
        <v>20</v>
      </c>
      <c r="AE10">
        <v>24</v>
      </c>
    </row>
    <row r="11" spans="1:31">
      <c r="A11" s="32" t="s">
        <v>409</v>
      </c>
      <c r="B11">
        <v>6</v>
      </c>
      <c r="C11">
        <v>21</v>
      </c>
      <c r="D11">
        <v>24</v>
      </c>
      <c r="E11">
        <v>29</v>
      </c>
      <c r="F11">
        <v>5</v>
      </c>
      <c r="G11">
        <v>18</v>
      </c>
      <c r="H11">
        <v>26</v>
      </c>
      <c r="I11">
        <v>18</v>
      </c>
      <c r="J11">
        <v>10</v>
      </c>
      <c r="K11">
        <v>14</v>
      </c>
      <c r="L11">
        <v>12</v>
      </c>
      <c r="M11">
        <v>7</v>
      </c>
      <c r="N11">
        <v>24</v>
      </c>
      <c r="O11">
        <v>26</v>
      </c>
      <c r="P11">
        <v>13</v>
      </c>
      <c r="Q11">
        <v>16</v>
      </c>
      <c r="R11">
        <v>7</v>
      </c>
      <c r="S11">
        <v>0</v>
      </c>
      <c r="T11">
        <v>10</v>
      </c>
      <c r="U11">
        <v>0</v>
      </c>
      <c r="V11">
        <v>26</v>
      </c>
      <c r="W11">
        <v>3</v>
      </c>
      <c r="X11">
        <v>10</v>
      </c>
      <c r="Y11">
        <v>9</v>
      </c>
      <c r="Z11">
        <v>17</v>
      </c>
      <c r="AA11">
        <v>25</v>
      </c>
      <c r="AB11">
        <v>5</v>
      </c>
      <c r="AC11">
        <v>21</v>
      </c>
      <c r="AD11">
        <v>1</v>
      </c>
      <c r="AE11">
        <v>11</v>
      </c>
    </row>
    <row r="12" spans="1:31">
      <c r="A12" s="32" t="s">
        <v>410</v>
      </c>
      <c r="B12">
        <v>2</v>
      </c>
      <c r="C12">
        <v>20</v>
      </c>
      <c r="D12">
        <v>22</v>
      </c>
      <c r="E12">
        <v>7</v>
      </c>
      <c r="F12">
        <v>26</v>
      </c>
      <c r="G12">
        <v>18</v>
      </c>
      <c r="H12">
        <v>5</v>
      </c>
      <c r="I12">
        <v>22</v>
      </c>
      <c r="J12">
        <v>19</v>
      </c>
      <c r="K12">
        <v>6</v>
      </c>
      <c r="L12">
        <v>17</v>
      </c>
      <c r="M12">
        <v>28</v>
      </c>
      <c r="N12">
        <v>29</v>
      </c>
      <c r="O12">
        <v>11</v>
      </c>
      <c r="P12">
        <v>14</v>
      </c>
      <c r="Q12">
        <v>29</v>
      </c>
      <c r="R12">
        <v>23</v>
      </c>
      <c r="S12">
        <v>4</v>
      </c>
      <c r="T12">
        <v>5</v>
      </c>
      <c r="U12">
        <v>4</v>
      </c>
      <c r="V12">
        <v>17</v>
      </c>
      <c r="W12">
        <v>21</v>
      </c>
      <c r="X12">
        <v>2</v>
      </c>
      <c r="Y12">
        <v>13</v>
      </c>
      <c r="Z12">
        <v>0</v>
      </c>
      <c r="AA12">
        <v>8</v>
      </c>
      <c r="AB12">
        <v>24</v>
      </c>
      <c r="AC12">
        <v>11</v>
      </c>
      <c r="AD12">
        <v>12</v>
      </c>
      <c r="AE12">
        <v>10</v>
      </c>
    </row>
    <row r="13" spans="1:31">
      <c r="A13" s="32" t="s">
        <v>411</v>
      </c>
      <c r="B13">
        <v>21</v>
      </c>
      <c r="C13">
        <v>6</v>
      </c>
      <c r="D13">
        <v>27</v>
      </c>
      <c r="E13">
        <v>2</v>
      </c>
      <c r="F13">
        <v>10</v>
      </c>
      <c r="G13">
        <v>7</v>
      </c>
      <c r="H13">
        <v>28</v>
      </c>
      <c r="I13">
        <v>17</v>
      </c>
      <c r="J13">
        <v>16</v>
      </c>
      <c r="K13">
        <v>1</v>
      </c>
      <c r="L13">
        <v>3</v>
      </c>
      <c r="M13">
        <v>22</v>
      </c>
      <c r="N13">
        <v>17</v>
      </c>
      <c r="O13">
        <v>14</v>
      </c>
      <c r="P13">
        <v>1</v>
      </c>
      <c r="Q13">
        <v>29</v>
      </c>
      <c r="R13">
        <v>1</v>
      </c>
      <c r="S13">
        <v>9</v>
      </c>
      <c r="T13">
        <v>5</v>
      </c>
      <c r="U13">
        <v>8</v>
      </c>
      <c r="V13">
        <v>6</v>
      </c>
      <c r="W13">
        <v>9</v>
      </c>
      <c r="X13">
        <v>11</v>
      </c>
      <c r="Y13">
        <v>4</v>
      </c>
      <c r="Z13">
        <v>2</v>
      </c>
      <c r="AA13">
        <v>10</v>
      </c>
      <c r="AB13">
        <v>0</v>
      </c>
      <c r="AC13">
        <v>19</v>
      </c>
      <c r="AD13">
        <v>24</v>
      </c>
      <c r="AE13">
        <v>24</v>
      </c>
    </row>
    <row r="14" spans="1:31">
      <c r="A14" s="32" t="s">
        <v>412</v>
      </c>
      <c r="B14">
        <v>14</v>
      </c>
      <c r="C14">
        <v>9</v>
      </c>
      <c r="D14">
        <v>9</v>
      </c>
      <c r="E14">
        <v>26</v>
      </c>
      <c r="F14">
        <v>8</v>
      </c>
      <c r="G14">
        <v>21</v>
      </c>
      <c r="H14">
        <v>29</v>
      </c>
      <c r="I14">
        <v>9</v>
      </c>
      <c r="J14">
        <v>14</v>
      </c>
      <c r="K14">
        <v>24</v>
      </c>
      <c r="L14">
        <v>0</v>
      </c>
      <c r="M14">
        <v>11</v>
      </c>
      <c r="N14">
        <v>6</v>
      </c>
      <c r="O14">
        <v>23</v>
      </c>
      <c r="P14">
        <v>19</v>
      </c>
      <c r="Q14">
        <v>27</v>
      </c>
      <c r="R14">
        <v>9</v>
      </c>
      <c r="S14">
        <v>0</v>
      </c>
      <c r="T14">
        <v>11</v>
      </c>
      <c r="U14">
        <v>15</v>
      </c>
      <c r="V14">
        <v>13</v>
      </c>
      <c r="W14">
        <v>21</v>
      </c>
      <c r="X14">
        <v>7</v>
      </c>
      <c r="Y14">
        <v>29</v>
      </c>
      <c r="Z14">
        <v>4</v>
      </c>
      <c r="AA14">
        <v>4</v>
      </c>
      <c r="AB14">
        <v>2</v>
      </c>
      <c r="AC14">
        <v>11</v>
      </c>
      <c r="AD14">
        <v>19</v>
      </c>
      <c r="AE14">
        <v>4</v>
      </c>
    </row>
    <row r="15" spans="1:31">
      <c r="A15" s="32" t="s">
        <v>413</v>
      </c>
      <c r="B15">
        <v>29</v>
      </c>
      <c r="C15">
        <v>28</v>
      </c>
      <c r="D15">
        <v>14</v>
      </c>
      <c r="E15">
        <v>27</v>
      </c>
      <c r="F15">
        <v>1</v>
      </c>
      <c r="G15">
        <v>2</v>
      </c>
      <c r="H15">
        <v>6</v>
      </c>
      <c r="I15">
        <v>14</v>
      </c>
      <c r="J15">
        <v>28</v>
      </c>
      <c r="K15">
        <v>6</v>
      </c>
      <c r="L15">
        <v>23</v>
      </c>
      <c r="M15">
        <v>27</v>
      </c>
      <c r="N15">
        <v>0</v>
      </c>
      <c r="O15">
        <v>1</v>
      </c>
      <c r="P15">
        <v>13</v>
      </c>
      <c r="Q15">
        <v>9</v>
      </c>
      <c r="R15">
        <v>28</v>
      </c>
      <c r="S15">
        <v>20</v>
      </c>
      <c r="T15">
        <v>8</v>
      </c>
      <c r="U15">
        <v>0</v>
      </c>
      <c r="V15">
        <v>17</v>
      </c>
      <c r="W15">
        <v>4</v>
      </c>
      <c r="X15">
        <v>19</v>
      </c>
      <c r="Y15">
        <v>20</v>
      </c>
      <c r="Z15">
        <v>11</v>
      </c>
      <c r="AA15">
        <v>18</v>
      </c>
      <c r="AB15">
        <v>3</v>
      </c>
      <c r="AC15">
        <v>13</v>
      </c>
      <c r="AD15">
        <v>21</v>
      </c>
      <c r="AE15">
        <v>4</v>
      </c>
    </row>
    <row r="16" spans="1:31">
      <c r="A16" s="32" t="s">
        <v>414</v>
      </c>
      <c r="B16">
        <v>14</v>
      </c>
      <c r="C16">
        <v>9</v>
      </c>
      <c r="D16">
        <v>12</v>
      </c>
      <c r="E16">
        <v>4</v>
      </c>
      <c r="F16">
        <v>11</v>
      </c>
      <c r="G16">
        <v>15</v>
      </c>
      <c r="H16">
        <v>6</v>
      </c>
      <c r="I16">
        <v>19</v>
      </c>
      <c r="J16">
        <v>4</v>
      </c>
      <c r="K16">
        <v>27</v>
      </c>
      <c r="L16">
        <v>0</v>
      </c>
      <c r="M16">
        <v>10</v>
      </c>
      <c r="N16">
        <v>1</v>
      </c>
      <c r="O16">
        <v>22</v>
      </c>
      <c r="P16">
        <v>28</v>
      </c>
      <c r="Q16">
        <v>5</v>
      </c>
      <c r="R16">
        <v>1</v>
      </c>
      <c r="S16">
        <v>11</v>
      </c>
      <c r="T16">
        <v>21</v>
      </c>
      <c r="U16">
        <v>10</v>
      </c>
      <c r="V16">
        <v>4</v>
      </c>
      <c r="W16">
        <v>10</v>
      </c>
      <c r="X16">
        <v>0</v>
      </c>
      <c r="Y16">
        <v>11</v>
      </c>
      <c r="Z16">
        <v>12</v>
      </c>
      <c r="AA16">
        <v>11</v>
      </c>
      <c r="AB16">
        <v>10</v>
      </c>
      <c r="AC16">
        <v>19</v>
      </c>
      <c r="AD16">
        <v>24</v>
      </c>
      <c r="AE16">
        <v>13</v>
      </c>
    </row>
    <row r="18" spans="2:2">
      <c r="B18" s="69" t="s">
        <v>398</v>
      </c>
    </row>
    <row r="19" spans="2:2">
      <c r="B19">
        <f>AVERAGE(B2:AE16)</f>
        <v>14.331111111111111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dimension ref="A1:AO17"/>
  <sheetViews>
    <sheetView workbookViewId="0">
      <selection activeCell="N37" sqref="N37"/>
    </sheetView>
  </sheetViews>
  <sheetFormatPr defaultRowHeight="14.5"/>
  <cols>
    <col min="1" max="1" width="19.453125" style="32" customWidth="1"/>
    <col min="2" max="41" width="8.7265625" style="70"/>
  </cols>
  <sheetData>
    <row r="1" spans="1:41" s="32" customFormat="1">
      <c r="A1" s="32" t="s">
        <v>416</v>
      </c>
      <c r="B1" s="70">
        <v>1</v>
      </c>
      <c r="C1" s="70">
        <v>2</v>
      </c>
      <c r="D1" s="70">
        <v>3</v>
      </c>
      <c r="E1" s="70">
        <v>4</v>
      </c>
      <c r="F1" s="70">
        <v>5</v>
      </c>
      <c r="G1" s="70">
        <v>6</v>
      </c>
      <c r="H1" s="70">
        <v>7</v>
      </c>
      <c r="I1" s="70">
        <v>8</v>
      </c>
      <c r="J1" s="70">
        <v>9</v>
      </c>
      <c r="K1" s="70">
        <v>10</v>
      </c>
      <c r="L1" s="70">
        <v>11</v>
      </c>
      <c r="M1" s="70">
        <v>12</v>
      </c>
      <c r="N1" s="70">
        <v>13</v>
      </c>
      <c r="O1" s="70">
        <v>14</v>
      </c>
      <c r="P1" s="70">
        <v>15</v>
      </c>
      <c r="Q1" s="70">
        <v>16</v>
      </c>
      <c r="R1" s="70">
        <v>17</v>
      </c>
      <c r="S1" s="70">
        <v>18</v>
      </c>
      <c r="T1" s="70">
        <v>19</v>
      </c>
      <c r="U1" s="70">
        <v>20</v>
      </c>
      <c r="V1" s="70">
        <v>21</v>
      </c>
      <c r="W1" s="70">
        <v>22</v>
      </c>
      <c r="X1" s="70">
        <v>23</v>
      </c>
      <c r="Y1" s="70">
        <v>24</v>
      </c>
      <c r="Z1" s="70">
        <v>25</v>
      </c>
      <c r="AA1" s="70">
        <v>26</v>
      </c>
      <c r="AB1" s="70">
        <v>27</v>
      </c>
      <c r="AC1" s="70">
        <v>28</v>
      </c>
      <c r="AD1" s="70">
        <v>29</v>
      </c>
      <c r="AE1" s="70">
        <v>30</v>
      </c>
      <c r="AF1" s="70">
        <v>31</v>
      </c>
      <c r="AG1" s="70">
        <v>32</v>
      </c>
      <c r="AH1" s="70">
        <v>33</v>
      </c>
      <c r="AI1" s="70">
        <v>34</v>
      </c>
      <c r="AJ1" s="70">
        <v>35</v>
      </c>
      <c r="AK1" s="70">
        <v>36</v>
      </c>
      <c r="AL1" s="70">
        <v>37</v>
      </c>
      <c r="AM1" s="70">
        <v>38</v>
      </c>
      <c r="AN1" s="70">
        <v>39</v>
      </c>
      <c r="AO1" s="70">
        <v>40</v>
      </c>
    </row>
    <row r="2" spans="1:41">
      <c r="A2" s="32" t="s">
        <v>420</v>
      </c>
      <c r="B2" s="70">
        <v>1</v>
      </c>
      <c r="C2" s="70">
        <v>2</v>
      </c>
      <c r="D2" s="70">
        <v>3</v>
      </c>
      <c r="E2" s="70">
        <v>4</v>
      </c>
      <c r="F2" s="70">
        <v>5</v>
      </c>
      <c r="G2" s="70">
        <v>6</v>
      </c>
      <c r="H2" s="70">
        <v>7</v>
      </c>
      <c r="I2" s="70">
        <v>8</v>
      </c>
      <c r="J2" s="70">
        <v>9</v>
      </c>
      <c r="K2" s="70">
        <v>10</v>
      </c>
      <c r="L2" s="70">
        <v>11</v>
      </c>
      <c r="M2" s="70">
        <v>12</v>
      </c>
      <c r="N2" s="70">
        <v>13</v>
      </c>
      <c r="O2" s="70">
        <v>14</v>
      </c>
      <c r="P2" s="70">
        <v>15</v>
      </c>
      <c r="Q2" s="70">
        <v>16</v>
      </c>
      <c r="R2" s="70">
        <v>17</v>
      </c>
      <c r="S2" s="70">
        <v>18</v>
      </c>
      <c r="T2" s="70">
        <v>19</v>
      </c>
      <c r="U2" s="70">
        <v>20</v>
      </c>
      <c r="V2" s="70">
        <v>21</v>
      </c>
      <c r="W2" s="70">
        <v>22</v>
      </c>
      <c r="X2" s="70">
        <v>23</v>
      </c>
      <c r="Y2" s="70">
        <v>24</v>
      </c>
      <c r="Z2" s="70">
        <v>25</v>
      </c>
      <c r="AA2" s="70">
        <v>26</v>
      </c>
      <c r="AB2" s="70">
        <v>27</v>
      </c>
      <c r="AC2" s="70">
        <v>28</v>
      </c>
      <c r="AD2" s="70">
        <v>29</v>
      </c>
      <c r="AE2" s="70">
        <v>30</v>
      </c>
      <c r="AF2" s="70">
        <v>31</v>
      </c>
      <c r="AG2" s="70">
        <v>32</v>
      </c>
      <c r="AH2" s="70">
        <v>33</v>
      </c>
      <c r="AI2" s="70">
        <v>34</v>
      </c>
      <c r="AJ2" s="70">
        <v>35</v>
      </c>
      <c r="AK2" s="70">
        <v>36</v>
      </c>
      <c r="AL2" s="70">
        <v>37</v>
      </c>
      <c r="AM2" s="70">
        <v>38</v>
      </c>
      <c r="AN2" s="70">
        <v>39</v>
      </c>
      <c r="AO2" s="70">
        <v>40</v>
      </c>
    </row>
    <row r="3" spans="1:41">
      <c r="A3" s="32" t="s">
        <v>401</v>
      </c>
      <c r="B3" s="70">
        <v>18</v>
      </c>
      <c r="C3" s="70">
        <v>24</v>
      </c>
      <c r="D3" s="70">
        <v>39</v>
      </c>
      <c r="E3" s="70">
        <v>15</v>
      </c>
      <c r="F3" s="70">
        <v>29</v>
      </c>
      <c r="G3" s="70">
        <v>28</v>
      </c>
      <c r="H3" s="70">
        <v>9</v>
      </c>
      <c r="I3" s="70">
        <v>16</v>
      </c>
      <c r="J3" s="70">
        <v>33</v>
      </c>
      <c r="K3" s="70">
        <v>32</v>
      </c>
      <c r="L3" s="70">
        <v>39</v>
      </c>
      <c r="M3" s="70">
        <v>17</v>
      </c>
      <c r="N3" s="70">
        <v>5</v>
      </c>
      <c r="O3" s="70">
        <v>3</v>
      </c>
      <c r="P3" s="70">
        <v>5</v>
      </c>
      <c r="Q3" s="70">
        <v>28</v>
      </c>
      <c r="R3" s="70">
        <v>4</v>
      </c>
      <c r="S3" s="70">
        <v>35</v>
      </c>
      <c r="T3" s="70">
        <v>18</v>
      </c>
      <c r="U3" s="70">
        <v>26</v>
      </c>
      <c r="V3" s="70">
        <v>33</v>
      </c>
      <c r="W3" s="70">
        <v>9</v>
      </c>
      <c r="X3" s="70">
        <v>10</v>
      </c>
      <c r="Y3" s="70">
        <v>13</v>
      </c>
      <c r="Z3" s="70">
        <v>32</v>
      </c>
      <c r="AA3" s="70">
        <v>40</v>
      </c>
      <c r="AB3" s="70">
        <v>9</v>
      </c>
      <c r="AC3" s="70">
        <v>24</v>
      </c>
      <c r="AD3" s="70">
        <v>1</v>
      </c>
      <c r="AE3" s="70">
        <v>38</v>
      </c>
      <c r="AF3" s="70">
        <v>29</v>
      </c>
      <c r="AG3" s="70">
        <v>23</v>
      </c>
      <c r="AH3" s="70">
        <v>1</v>
      </c>
      <c r="AI3" s="70">
        <v>38</v>
      </c>
      <c r="AJ3" s="70">
        <v>15</v>
      </c>
      <c r="AK3" s="70">
        <v>15</v>
      </c>
      <c r="AL3" s="70">
        <v>14</v>
      </c>
      <c r="AM3" s="70">
        <v>6</v>
      </c>
      <c r="AN3" s="70">
        <v>37</v>
      </c>
      <c r="AO3" s="70">
        <v>25</v>
      </c>
    </row>
    <row r="4" spans="1:41">
      <c r="A4" s="32" t="s">
        <v>402</v>
      </c>
      <c r="B4" s="70">
        <v>2</v>
      </c>
      <c r="C4" s="70">
        <v>37</v>
      </c>
      <c r="D4" s="70">
        <v>27</v>
      </c>
      <c r="E4" s="70">
        <v>28</v>
      </c>
      <c r="F4" s="70">
        <v>18</v>
      </c>
      <c r="G4" s="70">
        <v>7</v>
      </c>
      <c r="H4" s="70">
        <v>28</v>
      </c>
      <c r="I4" s="70">
        <v>30</v>
      </c>
      <c r="J4" s="70">
        <v>8</v>
      </c>
      <c r="K4" s="70">
        <v>40</v>
      </c>
      <c r="L4" s="70">
        <v>31</v>
      </c>
      <c r="M4" s="70">
        <v>19</v>
      </c>
      <c r="N4" s="70">
        <v>17</v>
      </c>
      <c r="O4" s="70">
        <v>26</v>
      </c>
      <c r="P4" s="70">
        <v>25</v>
      </c>
      <c r="Q4" s="70">
        <v>20</v>
      </c>
      <c r="R4" s="70">
        <v>10</v>
      </c>
      <c r="S4" s="70">
        <v>5</v>
      </c>
      <c r="T4" s="70">
        <v>32</v>
      </c>
      <c r="U4" s="70">
        <v>26</v>
      </c>
      <c r="V4" s="70">
        <v>20</v>
      </c>
      <c r="W4" s="70">
        <v>34</v>
      </c>
      <c r="X4" s="70">
        <v>38</v>
      </c>
      <c r="Y4" s="70">
        <v>13</v>
      </c>
      <c r="Z4" s="70">
        <v>22</v>
      </c>
      <c r="AA4" s="70">
        <v>5</v>
      </c>
      <c r="AB4" s="70">
        <v>12</v>
      </c>
      <c r="AC4" s="70">
        <v>22</v>
      </c>
      <c r="AD4" s="70">
        <v>12</v>
      </c>
      <c r="AE4" s="70">
        <v>7</v>
      </c>
      <c r="AF4" s="70">
        <v>10</v>
      </c>
      <c r="AG4" s="70">
        <v>26</v>
      </c>
      <c r="AH4" s="70">
        <v>28</v>
      </c>
      <c r="AI4" s="70">
        <v>9</v>
      </c>
      <c r="AJ4" s="70">
        <v>5</v>
      </c>
      <c r="AK4" s="70">
        <v>40</v>
      </c>
      <c r="AL4" s="70">
        <v>22</v>
      </c>
      <c r="AM4" s="70">
        <v>15</v>
      </c>
      <c r="AN4" s="70">
        <v>14</v>
      </c>
      <c r="AO4" s="70">
        <v>40</v>
      </c>
    </row>
    <row r="5" spans="1:41">
      <c r="A5" s="32" t="s">
        <v>403</v>
      </c>
      <c r="B5" s="70">
        <v>4</v>
      </c>
      <c r="C5" s="70">
        <v>18</v>
      </c>
      <c r="D5" s="70">
        <v>35</v>
      </c>
      <c r="E5" s="70">
        <v>31</v>
      </c>
      <c r="F5" s="70">
        <v>8</v>
      </c>
      <c r="G5" s="70">
        <v>15</v>
      </c>
      <c r="H5" s="70">
        <v>13</v>
      </c>
      <c r="I5" s="70">
        <v>27</v>
      </c>
      <c r="J5" s="70">
        <v>3</v>
      </c>
      <c r="K5" s="70">
        <v>9</v>
      </c>
      <c r="L5" s="70">
        <v>13</v>
      </c>
      <c r="M5" s="70">
        <v>2</v>
      </c>
      <c r="N5" s="70">
        <v>6</v>
      </c>
      <c r="O5" s="70">
        <v>9</v>
      </c>
      <c r="P5" s="70">
        <v>2</v>
      </c>
      <c r="Q5" s="70">
        <v>2</v>
      </c>
      <c r="R5" s="70">
        <v>20</v>
      </c>
      <c r="S5" s="70">
        <v>28</v>
      </c>
      <c r="T5" s="70">
        <v>21</v>
      </c>
      <c r="U5" s="70">
        <v>40</v>
      </c>
      <c r="V5" s="70">
        <v>8</v>
      </c>
      <c r="W5" s="70">
        <v>30</v>
      </c>
      <c r="X5" s="70">
        <v>33</v>
      </c>
      <c r="Y5" s="70">
        <v>21</v>
      </c>
      <c r="Z5" s="70">
        <v>15</v>
      </c>
      <c r="AA5" s="70">
        <v>35</v>
      </c>
      <c r="AB5" s="70">
        <v>39</v>
      </c>
      <c r="AC5" s="70">
        <v>33</v>
      </c>
      <c r="AD5" s="70">
        <v>19</v>
      </c>
      <c r="AE5" s="70">
        <v>39</v>
      </c>
      <c r="AF5" s="70">
        <v>3</v>
      </c>
      <c r="AG5" s="70">
        <v>5</v>
      </c>
      <c r="AH5" s="70">
        <v>12</v>
      </c>
      <c r="AI5" s="70">
        <v>7</v>
      </c>
      <c r="AJ5" s="70">
        <v>34</v>
      </c>
      <c r="AK5" s="70">
        <v>11</v>
      </c>
      <c r="AL5" s="70">
        <v>34</v>
      </c>
      <c r="AM5" s="70">
        <v>23</v>
      </c>
      <c r="AN5" s="70">
        <v>4</v>
      </c>
      <c r="AO5" s="70">
        <v>5</v>
      </c>
    </row>
    <row r="6" spans="1:41">
      <c r="A6" s="32" t="s">
        <v>404</v>
      </c>
      <c r="B6" s="70">
        <v>34</v>
      </c>
      <c r="C6" s="70">
        <v>33</v>
      </c>
      <c r="D6" s="70">
        <v>39</v>
      </c>
      <c r="E6" s="70">
        <v>15</v>
      </c>
      <c r="F6" s="70">
        <v>36</v>
      </c>
      <c r="G6" s="70">
        <v>31</v>
      </c>
      <c r="H6" s="70">
        <v>9</v>
      </c>
      <c r="I6" s="70">
        <v>31</v>
      </c>
      <c r="J6" s="70">
        <v>25</v>
      </c>
      <c r="K6" s="70">
        <v>36</v>
      </c>
      <c r="L6" s="70">
        <v>28</v>
      </c>
      <c r="M6" s="70">
        <v>31</v>
      </c>
      <c r="N6" s="70">
        <v>21</v>
      </c>
      <c r="O6" s="70">
        <v>1</v>
      </c>
      <c r="P6" s="70">
        <v>3</v>
      </c>
      <c r="Q6" s="70">
        <v>28</v>
      </c>
      <c r="R6" s="70">
        <v>9</v>
      </c>
      <c r="S6" s="70">
        <v>9</v>
      </c>
      <c r="T6" s="70">
        <v>12</v>
      </c>
      <c r="U6" s="70">
        <v>17</v>
      </c>
      <c r="V6" s="70">
        <v>24</v>
      </c>
      <c r="W6" s="70">
        <v>9</v>
      </c>
      <c r="X6" s="70">
        <v>24</v>
      </c>
      <c r="Y6" s="70">
        <v>20</v>
      </c>
      <c r="Z6" s="70">
        <v>37</v>
      </c>
      <c r="AA6" s="70">
        <v>1</v>
      </c>
      <c r="AB6" s="70">
        <v>26</v>
      </c>
      <c r="AC6" s="70">
        <v>3</v>
      </c>
      <c r="AD6" s="70">
        <v>29</v>
      </c>
      <c r="AE6" s="70">
        <v>23</v>
      </c>
      <c r="AF6" s="70">
        <v>13</v>
      </c>
      <c r="AG6" s="70">
        <v>2</v>
      </c>
      <c r="AH6" s="70">
        <v>17</v>
      </c>
      <c r="AI6" s="70">
        <v>30</v>
      </c>
      <c r="AJ6" s="70">
        <v>4</v>
      </c>
      <c r="AK6" s="70">
        <v>10</v>
      </c>
      <c r="AL6" s="70">
        <v>25</v>
      </c>
      <c r="AM6" s="70">
        <v>23</v>
      </c>
      <c r="AN6" s="70">
        <v>9</v>
      </c>
      <c r="AO6" s="70">
        <v>5</v>
      </c>
    </row>
    <row r="7" spans="1:41">
      <c r="A7" s="32" t="s">
        <v>405</v>
      </c>
      <c r="B7" s="70">
        <v>7</v>
      </c>
      <c r="C7" s="70">
        <v>31</v>
      </c>
      <c r="D7" s="70">
        <v>24</v>
      </c>
      <c r="E7" s="70">
        <v>2</v>
      </c>
      <c r="F7" s="70">
        <v>2</v>
      </c>
      <c r="G7" s="70">
        <v>36</v>
      </c>
      <c r="H7" s="70">
        <v>35</v>
      </c>
      <c r="I7" s="70">
        <v>12</v>
      </c>
      <c r="J7" s="70">
        <v>17</v>
      </c>
      <c r="K7" s="70">
        <v>29</v>
      </c>
      <c r="L7" s="70">
        <v>31</v>
      </c>
      <c r="M7" s="70">
        <v>27</v>
      </c>
      <c r="N7" s="70">
        <v>19</v>
      </c>
      <c r="O7" s="70">
        <v>9</v>
      </c>
      <c r="P7" s="70">
        <v>21</v>
      </c>
      <c r="Q7" s="70">
        <v>30</v>
      </c>
      <c r="R7" s="70">
        <v>3</v>
      </c>
      <c r="S7" s="70">
        <v>39</v>
      </c>
      <c r="T7" s="70">
        <v>35</v>
      </c>
      <c r="U7" s="70">
        <v>14</v>
      </c>
      <c r="V7" s="70">
        <v>11</v>
      </c>
      <c r="W7" s="70">
        <v>25</v>
      </c>
      <c r="X7" s="70">
        <v>16</v>
      </c>
      <c r="Y7" s="70">
        <v>17</v>
      </c>
      <c r="Z7" s="70">
        <v>9</v>
      </c>
      <c r="AA7" s="70">
        <v>7</v>
      </c>
      <c r="AB7" s="70">
        <v>28</v>
      </c>
      <c r="AC7" s="70">
        <v>24</v>
      </c>
      <c r="AD7" s="70">
        <v>22</v>
      </c>
      <c r="AE7" s="70">
        <v>4</v>
      </c>
      <c r="AF7" s="70">
        <v>9</v>
      </c>
      <c r="AG7" s="70">
        <v>37</v>
      </c>
      <c r="AH7" s="70">
        <v>30</v>
      </c>
      <c r="AI7" s="70">
        <v>20</v>
      </c>
      <c r="AJ7" s="70">
        <v>25</v>
      </c>
      <c r="AK7" s="70">
        <v>3</v>
      </c>
      <c r="AL7" s="70">
        <v>35</v>
      </c>
      <c r="AM7" s="70">
        <v>13</v>
      </c>
      <c r="AN7" s="70">
        <v>15</v>
      </c>
      <c r="AO7" s="70">
        <v>1</v>
      </c>
    </row>
    <row r="8" spans="1:41">
      <c r="A8" s="32" t="s">
        <v>406</v>
      </c>
      <c r="B8" s="70">
        <v>6</v>
      </c>
      <c r="C8" s="70">
        <v>30</v>
      </c>
      <c r="D8" s="70">
        <v>39</v>
      </c>
      <c r="E8" s="70">
        <v>22</v>
      </c>
      <c r="F8" s="70">
        <v>26</v>
      </c>
      <c r="G8" s="70">
        <v>19</v>
      </c>
      <c r="H8" s="70">
        <v>8</v>
      </c>
      <c r="I8" s="70">
        <v>19</v>
      </c>
      <c r="J8" s="70">
        <v>33</v>
      </c>
      <c r="K8" s="70">
        <v>11</v>
      </c>
      <c r="L8" s="70">
        <v>33</v>
      </c>
      <c r="M8" s="70">
        <v>4</v>
      </c>
      <c r="N8" s="70">
        <v>18</v>
      </c>
      <c r="O8" s="70">
        <v>8</v>
      </c>
      <c r="P8" s="70">
        <v>17</v>
      </c>
      <c r="Q8" s="70">
        <v>10</v>
      </c>
      <c r="R8" s="70">
        <v>15</v>
      </c>
      <c r="S8" s="70">
        <v>35</v>
      </c>
      <c r="T8" s="70">
        <v>2</v>
      </c>
      <c r="U8" s="70">
        <v>16</v>
      </c>
      <c r="V8" s="70">
        <v>12</v>
      </c>
      <c r="W8" s="70">
        <v>17</v>
      </c>
      <c r="X8" s="70">
        <v>11</v>
      </c>
      <c r="Y8" s="70">
        <v>25</v>
      </c>
      <c r="Z8" s="70">
        <v>25</v>
      </c>
      <c r="AA8" s="70">
        <v>38</v>
      </c>
      <c r="AB8" s="70">
        <v>25</v>
      </c>
      <c r="AC8" s="70">
        <v>13</v>
      </c>
      <c r="AD8" s="70">
        <v>28</v>
      </c>
      <c r="AE8" s="70">
        <v>8</v>
      </c>
      <c r="AF8" s="70">
        <v>9</v>
      </c>
      <c r="AG8" s="70">
        <v>32</v>
      </c>
      <c r="AH8" s="70">
        <v>37</v>
      </c>
      <c r="AI8" s="70">
        <v>3</v>
      </c>
      <c r="AJ8" s="70">
        <v>33</v>
      </c>
      <c r="AK8" s="70">
        <v>26</v>
      </c>
      <c r="AL8" s="70">
        <v>8</v>
      </c>
      <c r="AM8" s="70">
        <v>1</v>
      </c>
      <c r="AN8" s="70">
        <v>4</v>
      </c>
      <c r="AO8" s="70">
        <v>13</v>
      </c>
    </row>
    <row r="9" spans="1:41">
      <c r="A9" s="32" t="s">
        <v>407</v>
      </c>
      <c r="B9" s="70">
        <v>20</v>
      </c>
      <c r="C9" s="70">
        <v>8</v>
      </c>
      <c r="D9" s="70">
        <v>13</v>
      </c>
      <c r="E9" s="70">
        <v>15</v>
      </c>
      <c r="F9" s="70">
        <v>31</v>
      </c>
      <c r="G9" s="70">
        <v>22</v>
      </c>
      <c r="H9" s="70">
        <v>32</v>
      </c>
      <c r="I9" s="70">
        <v>1</v>
      </c>
      <c r="J9" s="70">
        <v>7</v>
      </c>
      <c r="K9" s="70">
        <v>39</v>
      </c>
      <c r="L9" s="70">
        <v>34</v>
      </c>
      <c r="M9" s="70">
        <v>2</v>
      </c>
      <c r="N9" s="70">
        <v>40</v>
      </c>
      <c r="O9" s="70">
        <v>37</v>
      </c>
      <c r="P9" s="70">
        <v>24</v>
      </c>
      <c r="Q9" s="70">
        <v>33</v>
      </c>
      <c r="R9" s="70">
        <v>18</v>
      </c>
      <c r="S9" s="70">
        <v>11</v>
      </c>
      <c r="T9" s="70">
        <v>1</v>
      </c>
      <c r="U9" s="70">
        <v>8</v>
      </c>
      <c r="V9" s="70">
        <v>27</v>
      </c>
      <c r="W9" s="70">
        <v>24</v>
      </c>
      <c r="X9" s="70">
        <v>16</v>
      </c>
      <c r="Y9" s="70">
        <v>31</v>
      </c>
      <c r="Z9" s="70">
        <v>1</v>
      </c>
      <c r="AA9" s="70">
        <v>32</v>
      </c>
      <c r="AB9" s="70">
        <v>15</v>
      </c>
      <c r="AC9" s="70">
        <v>37</v>
      </c>
      <c r="AD9" s="70">
        <v>32</v>
      </c>
      <c r="AE9" s="70">
        <v>10</v>
      </c>
      <c r="AF9" s="70">
        <v>37</v>
      </c>
      <c r="AG9" s="70">
        <v>28</v>
      </c>
      <c r="AH9" s="70">
        <v>25</v>
      </c>
      <c r="AI9" s="70">
        <v>2</v>
      </c>
      <c r="AJ9" s="70">
        <v>30</v>
      </c>
      <c r="AK9" s="70">
        <v>15</v>
      </c>
      <c r="AL9" s="70">
        <v>12</v>
      </c>
      <c r="AM9" s="70">
        <v>7</v>
      </c>
      <c r="AN9" s="70">
        <v>11</v>
      </c>
      <c r="AO9" s="70">
        <v>4</v>
      </c>
    </row>
    <row r="10" spans="1:41">
      <c r="A10" s="32" t="s">
        <v>408</v>
      </c>
      <c r="B10" s="70">
        <v>15</v>
      </c>
      <c r="C10" s="70">
        <v>38</v>
      </c>
      <c r="D10" s="70">
        <v>16</v>
      </c>
      <c r="E10" s="70">
        <v>33</v>
      </c>
      <c r="F10" s="70">
        <v>3</v>
      </c>
      <c r="G10" s="70">
        <v>10</v>
      </c>
      <c r="H10" s="70">
        <v>3</v>
      </c>
      <c r="I10" s="70">
        <v>11</v>
      </c>
      <c r="J10" s="70">
        <v>20</v>
      </c>
      <c r="K10" s="70">
        <v>3</v>
      </c>
      <c r="L10" s="70">
        <v>12</v>
      </c>
      <c r="M10" s="70">
        <v>31</v>
      </c>
      <c r="N10" s="70">
        <v>4</v>
      </c>
      <c r="O10" s="70">
        <v>32</v>
      </c>
      <c r="P10" s="70">
        <v>36</v>
      </c>
      <c r="Q10" s="70">
        <v>8</v>
      </c>
      <c r="R10" s="70">
        <v>30</v>
      </c>
      <c r="S10" s="70">
        <v>7</v>
      </c>
      <c r="T10" s="70">
        <v>11</v>
      </c>
      <c r="U10" s="70">
        <v>33</v>
      </c>
      <c r="V10" s="70">
        <v>11</v>
      </c>
      <c r="W10" s="70">
        <v>13</v>
      </c>
      <c r="X10" s="70">
        <v>16</v>
      </c>
      <c r="Y10" s="70">
        <v>29</v>
      </c>
      <c r="Z10" s="70">
        <v>22</v>
      </c>
      <c r="AA10" s="70">
        <v>31</v>
      </c>
      <c r="AB10" s="70">
        <v>5</v>
      </c>
      <c r="AC10" s="70">
        <v>32</v>
      </c>
      <c r="AD10" s="70">
        <v>6</v>
      </c>
      <c r="AE10" s="70">
        <v>34</v>
      </c>
      <c r="AF10" s="70">
        <v>14</v>
      </c>
      <c r="AG10" s="70">
        <v>4</v>
      </c>
      <c r="AH10" s="70">
        <v>38</v>
      </c>
      <c r="AI10" s="70">
        <v>18</v>
      </c>
      <c r="AJ10" s="70">
        <v>12</v>
      </c>
      <c r="AK10" s="70">
        <v>10</v>
      </c>
      <c r="AL10" s="70">
        <v>34</v>
      </c>
      <c r="AM10" s="70">
        <v>4</v>
      </c>
      <c r="AN10" s="70">
        <v>31</v>
      </c>
      <c r="AO10" s="70">
        <v>28</v>
      </c>
    </row>
    <row r="11" spans="1:41">
      <c r="A11" s="32" t="s">
        <v>409</v>
      </c>
      <c r="B11" s="70">
        <v>19</v>
      </c>
      <c r="C11" s="70">
        <v>20</v>
      </c>
      <c r="D11" s="70">
        <v>37</v>
      </c>
      <c r="E11" s="70">
        <v>10</v>
      </c>
      <c r="F11" s="70">
        <v>40</v>
      </c>
      <c r="G11" s="70">
        <v>32</v>
      </c>
      <c r="H11" s="70">
        <v>29</v>
      </c>
      <c r="I11" s="70">
        <v>13</v>
      </c>
      <c r="J11" s="70">
        <v>12</v>
      </c>
      <c r="K11" s="70">
        <v>32</v>
      </c>
      <c r="L11" s="70">
        <v>27</v>
      </c>
      <c r="M11" s="70">
        <v>22</v>
      </c>
      <c r="N11" s="70">
        <v>14</v>
      </c>
      <c r="O11" s="70">
        <v>26</v>
      </c>
      <c r="P11" s="70">
        <v>32</v>
      </c>
      <c r="Q11" s="70">
        <v>1</v>
      </c>
      <c r="R11" s="70">
        <v>39</v>
      </c>
      <c r="S11" s="70">
        <v>35</v>
      </c>
      <c r="T11" s="70">
        <v>16</v>
      </c>
      <c r="U11" s="70">
        <v>24</v>
      </c>
      <c r="V11" s="70">
        <v>26</v>
      </c>
      <c r="W11" s="70">
        <v>34</v>
      </c>
      <c r="X11" s="70">
        <v>6</v>
      </c>
      <c r="Y11" s="70">
        <v>15</v>
      </c>
      <c r="Z11" s="70">
        <v>37</v>
      </c>
      <c r="AA11" s="70">
        <v>36</v>
      </c>
      <c r="AB11" s="70">
        <v>1</v>
      </c>
      <c r="AC11" s="70">
        <v>37</v>
      </c>
      <c r="AD11" s="70">
        <v>31</v>
      </c>
      <c r="AE11" s="70">
        <v>11</v>
      </c>
      <c r="AF11" s="70">
        <v>26</v>
      </c>
      <c r="AG11" s="70">
        <v>36</v>
      </c>
      <c r="AH11" s="70">
        <v>17</v>
      </c>
      <c r="AI11" s="70">
        <v>17</v>
      </c>
      <c r="AJ11" s="70">
        <v>11</v>
      </c>
      <c r="AK11" s="70">
        <v>15</v>
      </c>
      <c r="AL11" s="70">
        <v>21</v>
      </c>
      <c r="AM11" s="70">
        <v>34</v>
      </c>
      <c r="AN11" s="70">
        <v>32</v>
      </c>
      <c r="AO11" s="70">
        <v>8</v>
      </c>
    </row>
    <row r="12" spans="1:41">
      <c r="A12" s="32" t="s">
        <v>410</v>
      </c>
      <c r="B12" s="70">
        <v>23</v>
      </c>
      <c r="C12" s="70">
        <v>20</v>
      </c>
      <c r="D12" s="70">
        <v>37</v>
      </c>
      <c r="E12" s="70">
        <v>16</v>
      </c>
      <c r="F12" s="70">
        <v>22</v>
      </c>
      <c r="G12" s="70">
        <v>35</v>
      </c>
      <c r="H12" s="70">
        <v>2</v>
      </c>
      <c r="I12" s="70">
        <v>34</v>
      </c>
      <c r="J12" s="70">
        <v>15</v>
      </c>
      <c r="K12" s="70">
        <v>13</v>
      </c>
      <c r="L12" s="70">
        <v>18</v>
      </c>
      <c r="M12" s="70">
        <v>1</v>
      </c>
      <c r="N12" s="70">
        <v>31</v>
      </c>
      <c r="O12" s="70">
        <v>29</v>
      </c>
      <c r="P12" s="70">
        <v>24</v>
      </c>
      <c r="Q12" s="70">
        <v>18</v>
      </c>
      <c r="R12" s="70">
        <v>36</v>
      </c>
      <c r="S12" s="70">
        <v>8</v>
      </c>
      <c r="T12" s="70">
        <v>10</v>
      </c>
      <c r="U12" s="70">
        <v>28</v>
      </c>
      <c r="V12" s="70">
        <v>8</v>
      </c>
      <c r="W12" s="70">
        <v>27</v>
      </c>
      <c r="X12" s="70">
        <v>31</v>
      </c>
      <c r="Y12" s="70">
        <v>29</v>
      </c>
      <c r="Z12" s="70">
        <v>1</v>
      </c>
      <c r="AA12" s="70">
        <v>28</v>
      </c>
      <c r="AB12" s="70">
        <v>38</v>
      </c>
      <c r="AC12" s="70">
        <v>38</v>
      </c>
      <c r="AD12" s="70">
        <v>13</v>
      </c>
      <c r="AE12" s="70">
        <v>40</v>
      </c>
      <c r="AF12" s="70">
        <v>8</v>
      </c>
      <c r="AG12" s="70">
        <v>31</v>
      </c>
      <c r="AH12" s="70">
        <v>28</v>
      </c>
      <c r="AI12" s="70">
        <v>35</v>
      </c>
      <c r="AJ12" s="70">
        <v>1</v>
      </c>
      <c r="AK12" s="70">
        <v>24</v>
      </c>
      <c r="AL12" s="70">
        <v>6</v>
      </c>
      <c r="AM12" s="70">
        <v>10</v>
      </c>
      <c r="AN12" s="70">
        <v>37</v>
      </c>
      <c r="AO12" s="70">
        <v>30</v>
      </c>
    </row>
    <row r="13" spans="1:41">
      <c r="A13" s="32" t="s">
        <v>411</v>
      </c>
      <c r="B13" s="70">
        <v>14</v>
      </c>
      <c r="C13" s="70">
        <v>27</v>
      </c>
      <c r="D13" s="70">
        <v>5</v>
      </c>
      <c r="E13" s="70">
        <v>21</v>
      </c>
      <c r="F13" s="70">
        <v>31</v>
      </c>
      <c r="G13" s="70">
        <v>24</v>
      </c>
      <c r="H13" s="70">
        <v>11</v>
      </c>
      <c r="I13" s="70">
        <v>11</v>
      </c>
      <c r="J13" s="70">
        <v>15</v>
      </c>
      <c r="K13" s="70">
        <v>30</v>
      </c>
      <c r="L13" s="70">
        <v>26</v>
      </c>
      <c r="M13" s="70">
        <v>7</v>
      </c>
      <c r="N13" s="70">
        <v>17</v>
      </c>
      <c r="O13" s="70">
        <v>10</v>
      </c>
      <c r="P13" s="70">
        <v>5</v>
      </c>
      <c r="Q13" s="70">
        <v>24</v>
      </c>
      <c r="R13" s="70">
        <v>1</v>
      </c>
      <c r="S13" s="70">
        <v>26</v>
      </c>
      <c r="T13" s="70">
        <v>27</v>
      </c>
      <c r="U13" s="70">
        <v>27</v>
      </c>
      <c r="V13" s="70">
        <v>39</v>
      </c>
      <c r="W13" s="70">
        <v>20</v>
      </c>
      <c r="X13" s="70">
        <v>18</v>
      </c>
      <c r="Y13" s="70">
        <v>16</v>
      </c>
      <c r="Z13" s="70">
        <v>28</v>
      </c>
      <c r="AA13" s="70">
        <v>14</v>
      </c>
      <c r="AB13" s="70">
        <v>17</v>
      </c>
      <c r="AC13" s="70">
        <v>25</v>
      </c>
      <c r="AD13" s="70">
        <v>7</v>
      </c>
      <c r="AE13" s="70">
        <v>18</v>
      </c>
      <c r="AF13" s="70">
        <v>24</v>
      </c>
      <c r="AG13" s="70">
        <v>29</v>
      </c>
      <c r="AH13" s="70">
        <v>2</v>
      </c>
      <c r="AI13" s="70">
        <v>30</v>
      </c>
      <c r="AJ13" s="70">
        <v>33</v>
      </c>
      <c r="AK13" s="70">
        <v>16</v>
      </c>
      <c r="AL13" s="70">
        <v>20</v>
      </c>
      <c r="AM13" s="70">
        <v>30</v>
      </c>
      <c r="AN13" s="70">
        <v>36</v>
      </c>
      <c r="AO13" s="70">
        <v>4</v>
      </c>
    </row>
    <row r="14" spans="1:41">
      <c r="A14" s="32" t="s">
        <v>412</v>
      </c>
      <c r="B14" s="70">
        <v>39</v>
      </c>
      <c r="C14" s="70">
        <v>7</v>
      </c>
      <c r="D14" s="70">
        <v>39</v>
      </c>
      <c r="E14" s="70">
        <v>6</v>
      </c>
      <c r="F14" s="70">
        <v>31</v>
      </c>
      <c r="G14" s="70">
        <v>28</v>
      </c>
      <c r="H14" s="70">
        <v>16</v>
      </c>
      <c r="I14" s="70">
        <v>35</v>
      </c>
      <c r="J14" s="70">
        <v>13</v>
      </c>
      <c r="K14" s="70">
        <v>13</v>
      </c>
      <c r="L14" s="70">
        <v>13</v>
      </c>
      <c r="M14" s="70">
        <v>27</v>
      </c>
      <c r="N14" s="70">
        <v>12</v>
      </c>
      <c r="O14" s="70">
        <v>14</v>
      </c>
      <c r="P14" s="70">
        <v>15</v>
      </c>
      <c r="Q14" s="70">
        <v>30</v>
      </c>
      <c r="R14" s="70">
        <v>29</v>
      </c>
      <c r="S14" s="70">
        <v>9</v>
      </c>
      <c r="T14" s="70">
        <v>14</v>
      </c>
      <c r="U14" s="70">
        <v>37</v>
      </c>
      <c r="V14" s="70">
        <v>8</v>
      </c>
      <c r="W14" s="70">
        <v>27</v>
      </c>
      <c r="X14" s="70">
        <v>39</v>
      </c>
      <c r="Y14" s="70">
        <v>18</v>
      </c>
      <c r="Z14" s="70">
        <v>40</v>
      </c>
      <c r="AA14" s="70">
        <v>29</v>
      </c>
      <c r="AB14" s="70">
        <v>32</v>
      </c>
      <c r="AC14" s="70">
        <v>21</v>
      </c>
      <c r="AD14" s="70">
        <v>28</v>
      </c>
      <c r="AE14" s="70">
        <v>36</v>
      </c>
      <c r="AF14" s="70">
        <v>33</v>
      </c>
      <c r="AG14" s="70">
        <v>13</v>
      </c>
      <c r="AH14" s="70">
        <v>30</v>
      </c>
      <c r="AI14" s="70">
        <v>5</v>
      </c>
      <c r="AJ14" s="70">
        <v>13</v>
      </c>
      <c r="AK14" s="70">
        <v>21</v>
      </c>
      <c r="AL14" s="70">
        <v>40</v>
      </c>
      <c r="AM14" s="70">
        <v>29</v>
      </c>
      <c r="AN14" s="70">
        <v>19</v>
      </c>
      <c r="AO14" s="70">
        <v>3</v>
      </c>
    </row>
    <row r="15" spans="1:41">
      <c r="A15" s="32" t="s">
        <v>413</v>
      </c>
      <c r="B15" s="70">
        <v>32</v>
      </c>
      <c r="C15" s="70">
        <v>40</v>
      </c>
      <c r="D15" s="70">
        <v>14</v>
      </c>
      <c r="E15" s="70">
        <v>20</v>
      </c>
      <c r="F15" s="70">
        <v>36</v>
      </c>
      <c r="G15" s="70">
        <v>24</v>
      </c>
      <c r="H15" s="70">
        <v>40</v>
      </c>
      <c r="I15" s="70">
        <v>9</v>
      </c>
      <c r="J15" s="70">
        <v>11</v>
      </c>
      <c r="K15" s="70">
        <v>29</v>
      </c>
      <c r="L15" s="70">
        <v>18</v>
      </c>
      <c r="M15" s="70">
        <v>16</v>
      </c>
      <c r="N15" s="70">
        <v>23</v>
      </c>
      <c r="O15" s="70">
        <v>3</v>
      </c>
      <c r="P15" s="70">
        <v>14</v>
      </c>
      <c r="Q15" s="70">
        <v>5</v>
      </c>
      <c r="R15" s="70">
        <v>40</v>
      </c>
      <c r="S15" s="70">
        <v>9</v>
      </c>
      <c r="T15" s="70">
        <v>24</v>
      </c>
      <c r="U15" s="70">
        <v>5</v>
      </c>
      <c r="V15" s="70">
        <v>31</v>
      </c>
      <c r="W15" s="70">
        <v>5</v>
      </c>
      <c r="X15" s="70">
        <v>22</v>
      </c>
      <c r="Y15" s="70">
        <v>7</v>
      </c>
      <c r="Z15" s="70">
        <v>4</v>
      </c>
      <c r="AA15" s="70">
        <v>37</v>
      </c>
      <c r="AB15" s="70">
        <v>4</v>
      </c>
      <c r="AC15" s="70">
        <v>29</v>
      </c>
      <c r="AD15" s="70">
        <v>28</v>
      </c>
      <c r="AE15" s="70">
        <v>14</v>
      </c>
      <c r="AF15" s="70">
        <v>11</v>
      </c>
      <c r="AG15" s="70">
        <v>10</v>
      </c>
      <c r="AH15" s="70">
        <v>16</v>
      </c>
      <c r="AI15" s="70">
        <v>21</v>
      </c>
      <c r="AJ15" s="70">
        <v>11</v>
      </c>
      <c r="AK15" s="70">
        <v>13</v>
      </c>
      <c r="AL15" s="70">
        <v>21</v>
      </c>
      <c r="AM15" s="70">
        <v>36</v>
      </c>
      <c r="AN15" s="70">
        <v>30</v>
      </c>
      <c r="AO15" s="70">
        <v>27</v>
      </c>
    </row>
    <row r="16" spans="1:41">
      <c r="A16" s="32" t="s">
        <v>414</v>
      </c>
      <c r="B16" s="70">
        <v>15</v>
      </c>
      <c r="C16" s="70">
        <v>39</v>
      </c>
      <c r="D16" s="70">
        <v>33</v>
      </c>
      <c r="E16" s="70">
        <v>2</v>
      </c>
      <c r="F16" s="70">
        <v>25</v>
      </c>
      <c r="G16" s="70">
        <v>40</v>
      </c>
      <c r="H16" s="70">
        <v>40</v>
      </c>
      <c r="I16" s="70">
        <v>39</v>
      </c>
      <c r="J16" s="70">
        <v>9</v>
      </c>
      <c r="K16" s="70">
        <v>10</v>
      </c>
      <c r="L16" s="70">
        <v>38</v>
      </c>
      <c r="M16" s="70">
        <v>32</v>
      </c>
      <c r="N16" s="70">
        <v>18</v>
      </c>
      <c r="O16" s="70">
        <v>30</v>
      </c>
      <c r="P16" s="70">
        <v>24</v>
      </c>
      <c r="Q16" s="70">
        <v>5</v>
      </c>
      <c r="R16" s="70">
        <v>38</v>
      </c>
      <c r="S16" s="70">
        <v>29</v>
      </c>
      <c r="T16" s="70">
        <v>12</v>
      </c>
      <c r="U16" s="70">
        <v>10</v>
      </c>
      <c r="V16" s="70">
        <v>18</v>
      </c>
      <c r="W16" s="70">
        <v>9</v>
      </c>
      <c r="X16" s="70">
        <v>23</v>
      </c>
      <c r="Y16" s="70">
        <v>23</v>
      </c>
      <c r="Z16" s="70">
        <v>36</v>
      </c>
      <c r="AA16" s="70">
        <v>1</v>
      </c>
      <c r="AB16" s="70">
        <v>30</v>
      </c>
      <c r="AC16" s="70">
        <v>32</v>
      </c>
      <c r="AD16" s="70">
        <v>2</v>
      </c>
      <c r="AE16" s="70">
        <v>40</v>
      </c>
      <c r="AF16" s="70">
        <v>26</v>
      </c>
      <c r="AG16" s="70">
        <v>2</v>
      </c>
      <c r="AH16" s="70">
        <v>6</v>
      </c>
      <c r="AI16" s="70">
        <v>28</v>
      </c>
      <c r="AJ16" s="70">
        <v>31</v>
      </c>
      <c r="AK16" s="70">
        <v>9</v>
      </c>
      <c r="AL16" s="70">
        <v>12</v>
      </c>
      <c r="AM16" s="70">
        <v>40</v>
      </c>
      <c r="AN16" s="70">
        <v>16</v>
      </c>
      <c r="AO16" s="70">
        <v>12</v>
      </c>
    </row>
    <row r="17" spans="1:41">
      <c r="A17" s="32" t="s">
        <v>417</v>
      </c>
      <c r="B17" s="70">
        <v>11</v>
      </c>
      <c r="C17" s="70">
        <v>35</v>
      </c>
      <c r="D17" s="70">
        <v>2</v>
      </c>
      <c r="E17" s="70">
        <v>24</v>
      </c>
      <c r="F17" s="70">
        <v>31</v>
      </c>
      <c r="G17" s="70">
        <v>9</v>
      </c>
      <c r="H17" s="70">
        <v>16</v>
      </c>
      <c r="I17" s="70">
        <v>23</v>
      </c>
      <c r="J17" s="70">
        <v>23</v>
      </c>
      <c r="K17" s="70">
        <v>12</v>
      </c>
      <c r="L17" s="70">
        <v>10</v>
      </c>
      <c r="M17" s="70">
        <v>5</v>
      </c>
      <c r="N17" s="70">
        <v>35</v>
      </c>
      <c r="O17" s="70">
        <v>38</v>
      </c>
      <c r="P17" s="70">
        <v>8</v>
      </c>
      <c r="Q17" s="70">
        <v>23</v>
      </c>
      <c r="R17" s="70">
        <v>3</v>
      </c>
      <c r="S17" s="70">
        <v>6</v>
      </c>
      <c r="T17" s="70">
        <v>36</v>
      </c>
      <c r="U17" s="70">
        <v>37</v>
      </c>
      <c r="V17" s="70">
        <v>38</v>
      </c>
      <c r="W17" s="70">
        <v>10</v>
      </c>
      <c r="X17" s="70">
        <v>30</v>
      </c>
      <c r="Y17" s="70">
        <v>8</v>
      </c>
      <c r="Z17" s="70">
        <v>39</v>
      </c>
      <c r="AA17" s="70">
        <v>12</v>
      </c>
      <c r="AB17" s="70">
        <v>31</v>
      </c>
      <c r="AC17" s="70">
        <v>17</v>
      </c>
      <c r="AD17" s="70">
        <v>1</v>
      </c>
      <c r="AE17" s="70">
        <v>21</v>
      </c>
      <c r="AF17" s="70">
        <v>17</v>
      </c>
      <c r="AG17" s="70">
        <v>32</v>
      </c>
      <c r="AH17" s="70">
        <v>9</v>
      </c>
      <c r="AI17" s="70">
        <v>8</v>
      </c>
      <c r="AJ17" s="70">
        <v>34</v>
      </c>
      <c r="AK17" s="70">
        <v>10</v>
      </c>
      <c r="AL17" s="70">
        <v>29</v>
      </c>
      <c r="AM17" s="70">
        <v>20</v>
      </c>
      <c r="AN17" s="70">
        <v>3</v>
      </c>
      <c r="AO17" s="70">
        <v>33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P8"/>
  <sheetViews>
    <sheetView zoomScale="75" zoomScaleNormal="75" workbookViewId="0">
      <selection activeCell="D24" sqref="D24"/>
    </sheetView>
  </sheetViews>
  <sheetFormatPr defaultRowHeight="14.5"/>
  <cols>
    <col min="1" max="1" width="19.7265625" customWidth="1"/>
    <col min="2" max="2" width="25.7265625" bestFit="1" customWidth="1"/>
    <col min="3" max="14" width="18.453125" customWidth="1"/>
    <col min="15" max="19" width="14.54296875" customWidth="1"/>
  </cols>
  <sheetData>
    <row r="1" spans="1:16" s="3" customFormat="1" ht="42.65" customHeight="1">
      <c r="A1" s="3" t="s">
        <v>0</v>
      </c>
      <c r="B1" s="3" t="s">
        <v>26</v>
      </c>
      <c r="C1" s="3" t="s">
        <v>27</v>
      </c>
      <c r="D1" s="3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3" t="s">
        <v>33</v>
      </c>
      <c r="J1" s="5" t="s">
        <v>34</v>
      </c>
      <c r="K1" s="3" t="s">
        <v>35</v>
      </c>
      <c r="L1" s="3" t="s">
        <v>36</v>
      </c>
    </row>
    <row r="2" spans="1:16">
      <c r="A2" t="s">
        <v>280</v>
      </c>
      <c r="B2" t="s">
        <v>274</v>
      </c>
      <c r="C2">
        <v>1</v>
      </c>
      <c r="D2" t="b">
        <v>1</v>
      </c>
      <c r="E2">
        <v>0.5</v>
      </c>
      <c r="F2">
        <v>0</v>
      </c>
      <c r="G2">
        <v>0</v>
      </c>
      <c r="H2">
        <v>0.7</v>
      </c>
      <c r="I2">
        <v>0.1</v>
      </c>
      <c r="J2">
        <v>0.1</v>
      </c>
      <c r="K2">
        <v>3</v>
      </c>
      <c r="L2">
        <v>0.1</v>
      </c>
    </row>
    <row r="3" spans="1:16">
      <c r="A3" t="s">
        <v>281</v>
      </c>
      <c r="B3" t="s">
        <v>278</v>
      </c>
      <c r="C3">
        <v>1</v>
      </c>
      <c r="D3" t="b">
        <v>1</v>
      </c>
      <c r="E3">
        <v>0.5</v>
      </c>
      <c r="F3">
        <v>0</v>
      </c>
      <c r="G3">
        <v>0</v>
      </c>
      <c r="H3">
        <v>0.7</v>
      </c>
      <c r="I3">
        <v>0.1</v>
      </c>
      <c r="J3">
        <v>0.1</v>
      </c>
      <c r="K3">
        <v>3</v>
      </c>
      <c r="L3">
        <v>0.1</v>
      </c>
    </row>
    <row r="4" spans="1:16">
      <c r="P4" s="1"/>
    </row>
    <row r="5" spans="1:16">
      <c r="P5" s="1"/>
    </row>
    <row r="6" spans="1:16">
      <c r="P6" s="1"/>
    </row>
    <row r="7" spans="1:16">
      <c r="P7" s="1"/>
    </row>
    <row r="8" spans="1:16">
      <c r="P8" s="1"/>
    </row>
  </sheetData>
  <sortState xmlns:xlrd2="http://schemas.microsoft.com/office/spreadsheetml/2017/richdata2" ref="A2:Q2">
    <sortCondition ref="A2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K12"/>
  <sheetViews>
    <sheetView zoomScaleNormal="100" workbookViewId="0">
      <selection activeCell="J28" sqref="J28"/>
    </sheetView>
  </sheetViews>
  <sheetFormatPr defaultRowHeight="14.5"/>
  <cols>
    <col min="1" max="1" width="20.90625" customWidth="1"/>
  </cols>
  <sheetData>
    <row r="1" spans="1:11">
      <c r="A1" t="s">
        <v>0</v>
      </c>
      <c r="B1" s="4" t="s">
        <v>83</v>
      </c>
      <c r="C1" s="4" t="s">
        <v>84</v>
      </c>
      <c r="D1" s="4" t="s">
        <v>85</v>
      </c>
      <c r="E1" s="21" t="s">
        <v>86</v>
      </c>
      <c r="F1" t="s">
        <v>87</v>
      </c>
    </row>
    <row r="2" spans="1:11">
      <c r="A2" t="s">
        <v>68</v>
      </c>
      <c r="B2">
        <v>1.01</v>
      </c>
      <c r="C2">
        <v>1.05</v>
      </c>
      <c r="D2">
        <v>0.97</v>
      </c>
      <c r="E2" s="21">
        <f>8*3.6</f>
        <v>28.8</v>
      </c>
      <c r="F2" t="s">
        <v>67</v>
      </c>
      <c r="K2" t="s">
        <v>207</v>
      </c>
    </row>
    <row r="3" spans="1:11">
      <c r="A3" t="s">
        <v>77</v>
      </c>
      <c r="B3">
        <v>1.01</v>
      </c>
      <c r="C3">
        <v>1.02</v>
      </c>
      <c r="D3">
        <v>1</v>
      </c>
      <c r="E3" s="21">
        <f>0.78*3.6</f>
        <v>2.8080000000000003</v>
      </c>
      <c r="F3" t="s">
        <v>76</v>
      </c>
    </row>
    <row r="4" spans="1:11">
      <c r="A4" t="s">
        <v>79</v>
      </c>
      <c r="B4">
        <v>1.01</v>
      </c>
      <c r="C4">
        <v>1.04</v>
      </c>
      <c r="D4">
        <v>0.96</v>
      </c>
      <c r="E4" s="21">
        <f>13.8*3.6</f>
        <v>49.680000000000007</v>
      </c>
      <c r="F4" t="s">
        <v>78</v>
      </c>
    </row>
    <row r="5" spans="1:11">
      <c r="A5" t="s">
        <v>70</v>
      </c>
      <c r="B5">
        <v>1</v>
      </c>
      <c r="C5">
        <v>1.04</v>
      </c>
      <c r="D5">
        <v>0.79</v>
      </c>
      <c r="E5" s="21">
        <f>2.04*3.6</f>
        <v>7.3440000000000003</v>
      </c>
      <c r="F5" t="s">
        <v>69</v>
      </c>
    </row>
    <row r="6" spans="1:11">
      <c r="A6" t="s">
        <v>75</v>
      </c>
      <c r="B6">
        <v>1</v>
      </c>
      <c r="C6">
        <v>1.02</v>
      </c>
      <c r="D6">
        <v>0.98</v>
      </c>
      <c r="E6" s="21">
        <f>2.04*3.6</f>
        <v>7.3440000000000003</v>
      </c>
      <c r="F6" t="s">
        <v>74</v>
      </c>
    </row>
    <row r="7" spans="1:11">
      <c r="A7" t="s">
        <v>72</v>
      </c>
      <c r="B7">
        <v>1.01</v>
      </c>
      <c r="C7">
        <v>1.06</v>
      </c>
      <c r="D7">
        <v>0.95</v>
      </c>
      <c r="E7" s="21">
        <f>3.55*3.6</f>
        <v>12.78</v>
      </c>
      <c r="F7" t="s">
        <v>73</v>
      </c>
    </row>
    <row r="8" spans="1:11">
      <c r="A8" t="s">
        <v>88</v>
      </c>
      <c r="B8">
        <v>0</v>
      </c>
      <c r="C8">
        <v>0</v>
      </c>
      <c r="D8">
        <v>0</v>
      </c>
      <c r="E8" s="21">
        <v>60</v>
      </c>
      <c r="F8" t="s">
        <v>89</v>
      </c>
    </row>
    <row r="9" spans="1:11">
      <c r="A9" t="s">
        <v>90</v>
      </c>
      <c r="B9">
        <v>1.01</v>
      </c>
      <c r="C9">
        <v>1.06</v>
      </c>
      <c r="D9">
        <v>0.95</v>
      </c>
      <c r="E9" s="21">
        <f>3.55*3.6</f>
        <v>12.78</v>
      </c>
      <c r="F9" t="s">
        <v>71</v>
      </c>
    </row>
    <row r="10" spans="1:11">
      <c r="A10" t="s">
        <v>81</v>
      </c>
      <c r="B10">
        <v>0</v>
      </c>
      <c r="C10">
        <v>0</v>
      </c>
      <c r="D10">
        <v>0</v>
      </c>
      <c r="E10" s="21">
        <v>0</v>
      </c>
      <c r="F10" t="s">
        <v>82</v>
      </c>
    </row>
    <row r="11" spans="1:11">
      <c r="A11" t="s">
        <v>271</v>
      </c>
      <c r="B11">
        <v>1.02</v>
      </c>
      <c r="C11">
        <v>1.03</v>
      </c>
      <c r="D11">
        <v>0.98</v>
      </c>
      <c r="E11" s="21">
        <v>1</v>
      </c>
      <c r="F11" t="s">
        <v>178</v>
      </c>
    </row>
    <row r="12" spans="1:11">
      <c r="A12" s="32" t="s">
        <v>386</v>
      </c>
      <c r="B12" s="32">
        <v>1.02</v>
      </c>
      <c r="C12" s="32">
        <v>1.03</v>
      </c>
      <c r="D12" s="32">
        <v>0.98</v>
      </c>
      <c r="E12" s="21">
        <v>45</v>
      </c>
      <c r="F12" s="32" t="s">
        <v>387</v>
      </c>
    </row>
  </sheetData>
  <pageMargins left="0.7" right="0.7" top="0.75" bottom="0.75" header="0.3" footer="0.3"/>
  <drawing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I3"/>
  <sheetViews>
    <sheetView workbookViewId="0">
      <selection activeCell="F16" sqref="F16"/>
    </sheetView>
  </sheetViews>
  <sheetFormatPr defaultRowHeight="14.5"/>
  <cols>
    <col min="1" max="1" width="29.81640625" customWidth="1"/>
    <col min="2" max="5" width="11.54296875" customWidth="1"/>
    <col min="6" max="6" width="22.1796875" customWidth="1"/>
    <col min="7" max="7" width="11.54296875" customWidth="1"/>
    <col min="8" max="8" width="43.36328125" customWidth="1"/>
  </cols>
  <sheetData>
    <row r="1" spans="1:9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270</v>
      </c>
      <c r="I1" t="s">
        <v>279</v>
      </c>
    </row>
    <row r="2" spans="1:9">
      <c r="A2" t="s">
        <v>274</v>
      </c>
      <c r="B2">
        <v>3000</v>
      </c>
      <c r="C2">
        <v>40</v>
      </c>
      <c r="D2" t="b">
        <v>0</v>
      </c>
      <c r="E2" t="s">
        <v>5</v>
      </c>
      <c r="F2" t="s">
        <v>271</v>
      </c>
      <c r="G2" t="s">
        <v>221</v>
      </c>
      <c r="H2" t="s">
        <v>272</v>
      </c>
      <c r="I2" t="str">
        <f>G2</f>
        <v>DE</v>
      </c>
    </row>
    <row r="3" spans="1:9">
      <c r="A3" t="s">
        <v>278</v>
      </c>
      <c r="B3">
        <v>3000</v>
      </c>
      <c r="C3">
        <v>40</v>
      </c>
      <c r="D3" t="b">
        <v>0</v>
      </c>
      <c r="E3" t="s">
        <v>5</v>
      </c>
      <c r="F3" t="s">
        <v>271</v>
      </c>
      <c r="G3" t="s">
        <v>1</v>
      </c>
      <c r="H3" s="32" t="s">
        <v>272</v>
      </c>
      <c r="I3" t="str">
        <f>G3</f>
        <v>NL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>
    <tabColor rgb="FFFFC000"/>
  </sheetPr>
  <dimension ref="A1:J12"/>
  <sheetViews>
    <sheetView zoomScale="70" zoomScaleNormal="70" workbookViewId="0">
      <selection activeCell="W48" sqref="W48"/>
    </sheetView>
  </sheetViews>
  <sheetFormatPr defaultRowHeight="14.5"/>
  <cols>
    <col min="1" max="1" width="42.1796875" customWidth="1"/>
    <col min="3" max="3" width="12.54296875" customWidth="1"/>
    <col min="4" max="4" width="15.453125" bestFit="1" customWidth="1"/>
    <col min="5" max="5" width="14" customWidth="1"/>
    <col min="6" max="6" width="1.81640625" customWidth="1"/>
    <col min="7" max="7" width="34.26953125" customWidth="1"/>
  </cols>
  <sheetData>
    <row r="1" spans="1:10" ht="26.5" customHeight="1">
      <c r="A1" t="s">
        <v>0</v>
      </c>
      <c r="B1" t="s">
        <v>42</v>
      </c>
      <c r="C1" t="s">
        <v>43</v>
      </c>
      <c r="D1" t="s">
        <v>44</v>
      </c>
      <c r="E1" t="s">
        <v>45</v>
      </c>
      <c r="G1" s="33" t="s">
        <v>334</v>
      </c>
    </row>
    <row r="2" spans="1:10">
      <c r="A2" t="s">
        <v>342</v>
      </c>
      <c r="B2">
        <v>1</v>
      </c>
      <c r="C2" s="2">
        <v>700</v>
      </c>
      <c r="D2">
        <v>700</v>
      </c>
      <c r="E2" s="2">
        <v>700</v>
      </c>
    </row>
    <row r="3" spans="1:10">
      <c r="A3" t="s">
        <v>339</v>
      </c>
      <c r="B3">
        <v>1</v>
      </c>
      <c r="C3" s="2">
        <f>D3</f>
        <v>10000</v>
      </c>
      <c r="D3">
        <v>10000</v>
      </c>
      <c r="E3" s="2">
        <v>0</v>
      </c>
    </row>
    <row r="4" spans="1:10">
      <c r="A4" s="32" t="s">
        <v>340</v>
      </c>
      <c r="B4" s="32">
        <v>1</v>
      </c>
      <c r="C4" s="2">
        <v>700</v>
      </c>
      <c r="D4" s="32">
        <v>700</v>
      </c>
      <c r="E4" s="2">
        <v>700</v>
      </c>
    </row>
    <row r="5" spans="1:10">
      <c r="A5" s="32" t="s">
        <v>341</v>
      </c>
      <c r="B5" s="32">
        <v>1</v>
      </c>
      <c r="C5" s="2">
        <f>D5</f>
        <v>10000</v>
      </c>
      <c r="D5" s="32">
        <v>10000</v>
      </c>
      <c r="E5" s="2">
        <v>0</v>
      </c>
      <c r="J5" s="13"/>
    </row>
    <row r="7" spans="1:10">
      <c r="A7" t="s">
        <v>347</v>
      </c>
      <c r="B7">
        <v>10</v>
      </c>
      <c r="D7" s="25"/>
      <c r="E7" s="25">
        <v>290.54545454545456</v>
      </c>
    </row>
    <row r="8" spans="1:10">
      <c r="A8" t="s">
        <v>346</v>
      </c>
      <c r="B8">
        <v>10</v>
      </c>
      <c r="D8" s="25"/>
      <c r="E8" s="25">
        <v>1821.6363636363637</v>
      </c>
    </row>
    <row r="9" spans="1:10">
      <c r="A9" t="s">
        <v>348</v>
      </c>
      <c r="B9">
        <v>10</v>
      </c>
      <c r="D9" s="25"/>
      <c r="E9" s="25">
        <v>1724.3181818181818</v>
      </c>
    </row>
    <row r="10" spans="1:10">
      <c r="A10" s="32" t="s">
        <v>347</v>
      </c>
      <c r="B10">
        <v>20</v>
      </c>
      <c r="C10" s="32"/>
      <c r="D10" s="32"/>
      <c r="E10">
        <v>228.4</v>
      </c>
    </row>
    <row r="11" spans="1:10">
      <c r="A11" s="32" t="s">
        <v>346</v>
      </c>
      <c r="B11">
        <v>20</v>
      </c>
      <c r="C11" s="32"/>
      <c r="D11" s="32"/>
      <c r="E11">
        <v>2450</v>
      </c>
    </row>
    <row r="12" spans="1:10">
      <c r="A12" s="32" t="s">
        <v>348</v>
      </c>
      <c r="B12">
        <v>20</v>
      </c>
      <c r="C12" s="32"/>
      <c r="E12" s="32">
        <v>3298.8249999999998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9"/>
  </sheetPr>
  <dimension ref="A1:D5"/>
  <sheetViews>
    <sheetView zoomScaleNormal="100" workbookViewId="0">
      <selection activeCell="G17" sqref="G17"/>
    </sheetView>
  </sheetViews>
  <sheetFormatPr defaultRowHeight="14.5"/>
  <cols>
    <col min="1" max="1" width="26.26953125" customWidth="1"/>
    <col min="2" max="2" width="18.26953125" customWidth="1"/>
    <col min="3" max="3" width="17.7265625" customWidth="1"/>
  </cols>
  <sheetData>
    <row r="1" spans="1:4">
      <c r="A1" t="s">
        <v>224</v>
      </c>
      <c r="B1" t="s">
        <v>338</v>
      </c>
      <c r="C1" s="32" t="s">
        <v>349</v>
      </c>
      <c r="D1" s="32" t="s">
        <v>350</v>
      </c>
    </row>
    <row r="2" spans="1:4">
      <c r="A2" s="32" t="s">
        <v>347</v>
      </c>
      <c r="B2" s="32" t="s">
        <v>1</v>
      </c>
      <c r="C2" s="32" t="s">
        <v>145</v>
      </c>
      <c r="D2">
        <v>0</v>
      </c>
    </row>
    <row r="3" spans="1:4">
      <c r="A3" s="32" t="s">
        <v>346</v>
      </c>
      <c r="B3" t="s">
        <v>1</v>
      </c>
      <c r="C3" s="20" t="s">
        <v>144</v>
      </c>
      <c r="D3">
        <v>0</v>
      </c>
    </row>
    <row r="4" spans="1:4">
      <c r="A4" s="32" t="s">
        <v>348</v>
      </c>
      <c r="B4" s="32" t="s">
        <v>1</v>
      </c>
      <c r="C4" s="20" t="s">
        <v>142</v>
      </c>
      <c r="D4">
        <v>0</v>
      </c>
    </row>
    <row r="5" spans="1:4">
      <c r="A5" s="32"/>
      <c r="B5" s="32"/>
      <c r="C5" s="32"/>
    </row>
  </sheetData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4ECF-C2A9-4F21-A605-69A9ECA8B067}">
  <sheetPr>
    <tabColor rgb="FF92D050"/>
  </sheetPr>
  <dimension ref="A1:M33"/>
  <sheetViews>
    <sheetView zoomScale="85" zoomScaleNormal="85" workbookViewId="0">
      <selection activeCell="U49" sqref="U49"/>
    </sheetView>
  </sheetViews>
  <sheetFormatPr defaultRowHeight="14.5"/>
  <cols>
    <col min="1" max="1" width="37.36328125" customWidth="1"/>
    <col min="2" max="2" width="26.1796875" customWidth="1"/>
    <col min="3" max="3" width="24.453125" customWidth="1"/>
    <col min="4" max="4" width="17" customWidth="1"/>
    <col min="5" max="7" width="7.90625" style="32" customWidth="1"/>
    <col min="8" max="8" width="43.26953125" customWidth="1"/>
    <col min="9" max="9" width="14.08984375" customWidth="1"/>
  </cols>
  <sheetData>
    <row r="1" spans="1:13">
      <c r="A1" t="s">
        <v>328</v>
      </c>
      <c r="B1" s="32" t="s">
        <v>347</v>
      </c>
      <c r="C1" s="32" t="s">
        <v>346</v>
      </c>
      <c r="D1" s="32" t="s">
        <v>348</v>
      </c>
      <c r="E1" s="20"/>
      <c r="F1" s="37" t="s">
        <v>345</v>
      </c>
      <c r="G1" s="34" t="s">
        <v>344</v>
      </c>
      <c r="H1" s="53" t="s">
        <v>343</v>
      </c>
      <c r="I1" s="53" t="s">
        <v>253</v>
      </c>
      <c r="J1" s="53" t="s">
        <v>254</v>
      </c>
      <c r="K1" s="53" t="s">
        <v>351</v>
      </c>
      <c r="M1" s="56" t="s">
        <v>374</v>
      </c>
    </row>
    <row r="2" spans="1:13">
      <c r="A2" s="35">
        <v>2019</v>
      </c>
      <c r="B2" s="36">
        <v>290.54545454545456</v>
      </c>
      <c r="C2" s="36">
        <v>1821.6363636363637</v>
      </c>
      <c r="D2" s="36">
        <v>1724.3181818181799</v>
      </c>
      <c r="E2" s="36"/>
      <c r="F2" s="36"/>
      <c r="G2" s="36"/>
      <c r="H2" s="54">
        <v>2019</v>
      </c>
      <c r="I2" s="16">
        <v>4236</v>
      </c>
      <c r="J2" s="16">
        <v>962</v>
      </c>
      <c r="K2" s="16">
        <v>6789</v>
      </c>
      <c r="M2" t="s">
        <v>418</v>
      </c>
    </row>
    <row r="3" spans="1:13">
      <c r="A3">
        <v>2020</v>
      </c>
      <c r="B3" s="36">
        <v>290.54545454545456</v>
      </c>
      <c r="C3" s="36">
        <v>1821.6363636363637</v>
      </c>
      <c r="D3" s="36">
        <v>1724.3181818181818</v>
      </c>
      <c r="E3" s="36"/>
      <c r="F3" s="36"/>
      <c r="G3" s="36"/>
      <c r="H3" s="54">
        <v>2030</v>
      </c>
      <c r="I3" s="16">
        <v>7432</v>
      </c>
      <c r="J3" s="16">
        <v>21000</v>
      </c>
      <c r="K3" s="55">
        <v>25756.5</v>
      </c>
    </row>
    <row r="4" spans="1:13">
      <c r="A4" s="35">
        <v>2021</v>
      </c>
      <c r="B4" s="36">
        <v>290.54545454545456</v>
      </c>
      <c r="C4" s="36">
        <v>1821.6363636363637</v>
      </c>
      <c r="D4" s="36">
        <v>1724.3181818181818</v>
      </c>
      <c r="E4" s="36"/>
      <c r="F4" s="36"/>
      <c r="G4" s="36"/>
      <c r="H4" s="54">
        <v>2050</v>
      </c>
      <c r="I4" s="16">
        <v>12000</v>
      </c>
      <c r="J4" s="16">
        <v>70000</v>
      </c>
      <c r="K4" s="16">
        <v>91733</v>
      </c>
    </row>
    <row r="5" spans="1:13">
      <c r="A5" s="32">
        <v>2022</v>
      </c>
      <c r="B5" s="36">
        <v>290.54545454545456</v>
      </c>
      <c r="C5" s="36">
        <v>1821.6363636363637</v>
      </c>
      <c r="D5" s="36">
        <v>1724.3181818181818</v>
      </c>
      <c r="H5" s="32"/>
      <c r="I5" s="32"/>
      <c r="J5" s="32"/>
      <c r="K5" s="32"/>
    </row>
    <row r="6" spans="1:13">
      <c r="A6" s="35">
        <v>2023</v>
      </c>
      <c r="B6" s="36">
        <v>290.54545454545456</v>
      </c>
      <c r="C6" s="36">
        <v>1821.6363636363637</v>
      </c>
      <c r="D6" s="36">
        <v>1724.3181818181818</v>
      </c>
      <c r="H6" s="34" t="s">
        <v>344</v>
      </c>
      <c r="I6" s="34" t="s">
        <v>253</v>
      </c>
      <c r="J6" s="34" t="s">
        <v>254</v>
      </c>
      <c r="K6" s="34" t="s">
        <v>351</v>
      </c>
    </row>
    <row r="7" spans="1:13">
      <c r="A7" s="32">
        <v>2024</v>
      </c>
      <c r="B7" s="36">
        <v>290.54545454545456</v>
      </c>
      <c r="C7" s="36">
        <v>1821.6363636363637</v>
      </c>
      <c r="D7" s="36">
        <v>1724.3181818181818</v>
      </c>
      <c r="H7" s="35" t="s">
        <v>352</v>
      </c>
      <c r="I7" s="36">
        <v>290.54545454545502</v>
      </c>
      <c r="J7" s="36">
        <v>1821.6363636363637</v>
      </c>
      <c r="K7" s="36">
        <v>1724.3181818181818</v>
      </c>
    </row>
    <row r="8" spans="1:13">
      <c r="A8" s="35">
        <v>2025</v>
      </c>
      <c r="B8" s="36">
        <v>290.54545454545456</v>
      </c>
      <c r="C8" s="36">
        <v>1821.6363636363637</v>
      </c>
      <c r="D8" s="36">
        <v>1724.3181818181818</v>
      </c>
      <c r="H8" s="35" t="s">
        <v>354</v>
      </c>
      <c r="I8" s="36">
        <v>228.4</v>
      </c>
      <c r="J8" s="36">
        <v>2450</v>
      </c>
      <c r="K8" s="36">
        <v>3298.8249999999998</v>
      </c>
    </row>
    <row r="9" spans="1:13">
      <c r="A9" s="32">
        <v>2026</v>
      </c>
      <c r="B9" s="36">
        <v>290.54545454545456</v>
      </c>
      <c r="C9" s="36">
        <v>1821.6363636363637</v>
      </c>
      <c r="D9" s="36">
        <v>1724.3181818181818</v>
      </c>
      <c r="H9" s="35" t="s">
        <v>353</v>
      </c>
      <c r="I9" s="36">
        <v>250.45161290322579</v>
      </c>
      <c r="J9" s="36">
        <v>2227.0322580645161</v>
      </c>
      <c r="K9" s="36">
        <v>2740.1290322580644</v>
      </c>
    </row>
    <row r="10" spans="1:13">
      <c r="A10" s="35">
        <v>2027</v>
      </c>
      <c r="B10" s="36">
        <v>290.54545454545456</v>
      </c>
      <c r="C10" s="36">
        <v>1821.6363636363637</v>
      </c>
      <c r="D10" s="36">
        <v>1724.3181818181818</v>
      </c>
    </row>
    <row r="11" spans="1:13">
      <c r="A11" s="32">
        <v>2028</v>
      </c>
      <c r="B11" s="36">
        <v>290.54545454545456</v>
      </c>
      <c r="C11" s="36">
        <v>1821.6363636363637</v>
      </c>
      <c r="D11" s="36">
        <v>1724.3181818181818</v>
      </c>
      <c r="I11" s="32"/>
    </row>
    <row r="12" spans="1:13">
      <c r="A12" s="32">
        <v>2029</v>
      </c>
      <c r="B12" s="36">
        <v>290.54545454545456</v>
      </c>
      <c r="C12" s="36">
        <v>1821.6363636363637</v>
      </c>
      <c r="D12" s="36">
        <v>1724.3181818181818</v>
      </c>
    </row>
    <row r="13" spans="1:13">
      <c r="A13" s="35">
        <v>2030</v>
      </c>
      <c r="B13" s="36">
        <v>228.4</v>
      </c>
      <c r="C13" s="36">
        <v>2450</v>
      </c>
      <c r="D13" s="36">
        <v>3298.8249999999998</v>
      </c>
    </row>
    <row r="14" spans="1:13">
      <c r="A14" s="35">
        <v>2031</v>
      </c>
      <c r="B14" s="36">
        <v>228.4</v>
      </c>
      <c r="C14" s="36">
        <v>2450</v>
      </c>
      <c r="D14" s="36">
        <v>3298.8249999999998</v>
      </c>
      <c r="G14" s="35"/>
      <c r="H14" s="32" t="s">
        <v>144</v>
      </c>
      <c r="I14" s="32" t="s">
        <v>280</v>
      </c>
      <c r="J14" s="32" t="b">
        <v>1</v>
      </c>
      <c r="K14" s="32">
        <v>400</v>
      </c>
    </row>
    <row r="15" spans="1:13">
      <c r="A15" s="32">
        <v>2032</v>
      </c>
      <c r="B15" s="36">
        <v>228.4</v>
      </c>
      <c r="C15" s="36">
        <v>2450</v>
      </c>
      <c r="D15" s="36">
        <v>3298.8249999999998</v>
      </c>
      <c r="G15" s="35"/>
      <c r="H15" s="32" t="s">
        <v>145</v>
      </c>
      <c r="I15" s="32" t="s">
        <v>280</v>
      </c>
      <c r="J15" s="32" t="b">
        <v>1</v>
      </c>
      <c r="K15" s="32">
        <v>220</v>
      </c>
      <c r="L15" s="32"/>
    </row>
    <row r="16" spans="1:13">
      <c r="A16" s="32">
        <v>2033</v>
      </c>
      <c r="B16" s="36">
        <v>228.4</v>
      </c>
      <c r="C16" s="36">
        <v>2450</v>
      </c>
      <c r="D16" s="36">
        <v>3298.8249999999998</v>
      </c>
      <c r="H16" s="32" t="s">
        <v>142</v>
      </c>
      <c r="I16" s="32" t="s">
        <v>280</v>
      </c>
      <c r="J16" s="32" t="b">
        <v>1</v>
      </c>
      <c r="K16" s="36">
        <v>300</v>
      </c>
    </row>
    <row r="17" spans="1:12">
      <c r="A17" s="35">
        <v>2034</v>
      </c>
      <c r="B17" s="36">
        <v>228.4</v>
      </c>
      <c r="C17" s="36">
        <v>2450</v>
      </c>
      <c r="D17" s="36">
        <v>3298.8249999999998</v>
      </c>
      <c r="L17" s="32"/>
    </row>
    <row r="18" spans="1:12">
      <c r="A18" s="35">
        <v>2035</v>
      </c>
      <c r="B18" s="36">
        <v>228.4</v>
      </c>
      <c r="C18" s="36">
        <v>2450</v>
      </c>
      <c r="D18" s="36">
        <v>3298.8249999999998</v>
      </c>
      <c r="H18" s="32"/>
      <c r="I18" s="32"/>
      <c r="J18" s="32"/>
      <c r="K18" s="32"/>
      <c r="L18" s="32"/>
    </row>
    <row r="19" spans="1:12">
      <c r="A19" s="32">
        <v>2036</v>
      </c>
      <c r="B19" s="36">
        <v>228.4</v>
      </c>
      <c r="C19" s="36">
        <v>2450</v>
      </c>
      <c r="D19" s="36">
        <v>3298.8249999999998</v>
      </c>
    </row>
    <row r="20" spans="1:12">
      <c r="A20" s="32">
        <v>2037</v>
      </c>
      <c r="B20" s="36">
        <v>228.4</v>
      </c>
      <c r="C20" s="36">
        <v>2450</v>
      </c>
      <c r="D20" s="36">
        <v>3298.8249999999998</v>
      </c>
    </row>
    <row r="21" spans="1:12">
      <c r="A21" s="35">
        <v>2038</v>
      </c>
      <c r="B21" s="36">
        <v>228.4</v>
      </c>
      <c r="C21" s="36">
        <v>2450</v>
      </c>
      <c r="D21" s="36">
        <v>3298.8249999999998</v>
      </c>
    </row>
    <row r="22" spans="1:12">
      <c r="A22" s="35">
        <v>2039</v>
      </c>
      <c r="B22" s="36">
        <v>228.4</v>
      </c>
      <c r="C22" s="36">
        <v>2450</v>
      </c>
      <c r="D22" s="36">
        <v>3298.8249999999998</v>
      </c>
    </row>
    <row r="23" spans="1:12">
      <c r="A23" s="32">
        <v>2040</v>
      </c>
      <c r="B23" s="36">
        <v>228.4</v>
      </c>
      <c r="C23" s="36">
        <v>2450</v>
      </c>
      <c r="D23" s="36">
        <v>3298.8249999999998</v>
      </c>
    </row>
    <row r="24" spans="1:12">
      <c r="A24" s="32">
        <v>2041</v>
      </c>
      <c r="B24" s="36">
        <v>228.4</v>
      </c>
      <c r="C24" s="36">
        <v>2450</v>
      </c>
      <c r="D24" s="36">
        <v>3298.8249999999998</v>
      </c>
    </row>
    <row r="25" spans="1:12">
      <c r="A25" s="35">
        <v>2042</v>
      </c>
      <c r="B25" s="36">
        <v>228.4</v>
      </c>
      <c r="C25" s="36">
        <v>2450</v>
      </c>
      <c r="D25" s="36">
        <v>3298.8249999999998</v>
      </c>
    </row>
    <row r="26" spans="1:12">
      <c r="A26" s="35">
        <v>2043</v>
      </c>
      <c r="B26" s="36">
        <v>228.4</v>
      </c>
      <c r="C26" s="36">
        <v>2450</v>
      </c>
      <c r="D26" s="36">
        <v>3298.8249999999998</v>
      </c>
    </row>
    <row r="27" spans="1:12">
      <c r="A27" s="32">
        <v>2044</v>
      </c>
      <c r="B27" s="36">
        <v>228.4</v>
      </c>
      <c r="C27" s="36">
        <v>2450</v>
      </c>
      <c r="D27" s="36">
        <v>3298.8249999999998</v>
      </c>
    </row>
    <row r="28" spans="1:12">
      <c r="A28" s="32">
        <v>2045</v>
      </c>
      <c r="B28" s="36">
        <v>228.4</v>
      </c>
      <c r="C28" s="36">
        <v>2450</v>
      </c>
      <c r="D28" s="36">
        <v>3298.8249999999998</v>
      </c>
    </row>
    <row r="29" spans="1:12">
      <c r="A29" s="35">
        <v>2046</v>
      </c>
      <c r="B29" s="36">
        <v>228.4</v>
      </c>
      <c r="C29" s="36">
        <v>2450</v>
      </c>
      <c r="D29" s="36">
        <v>3298.8249999999998</v>
      </c>
    </row>
    <row r="30" spans="1:12">
      <c r="A30" s="35">
        <v>2047</v>
      </c>
      <c r="B30" s="36">
        <v>228.4</v>
      </c>
      <c r="C30" s="36">
        <v>2450</v>
      </c>
      <c r="D30" s="36">
        <v>3298.8249999999998</v>
      </c>
    </row>
    <row r="31" spans="1:12">
      <c r="A31" s="32">
        <v>2048</v>
      </c>
      <c r="B31" s="36">
        <v>228.4</v>
      </c>
      <c r="C31" s="36">
        <v>2450</v>
      </c>
      <c r="D31" s="36">
        <v>3298.8249999999998</v>
      </c>
    </row>
    <row r="32" spans="1:12">
      <c r="A32" s="32">
        <v>2049</v>
      </c>
      <c r="B32" s="36">
        <v>228.4</v>
      </c>
      <c r="C32" s="36">
        <v>2450</v>
      </c>
      <c r="D32" s="36">
        <v>3298.8249999999998</v>
      </c>
    </row>
    <row r="33" spans="1:4">
      <c r="A33" s="35">
        <v>2050</v>
      </c>
      <c r="B33" s="36">
        <v>228.4</v>
      </c>
      <c r="C33" s="36">
        <v>2450</v>
      </c>
      <c r="D33" s="36">
        <v>3298.8249999999998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297C-9811-408C-9561-C49586B43F65}">
  <sheetPr>
    <tabColor rgb="FF92D050"/>
  </sheetPr>
  <dimension ref="A1:I46"/>
  <sheetViews>
    <sheetView workbookViewId="0">
      <selection activeCell="X37" sqref="X37"/>
    </sheetView>
  </sheetViews>
  <sheetFormatPr defaultRowHeight="14.5"/>
  <cols>
    <col min="1" max="1" width="12.81640625" customWidth="1"/>
    <col min="2" max="2" width="8.7265625" style="32"/>
    <col min="8" max="8" width="8.7265625" style="32"/>
  </cols>
  <sheetData>
    <row r="1" spans="1:9">
      <c r="A1" s="25" t="s">
        <v>328</v>
      </c>
      <c r="B1" s="25" t="s">
        <v>1</v>
      </c>
      <c r="C1" s="25" t="s">
        <v>221</v>
      </c>
    </row>
    <row r="2" spans="1:9">
      <c r="A2" s="51">
        <v>2010</v>
      </c>
      <c r="B2" s="51">
        <v>14.3538679245283</v>
      </c>
      <c r="C2" s="51">
        <f>B2</f>
        <v>14.3538679245283</v>
      </c>
      <c r="E2" t="s">
        <v>373</v>
      </c>
      <c r="F2" s="52" t="s">
        <v>372</v>
      </c>
    </row>
    <row r="3" spans="1:9">
      <c r="A3" s="51">
        <v>2011</v>
      </c>
      <c r="B3" s="51">
        <v>13.2143027888446</v>
      </c>
      <c r="C3" s="51">
        <f t="shared" ref="C3:C10" si="0">B3</f>
        <v>13.2143027888446</v>
      </c>
      <c r="E3" s="32" t="s">
        <v>355</v>
      </c>
    </row>
    <row r="4" spans="1:9">
      <c r="A4" s="51">
        <v>2012</v>
      </c>
      <c r="B4" s="51">
        <v>7.4974103585657303</v>
      </c>
      <c r="C4" s="51">
        <f t="shared" si="0"/>
        <v>7.4974103585657303</v>
      </c>
    </row>
    <row r="5" spans="1:9">
      <c r="A5" s="51">
        <v>2013</v>
      </c>
      <c r="B5" s="51">
        <v>4.9400000000000004</v>
      </c>
      <c r="C5" s="51">
        <f t="shared" si="0"/>
        <v>4.9400000000000004</v>
      </c>
    </row>
    <row r="6" spans="1:9">
      <c r="A6" s="51">
        <v>2014</v>
      </c>
      <c r="B6" s="51">
        <v>9.5500000000000007</v>
      </c>
      <c r="C6" s="51">
        <f t="shared" si="0"/>
        <v>9.5500000000000007</v>
      </c>
      <c r="I6" s="32"/>
    </row>
    <row r="7" spans="1:9">
      <c r="A7" s="51">
        <v>2015</v>
      </c>
      <c r="B7" s="51">
        <v>18.079999999999998</v>
      </c>
      <c r="C7" s="51">
        <f t="shared" si="0"/>
        <v>18.079999999999998</v>
      </c>
      <c r="E7" s="32" t="s">
        <v>356</v>
      </c>
      <c r="I7" s="32"/>
    </row>
    <row r="8" spans="1:9">
      <c r="A8" s="51">
        <v>2016</v>
      </c>
      <c r="B8" s="51">
        <v>18.079999999999998</v>
      </c>
      <c r="C8" s="51">
        <f t="shared" si="0"/>
        <v>18.079999999999998</v>
      </c>
      <c r="E8" s="32">
        <v>2019</v>
      </c>
      <c r="F8" s="32">
        <v>1</v>
      </c>
      <c r="G8" s="25">
        <v>21.7845449890137</v>
      </c>
      <c r="I8" s="32"/>
    </row>
    <row r="9" spans="1:9">
      <c r="A9" s="51">
        <v>2017</v>
      </c>
      <c r="B9" s="51">
        <v>18.079999999999998</v>
      </c>
      <c r="C9" s="51">
        <f t="shared" si="0"/>
        <v>18.079999999999998</v>
      </c>
      <c r="E9" s="32">
        <v>2020</v>
      </c>
      <c r="F9" s="32">
        <v>2</v>
      </c>
      <c r="G9" s="25">
        <v>21.732001069450401</v>
      </c>
      <c r="I9" s="32"/>
    </row>
    <row r="10" spans="1:9">
      <c r="A10" s="51">
        <v>2018</v>
      </c>
      <c r="B10" s="51">
        <v>18.079999999999998</v>
      </c>
      <c r="C10" s="51">
        <f t="shared" si="0"/>
        <v>18.079999999999998</v>
      </c>
      <c r="E10" s="32">
        <v>2021</v>
      </c>
      <c r="F10" s="32">
        <v>3</v>
      </c>
      <c r="G10" s="25">
        <v>45.310069289016702</v>
      </c>
      <c r="I10" s="32"/>
    </row>
    <row r="11" spans="1:9">
      <c r="A11" s="32">
        <v>2019</v>
      </c>
      <c r="B11" s="25">
        <v>21.7845449890137</v>
      </c>
      <c r="C11" s="36">
        <v>19.7</v>
      </c>
      <c r="F11">
        <v>4</v>
      </c>
      <c r="G11" s="25">
        <v>63.1633059127807</v>
      </c>
      <c r="I11" s="32"/>
    </row>
    <row r="12" spans="1:9">
      <c r="A12" s="32">
        <v>2020</v>
      </c>
      <c r="B12" s="25">
        <v>21.732001069450401</v>
      </c>
      <c r="C12" s="36">
        <v>20.399999999999999</v>
      </c>
      <c r="F12">
        <v>5</v>
      </c>
      <c r="G12" s="25">
        <v>66.373634433746304</v>
      </c>
      <c r="I12" s="32"/>
    </row>
    <row r="13" spans="1:9">
      <c r="A13" s="32">
        <v>2021</v>
      </c>
      <c r="B13" s="25">
        <v>45.310069289016702</v>
      </c>
      <c r="C13" s="36">
        <v>21.7</v>
      </c>
      <c r="F13">
        <v>6</v>
      </c>
      <c r="G13" s="25">
        <v>69.664229811859101</v>
      </c>
    </row>
    <row r="14" spans="1:9">
      <c r="A14" s="32">
        <v>2022</v>
      </c>
      <c r="B14" s="25">
        <v>63.1633059127807</v>
      </c>
      <c r="C14" s="36">
        <v>25.177777777777777</v>
      </c>
      <c r="F14">
        <v>7</v>
      </c>
      <c r="G14" s="25">
        <v>73.115337734985303</v>
      </c>
      <c r="I14" s="32"/>
    </row>
    <row r="15" spans="1:9">
      <c r="A15" s="32">
        <v>2023</v>
      </c>
      <c r="B15" s="25">
        <v>66.373634433746304</v>
      </c>
      <c r="C15" s="36">
        <v>28.655555555555559</v>
      </c>
      <c r="F15">
        <v>8</v>
      </c>
      <c r="G15" s="25">
        <v>76.807218003845193</v>
      </c>
      <c r="I15" s="32"/>
    </row>
    <row r="16" spans="1:9">
      <c r="A16" s="32">
        <v>2024</v>
      </c>
      <c r="B16" s="25">
        <v>69.664229811859101</v>
      </c>
      <c r="C16" s="36">
        <v>32.13333333333334</v>
      </c>
      <c r="F16">
        <v>9</v>
      </c>
      <c r="G16" s="25">
        <v>80.659617874145496</v>
      </c>
      <c r="I16" s="32"/>
    </row>
    <row r="17" spans="1:9">
      <c r="A17" s="32">
        <v>2025</v>
      </c>
      <c r="B17" s="25">
        <v>73.115337734985303</v>
      </c>
      <c r="C17" s="36">
        <v>35.611111111111114</v>
      </c>
      <c r="F17">
        <v>10</v>
      </c>
      <c r="G17" s="25">
        <v>84.672537345886198</v>
      </c>
      <c r="I17" s="32"/>
    </row>
    <row r="18" spans="1:9">
      <c r="A18" s="32">
        <v>2026</v>
      </c>
      <c r="B18" s="25">
        <v>76.807218003845193</v>
      </c>
      <c r="C18" s="36">
        <v>39.088888888888889</v>
      </c>
      <c r="F18">
        <v>11</v>
      </c>
      <c r="G18" s="25">
        <v>88.926222106933594</v>
      </c>
      <c r="I18" s="32"/>
    </row>
    <row r="19" spans="1:9">
      <c r="A19" s="32">
        <v>2027</v>
      </c>
      <c r="B19" s="25">
        <v>80.659617874145496</v>
      </c>
      <c r="C19" s="36">
        <v>42.56666666666667</v>
      </c>
      <c r="E19" s="32">
        <v>2030</v>
      </c>
      <c r="F19" s="32">
        <v>12</v>
      </c>
      <c r="G19" s="25">
        <v>93.340433525848397</v>
      </c>
      <c r="I19" s="32"/>
    </row>
    <row r="20" spans="1:9">
      <c r="A20" s="32">
        <v>2028</v>
      </c>
      <c r="B20" s="25">
        <v>84.672537345886198</v>
      </c>
      <c r="C20" s="36">
        <v>46.044444444444451</v>
      </c>
      <c r="F20">
        <v>13</v>
      </c>
      <c r="G20" s="25">
        <v>97.995417290496803</v>
      </c>
      <c r="I20" s="32"/>
    </row>
    <row r="21" spans="1:9">
      <c r="A21" s="32">
        <v>2029</v>
      </c>
      <c r="B21" s="25">
        <v>88.926222106933594</v>
      </c>
      <c r="C21" s="36">
        <v>49.522222222222226</v>
      </c>
      <c r="F21">
        <v>14</v>
      </c>
      <c r="G21" s="25">
        <v>102.891173400879</v>
      </c>
      <c r="I21" s="32"/>
    </row>
    <row r="22" spans="1:9">
      <c r="A22" s="32">
        <v>2030</v>
      </c>
      <c r="B22" s="25">
        <v>93.340433525848397</v>
      </c>
      <c r="C22" s="36">
        <v>53</v>
      </c>
      <c r="F22">
        <v>15</v>
      </c>
      <c r="G22" s="25">
        <v>108.107968714142</v>
      </c>
      <c r="I22" s="32"/>
    </row>
    <row r="23" spans="1:9">
      <c r="A23" s="32">
        <v>2031</v>
      </c>
      <c r="B23" s="25">
        <v>97.995417290496803</v>
      </c>
      <c r="C23" s="36">
        <v>57.699999999999996</v>
      </c>
      <c r="F23">
        <v>16</v>
      </c>
      <c r="G23" s="25">
        <v>113.485276572418</v>
      </c>
    </row>
    <row r="24" spans="1:9">
      <c r="A24" s="32">
        <v>2032</v>
      </c>
      <c r="B24" s="25">
        <v>102.891173400879</v>
      </c>
      <c r="C24" s="36">
        <v>62.399999999999991</v>
      </c>
      <c r="F24">
        <v>17</v>
      </c>
      <c r="G24" s="25">
        <v>119.183616577148</v>
      </c>
      <c r="I24" s="32"/>
    </row>
    <row r="25" spans="1:9">
      <c r="A25" s="32">
        <v>2033</v>
      </c>
      <c r="B25" s="25">
        <v>108.107968714142</v>
      </c>
      <c r="C25" s="36">
        <v>67.099999999999994</v>
      </c>
      <c r="F25">
        <v>18</v>
      </c>
      <c r="G25" s="25">
        <v>125.122728927612</v>
      </c>
      <c r="I25" s="32"/>
    </row>
    <row r="26" spans="1:9">
      <c r="A26" s="32">
        <v>2034</v>
      </c>
      <c r="B26" s="25">
        <v>113.485276572418</v>
      </c>
      <c r="C26" s="36">
        <v>71.8</v>
      </c>
      <c r="F26">
        <v>19</v>
      </c>
      <c r="G26" s="25">
        <v>131.382880480957</v>
      </c>
      <c r="I26" s="32"/>
    </row>
    <row r="27" spans="1:9">
      <c r="A27" s="32">
        <v>2035</v>
      </c>
      <c r="B27" s="25">
        <v>119.183616577148</v>
      </c>
      <c r="C27" s="36">
        <v>76.5</v>
      </c>
      <c r="F27">
        <v>20</v>
      </c>
      <c r="G27" s="25">
        <v>137.964057124329</v>
      </c>
      <c r="I27" s="32"/>
    </row>
    <row r="28" spans="1:9">
      <c r="A28" s="32">
        <v>2036</v>
      </c>
      <c r="B28" s="25">
        <v>125.122728927612</v>
      </c>
      <c r="C28" s="36">
        <v>81.2</v>
      </c>
      <c r="F28">
        <v>21</v>
      </c>
      <c r="G28" s="25">
        <v>144.86627297058101</v>
      </c>
      <c r="I28" s="32"/>
    </row>
    <row r="29" spans="1:9">
      <c r="A29" s="32">
        <v>2037</v>
      </c>
      <c r="B29" s="25">
        <v>131.382880480957</v>
      </c>
      <c r="C29" s="36">
        <v>85.899999999999991</v>
      </c>
      <c r="E29" s="32">
        <v>2040</v>
      </c>
      <c r="F29" s="32">
        <v>22</v>
      </c>
      <c r="G29" s="25">
        <v>152.08952801971401</v>
      </c>
      <c r="I29" s="32"/>
    </row>
    <row r="30" spans="1:9">
      <c r="A30" s="32">
        <v>2038</v>
      </c>
      <c r="B30" s="25">
        <v>137.964057124329</v>
      </c>
      <c r="C30" s="36">
        <v>90.6</v>
      </c>
      <c r="F30">
        <v>23</v>
      </c>
      <c r="G30" s="25">
        <f t="shared" ref="G30:G43" si="1">_xlfn.FORECAST.LINEAR(F30,$G$8:$G$29,$F$8:$F$29)</f>
        <v>154.87831521398357</v>
      </c>
      <c r="I30" s="32"/>
    </row>
    <row r="31" spans="1:9">
      <c r="A31" s="32">
        <v>2039</v>
      </c>
      <c r="B31" s="25">
        <v>144.86627297058101</v>
      </c>
      <c r="C31" s="36">
        <v>95.3</v>
      </c>
      <c r="F31">
        <v>24</v>
      </c>
      <c r="G31" s="25">
        <f t="shared" si="1"/>
        <v>160.36718818841777</v>
      </c>
      <c r="I31" s="32"/>
    </row>
    <row r="32" spans="1:9">
      <c r="A32" s="32">
        <v>2040</v>
      </c>
      <c r="B32" s="25">
        <v>152.08952801971401</v>
      </c>
      <c r="C32" s="36">
        <v>100</v>
      </c>
      <c r="F32">
        <v>25</v>
      </c>
      <c r="G32" s="25">
        <f t="shared" si="1"/>
        <v>165.85606116285197</v>
      </c>
      <c r="I32" s="32"/>
    </row>
    <row r="33" spans="1:7">
      <c r="A33" s="32">
        <v>2041</v>
      </c>
      <c r="B33" s="25">
        <v>154.87831521398357</v>
      </c>
      <c r="C33" s="36">
        <v>102</v>
      </c>
      <c r="F33">
        <v>26</v>
      </c>
      <c r="G33" s="25">
        <f t="shared" si="1"/>
        <v>171.34493413728617</v>
      </c>
    </row>
    <row r="34" spans="1:7">
      <c r="A34" s="32">
        <v>2042</v>
      </c>
      <c r="B34" s="25">
        <v>160.36718818841777</v>
      </c>
      <c r="C34" s="36">
        <v>104</v>
      </c>
      <c r="F34">
        <v>27</v>
      </c>
      <c r="G34" s="25">
        <f t="shared" si="1"/>
        <v>176.83380711172035</v>
      </c>
    </row>
    <row r="35" spans="1:7">
      <c r="A35" s="32">
        <v>2043</v>
      </c>
      <c r="B35" s="25">
        <v>165.85606116285197</v>
      </c>
      <c r="C35" s="36">
        <v>106</v>
      </c>
      <c r="F35">
        <v>28</v>
      </c>
      <c r="G35" s="25">
        <f t="shared" si="1"/>
        <v>182.32268008615455</v>
      </c>
    </row>
    <row r="36" spans="1:7">
      <c r="A36" s="32">
        <v>2044</v>
      </c>
      <c r="B36" s="25">
        <v>171.34493413728617</v>
      </c>
      <c r="C36" s="36">
        <v>108</v>
      </c>
      <c r="F36">
        <v>29</v>
      </c>
      <c r="G36" s="25">
        <f t="shared" si="1"/>
        <v>187.81155306058875</v>
      </c>
    </row>
    <row r="37" spans="1:7">
      <c r="A37" s="32">
        <v>2045</v>
      </c>
      <c r="B37" s="25">
        <v>176.83380711172035</v>
      </c>
      <c r="C37" s="36">
        <v>110</v>
      </c>
      <c r="F37">
        <v>30</v>
      </c>
      <c r="G37" s="25">
        <f t="shared" si="1"/>
        <v>193.30042603502292</v>
      </c>
    </row>
    <row r="38" spans="1:7">
      <c r="A38" s="32">
        <v>2046</v>
      </c>
      <c r="B38" s="25">
        <v>182.32268008615455</v>
      </c>
      <c r="C38" s="36">
        <v>112</v>
      </c>
      <c r="F38">
        <v>31</v>
      </c>
      <c r="G38" s="25">
        <f t="shared" si="1"/>
        <v>198.78929900945712</v>
      </c>
    </row>
    <row r="39" spans="1:7">
      <c r="A39" s="32">
        <v>2047</v>
      </c>
      <c r="B39" s="25">
        <v>187.81155306058875</v>
      </c>
      <c r="C39" s="36">
        <v>114</v>
      </c>
      <c r="E39" s="32">
        <v>2050</v>
      </c>
      <c r="F39" s="32">
        <v>32</v>
      </c>
      <c r="G39" s="25">
        <f t="shared" si="1"/>
        <v>204.27817198389133</v>
      </c>
    </row>
    <row r="40" spans="1:7">
      <c r="A40" s="32">
        <v>2048</v>
      </c>
      <c r="B40" s="25">
        <v>193.30042603502292</v>
      </c>
      <c r="C40" s="36">
        <v>116</v>
      </c>
      <c r="F40" s="32">
        <v>33</v>
      </c>
      <c r="G40" s="25">
        <f t="shared" si="1"/>
        <v>209.76704495832553</v>
      </c>
    </row>
    <row r="41" spans="1:7">
      <c r="A41" s="32">
        <v>2049</v>
      </c>
      <c r="B41" s="25">
        <v>198.78929900945712</v>
      </c>
      <c r="C41" s="36">
        <v>118</v>
      </c>
      <c r="F41" s="32">
        <v>34</v>
      </c>
      <c r="G41" s="25">
        <f t="shared" si="1"/>
        <v>215.25591793275973</v>
      </c>
    </row>
    <row r="42" spans="1:7">
      <c r="A42" s="32">
        <v>2050</v>
      </c>
      <c r="B42" s="25">
        <v>204.27817198389133</v>
      </c>
      <c r="C42" s="36">
        <v>120</v>
      </c>
      <c r="F42" s="32">
        <v>35</v>
      </c>
      <c r="G42" s="25">
        <f t="shared" si="1"/>
        <v>220.7447909071939</v>
      </c>
    </row>
    <row r="43" spans="1:7">
      <c r="A43" s="32">
        <v>2051</v>
      </c>
      <c r="B43" s="25">
        <v>209.76704495832553</v>
      </c>
      <c r="C43" s="36">
        <f>_xlfn.FORECAST.LINEAR(yearlyCO2!F40,$C$11:$C$42,yearlyCO2!$F$8:$F$39)</f>
        <v>131.9840725806452</v>
      </c>
      <c r="F43" s="32">
        <v>36</v>
      </c>
      <c r="G43" s="25">
        <f t="shared" si="1"/>
        <v>226.2336638816281</v>
      </c>
    </row>
    <row r="44" spans="1:7">
      <c r="A44" s="32">
        <v>2052</v>
      </c>
      <c r="B44" s="25">
        <v>215.25591793275973</v>
      </c>
      <c r="C44" s="36">
        <f>_xlfn.FORECAST.LINEAR(yearlyCO2!F41,$C$11:$C$42,yearlyCO2!$F$8:$F$39)</f>
        <v>135.60413000977522</v>
      </c>
    </row>
    <row r="45" spans="1:7">
      <c r="A45" s="32">
        <v>2053</v>
      </c>
      <c r="B45" s="25">
        <v>220.7447909071939</v>
      </c>
      <c r="C45" s="36">
        <f>_xlfn.FORECAST.LINEAR(yearlyCO2!F42,$C$11:$C$42,yearlyCO2!$F$8:$F$39)</f>
        <v>139.2241874389052</v>
      </c>
    </row>
    <row r="46" spans="1:7">
      <c r="A46" s="32">
        <v>2054</v>
      </c>
      <c r="B46" s="25">
        <v>226.2336638816281</v>
      </c>
      <c r="C46" s="36">
        <f>_xlfn.FORECAST.LINEAR(yearlyCO2!F43,$C$11:$C$42,yearlyCO2!$F$8:$F$39)</f>
        <v>142.84424486803522</v>
      </c>
    </row>
  </sheetData>
  <hyperlinks>
    <hyperlink ref="F2" r:id="rId1" xr:uid="{A311DA22-7D4B-45A4-91A9-458E8733BA10}"/>
  </hyperlinks>
  <pageMargins left="0.7" right="0.7" top="0.75" bottom="0.75" header="0.3" footer="0.3"/>
  <pageSetup paperSize="9"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sheetPr>
    <tabColor rgb="FFFF6699"/>
  </sheetPr>
  <dimension ref="A1:P27"/>
  <sheetViews>
    <sheetView zoomScale="80" zoomScaleNormal="32" workbookViewId="0">
      <selection activeCell="D1" sqref="D1"/>
    </sheetView>
  </sheetViews>
  <sheetFormatPr defaultRowHeight="14.5"/>
  <cols>
    <col min="1" max="1" width="36" style="32" customWidth="1"/>
    <col min="2" max="2" width="8.6328125" style="32" customWidth="1"/>
    <col min="3" max="3" width="17.08984375" style="32" customWidth="1"/>
    <col min="4" max="4" width="10.36328125" style="32" customWidth="1"/>
    <col min="5" max="7" width="8.7265625" style="32"/>
    <col min="8" max="8" width="11.54296875" style="32" customWidth="1"/>
    <col min="9" max="16384" width="8.7265625" style="32"/>
  </cols>
  <sheetData>
    <row r="1" spans="1:16">
      <c r="A1" s="32" t="s">
        <v>324</v>
      </c>
      <c r="B1" s="32" t="s">
        <v>375</v>
      </c>
      <c r="C1" s="32" t="s">
        <v>377</v>
      </c>
      <c r="D1" s="32" t="s">
        <v>328</v>
      </c>
      <c r="E1" s="32" t="s">
        <v>379</v>
      </c>
    </row>
    <row r="2" spans="1:16">
      <c r="A2" s="32" t="s">
        <v>125</v>
      </c>
      <c r="B2" s="32" t="s">
        <v>1</v>
      </c>
      <c r="C2" s="32" t="s">
        <v>378</v>
      </c>
      <c r="D2" s="44">
        <v>2019</v>
      </c>
      <c r="E2" s="44">
        <f>(K8+K13)*1000</f>
        <v>10630</v>
      </c>
      <c r="F2" s="25"/>
      <c r="K2" s="25"/>
      <c r="L2" s="25"/>
    </row>
    <row r="3" spans="1:16">
      <c r="A3" s="32" t="s">
        <v>125</v>
      </c>
      <c r="B3" s="32" t="s">
        <v>1</v>
      </c>
      <c r="C3" s="32" t="s">
        <v>378</v>
      </c>
      <c r="D3" s="44">
        <v>2020</v>
      </c>
      <c r="E3" s="44">
        <f>(K9+K14)*1000</f>
        <v>10630</v>
      </c>
      <c r="F3" s="25"/>
      <c r="K3" s="25"/>
    </row>
    <row r="4" spans="1:16">
      <c r="A4" s="32" t="s">
        <v>125</v>
      </c>
      <c r="B4" s="32" t="s">
        <v>1</v>
      </c>
      <c r="C4" s="32" t="s">
        <v>378</v>
      </c>
      <c r="D4" s="44">
        <v>2030</v>
      </c>
      <c r="E4" s="44">
        <f>(K10+K15)*1000</f>
        <v>11100</v>
      </c>
      <c r="F4" s="25"/>
      <c r="K4" s="25"/>
      <c r="L4" s="25"/>
    </row>
    <row r="5" spans="1:16">
      <c r="A5" s="32" t="s">
        <v>125</v>
      </c>
      <c r="B5" s="32" t="s">
        <v>1</v>
      </c>
      <c r="C5" s="32" t="s">
        <v>378</v>
      </c>
      <c r="D5" s="44">
        <v>2040</v>
      </c>
      <c r="E5" s="44">
        <f>(K11+K16)*1000</f>
        <v>11570</v>
      </c>
      <c r="F5" s="44"/>
    </row>
    <row r="6" spans="1:16" ht="15">
      <c r="A6" s="32" t="s">
        <v>125</v>
      </c>
      <c r="B6" s="32" t="s">
        <v>1</v>
      </c>
      <c r="C6" s="32" t="s">
        <v>378</v>
      </c>
      <c r="D6" s="44">
        <v>2050</v>
      </c>
      <c r="E6" s="44">
        <f>(K12+K17)*1000</f>
        <v>12040</v>
      </c>
      <c r="F6" s="44"/>
      <c r="H6" s="46"/>
      <c r="L6" s="43" t="s">
        <v>357</v>
      </c>
      <c r="M6" s="43" t="s">
        <v>358</v>
      </c>
      <c r="N6" s="43" t="s">
        <v>359</v>
      </c>
      <c r="O6" s="43" t="s">
        <v>361</v>
      </c>
      <c r="P6" s="43" t="s">
        <v>325</v>
      </c>
    </row>
    <row r="7" spans="1:16" ht="15" customHeight="1">
      <c r="A7" s="32" t="s">
        <v>125</v>
      </c>
      <c r="B7" s="32" t="s">
        <v>221</v>
      </c>
      <c r="C7" s="32" t="s">
        <v>378</v>
      </c>
      <c r="D7" s="44">
        <v>2019</v>
      </c>
      <c r="E7" s="44">
        <f>(J8+J13)*1000</f>
        <v>89450</v>
      </c>
      <c r="F7" s="44"/>
      <c r="H7" s="72" t="s">
        <v>366</v>
      </c>
      <c r="J7" s="45" t="s">
        <v>221</v>
      </c>
      <c r="K7" s="45" t="s">
        <v>1</v>
      </c>
      <c r="L7" s="45"/>
      <c r="M7" s="45"/>
      <c r="N7" s="45" t="s">
        <v>221</v>
      </c>
      <c r="O7" s="45" t="s">
        <v>1</v>
      </c>
      <c r="P7" s="45"/>
    </row>
    <row r="8" spans="1:16" ht="14.5" customHeight="1">
      <c r="A8" s="32" t="s">
        <v>125</v>
      </c>
      <c r="B8" s="32" t="s">
        <v>221</v>
      </c>
      <c r="C8" s="32" t="s">
        <v>378</v>
      </c>
      <c r="D8" s="44">
        <v>2020</v>
      </c>
      <c r="E8" s="44">
        <f>(J9+J14)*1000</f>
        <v>69440</v>
      </c>
      <c r="F8" s="44"/>
      <c r="H8" s="72"/>
      <c r="I8" s="44">
        <v>2019</v>
      </c>
      <c r="J8" s="44">
        <v>17.2</v>
      </c>
      <c r="K8" s="44">
        <v>7.66</v>
      </c>
      <c r="L8" s="32" t="s">
        <v>150</v>
      </c>
      <c r="M8" s="32">
        <v>2019</v>
      </c>
      <c r="N8" s="32">
        <v>110</v>
      </c>
      <c r="O8" s="32">
        <v>49</v>
      </c>
      <c r="P8" s="32" t="s">
        <v>329</v>
      </c>
    </row>
    <row r="9" spans="1:16" ht="14.5" customHeight="1">
      <c r="A9" s="32" t="s">
        <v>125</v>
      </c>
      <c r="B9" s="32" t="s">
        <v>221</v>
      </c>
      <c r="C9" s="32" t="s">
        <v>378</v>
      </c>
      <c r="D9" s="44">
        <v>2030</v>
      </c>
      <c r="E9" s="44">
        <f>(J10+J15)*1000</f>
        <v>65680</v>
      </c>
      <c r="F9" s="44"/>
      <c r="H9" s="72"/>
      <c r="I9" s="44">
        <v>2020</v>
      </c>
      <c r="J9" s="44">
        <v>17.05</v>
      </c>
      <c r="K9" s="44">
        <v>7.66</v>
      </c>
      <c r="L9" s="32" t="s">
        <v>150</v>
      </c>
      <c r="M9" s="32">
        <v>2020</v>
      </c>
      <c r="N9" s="32">
        <v>109</v>
      </c>
      <c r="O9" s="32">
        <v>49</v>
      </c>
      <c r="P9" s="32" t="s">
        <v>329</v>
      </c>
    </row>
    <row r="10" spans="1:16">
      <c r="A10" s="32" t="s">
        <v>125</v>
      </c>
      <c r="B10" s="32" t="s">
        <v>221</v>
      </c>
      <c r="C10" s="32" t="s">
        <v>378</v>
      </c>
      <c r="D10" s="44">
        <v>2040</v>
      </c>
      <c r="E10" s="44">
        <f>(J11+J16)*1000</f>
        <v>64430.000000000007</v>
      </c>
      <c r="F10" s="25"/>
      <c r="H10" s="72"/>
      <c r="I10" s="44">
        <v>2030</v>
      </c>
      <c r="J10" s="44">
        <v>17.36</v>
      </c>
      <c r="K10" s="44">
        <v>7.66</v>
      </c>
      <c r="L10" s="32" t="s">
        <v>150</v>
      </c>
      <c r="M10" s="32">
        <v>2030</v>
      </c>
      <c r="N10" s="32">
        <v>111</v>
      </c>
      <c r="O10" s="32">
        <v>49</v>
      </c>
      <c r="P10" s="32" t="s">
        <v>329</v>
      </c>
    </row>
    <row r="11" spans="1:16">
      <c r="A11" s="32" t="s">
        <v>125</v>
      </c>
      <c r="B11" s="32" t="s">
        <v>221</v>
      </c>
      <c r="C11" s="32" t="s">
        <v>378</v>
      </c>
      <c r="D11" s="44">
        <v>2050</v>
      </c>
      <c r="E11" s="44">
        <f>(J12+J17)*1000</f>
        <v>68340</v>
      </c>
      <c r="H11" s="72"/>
      <c r="I11" s="44">
        <v>2040</v>
      </c>
      <c r="J11" s="44">
        <v>17.670000000000002</v>
      </c>
      <c r="K11" s="44">
        <v>7.66</v>
      </c>
      <c r="L11" s="32" t="s">
        <v>150</v>
      </c>
      <c r="M11" s="32">
        <v>2040</v>
      </c>
      <c r="N11" s="32">
        <v>113</v>
      </c>
      <c r="O11" s="32">
        <v>49</v>
      </c>
      <c r="P11" s="32" t="s">
        <v>329</v>
      </c>
    </row>
    <row r="12" spans="1:16">
      <c r="F12" s="25"/>
      <c r="H12" s="72"/>
      <c r="I12" s="44">
        <v>2050</v>
      </c>
      <c r="J12" s="44">
        <v>18.14</v>
      </c>
      <c r="K12" s="44">
        <v>7.66</v>
      </c>
      <c r="L12" s="32" t="s">
        <v>150</v>
      </c>
      <c r="M12" s="32">
        <v>2050</v>
      </c>
      <c r="N12" s="32">
        <v>116</v>
      </c>
      <c r="O12" s="32">
        <v>49</v>
      </c>
      <c r="P12" s="32" t="s">
        <v>329</v>
      </c>
    </row>
    <row r="13" spans="1:16">
      <c r="F13" s="44"/>
      <c r="H13" s="72"/>
      <c r="I13" s="44">
        <v>2019</v>
      </c>
      <c r="J13" s="44">
        <v>72.25</v>
      </c>
      <c r="K13" s="44">
        <v>2.97</v>
      </c>
      <c r="L13" s="44" t="s">
        <v>360</v>
      </c>
      <c r="M13" s="32">
        <v>2019</v>
      </c>
      <c r="N13" s="32">
        <v>462</v>
      </c>
      <c r="O13" s="32">
        <v>19</v>
      </c>
      <c r="P13" s="32" t="s">
        <v>329</v>
      </c>
    </row>
    <row r="14" spans="1:16">
      <c r="F14" s="44"/>
      <c r="H14" s="72"/>
      <c r="I14" s="44">
        <v>2020</v>
      </c>
      <c r="J14" s="44">
        <v>52.39</v>
      </c>
      <c r="K14" s="44">
        <v>2.97</v>
      </c>
      <c r="L14" s="44" t="s">
        <v>360</v>
      </c>
      <c r="M14" s="32">
        <v>2020</v>
      </c>
      <c r="N14" s="32">
        <v>335</v>
      </c>
      <c r="O14" s="32">
        <v>19</v>
      </c>
      <c r="P14" s="32" t="s">
        <v>329</v>
      </c>
    </row>
    <row r="15" spans="1:16">
      <c r="F15" s="44"/>
      <c r="H15" s="72"/>
      <c r="I15" s="44">
        <v>2030</v>
      </c>
      <c r="J15" s="44">
        <v>48.32</v>
      </c>
      <c r="K15" s="44">
        <v>3.44</v>
      </c>
      <c r="L15" s="44" t="s">
        <v>360</v>
      </c>
      <c r="M15" s="32">
        <v>2030</v>
      </c>
      <c r="N15" s="32">
        <v>309</v>
      </c>
      <c r="O15" s="32">
        <v>22</v>
      </c>
      <c r="P15" s="32" t="s">
        <v>329</v>
      </c>
    </row>
    <row r="16" spans="1:16">
      <c r="F16" s="44"/>
      <c r="H16" s="72"/>
      <c r="I16" s="44">
        <v>2040</v>
      </c>
      <c r="J16" s="44">
        <v>46.76</v>
      </c>
      <c r="K16" s="44">
        <v>3.91</v>
      </c>
      <c r="L16" s="44" t="s">
        <v>360</v>
      </c>
      <c r="M16" s="32">
        <v>2040</v>
      </c>
      <c r="N16" s="32">
        <v>299</v>
      </c>
      <c r="O16" s="32">
        <v>25</v>
      </c>
      <c r="P16" s="32" t="s">
        <v>329</v>
      </c>
    </row>
    <row r="17" spans="5:16">
      <c r="F17" s="44"/>
      <c r="H17" s="72"/>
      <c r="I17" s="44">
        <v>2050</v>
      </c>
      <c r="J17" s="44">
        <v>50.2</v>
      </c>
      <c r="K17" s="44">
        <v>4.38</v>
      </c>
      <c r="L17" s="44" t="s">
        <v>360</v>
      </c>
      <c r="M17" s="32">
        <v>2050</v>
      </c>
      <c r="N17" s="32">
        <v>321</v>
      </c>
      <c r="O17" s="32">
        <v>28</v>
      </c>
      <c r="P17" s="32" t="s">
        <v>329</v>
      </c>
    </row>
    <row r="20" spans="5:16">
      <c r="E20" s="25"/>
      <c r="F20" s="25"/>
      <c r="I20" s="44"/>
      <c r="J20" s="44"/>
      <c r="K20" s="44"/>
      <c r="L20" s="44"/>
      <c r="M20" s="44"/>
      <c r="N20" s="44"/>
      <c r="O20" s="44"/>
    </row>
    <row r="21" spans="5:16">
      <c r="I21" s="44"/>
      <c r="J21" s="44"/>
      <c r="K21" s="44"/>
      <c r="L21" s="44"/>
      <c r="M21" s="44"/>
      <c r="N21" s="44"/>
      <c r="O21" s="44"/>
    </row>
    <row r="22" spans="5:16">
      <c r="I22" s="44"/>
      <c r="J22" s="44"/>
      <c r="K22" s="44"/>
      <c r="L22" s="44"/>
      <c r="M22" s="44"/>
      <c r="N22" s="44"/>
      <c r="O22" s="44"/>
    </row>
    <row r="23" spans="5:16">
      <c r="I23" s="44"/>
      <c r="J23" s="44"/>
      <c r="K23" s="44"/>
      <c r="L23" s="44"/>
      <c r="M23" s="44"/>
      <c r="N23" s="44"/>
      <c r="O23" s="44"/>
    </row>
    <row r="24" spans="5:16">
      <c r="I24" s="44"/>
      <c r="J24" s="44"/>
      <c r="K24" s="44"/>
      <c r="L24" s="44"/>
      <c r="M24" s="44"/>
      <c r="N24" s="44"/>
      <c r="O24" s="44"/>
    </row>
    <row r="25" spans="5:16">
      <c r="I25" s="44"/>
      <c r="J25" s="44"/>
      <c r="K25" s="44"/>
      <c r="L25" s="44"/>
      <c r="M25" s="44"/>
      <c r="N25" s="44"/>
      <c r="O25" s="44"/>
    </row>
    <row r="26" spans="5:16">
      <c r="I26" s="44"/>
      <c r="J26" s="44"/>
      <c r="K26" s="44"/>
      <c r="L26" s="44"/>
      <c r="M26" s="44"/>
      <c r="N26" s="44"/>
      <c r="O26" s="44"/>
    </row>
    <row r="27" spans="5:16">
      <c r="I27" s="44"/>
      <c r="J27" s="44"/>
      <c r="K27" s="44"/>
      <c r="L27" s="44"/>
      <c r="M27" s="44"/>
      <c r="N27" s="44"/>
      <c r="O27" s="44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F141-4851-490A-BFA0-AE0A05EF98A8}">
  <sheetPr>
    <tabColor rgb="FFFF6699"/>
  </sheetPr>
  <dimension ref="A1:K27"/>
  <sheetViews>
    <sheetView workbookViewId="0">
      <selection activeCell="N23" sqref="N23"/>
    </sheetView>
  </sheetViews>
  <sheetFormatPr defaultRowHeight="14.5"/>
  <cols>
    <col min="1" max="1" width="29.1796875" customWidth="1"/>
    <col min="2" max="2" width="8.6328125" style="32" customWidth="1"/>
    <col min="3" max="3" width="10.36328125" customWidth="1"/>
    <col min="5" max="5" width="8.7265625" style="32"/>
    <col min="7" max="7" width="23.54296875" customWidth="1"/>
  </cols>
  <sheetData>
    <row r="1" spans="1:11">
      <c r="A1" s="31" t="s">
        <v>324</v>
      </c>
      <c r="B1" s="32" t="s">
        <v>375</v>
      </c>
      <c r="C1" t="s">
        <v>377</v>
      </c>
      <c r="D1" s="31" t="s">
        <v>379</v>
      </c>
      <c r="H1" t="s">
        <v>370</v>
      </c>
    </row>
    <row r="2" spans="1:11">
      <c r="A2" s="32" t="s">
        <v>145</v>
      </c>
      <c r="B2" s="32" t="s">
        <v>1</v>
      </c>
      <c r="C2" s="32" t="s">
        <v>376</v>
      </c>
      <c r="D2" s="25">
        <v>12000</v>
      </c>
      <c r="E2" s="25"/>
      <c r="H2" s="25">
        <v>43336.125918999998</v>
      </c>
      <c r="I2" s="32" t="s">
        <v>326</v>
      </c>
      <c r="J2" s="32" t="s">
        <v>145</v>
      </c>
    </row>
    <row r="3" spans="1:11">
      <c r="A3" s="32" t="s">
        <v>142</v>
      </c>
      <c r="B3" s="32" t="s">
        <v>1</v>
      </c>
      <c r="C3" s="32" t="s">
        <v>376</v>
      </c>
      <c r="D3" s="25">
        <v>91733</v>
      </c>
      <c r="E3" s="25"/>
      <c r="H3" s="25">
        <v>96145.2</v>
      </c>
      <c r="I3" s="32" t="s">
        <v>327</v>
      </c>
      <c r="J3" s="32" t="s">
        <v>142</v>
      </c>
    </row>
    <row r="4" spans="1:11">
      <c r="A4" s="32" t="s">
        <v>144</v>
      </c>
      <c r="B4" s="32" t="s">
        <v>1</v>
      </c>
      <c r="C4" s="32" t="s">
        <v>376</v>
      </c>
      <c r="D4" s="25">
        <v>70000</v>
      </c>
      <c r="E4" s="25"/>
      <c r="F4" t="s">
        <v>419</v>
      </c>
      <c r="H4" s="50">
        <v>47745</v>
      </c>
      <c r="I4" s="32" t="s">
        <v>326</v>
      </c>
      <c r="J4" s="32" t="s">
        <v>144</v>
      </c>
    </row>
    <row r="5" spans="1:11">
      <c r="A5" s="32" t="s">
        <v>125</v>
      </c>
      <c r="B5" s="32" t="s">
        <v>1</v>
      </c>
      <c r="C5" s="32" t="s">
        <v>376</v>
      </c>
      <c r="D5" s="25">
        <v>12040</v>
      </c>
      <c r="E5" s="44"/>
      <c r="F5" s="32"/>
      <c r="G5" s="32"/>
      <c r="K5" s="32"/>
    </row>
    <row r="6" spans="1:11">
      <c r="A6" s="31" t="s">
        <v>145</v>
      </c>
      <c r="B6" s="32" t="s">
        <v>221</v>
      </c>
      <c r="C6" t="s">
        <v>376</v>
      </c>
      <c r="D6" s="25">
        <v>42191.125290999997</v>
      </c>
      <c r="E6" s="44"/>
      <c r="F6" s="32"/>
      <c r="G6" s="32"/>
      <c r="H6" s="32"/>
      <c r="I6" s="32"/>
      <c r="J6" s="32"/>
      <c r="K6" s="32"/>
    </row>
    <row r="7" spans="1:11" ht="15" customHeight="1">
      <c r="A7" s="31" t="s">
        <v>144</v>
      </c>
      <c r="B7" s="32" t="s">
        <v>221</v>
      </c>
      <c r="C7" s="32" t="s">
        <v>376</v>
      </c>
      <c r="D7" s="25">
        <v>27840</v>
      </c>
      <c r="E7" s="44"/>
      <c r="F7" s="32"/>
      <c r="G7" s="32"/>
      <c r="H7" s="32"/>
      <c r="I7" s="32"/>
      <c r="J7" s="32"/>
      <c r="K7" s="32"/>
    </row>
    <row r="8" spans="1:11" ht="14.5" customHeight="1">
      <c r="A8" s="31" t="s">
        <v>142</v>
      </c>
      <c r="B8" s="32" t="s">
        <v>221</v>
      </c>
      <c r="C8" s="32" t="s">
        <v>376</v>
      </c>
      <c r="D8" s="25">
        <v>796910.69999999984</v>
      </c>
      <c r="E8" s="44"/>
      <c r="F8" s="32"/>
      <c r="G8" s="32"/>
      <c r="H8" s="32"/>
      <c r="I8" s="32"/>
      <c r="J8" s="32"/>
      <c r="K8" s="32"/>
    </row>
    <row r="9" spans="1:11" ht="14.5" customHeight="1">
      <c r="E9" s="44"/>
      <c r="F9" s="32"/>
      <c r="G9" s="32"/>
      <c r="H9" s="32"/>
      <c r="I9" s="32"/>
      <c r="J9" s="32"/>
      <c r="K9" s="32"/>
    </row>
    <row r="10" spans="1:11" ht="14.5" customHeight="1">
      <c r="E10" s="25"/>
      <c r="F10" s="32"/>
      <c r="G10" s="32"/>
      <c r="H10" s="32"/>
      <c r="I10" s="32"/>
      <c r="J10" s="32"/>
      <c r="K10" s="32"/>
    </row>
    <row r="11" spans="1:11" ht="14.5" customHeight="1">
      <c r="F11" s="32"/>
      <c r="G11" s="32"/>
      <c r="H11" s="32"/>
      <c r="I11" s="32"/>
      <c r="J11" s="32"/>
      <c r="K11" s="32"/>
    </row>
    <row r="12" spans="1:11" ht="14.5" customHeight="1">
      <c r="E12" s="25"/>
      <c r="F12" s="32"/>
      <c r="G12" s="32"/>
      <c r="H12" s="32"/>
      <c r="I12" s="32"/>
      <c r="J12" s="32"/>
      <c r="K12" s="32"/>
    </row>
    <row r="13" spans="1:11" ht="14.5" customHeight="1">
      <c r="A13" s="32"/>
      <c r="C13" s="44"/>
      <c r="D13" s="44"/>
      <c r="E13" s="44"/>
      <c r="F13" s="32"/>
      <c r="G13" s="32"/>
      <c r="H13" s="32"/>
      <c r="I13" s="32"/>
      <c r="J13" s="32"/>
      <c r="K13" s="32"/>
    </row>
    <row r="14" spans="1:11" ht="14.5" customHeight="1">
      <c r="A14" s="32"/>
      <c r="C14" s="44"/>
      <c r="D14" s="44"/>
      <c r="E14" s="44"/>
      <c r="F14" s="32"/>
      <c r="G14" s="32"/>
      <c r="H14" s="32"/>
      <c r="I14" s="32"/>
      <c r="J14" s="32"/>
      <c r="K14" s="32"/>
    </row>
    <row r="15" spans="1:11" ht="14.5" customHeight="1">
      <c r="A15" s="32"/>
      <c r="C15" s="44"/>
      <c r="D15" s="44"/>
      <c r="E15" s="44"/>
      <c r="F15" s="32"/>
      <c r="G15" s="32"/>
      <c r="H15" s="32"/>
      <c r="I15" s="32"/>
      <c r="J15" s="32"/>
      <c r="K15" s="32"/>
    </row>
    <row r="16" spans="1:11" ht="14.5" customHeight="1">
      <c r="A16" s="32"/>
      <c r="C16" s="44"/>
      <c r="D16" s="44"/>
      <c r="E16" s="44"/>
      <c r="F16" s="32"/>
      <c r="G16" s="32"/>
      <c r="H16" s="32"/>
      <c r="I16" s="32"/>
      <c r="J16" s="32"/>
      <c r="K16" s="32"/>
    </row>
    <row r="17" spans="1:11" ht="14.5" customHeight="1">
      <c r="E17" s="44"/>
      <c r="F17" s="32"/>
      <c r="G17" s="32"/>
      <c r="H17" s="32"/>
      <c r="I17" s="32"/>
      <c r="J17" s="32"/>
      <c r="K17" s="32"/>
    </row>
    <row r="18" spans="1:11">
      <c r="F18" s="32"/>
      <c r="G18" s="32"/>
      <c r="H18" s="32"/>
      <c r="I18" s="32"/>
      <c r="J18" s="32"/>
    </row>
    <row r="19" spans="1:11">
      <c r="F19" s="32"/>
      <c r="G19" s="32"/>
      <c r="H19" s="32"/>
      <c r="I19" s="32"/>
      <c r="J19" s="32"/>
    </row>
    <row r="20" spans="1:11">
      <c r="A20" s="32"/>
      <c r="C20" s="32"/>
      <c r="D20" s="25"/>
      <c r="E20" s="25"/>
      <c r="F20" s="44"/>
      <c r="G20" s="44"/>
      <c r="H20" s="44"/>
      <c r="I20" s="44"/>
      <c r="J20" s="44"/>
    </row>
    <row r="21" spans="1:11">
      <c r="F21" s="44"/>
      <c r="G21" s="44"/>
      <c r="H21" s="44"/>
      <c r="I21" s="44"/>
      <c r="J21" s="44"/>
    </row>
    <row r="22" spans="1:11">
      <c r="F22" s="44"/>
      <c r="G22" s="44"/>
      <c r="H22" s="44"/>
      <c r="I22" s="44"/>
      <c r="J22" s="44"/>
    </row>
    <row r="23" spans="1:11">
      <c r="F23" s="44"/>
      <c r="G23" s="44"/>
      <c r="H23" s="44"/>
      <c r="I23" s="44"/>
      <c r="J23" s="44"/>
    </row>
    <row r="24" spans="1:11">
      <c r="F24" s="44"/>
      <c r="G24" s="44"/>
      <c r="H24" s="44"/>
      <c r="I24" s="44"/>
      <c r="J24" s="44"/>
    </row>
    <row r="25" spans="1:11">
      <c r="F25" s="44"/>
      <c r="G25" s="44"/>
      <c r="H25" s="44"/>
      <c r="I25" s="44"/>
      <c r="J25" s="44"/>
    </row>
    <row r="26" spans="1:11">
      <c r="F26" s="44"/>
      <c r="G26" s="44"/>
      <c r="H26" s="44"/>
      <c r="I26" s="44"/>
      <c r="J26" s="44"/>
    </row>
    <row r="27" spans="1:11">
      <c r="F27" s="44"/>
      <c r="G27" s="44"/>
      <c r="H27" s="44"/>
      <c r="I27" s="44"/>
      <c r="J27" s="44"/>
    </row>
  </sheetData>
  <pageMargins left="0.7" right="0.7" top="0.75" bottom="0.75" header="0.3" footer="0.3"/>
  <pageSetup paperSize="9" orientation="portrait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sheetPr>
    <tabColor theme="9"/>
  </sheetPr>
  <dimension ref="A1:D33"/>
  <sheetViews>
    <sheetView workbookViewId="0">
      <selection activeCell="J14" sqref="J14"/>
    </sheetView>
  </sheetViews>
  <sheetFormatPr defaultRowHeight="14.5"/>
  <cols>
    <col min="3" max="3" width="12.54296875" customWidth="1"/>
  </cols>
  <sheetData>
    <row r="1" spans="1:4">
      <c r="A1" s="32" t="s">
        <v>328</v>
      </c>
      <c r="B1" s="32" t="s">
        <v>368</v>
      </c>
      <c r="C1" s="32" t="s">
        <v>369</v>
      </c>
      <c r="D1" s="32" t="s">
        <v>121</v>
      </c>
    </row>
    <row r="2" spans="1:4">
      <c r="A2" s="35">
        <v>2019</v>
      </c>
      <c r="B2" s="36">
        <v>290.54545454545456</v>
      </c>
      <c r="C2" s="36">
        <v>1821.6363636363637</v>
      </c>
      <c r="D2" s="36">
        <v>1724.3181818181818</v>
      </c>
    </row>
    <row r="3" spans="1:4">
      <c r="A3" s="32">
        <v>2020</v>
      </c>
      <c r="B3" s="36">
        <v>290.54545454545456</v>
      </c>
      <c r="C3" s="36">
        <v>1821.6363636363637</v>
      </c>
      <c r="D3" s="36">
        <v>1724.3181818181818</v>
      </c>
    </row>
    <row r="4" spans="1:4">
      <c r="A4" s="35">
        <v>2021</v>
      </c>
      <c r="B4" s="36">
        <v>290.54545454545456</v>
      </c>
      <c r="C4" s="36">
        <v>1821.6363636363637</v>
      </c>
      <c r="D4" s="36">
        <v>1724.3181818181818</v>
      </c>
    </row>
    <row r="5" spans="1:4">
      <c r="A5" s="32">
        <v>2022</v>
      </c>
      <c r="B5" s="36">
        <v>290.54545454545456</v>
      </c>
      <c r="C5" s="36">
        <v>1821.6363636363637</v>
      </c>
      <c r="D5" s="36">
        <v>1724.3181818181818</v>
      </c>
    </row>
    <row r="6" spans="1:4">
      <c r="A6" s="35">
        <v>2023</v>
      </c>
      <c r="B6" s="36">
        <v>290.54545454545456</v>
      </c>
      <c r="C6" s="36">
        <v>1821.6363636363637</v>
      </c>
      <c r="D6" s="36">
        <v>1724.3181818181818</v>
      </c>
    </row>
    <row r="7" spans="1:4">
      <c r="A7" s="32">
        <v>2024</v>
      </c>
      <c r="B7" s="36">
        <v>290.54545454545456</v>
      </c>
      <c r="C7" s="36">
        <v>1821.6363636363637</v>
      </c>
      <c r="D7" s="36">
        <v>1724.3181818181818</v>
      </c>
    </row>
    <row r="8" spans="1:4">
      <c r="A8" s="35">
        <v>2025</v>
      </c>
      <c r="B8" s="36">
        <v>290.54545454545456</v>
      </c>
      <c r="C8" s="36">
        <v>1821.6363636363637</v>
      </c>
      <c r="D8" s="36">
        <v>1724.3181818181818</v>
      </c>
    </row>
    <row r="9" spans="1:4">
      <c r="A9" s="32">
        <v>2026</v>
      </c>
      <c r="B9" s="36">
        <v>290.54545454545456</v>
      </c>
      <c r="C9" s="36">
        <v>1821.6363636363637</v>
      </c>
      <c r="D9" s="36">
        <v>1724.3181818181818</v>
      </c>
    </row>
    <row r="10" spans="1:4">
      <c r="A10" s="35">
        <v>2027</v>
      </c>
      <c r="B10" s="36">
        <v>290.54545454545456</v>
      </c>
      <c r="C10" s="36">
        <v>1821.6363636363637</v>
      </c>
      <c r="D10" s="36">
        <v>1724.3181818181818</v>
      </c>
    </row>
    <row r="11" spans="1:4">
      <c r="A11" s="32">
        <v>2028</v>
      </c>
      <c r="B11" s="36">
        <v>290.54545454545456</v>
      </c>
      <c r="C11" s="36">
        <v>1821.6363636363637</v>
      </c>
      <c r="D11" s="36">
        <v>1724.3181818181818</v>
      </c>
    </row>
    <row r="12" spans="1:4">
      <c r="A12" s="32">
        <v>2029</v>
      </c>
      <c r="B12" s="36">
        <v>290.54545454545456</v>
      </c>
      <c r="C12" s="36">
        <v>1821.6363636363637</v>
      </c>
      <c r="D12" s="36">
        <v>1724.3181818181818</v>
      </c>
    </row>
    <row r="13" spans="1:4">
      <c r="A13" s="35">
        <v>2030</v>
      </c>
      <c r="B13" s="36">
        <v>228.4</v>
      </c>
      <c r="C13" s="36">
        <v>2450</v>
      </c>
      <c r="D13" s="36">
        <v>3298.8249999999998</v>
      </c>
    </row>
    <row r="14" spans="1:4">
      <c r="A14" s="35">
        <v>2031</v>
      </c>
      <c r="B14" s="36">
        <v>228.4</v>
      </c>
      <c r="C14" s="36">
        <v>2450</v>
      </c>
      <c r="D14" s="36">
        <v>3298.8249999999998</v>
      </c>
    </row>
    <row r="15" spans="1:4">
      <c r="A15" s="32">
        <v>2032</v>
      </c>
      <c r="B15" s="36">
        <v>228.4</v>
      </c>
      <c r="C15" s="36">
        <v>2450</v>
      </c>
      <c r="D15" s="36">
        <v>3298.8249999999998</v>
      </c>
    </row>
    <row r="16" spans="1:4">
      <c r="A16" s="32">
        <v>2033</v>
      </c>
      <c r="B16" s="36">
        <v>228.4</v>
      </c>
      <c r="C16" s="36">
        <v>2450</v>
      </c>
      <c r="D16" s="36">
        <v>3298.8249999999998</v>
      </c>
    </row>
    <row r="17" spans="1:4">
      <c r="A17" s="35">
        <v>2034</v>
      </c>
      <c r="B17" s="36">
        <v>228.4</v>
      </c>
      <c r="C17" s="36">
        <v>2450</v>
      </c>
      <c r="D17" s="36">
        <v>3298.8249999999998</v>
      </c>
    </row>
    <row r="18" spans="1:4">
      <c r="A18" s="35">
        <v>2035</v>
      </c>
      <c r="B18" s="36">
        <v>228.4</v>
      </c>
      <c r="C18" s="36">
        <v>2450</v>
      </c>
      <c r="D18" s="36">
        <v>3298.8249999999998</v>
      </c>
    </row>
    <row r="19" spans="1:4">
      <c r="A19" s="32">
        <v>2036</v>
      </c>
      <c r="B19" s="36">
        <v>228.4</v>
      </c>
      <c r="C19" s="36">
        <v>2450</v>
      </c>
      <c r="D19" s="36">
        <v>3298.8249999999998</v>
      </c>
    </row>
    <row r="20" spans="1:4">
      <c r="A20" s="32">
        <v>2037</v>
      </c>
      <c r="B20" s="36">
        <v>228.4</v>
      </c>
      <c r="C20" s="36">
        <v>2450</v>
      </c>
      <c r="D20" s="36">
        <v>3298.8249999999998</v>
      </c>
    </row>
    <row r="21" spans="1:4">
      <c r="A21" s="35">
        <v>2038</v>
      </c>
      <c r="B21" s="36">
        <v>228.4</v>
      </c>
      <c r="C21" s="36">
        <v>2450</v>
      </c>
      <c r="D21" s="36">
        <v>3298.8249999999998</v>
      </c>
    </row>
    <row r="22" spans="1:4">
      <c r="A22" s="35">
        <v>2039</v>
      </c>
      <c r="B22" s="36">
        <v>228.4</v>
      </c>
      <c r="C22" s="36">
        <v>2450</v>
      </c>
      <c r="D22" s="36">
        <v>3298.8249999999998</v>
      </c>
    </row>
    <row r="23" spans="1:4">
      <c r="A23" s="32">
        <v>2040</v>
      </c>
      <c r="B23" s="36">
        <v>228.4</v>
      </c>
      <c r="C23" s="36">
        <v>2450</v>
      </c>
      <c r="D23" s="36">
        <v>3298.8249999999998</v>
      </c>
    </row>
    <row r="24" spans="1:4">
      <c r="A24" s="32">
        <v>2041</v>
      </c>
      <c r="B24" s="36">
        <v>228.4</v>
      </c>
      <c r="C24" s="36">
        <v>2450</v>
      </c>
      <c r="D24" s="36">
        <v>3298.8249999999998</v>
      </c>
    </row>
    <row r="25" spans="1:4">
      <c r="A25" s="35">
        <v>2042</v>
      </c>
      <c r="B25" s="36">
        <v>228.4</v>
      </c>
      <c r="C25" s="36">
        <v>2450</v>
      </c>
      <c r="D25" s="36">
        <v>3298.8249999999998</v>
      </c>
    </row>
    <row r="26" spans="1:4">
      <c r="A26" s="35">
        <v>2043</v>
      </c>
      <c r="B26" s="36">
        <v>228.4</v>
      </c>
      <c r="C26" s="36">
        <v>2450</v>
      </c>
      <c r="D26" s="36">
        <v>3298.8249999999998</v>
      </c>
    </row>
    <row r="27" spans="1:4">
      <c r="A27" s="32">
        <v>2044</v>
      </c>
      <c r="B27" s="36">
        <v>228.4</v>
      </c>
      <c r="C27" s="36">
        <v>2450</v>
      </c>
      <c r="D27" s="36">
        <v>3298.8249999999998</v>
      </c>
    </row>
    <row r="28" spans="1:4">
      <c r="A28" s="32">
        <v>2045</v>
      </c>
      <c r="B28" s="36">
        <v>228.4</v>
      </c>
      <c r="C28" s="36">
        <v>2450</v>
      </c>
      <c r="D28" s="36">
        <v>3298.8249999999998</v>
      </c>
    </row>
    <row r="29" spans="1:4">
      <c r="A29" s="35">
        <v>2046</v>
      </c>
      <c r="B29" s="36">
        <v>228.4</v>
      </c>
      <c r="C29" s="36">
        <v>2450</v>
      </c>
      <c r="D29" s="36">
        <v>3298.8249999999998</v>
      </c>
    </row>
    <row r="30" spans="1:4">
      <c r="A30" s="35">
        <v>2047</v>
      </c>
      <c r="B30" s="36">
        <v>228.4</v>
      </c>
      <c r="C30" s="36">
        <v>2450</v>
      </c>
      <c r="D30" s="36">
        <v>3298.8249999999998</v>
      </c>
    </row>
    <row r="31" spans="1:4">
      <c r="A31" s="32">
        <v>2048</v>
      </c>
      <c r="B31" s="36">
        <v>228.4</v>
      </c>
      <c r="C31" s="36">
        <v>2450</v>
      </c>
      <c r="D31" s="36">
        <v>3298.8249999999998</v>
      </c>
    </row>
    <row r="32" spans="1:4">
      <c r="A32" s="32">
        <v>2049</v>
      </c>
      <c r="B32" s="36">
        <v>228.4</v>
      </c>
      <c r="C32" s="36">
        <v>2450</v>
      </c>
      <c r="D32" s="36">
        <v>3298.8249999999998</v>
      </c>
    </row>
    <row r="33" spans="1:4">
      <c r="A33" s="35">
        <v>2050</v>
      </c>
      <c r="B33" s="36">
        <v>228.4</v>
      </c>
      <c r="C33" s="36">
        <v>2450</v>
      </c>
      <c r="D33" s="36">
        <v>3298.8249999999998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G12"/>
  <sheetViews>
    <sheetView workbookViewId="0">
      <selection activeCell="Q38" sqref="Q38"/>
    </sheetView>
  </sheetViews>
  <sheetFormatPr defaultRowHeight="14.5"/>
  <cols>
    <col min="3" max="3" width="8.7265625" style="32"/>
    <col min="4" max="4" width="21.26953125" customWidth="1"/>
  </cols>
  <sheetData>
    <row r="1" spans="1:7">
      <c r="A1" t="s">
        <v>328</v>
      </c>
      <c r="B1" t="s">
        <v>221</v>
      </c>
      <c r="D1" t="s">
        <v>355</v>
      </c>
    </row>
    <row r="2" spans="1:7">
      <c r="A2">
        <v>2019</v>
      </c>
      <c r="B2">
        <v>19.7</v>
      </c>
      <c r="D2" t="s">
        <v>267</v>
      </c>
    </row>
    <row r="3" spans="1:7">
      <c r="A3" s="32">
        <v>2020</v>
      </c>
      <c r="B3">
        <v>20.399999999999999</v>
      </c>
      <c r="D3" t="s">
        <v>267</v>
      </c>
    </row>
    <row r="4" spans="1:7">
      <c r="A4" s="32">
        <v>2021</v>
      </c>
      <c r="B4">
        <v>21.7</v>
      </c>
      <c r="D4" t="s">
        <v>267</v>
      </c>
      <c r="G4" s="32"/>
    </row>
    <row r="5" spans="1:7">
      <c r="A5">
        <v>2030</v>
      </c>
      <c r="B5">
        <v>53</v>
      </c>
      <c r="D5" t="s">
        <v>267</v>
      </c>
      <c r="G5" s="32"/>
    </row>
    <row r="6" spans="1:7">
      <c r="A6">
        <v>2040</v>
      </c>
      <c r="B6">
        <v>100</v>
      </c>
      <c r="D6" t="s">
        <v>267</v>
      </c>
      <c r="G6" s="32"/>
    </row>
    <row r="7" spans="1:7">
      <c r="A7">
        <v>2050</v>
      </c>
      <c r="B7">
        <v>120</v>
      </c>
      <c r="D7" t="s">
        <v>267</v>
      </c>
      <c r="G7" s="32"/>
    </row>
    <row r="8" spans="1:7" ht="15" thickBot="1">
      <c r="G8" s="32"/>
    </row>
    <row r="9" spans="1:7" ht="15" thickBot="1">
      <c r="A9" s="38"/>
      <c r="B9" s="38"/>
      <c r="C9" s="39"/>
      <c r="G9" s="32"/>
    </row>
    <row r="10" spans="1:7" ht="15" thickBot="1">
      <c r="A10" s="38"/>
      <c r="B10" s="38"/>
      <c r="C10" s="39"/>
      <c r="G10" s="32"/>
    </row>
    <row r="11" spans="1:7" ht="15" thickBot="1">
      <c r="A11" s="38"/>
      <c r="B11" s="38"/>
      <c r="C11" s="39"/>
      <c r="G11" s="32"/>
    </row>
    <row r="12" spans="1:7" ht="15" thickBot="1">
      <c r="A12" s="38"/>
      <c r="B12" s="38"/>
      <c r="C12" s="39"/>
      <c r="G12" s="32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rgb="FF7030A0"/>
  </sheetPr>
  <dimension ref="A1:C3"/>
  <sheetViews>
    <sheetView workbookViewId="0">
      <selection activeCell="B3" sqref="B3"/>
    </sheetView>
  </sheetViews>
  <sheetFormatPr defaultRowHeight="14.5"/>
  <cols>
    <col min="1" max="1" width="16.26953125" customWidth="1"/>
    <col min="2" max="2" width="19.54296875" customWidth="1"/>
  </cols>
  <sheetData>
    <row r="1" spans="1:3">
      <c r="B1" t="s">
        <v>290</v>
      </c>
      <c r="C1" s="71"/>
    </row>
    <row r="2" spans="1:3">
      <c r="A2" t="s">
        <v>421</v>
      </c>
      <c r="B2" t="s">
        <v>423</v>
      </c>
      <c r="C2" s="32"/>
    </row>
    <row r="3" spans="1:3">
      <c r="A3" t="s">
        <v>422</v>
      </c>
      <c r="B3" t="s">
        <v>423</v>
      </c>
      <c r="C3" s="3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L11" sqref="L11"/>
    </sheetView>
  </sheetViews>
  <sheetFormatPr defaultRowHeight="14.5"/>
  <cols>
    <col min="1" max="1" width="28.1796875" customWidth="1"/>
  </cols>
  <sheetData>
    <row r="1" spans="1:15" ht="72.5">
      <c r="A1" s="7" t="s">
        <v>179</v>
      </c>
      <c r="B1" s="8" t="s">
        <v>166</v>
      </c>
      <c r="D1" s="32" t="s">
        <v>0</v>
      </c>
      <c r="E1" s="32" t="s">
        <v>42</v>
      </c>
      <c r="F1" s="32" t="s">
        <v>43</v>
      </c>
      <c r="G1" s="32" t="s">
        <v>44</v>
      </c>
      <c r="H1" s="32" t="s">
        <v>45</v>
      </c>
      <c r="L1" s="32" t="s">
        <v>140</v>
      </c>
      <c r="M1" s="32" t="s">
        <v>335</v>
      </c>
      <c r="N1" s="32" t="s">
        <v>336</v>
      </c>
      <c r="O1" s="32">
        <v>93.904775180000001</v>
      </c>
    </row>
    <row r="2" spans="1:15">
      <c r="A2" s="32" t="s">
        <v>125</v>
      </c>
      <c r="B2">
        <v>0.01</v>
      </c>
      <c r="D2" t="s">
        <v>39</v>
      </c>
      <c r="E2">
        <v>1</v>
      </c>
      <c r="F2" s="2">
        <v>0</v>
      </c>
      <c r="G2">
        <v>0</v>
      </c>
      <c r="H2" s="2">
        <v>0</v>
      </c>
      <c r="L2" s="32" t="s">
        <v>141</v>
      </c>
      <c r="M2" s="32" t="s">
        <v>335</v>
      </c>
      <c r="N2" s="32" t="s">
        <v>336</v>
      </c>
      <c r="O2" s="32">
        <v>97.012060739999995</v>
      </c>
    </row>
    <row r="3" spans="1:15">
      <c r="A3" s="32" t="s">
        <v>126</v>
      </c>
      <c r="D3" t="s">
        <v>40</v>
      </c>
      <c r="E3">
        <v>1</v>
      </c>
      <c r="F3" s="2">
        <v>41000000</v>
      </c>
      <c r="G3">
        <v>0</v>
      </c>
      <c r="H3" s="2">
        <v>-1000000</v>
      </c>
      <c r="L3" s="32" t="s">
        <v>142</v>
      </c>
      <c r="M3" s="32" t="s">
        <v>335</v>
      </c>
      <c r="N3" s="32" t="s">
        <v>336</v>
      </c>
      <c r="O3" s="32">
        <v>796.91070000000002</v>
      </c>
    </row>
    <row r="4" spans="1:15">
      <c r="A4" s="32" t="s">
        <v>144</v>
      </c>
      <c r="B4">
        <v>0.01</v>
      </c>
      <c r="D4" t="s">
        <v>41</v>
      </c>
      <c r="E4">
        <v>1</v>
      </c>
      <c r="F4" s="2">
        <v>0</v>
      </c>
      <c r="G4">
        <v>0</v>
      </c>
      <c r="H4" s="2">
        <v>0</v>
      </c>
      <c r="L4" s="32" t="s">
        <v>144</v>
      </c>
      <c r="M4" s="32" t="s">
        <v>335</v>
      </c>
      <c r="N4" s="32" t="s">
        <v>336</v>
      </c>
      <c r="O4" s="32">
        <v>10.29</v>
      </c>
    </row>
    <row r="5" spans="1:15">
      <c r="A5" s="32" t="s">
        <v>145</v>
      </c>
      <c r="B5">
        <v>0.01</v>
      </c>
      <c r="D5" t="s">
        <v>62</v>
      </c>
      <c r="E5">
        <v>1</v>
      </c>
      <c r="F5" s="2">
        <v>1000000</v>
      </c>
      <c r="G5">
        <v>0</v>
      </c>
      <c r="H5" s="2">
        <v>0</v>
      </c>
      <c r="L5" s="32" t="s">
        <v>145</v>
      </c>
      <c r="M5" s="32" t="s">
        <v>335</v>
      </c>
      <c r="N5" s="32" t="s">
        <v>336</v>
      </c>
      <c r="O5" s="32">
        <v>42.191125290000002</v>
      </c>
    </row>
    <row r="6" spans="1:15">
      <c r="A6" s="32" t="s">
        <v>146</v>
      </c>
      <c r="D6" t="s">
        <v>60</v>
      </c>
      <c r="E6">
        <v>1</v>
      </c>
      <c r="F6" s="2">
        <f>F3*0.8</f>
        <v>32800000</v>
      </c>
      <c r="G6">
        <v>0</v>
      </c>
      <c r="H6" s="2">
        <v>-1200000</v>
      </c>
    </row>
    <row r="7" spans="1:15">
      <c r="A7" s="32" t="s">
        <v>140</v>
      </c>
      <c r="D7" t="s">
        <v>61</v>
      </c>
      <c r="E7">
        <v>1</v>
      </c>
      <c r="F7" s="2">
        <f>F3*0.2</f>
        <v>8200000</v>
      </c>
      <c r="G7">
        <v>0</v>
      </c>
      <c r="H7" s="2">
        <v>-800000</v>
      </c>
    </row>
    <row r="8" spans="1:15">
      <c r="A8" s="32" t="s">
        <v>141</v>
      </c>
    </row>
    <row r="9" spans="1:15">
      <c r="A9" s="32" t="s">
        <v>142</v>
      </c>
      <c r="B9">
        <v>0.01</v>
      </c>
    </row>
    <row r="10" spans="1:15">
      <c r="A10" s="32" t="s">
        <v>143</v>
      </c>
    </row>
    <row r="11" spans="1:15">
      <c r="A11" s="32" t="s">
        <v>129</v>
      </c>
    </row>
    <row r="12" spans="1:15">
      <c r="A12" s="32" t="s">
        <v>130</v>
      </c>
    </row>
    <row r="13" spans="1:15">
      <c r="A13" s="32" t="s">
        <v>131</v>
      </c>
    </row>
    <row r="14" spans="1:15">
      <c r="A14" s="32" t="s">
        <v>132</v>
      </c>
      <c r="B14">
        <v>0.01</v>
      </c>
    </row>
    <row r="15" spans="1:15">
      <c r="A15" s="32" t="s">
        <v>133</v>
      </c>
    </row>
    <row r="16" spans="1:15">
      <c r="A16" s="32" t="s">
        <v>134</v>
      </c>
      <c r="B16">
        <f t="shared" ref="B16" si="0">B14</f>
        <v>0.01</v>
      </c>
    </row>
    <row r="17" spans="1:2">
      <c r="A17" s="32" t="s">
        <v>135</v>
      </c>
    </row>
    <row r="18" spans="1:2">
      <c r="A18" s="32" t="s">
        <v>113</v>
      </c>
      <c r="B18">
        <v>0.01</v>
      </c>
    </row>
    <row r="19" spans="1:2">
      <c r="A19" s="32" t="s">
        <v>127</v>
      </c>
    </row>
    <row r="20" spans="1:2">
      <c r="A20" s="32" t="s">
        <v>128</v>
      </c>
    </row>
    <row r="21" spans="1:2">
      <c r="A21" s="32" t="s">
        <v>111</v>
      </c>
    </row>
    <row r="22" spans="1:2">
      <c r="A22" s="32" t="s">
        <v>76</v>
      </c>
      <c r="B22">
        <v>0.01</v>
      </c>
    </row>
    <row r="23" spans="1:2">
      <c r="A23" s="32" t="s">
        <v>136</v>
      </c>
    </row>
    <row r="24" spans="1:2">
      <c r="A24" s="32" t="s">
        <v>137</v>
      </c>
    </row>
    <row r="25" spans="1:2">
      <c r="A25" s="32" t="s">
        <v>138</v>
      </c>
      <c r="B25">
        <v>0.01</v>
      </c>
    </row>
    <row r="26" spans="1:2">
      <c r="A26" s="32" t="s">
        <v>139</v>
      </c>
    </row>
    <row r="27" spans="1:2" ht="13" customHeight="1">
      <c r="A27" s="3" t="s">
        <v>204</v>
      </c>
      <c r="B27" s="11">
        <v>0.2</v>
      </c>
    </row>
    <row r="28" spans="1:2">
      <c r="A28" s="3" t="s">
        <v>203</v>
      </c>
      <c r="B28" s="11">
        <v>0.2</v>
      </c>
    </row>
    <row r="29" spans="1:2">
      <c r="A29" s="14" t="s">
        <v>209</v>
      </c>
      <c r="B29">
        <v>0.01</v>
      </c>
    </row>
    <row r="30" spans="1:2">
      <c r="A30" s="14" t="s">
        <v>210</v>
      </c>
      <c r="B30">
        <v>0.01</v>
      </c>
    </row>
    <row r="31" spans="1:2">
      <c r="A31" s="14" t="s">
        <v>211</v>
      </c>
      <c r="B31">
        <v>0.01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4.5"/>
  <sheetData>
    <row r="1" spans="4:14">
      <c r="D1" t="s">
        <v>362</v>
      </c>
    </row>
    <row r="4" spans="4:14">
      <c r="N4" t="s">
        <v>363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FC113-000D-4E56-9ECE-C7A30F7909FB}">
  <sheetPr codeName="Sheet13"/>
  <dimension ref="A1:E2"/>
  <sheetViews>
    <sheetView workbookViewId="0">
      <selection activeCell="I42" sqref="I42"/>
    </sheetView>
  </sheetViews>
  <sheetFormatPr defaultRowHeight="14.5"/>
  <cols>
    <col min="2" max="5" width="28.81640625" customWidth="1"/>
  </cols>
  <sheetData>
    <row r="1" spans="1:5">
      <c r="A1" t="s">
        <v>0</v>
      </c>
      <c r="B1" s="4" t="s">
        <v>50</v>
      </c>
      <c r="C1" s="4" t="s">
        <v>39</v>
      </c>
      <c r="D1" s="4" t="s">
        <v>40</v>
      </c>
      <c r="E1" s="4" t="s">
        <v>41</v>
      </c>
    </row>
    <row r="2" spans="1:5">
      <c r="A2" t="s">
        <v>48</v>
      </c>
      <c r="B2">
        <v>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I2" sqref="I2"/>
    </sheetView>
  </sheetViews>
  <sheetFormatPr defaultRowHeight="14.5"/>
  <cols>
    <col min="1" max="1" width="31.1796875" customWidth="1"/>
    <col min="2" max="3" width="21.81640625" customWidth="1"/>
    <col min="4" max="4" width="11.453125" customWidth="1"/>
    <col min="5" max="5" width="7.54296875" customWidth="1"/>
    <col min="6" max="6" width="8.7265625" customWidth="1"/>
    <col min="7" max="7" width="24.453125" customWidth="1"/>
    <col min="8" max="8" width="15.81640625" customWidth="1"/>
    <col min="9" max="9" width="13.453125" customWidth="1"/>
    <col min="10" max="10" width="23.54296875" customWidth="1"/>
    <col min="12" max="12" width="34.1796875" customWidth="1"/>
  </cols>
  <sheetData>
    <row r="1" spans="1:9" ht="29">
      <c r="A1" s="10" t="s">
        <v>188</v>
      </c>
      <c r="B1" s="10" t="s">
        <v>189</v>
      </c>
      <c r="C1" s="10" t="s">
        <v>205</v>
      </c>
      <c r="D1" s="10" t="s">
        <v>190</v>
      </c>
      <c r="E1" s="10" t="s">
        <v>201</v>
      </c>
      <c r="F1" s="10" t="s">
        <v>191</v>
      </c>
      <c r="G1" s="10" t="s">
        <v>206</v>
      </c>
      <c r="H1" s="10" t="s">
        <v>192</v>
      </c>
      <c r="I1" s="10" t="s">
        <v>200</v>
      </c>
    </row>
    <row r="2" spans="1:9" ht="29">
      <c r="A2" t="s">
        <v>132</v>
      </c>
      <c r="B2" s="3" t="s">
        <v>193</v>
      </c>
      <c r="C2" t="s">
        <v>176</v>
      </c>
      <c r="D2" t="s">
        <v>5</v>
      </c>
      <c r="E2" t="s">
        <v>194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29">
      <c r="A3" t="s">
        <v>142</v>
      </c>
      <c r="B3" s="3" t="s">
        <v>193</v>
      </c>
      <c r="C3" t="s">
        <v>176</v>
      </c>
      <c r="D3" t="s">
        <v>5</v>
      </c>
      <c r="E3" t="s">
        <v>194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29">
      <c r="A4" t="s">
        <v>145</v>
      </c>
      <c r="B4" s="3" t="s">
        <v>193</v>
      </c>
      <c r="C4" t="s">
        <v>176</v>
      </c>
      <c r="D4" t="s">
        <v>5</v>
      </c>
      <c r="E4" t="s">
        <v>194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29">
      <c r="A5" t="s">
        <v>125</v>
      </c>
      <c r="B5" s="3" t="s">
        <v>197</v>
      </c>
      <c r="C5" t="s">
        <v>176</v>
      </c>
      <c r="D5" t="s">
        <v>5</v>
      </c>
      <c r="E5" t="s">
        <v>194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29">
      <c r="A6" t="s">
        <v>134</v>
      </c>
      <c r="B6" s="3" t="s">
        <v>193</v>
      </c>
      <c r="C6" t="s">
        <v>176</v>
      </c>
      <c r="D6" t="s">
        <v>5</v>
      </c>
      <c r="E6" t="s">
        <v>194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29">
      <c r="A7" s="3" t="s">
        <v>138</v>
      </c>
      <c r="B7" s="3" t="s">
        <v>193</v>
      </c>
      <c r="C7" t="s">
        <v>175</v>
      </c>
      <c r="D7" t="s">
        <v>5</v>
      </c>
      <c r="E7" t="s">
        <v>194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29">
      <c r="A8" s="3" t="s">
        <v>198</v>
      </c>
      <c r="B8" s="3" t="s">
        <v>197</v>
      </c>
      <c r="C8" t="s">
        <v>175</v>
      </c>
      <c r="D8" t="s">
        <v>5</v>
      </c>
      <c r="E8" t="s">
        <v>194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29">
      <c r="A9" t="s">
        <v>144</v>
      </c>
      <c r="B9" s="3" t="s">
        <v>193</v>
      </c>
      <c r="C9" t="s">
        <v>176</v>
      </c>
      <c r="D9" t="s">
        <v>5</v>
      </c>
      <c r="E9" t="s">
        <v>194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29">
      <c r="A10" t="s">
        <v>133</v>
      </c>
      <c r="B10" s="3" t="s">
        <v>193</v>
      </c>
      <c r="C10" t="s">
        <v>175</v>
      </c>
      <c r="D10" t="s">
        <v>5</v>
      </c>
      <c r="E10" t="s">
        <v>194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29">
      <c r="A11" s="3" t="s">
        <v>113</v>
      </c>
      <c r="B11" s="3" t="s">
        <v>193</v>
      </c>
      <c r="C11" t="s">
        <v>175</v>
      </c>
      <c r="D11" t="s">
        <v>5</v>
      </c>
      <c r="E11" t="s">
        <v>194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3" t="s">
        <v>203</v>
      </c>
      <c r="B12" s="3" t="s">
        <v>199</v>
      </c>
      <c r="C12" t="s">
        <v>202</v>
      </c>
      <c r="D12" t="s">
        <v>5</v>
      </c>
      <c r="E12" t="s">
        <v>195</v>
      </c>
      <c r="F12">
        <v>2030</v>
      </c>
      <c r="G12" t="str">
        <f t="shared" si="0"/>
        <v>Pumped_hydro</v>
      </c>
      <c r="H12">
        <v>200</v>
      </c>
    </row>
    <row r="13" spans="1:9">
      <c r="A13" s="3" t="s">
        <v>204</v>
      </c>
      <c r="B13" s="3" t="s">
        <v>199</v>
      </c>
      <c r="C13" t="s">
        <v>202</v>
      </c>
      <c r="D13" t="s">
        <v>5</v>
      </c>
      <c r="E13" t="s">
        <v>194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48B93-3AFF-4676-9ACD-735AEB9E9851}">
  <sheetPr codeName="Sheet8"/>
  <dimension ref="A1:F2"/>
  <sheetViews>
    <sheetView workbookViewId="0">
      <selection activeCell="V32" sqref="V32"/>
    </sheetView>
  </sheetViews>
  <sheetFormatPr defaultRowHeight="14.5"/>
  <cols>
    <col min="1" max="1" width="12.81640625" customWidth="1"/>
  </cols>
  <sheetData>
    <row r="1" spans="1:6">
      <c r="A1" t="s">
        <v>0</v>
      </c>
      <c r="B1" t="s">
        <v>16</v>
      </c>
      <c r="C1" t="s">
        <v>17</v>
      </c>
      <c r="D1" t="s">
        <v>18</v>
      </c>
      <c r="E1" t="s">
        <v>20</v>
      </c>
      <c r="F1" t="s">
        <v>58</v>
      </c>
    </row>
    <row r="2" spans="1:6">
      <c r="A2" t="s">
        <v>21</v>
      </c>
      <c r="B2">
        <v>0</v>
      </c>
      <c r="C2" t="b">
        <v>1</v>
      </c>
      <c r="D2" t="s">
        <v>6</v>
      </c>
      <c r="E2" t="s">
        <v>1</v>
      </c>
      <c r="F2" t="s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1033-91A3-46E0-B2D6-C72AD5933906}">
  <sheetPr codeName="Sheet19"/>
  <dimension ref="A1:C2"/>
  <sheetViews>
    <sheetView workbookViewId="0">
      <selection activeCell="H16" sqref="H16"/>
    </sheetView>
  </sheetViews>
  <sheetFormatPr defaultRowHeight="14.5"/>
  <cols>
    <col min="1" max="1" width="16.26953125" customWidth="1"/>
    <col min="2" max="2" width="23.26953125" customWidth="1"/>
    <col min="3" max="3" width="11.453125" customWidth="1"/>
  </cols>
  <sheetData>
    <row r="1" spans="1:3">
      <c r="A1" t="s">
        <v>0</v>
      </c>
      <c r="B1" t="s">
        <v>38</v>
      </c>
      <c r="C1" t="s">
        <v>26</v>
      </c>
    </row>
    <row r="2" spans="1:3">
      <c r="A2" t="s">
        <v>51</v>
      </c>
      <c r="B2" t="s">
        <v>52</v>
      </c>
      <c r="C2" t="s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8137-5E2E-411C-BB27-76E5456062F7}">
  <sheetPr codeName="Sheet2"/>
  <dimension ref="A1:C4"/>
  <sheetViews>
    <sheetView workbookViewId="0">
      <selection activeCell="T36" sqref="T36"/>
    </sheetView>
  </sheetViews>
  <sheetFormatPr defaultRowHeight="14.5"/>
  <sheetData>
    <row r="1" spans="1:3">
      <c r="A1" t="s">
        <v>0</v>
      </c>
      <c r="B1" t="s">
        <v>11</v>
      </c>
      <c r="C1" t="s">
        <v>12</v>
      </c>
    </row>
    <row r="2" spans="1:3">
      <c r="A2" t="s">
        <v>8</v>
      </c>
      <c r="B2" t="s">
        <v>13</v>
      </c>
      <c r="C2" t="s">
        <v>2</v>
      </c>
    </row>
    <row r="3" spans="1:3">
      <c r="A3" t="s">
        <v>9</v>
      </c>
      <c r="B3" t="s">
        <v>13</v>
      </c>
      <c r="C3" t="s">
        <v>3</v>
      </c>
    </row>
    <row r="4" spans="1:3">
      <c r="A4" t="s">
        <v>10</v>
      </c>
      <c r="B4" t="s">
        <v>13</v>
      </c>
      <c r="C4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881ED-5068-4683-8C58-F44478CB6363}">
  <sheetPr codeName="Sheet9"/>
  <dimension ref="A1:E2"/>
  <sheetViews>
    <sheetView workbookViewId="0">
      <selection activeCell="E3" sqref="E3"/>
    </sheetView>
  </sheetViews>
  <sheetFormatPr defaultRowHeight="14.5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7</v>
      </c>
    </row>
    <row r="2" spans="1:5">
      <c r="A2" t="s">
        <v>59</v>
      </c>
      <c r="B2" t="s">
        <v>60</v>
      </c>
      <c r="C2" t="s">
        <v>61</v>
      </c>
      <c r="D2" t="s">
        <v>62</v>
      </c>
      <c r="E2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299FA-B9F6-4F3F-89EA-0389778B0300}">
  <sheetPr codeName="Sheet14"/>
  <dimension ref="A1:C2"/>
  <sheetViews>
    <sheetView workbookViewId="0">
      <selection activeCell="D6" sqref="D6"/>
    </sheetView>
  </sheetViews>
  <sheetFormatPr defaultRowHeight="14.5"/>
  <cols>
    <col min="1" max="4" width="15.54296875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 t="s">
        <v>49</v>
      </c>
      <c r="B2" t="s">
        <v>1</v>
      </c>
      <c r="C2" t="s">
        <v>41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dictTech</vt:lpstr>
      <vt:lpstr>dictFuel</vt:lpstr>
      <vt:lpstr>dictvariables</vt:lpstr>
      <vt:lpstr>explanation</vt:lpstr>
      <vt:lpstr>CapacityMarkets</vt:lpstr>
      <vt:lpstr>StrategicReserveOperator</vt:lpstr>
      <vt:lpstr>EnergyConsumers</vt:lpstr>
      <vt:lpstr>Fuels</vt:lpstr>
      <vt:lpstr>CandidatePowerPlants</vt:lpstr>
      <vt:lpstr>TechnologiesEmlab</vt:lpstr>
      <vt:lpstr>GeometricTrends</vt:lpstr>
      <vt:lpstr>weatherYears</vt:lpstr>
      <vt:lpstr>weatherYears40</vt:lpstr>
      <vt:lpstr>EnergyProducers</vt:lpstr>
      <vt:lpstr>FuelPriceTrends</vt:lpstr>
      <vt:lpstr>ElectricitySpotMarkets</vt:lpstr>
      <vt:lpstr>StepTrends</vt:lpstr>
      <vt:lpstr>TargetInvestorTargets</vt:lpstr>
      <vt:lpstr>YearlyTargets</vt:lpstr>
      <vt:lpstr>yearlyCO2</vt:lpstr>
      <vt:lpstr>yearlytechnologyPotentials2</vt:lpstr>
      <vt:lpstr>technologyPotentials</vt:lpstr>
      <vt:lpstr>graphs</vt:lpstr>
      <vt:lpstr>CO2DE</vt:lpstr>
      <vt:lpstr>Dismantled</vt:lpstr>
      <vt:lpstr>backup</vt:lpstr>
      <vt:lpstr>sources</vt:lpstr>
      <vt:lpstr>Governments</vt:lpstr>
      <vt:lpstr>NewTechnologies</vt:lpstr>
      <vt:lpstr>CO2Auction</vt:lpstr>
      <vt:lpstr>TargetInvestors</vt:lpstr>
      <vt:lpstr>IntermittentResourceProfiles</vt:lpstr>
      <vt:lpstr>MarketStabilityReserve</vt:lpstr>
      <vt:lpstr>NationalGovernments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2023-03-13T09:53:13Z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