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D10EC430-5CD7-42F4-A833-89296770AEC4}" xr6:coauthVersionLast="47" xr6:coauthVersionMax="47" xr10:uidLastSave="{00000000-0000-0000-0000-000000000000}"/>
  <bookViews>
    <workbookView xWindow="-28920" yWindow="-15" windowWidth="29040" windowHeight="1584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O8" i="1"/>
  <c r="P8" i="1"/>
  <c r="P9" i="1"/>
  <c r="P10" i="1"/>
  <c r="P11" i="1"/>
  <c r="O6" i="1"/>
  <c r="N6" i="1"/>
  <c r="I3" i="1" l="1"/>
  <c r="I4" i="1"/>
  <c r="I5" i="1"/>
  <c r="I2" i="1"/>
  <c r="K12" i="1"/>
  <c r="L12" i="1"/>
  <c r="M12" i="1"/>
  <c r="J12" i="1"/>
  <c r="V2" i="1"/>
  <c r="V3" i="1"/>
  <c r="V4" i="1"/>
  <c r="V5" i="1"/>
  <c r="R3" i="1"/>
  <c r="R4" i="1"/>
  <c r="T4" i="1" s="1"/>
  <c r="R5" i="1"/>
  <c r="T5" i="1" s="1"/>
  <c r="R2" i="1"/>
  <c r="N11" i="1" l="1"/>
  <c r="O11" i="1"/>
  <c r="O10" i="1"/>
  <c r="N10" i="1"/>
  <c r="L8" i="1"/>
  <c r="M8" i="1"/>
  <c r="N8" i="1"/>
  <c r="M10" i="1"/>
  <c r="T3" i="1"/>
  <c r="K9" i="1" s="1"/>
  <c r="J11" i="1"/>
  <c r="L11" i="1"/>
  <c r="K11" i="1"/>
  <c r="M11" i="1"/>
  <c r="L10" i="1"/>
  <c r="J10" i="1"/>
  <c r="K10" i="1"/>
  <c r="K8" i="1"/>
  <c r="J8" i="1"/>
  <c r="H15" i="1"/>
  <c r="H16" i="1" s="1"/>
  <c r="N9" i="1" l="1"/>
  <c r="O9" i="1"/>
  <c r="M9" i="1"/>
  <c r="J9" i="1"/>
  <c r="L9" i="1"/>
  <c r="F2" i="1"/>
  <c r="F3" i="1"/>
  <c r="F22" i="1"/>
  <c r="F5" i="1"/>
  <c r="F4" i="1"/>
  <c r="F24" i="1" l="1"/>
  <c r="F23" i="1"/>
  <c r="C20" i="1"/>
  <c r="F15" i="1" s="1"/>
  <c r="F14" i="1"/>
  <c r="F16" i="1" l="1"/>
</calcChain>
</file>

<file path=xl/sharedStrings.xml><?xml version="1.0" encoding="utf-8"?>
<sst xmlns="http://schemas.openxmlformats.org/spreadsheetml/2006/main" count="57" uniqueCount="45">
  <si>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</si>
  <si>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</si>
  <si>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</si>
  <si>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</si>
  <si>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</si>
  <si>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</si>
  <si>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</si>
  <si>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</si>
  <si>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</si>
  <si>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</si>
  <si>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</si>
  <si>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</si>
  <si>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</si>
  <si>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</si>
  <si>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</si>
  <si>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</si>
  <si>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</si>
  <si>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</si>
  <si>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</si>
  <si>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</si>
  <si>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</si>
  <si>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</si>
  <si>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</si>
  <si>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</si>
  <si>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</si>
  <si>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</si>
  <si>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</si>
  <si>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</si>
  <si>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</si>
  <si>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</si>
  <si>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</si>
  <si>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</si>
  <si>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</si>
  <si>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</si>
  <si>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</si>
  <si>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</si>
  <si>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</si>
  <si>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</si>
  <si>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</si>
  <si>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</si>
  <si>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</si>
  <si>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</si>
  <si>
    <t>NEW AMIRIS (all variable costs 1 )</t>
  </si>
  <si>
    <t>NEW AMIRIS (also with higher hydrogen costs)</t>
  </si>
  <si>
    <t>sensitivity function 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</si>
</sst>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Y30"/>
  <sheetViews>
    <sheetView tabSelected="1" topLeftCell="I1" workbookViewId="0">
      <selection activeCell="R12" sqref="R12"/>
    </sheetView>
  </sheetViews>
  <sheetFormatPr defaultRowHeight="14.5" x14ac:dyDescent="0.35"/>
  <cols>
    <col min="1" max="1" width="1.81640625" customWidth="1"/>
    <col min="2" max="2" width="22.90625" customWidth="1"/>
    <col min="4" max="4" width="1.453125" customWidth="1"/>
    <col min="5" max="5" width="19.36328125" customWidth="1"/>
    <col min="6" max="6" width="9.81640625" customWidth="1"/>
    <col min="7" max="7" width="9.54296875" customWidth="1"/>
    <col min="8" max="8" width="13.6328125" customWidth="1"/>
    <col min="9" max="9" width="17.54296875" customWidth="1"/>
    <col min="10" max="10" width="18.36328125" customWidth="1"/>
    <col min="11" max="12" width="14.6328125" customWidth="1"/>
    <col min="13" max="16" width="21.08984375" customWidth="1"/>
    <col min="17" max="17" width="10.08984375" customWidth="1"/>
    <col min="18" max="18" width="7.7265625" customWidth="1"/>
    <col min="19" max="19" width="10.54296875" customWidth="1"/>
    <col min="20" max="20" width="9.54296875" customWidth="1"/>
    <col min="21" max="21" width="13.1796875" customWidth="1"/>
  </cols>
  <sheetData>
    <row r="1" spans="2:25" ht="94" customHeight="1" x14ac:dyDescent="0.3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43</v>
      </c>
      <c r="O1" s="5" t="s">
        <v>42</v>
      </c>
      <c r="P1" s="2" t="s">
        <v>44</v>
      </c>
      <c r="Q1" s="5" t="s">
        <v>31</v>
      </c>
      <c r="R1" s="5" t="s">
        <v>33</v>
      </c>
      <c r="S1" s="5" t="s">
        <v>32</v>
      </c>
      <c r="T1" s="5" t="s">
        <v>35</v>
      </c>
      <c r="U1" s="5" t="s">
        <v>34</v>
      </c>
      <c r="V1" s="5" t="s">
        <v>38</v>
      </c>
      <c r="W1" s="5"/>
      <c r="X1" s="5"/>
      <c r="Y1" s="5"/>
    </row>
    <row r="2" spans="2:25" x14ac:dyDescent="0.3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I2" t="str">
        <f>E2</f>
        <v>Wind Onshore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 s="3">
        <v>35.049171259489597</v>
      </c>
      <c r="O2" s="3">
        <v>13.1592715231805</v>
      </c>
      <c r="P2" s="3">
        <v>36.002903992</v>
      </c>
      <c r="Q2">
        <v>0.34</v>
      </c>
      <c r="R2">
        <f>Q2*8760</f>
        <v>2978.4</v>
      </c>
      <c r="S2">
        <v>12000</v>
      </c>
      <c r="T2" s="1">
        <f>S2*R2/1000000</f>
        <v>35.7408</v>
      </c>
      <c r="V2" s="1">
        <f>S2*Q2</f>
        <v>4080.0000000000005</v>
      </c>
    </row>
    <row r="3" spans="2:25" x14ac:dyDescent="0.3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I3" t="str">
        <f t="shared" ref="I3:I5" si="0">E3</f>
        <v>Wind Offshore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 s="3">
        <v>101.033679668459</v>
      </c>
      <c r="O3" s="3">
        <v>127.80161477418601</v>
      </c>
      <c r="P3" s="3">
        <v>193.30812380304701</v>
      </c>
      <c r="Q3">
        <v>0.54</v>
      </c>
      <c r="R3">
        <f t="shared" ref="R3:R5" si="1">Q3*8760</f>
        <v>4730.4000000000005</v>
      </c>
      <c r="S3">
        <v>70000</v>
      </c>
      <c r="T3" s="1">
        <f>S3*R3/1000000</f>
        <v>331.12800000000004</v>
      </c>
      <c r="V3" s="1">
        <f>S3*Q3</f>
        <v>37800</v>
      </c>
    </row>
    <row r="4" spans="2:25" x14ac:dyDescent="0.35">
      <c r="B4" t="s">
        <v>2</v>
      </c>
      <c r="C4" s="1">
        <v>328.74758274055478</v>
      </c>
      <c r="E4" t="s">
        <v>3</v>
      </c>
      <c r="F4" s="3">
        <f t="shared" ref="F4" si="2">C5</f>
        <v>35.49825113740178</v>
      </c>
      <c r="H4" s="3">
        <v>35.498216630999998</v>
      </c>
      <c r="I4" t="str">
        <f t="shared" si="0"/>
        <v>Sun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 s="3">
        <v>35.498216630999998</v>
      </c>
      <c r="O4" s="3">
        <v>17.0968394224066</v>
      </c>
      <c r="P4" s="3">
        <v>35.499283188</v>
      </c>
      <c r="Q4">
        <v>0.121</v>
      </c>
      <c r="R4">
        <f t="shared" si="1"/>
        <v>1059.96</v>
      </c>
      <c r="S4">
        <v>33283</v>
      </c>
      <c r="T4" s="1">
        <f t="shared" ref="T4:T5" si="3">S4*R4/1000000</f>
        <v>35.278648679999996</v>
      </c>
      <c r="V4" s="1">
        <f>S4*Q4</f>
        <v>4027.2429999999999</v>
      </c>
    </row>
    <row r="5" spans="2:25" x14ac:dyDescent="0.35">
      <c r="B5" t="s">
        <v>3</v>
      </c>
      <c r="C5" s="1">
        <v>35.49825113740178</v>
      </c>
      <c r="E5" t="s">
        <v>6</v>
      </c>
      <c r="F5" s="3">
        <f>C9</f>
        <v>9.367126946519691E-2</v>
      </c>
      <c r="H5" s="3">
        <v>8.6198399999999994E-2</v>
      </c>
      <c r="I5" t="str">
        <f t="shared" si="0"/>
        <v>Hydro Conv.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 s="3"/>
      <c r="O5" s="3">
        <v>4.6454767799539901E-2</v>
      </c>
      <c r="P5" s="3">
        <v>8.6198399999999994E-2</v>
      </c>
      <c r="Q5">
        <v>0.24</v>
      </c>
      <c r="R5">
        <f t="shared" si="1"/>
        <v>2102.4</v>
      </c>
      <c r="S5">
        <v>41</v>
      </c>
      <c r="T5" s="1">
        <f t="shared" si="3"/>
        <v>8.6198400000000008E-2</v>
      </c>
      <c r="V5" s="1">
        <f>S5*Q5</f>
        <v>9.84</v>
      </c>
    </row>
    <row r="6" spans="2:25" x14ac:dyDescent="0.35">
      <c r="C6" s="1"/>
      <c r="F6" s="3"/>
      <c r="H6" s="3"/>
      <c r="J6" s="3"/>
      <c r="K6" s="3"/>
      <c r="L6" s="3"/>
      <c r="M6" s="3"/>
      <c r="N6" s="3">
        <f>SUM(N2:N5)</f>
        <v>171.58106755894858</v>
      </c>
      <c r="O6" s="3">
        <f>SUM(O2:O5)</f>
        <v>158.10418048757262</v>
      </c>
      <c r="P6" s="3"/>
      <c r="T6" s="1"/>
      <c r="V6" s="1"/>
    </row>
    <row r="7" spans="2:25" ht="29" customHeight="1" x14ac:dyDescent="0.35">
      <c r="B7" t="s">
        <v>4</v>
      </c>
      <c r="C7" s="1">
        <v>5.2206815433406195</v>
      </c>
      <c r="J7" s="7" t="s">
        <v>34</v>
      </c>
      <c r="K7" s="7"/>
      <c r="L7" s="7"/>
      <c r="M7" s="7"/>
      <c r="N7" s="6"/>
      <c r="O7" s="3"/>
      <c r="P7" s="3"/>
    </row>
    <row r="8" spans="2:25" x14ac:dyDescent="0.35">
      <c r="B8" t="s">
        <v>5</v>
      </c>
      <c r="C8" s="1">
        <v>5.8856819838007777</v>
      </c>
      <c r="I8" t="s">
        <v>1</v>
      </c>
      <c r="J8" s="2">
        <f t="shared" ref="J8:O8" si="4">J2/$T2</f>
        <v>1.0071587475118073</v>
      </c>
      <c r="K8" s="2">
        <f t="shared" si="4"/>
        <v>0.23613119345286057</v>
      </c>
      <c r="L8" s="2">
        <f t="shared" si="4"/>
        <v>0.30097407244375057</v>
      </c>
      <c r="M8" s="2">
        <f t="shared" si="4"/>
        <v>0.26455471982131934</v>
      </c>
      <c r="N8" s="2">
        <f t="shared" si="4"/>
        <v>0.9806487616250783</v>
      </c>
      <c r="O8" s="2">
        <f>O2/$T2</f>
        <v>0.3681862611687623</v>
      </c>
      <c r="P8" s="2">
        <f t="shared" ref="P8" si="5">P2/$T2</f>
        <v>1.0073334674097949</v>
      </c>
      <c r="U8" s="2"/>
      <c r="W8" s="1"/>
    </row>
    <row r="9" spans="2:25" x14ac:dyDescent="0.35">
      <c r="B9" t="s">
        <v>6</v>
      </c>
      <c r="C9" s="1">
        <v>9.367126946519691E-2</v>
      </c>
      <c r="I9" t="s">
        <v>2</v>
      </c>
      <c r="J9" s="2">
        <f t="shared" ref="J9:M11" si="6">J3/$T3</f>
        <v>0.63558540928800944</v>
      </c>
      <c r="K9" s="2">
        <f t="shared" si="6"/>
        <v>0.73572088364656862</v>
      </c>
      <c r="L9" s="2">
        <f t="shared" si="6"/>
        <v>0.79541396363884953</v>
      </c>
      <c r="M9" s="2">
        <f t="shared" si="6"/>
        <v>0.74001238793996871</v>
      </c>
      <c r="N9" s="2">
        <f t="shared" ref="N9:O9" si="7">N3/$T3</f>
        <v>0.30511971101344187</v>
      </c>
      <c r="O9" s="2">
        <f t="shared" si="7"/>
        <v>0.38595834473130025</v>
      </c>
      <c r="P9" s="2">
        <f t="shared" ref="P9" si="8">P3/$T3</f>
        <v>0.58378670424442203</v>
      </c>
    </row>
    <row r="10" spans="2:25" x14ac:dyDescent="0.35">
      <c r="B10" t="s">
        <v>7</v>
      </c>
      <c r="C10" s="1">
        <v>3.9932852427918625E-7</v>
      </c>
      <c r="I10" t="s">
        <v>3</v>
      </c>
      <c r="J10" s="2">
        <f t="shared" si="6"/>
        <v>1.0062238197667837</v>
      </c>
      <c r="K10" s="2">
        <f t="shared" si="6"/>
        <v>0.84789029859563203</v>
      </c>
      <c r="L10" s="2">
        <f t="shared" si="6"/>
        <v>0.82844892635410039</v>
      </c>
      <c r="M10" s="2">
        <f t="shared" si="6"/>
        <v>0.77984870192442712</v>
      </c>
      <c r="N10" s="2">
        <f t="shared" ref="N10:O10" si="9">N4/$T4</f>
        <v>1.0062238197667837</v>
      </c>
      <c r="O10" s="2">
        <f t="shared" si="9"/>
        <v>0.48462285439235259</v>
      </c>
      <c r="P10" s="2">
        <f t="shared" ref="P10" si="10">P4/$T4</f>
        <v>1.0062540521322485</v>
      </c>
    </row>
    <row r="11" spans="2:25" x14ac:dyDescent="0.35">
      <c r="B11" t="s">
        <v>8</v>
      </c>
      <c r="C11" s="1">
        <v>0</v>
      </c>
      <c r="I11" t="s">
        <v>6</v>
      </c>
      <c r="J11" s="2">
        <f t="shared" si="6"/>
        <v>0.99999999999999989</v>
      </c>
      <c r="K11" s="2">
        <f t="shared" si="6"/>
        <v>0.8291722163425852</v>
      </c>
      <c r="L11" s="2">
        <f t="shared" si="6"/>
        <v>0.85718286974957647</v>
      </c>
      <c r="M11" s="2">
        <f t="shared" si="6"/>
        <v>0.81112095919448035</v>
      </c>
      <c r="N11" s="2">
        <f t="shared" ref="N11:O11" si="11">N5/$T5</f>
        <v>0</v>
      </c>
      <c r="O11" s="2">
        <f t="shared" si="11"/>
        <v>0.5389284232600593</v>
      </c>
      <c r="P11" s="2">
        <f t="shared" ref="P11" si="12">P5/$T5</f>
        <v>0.99999999999999989</v>
      </c>
    </row>
    <row r="12" spans="2:25" x14ac:dyDescent="0.35">
      <c r="B12" t="s">
        <v>9</v>
      </c>
      <c r="C12" s="1">
        <v>7.3250663972493713E-3</v>
      </c>
      <c r="I12" t="s">
        <v>41</v>
      </c>
      <c r="J12" s="2">
        <f>SUM(J2:J5)</f>
        <v>282.04119980079003</v>
      </c>
      <c r="K12" s="2">
        <f t="shared" ref="K12:M12" si="13">SUM(K2:K5)</f>
        <v>282.0411998007898</v>
      </c>
      <c r="L12" s="2">
        <f t="shared" si="13"/>
        <v>303.44133549425192</v>
      </c>
      <c r="M12" s="2">
        <f t="shared" si="13"/>
        <v>282.07614503161074</v>
      </c>
      <c r="N12" s="2"/>
      <c r="O12" s="2"/>
      <c r="P12" s="2"/>
    </row>
    <row r="13" spans="2:25" x14ac:dyDescent="0.35">
      <c r="B13" t="s">
        <v>10</v>
      </c>
      <c r="C13" s="1">
        <v>3.7719874016681842</v>
      </c>
    </row>
    <row r="14" spans="2:25" x14ac:dyDescent="0.35">
      <c r="B14" t="s">
        <v>11</v>
      </c>
      <c r="C14" s="1">
        <v>0</v>
      </c>
      <c r="E14" t="s">
        <v>22</v>
      </c>
      <c r="F14" s="1">
        <f>C22+C23+C24</f>
        <v>164.89659960189826</v>
      </c>
      <c r="G14" t="s">
        <v>21</v>
      </c>
      <c r="H14">
        <v>167</v>
      </c>
      <c r="L14">
        <v>167</v>
      </c>
      <c r="M14" s="1">
        <v>136.97548937168</v>
      </c>
      <c r="N14" s="1"/>
      <c r="O14" s="1"/>
      <c r="P14" s="1"/>
    </row>
    <row r="15" spans="2:25" x14ac:dyDescent="0.35">
      <c r="B15" t="s">
        <v>12</v>
      </c>
      <c r="C15" s="1">
        <v>78.540326751314922</v>
      </c>
      <c r="E15" t="s">
        <v>23</v>
      </c>
      <c r="F15" s="1">
        <f>C20</f>
        <v>208.74353732236526</v>
      </c>
      <c r="G15" t="s">
        <v>21</v>
      </c>
      <c r="H15" s="1">
        <f xml:space="preserve"> 154/0.74</f>
        <v>208.1081081081081</v>
      </c>
      <c r="L15">
        <v>212</v>
      </c>
      <c r="M15" s="1">
        <v>212.44775275875401</v>
      </c>
      <c r="N15" s="1"/>
      <c r="O15" s="1"/>
      <c r="P15" s="1"/>
    </row>
    <row r="16" spans="2:25" x14ac:dyDescent="0.35">
      <c r="B16" t="s">
        <v>13</v>
      </c>
      <c r="C16" s="1">
        <v>3.1599942061637543E-7</v>
      </c>
      <c r="E16" t="s">
        <v>29</v>
      </c>
      <c r="F16" s="1">
        <f>F14+F15</f>
        <v>373.64013692426352</v>
      </c>
      <c r="G16" s="1"/>
      <c r="H16" s="1">
        <f t="shared" ref="H16" si="14">H14+H15</f>
        <v>375.10810810810813</v>
      </c>
      <c r="I16" s="1"/>
      <c r="J16" s="5"/>
      <c r="K16" s="5"/>
    </row>
    <row r="17" spans="2:19" x14ac:dyDescent="0.35">
      <c r="B17" t="s">
        <v>14</v>
      </c>
      <c r="C17" s="1">
        <v>1.571744486320245E-5</v>
      </c>
    </row>
    <row r="18" spans="2:19" x14ac:dyDescent="0.35">
      <c r="B18" t="s">
        <v>15</v>
      </c>
      <c r="C18" s="1">
        <v>1.985035220748887E-5</v>
      </c>
    </row>
    <row r="20" spans="2:19" x14ac:dyDescent="0.35">
      <c r="B20" t="s">
        <v>23</v>
      </c>
      <c r="C20" s="1">
        <f>C25+C26</f>
        <v>208.74353732236526</v>
      </c>
      <c r="D20" t="s">
        <v>21</v>
      </c>
    </row>
    <row r="21" spans="2:19" x14ac:dyDescent="0.35">
      <c r="R21" s="2"/>
      <c r="S21" s="2"/>
    </row>
    <row r="22" spans="2:19" x14ac:dyDescent="0.35">
      <c r="B22" t="s">
        <v>16</v>
      </c>
      <c r="C22" s="1">
        <v>144.06824924253985</v>
      </c>
      <c r="E22" t="s">
        <v>25</v>
      </c>
      <c r="F22" s="1">
        <f>SUM(C3:C5) +C9</f>
        <v>400.3396486977731</v>
      </c>
      <c r="H22" s="1">
        <v>295.811125</v>
      </c>
      <c r="R22" s="2"/>
      <c r="S22" s="2"/>
    </row>
    <row r="23" spans="2:19" x14ac:dyDescent="0.35">
      <c r="B23" t="s">
        <v>19</v>
      </c>
      <c r="C23" s="1">
        <v>14.545551919076484</v>
      </c>
      <c r="E23" t="s">
        <v>24</v>
      </c>
      <c r="F23" s="1">
        <f>SUM(C7:C14)</f>
        <v>14.979347664000553</v>
      </c>
      <c r="H23" s="1">
        <v>45.962943000000003</v>
      </c>
      <c r="R23" s="2"/>
      <c r="S23" s="2"/>
    </row>
    <row r="24" spans="2:19" x14ac:dyDescent="0.35">
      <c r="B24" t="s">
        <v>20</v>
      </c>
      <c r="C24" s="1">
        <v>6.2827984402819395</v>
      </c>
      <c r="E24" t="s">
        <v>26</v>
      </c>
      <c r="F24" s="1">
        <f>C2-C15</f>
        <v>-41.585184046146992</v>
      </c>
      <c r="G24" t="s">
        <v>28</v>
      </c>
      <c r="H24" s="1">
        <v>35.178685999999999</v>
      </c>
      <c r="R24" s="2"/>
      <c r="S24" s="2"/>
    </row>
    <row r="25" spans="2:19" x14ac:dyDescent="0.35">
      <c r="B25" t="s">
        <v>17</v>
      </c>
      <c r="C25" s="1">
        <v>162.21187632240139</v>
      </c>
    </row>
    <row r="26" spans="2:19" x14ac:dyDescent="0.35">
      <c r="B26" t="s">
        <v>18</v>
      </c>
      <c r="C26" s="1">
        <v>46.531660999963869</v>
      </c>
    </row>
    <row r="30" spans="2:19" x14ac:dyDescent="0.35">
      <c r="C30" s="1"/>
    </row>
  </sheetData>
  <mergeCells count="1">
    <mergeCell ref="J7:M7"/>
  </mergeCells>
  <phoneticPr fontId="1" type="noConversion"/>
  <conditionalFormatting sqref="C22:C26 C3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C2:C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J8:P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2:P12">
    <cfRule type="colorScale" priority="11">
      <colorScale>
        <cfvo type="min"/>
        <cfvo type="max"/>
        <color rgb="FFFFEF9C"/>
        <color rgb="FF63BE7B"/>
      </colorScale>
    </cfRule>
  </conditionalFormatting>
  <conditionalFormatting sqref="R21:S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{EFA5028C-3024-46F7-9AD2-BB7C23F4AA1A}</x14:id>
        </ext>
      </extLst>
    </cfRule>
  </conditionalFormatting>
  <conditionalFormatting sqref="J17:K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{00FA7D8A-7E86-4572-ACFB-F7FAA736930C}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C22:C26 C30</xm:sqref>
        </x14:conditionalFormatting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J8:P11</xm:sqref>
        </x14:conditionalFormatting>
        <x14:conditionalFormatting xmlns:xm="http://schemas.microsoft.com/office/excel/2006/main">
          <x14:cfRule type="dataBar" id="{EFA5028C-3024-46F7-9AD2-BB7C23F4A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R21:S24</xm:sqref>
        </x14:conditionalFormatting>
        <x14:conditionalFormatting xmlns:xm="http://schemas.microsoft.com/office/excel/2006/main">
          <x14:cfRule type="dataBar" id="{00FA7D8A-7E86-4572-ACFB-F7FAA7369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J17:K20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2023-04-12T07:19:38Z</dcterms:modified>
</cp:coreProperties>
</file>