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E0C0693-3288-4D60-96BA-E11F1F972A48}" xr6:coauthVersionLast="47" xr6:coauthVersionMax="47" xr10:uidLastSave="{00000000-0000-0000-0000-000000000000}"/>
  <bookViews>
    <workbookView xWindow="-110" yWindow="-110" windowWidth="19420" windowHeight="10420" tabRatio="999" firstSheet="3" activeTab="8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investmentCosts" sheetId="27" r:id="rId7"/>
    <sheet name="unit2020" sheetId="11" r:id="rId8"/>
    <sheet name="unit2030" sheetId="17" r:id="rId9"/>
    <sheet name="unit2050" sheetId="19" r:id="rId10"/>
    <sheet name="unitcostsgraph" sheetId="29" r:id="rId11"/>
    <sheet name="screening curve" sheetId="18" r:id="rId12"/>
    <sheet name="node2020" sheetId="10" r:id="rId13"/>
    <sheet name="unit2030-noneWRONG" sheetId="16" r:id="rId14"/>
    <sheet name="flow__unit" sheetId="7" r:id="rId15"/>
    <sheet name="unit2040-2050" sheetId="6" r:id="rId16"/>
    <sheet name="unit2030-none_traderes" sheetId="12" r:id="rId17"/>
    <sheet name="grid__node__unit__io" sheetId="8" r:id="rId18"/>
  </sheets>
  <definedNames>
    <definedName name="_xlnm._FilterDatabase" localSheetId="6" hidden="1">investmentCosts!$A$1:$C$33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1" l="1"/>
  <c r="K5" i="11"/>
  <c r="C6" i="27" l="1"/>
  <c r="B2" i="11"/>
  <c r="B4" i="19" l="1"/>
  <c r="D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J6" i="11"/>
  <c r="B5" i="11"/>
  <c r="B4" i="11"/>
  <c r="B3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tc={BB334738-32A2-4060-A901-F2ABAE2832A3}</author>
    <author>tc={20339EAE-4E88-43E1-BDB1-9A129100C504}</author>
  </authors>
  <commentList>
    <comment ref="B1" authorId="0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C1" authorId="1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tc={27455C39-93AA-4DE6-BB73-CE567F73CD83}</author>
  </authors>
  <commentList>
    <comment ref="H52" authorId="0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<sst xmlns="http://schemas.openxmlformats.org/spreadsheetml/2006/main" count="4380" uniqueCount="226">
  <si>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</si>
  <si>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</si>
  <si>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</si>
  <si>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</si>
  <si>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</si>
  <si>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</si>
  <si>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</si>
  <si>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</si>
  <si>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</si>
  <si>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</si>
  <si>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</si>
  <si>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</si>
  <si>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</si>
  <si>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</si>
  <si>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</si>
  <si>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</si>
  <si>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</si>
  <si>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</si>
  <si>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</si>
  <si>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</si>
  <si>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</si>
  <si>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</si>
  <si>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</si>
  <si>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</si>
  <si>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</si>
  <si>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</si>
  <si>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</si>
  <si>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</si>
  <si>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</si>
  <si>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</si>
  <si>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</si>
  <si>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</si>
  <si>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</si>
  <si>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</si>
  <si>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</si>
  <si>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</si>
  <si>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</si>
  <si>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</si>
  <si>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</si>
  <si>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</si>
  <si>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</si>
  <si>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</si>
  <si>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</si>
  <si>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</si>
  <si>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</si>
  <si>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</si>
  <si>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</si>
  <si>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</si>
  <si>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</si>
  <si>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</si>
  <si>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</si>
  <si>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</si>
  <si>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</si>
  <si>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</si>
  <si>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</si>
  <si>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</si>
  <si>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</si>
  <si>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</si>
  <si>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</si>
  <si>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</si>
  <si>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</si>
  <si>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</si>
  <si>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</si>
  <si>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</si>
  <si>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</si>
  <si>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</si>
  <si>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</si>
  <si>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</si>
  <si>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</si>
  <si>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</si>
  <si>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</si>
  <si>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</si>
  <si>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</si>
  <si>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</si>
  <si>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</si>
  <si>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</si>
  <si>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</si>
  <si>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</si>
  <si>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</si>
  <si>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</si>
  <si>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</si>
  <si>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</si>
  <si>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</si>
  <si>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</si>
  <si>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</si>
  <si>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</si>
  <si>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</si>
  <si>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</si>
  <si>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</si>
  <si>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</si>
  <si>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</si>
  <si>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</si>
  <si>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</si>
  <si>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</si>
  <si>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</si>
  <si>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</si>
  <si>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</si>
  <si>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</si>
  <si>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</si>
  <si>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</si>
  <si>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</si>
  <si>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</si>
  <si>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</si>
  <si>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</si>
  <si>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</si>
  <si>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</si>
  <si>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</si>
  <si>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</si>
  <si>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</si>
  <si>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</si>
  <si>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</si>
  <si>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</si>
  <si>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</si>
  <si>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</si>
  <si>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</si>
  <si>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</si>
  <si>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</si>
  <si>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</si>
  <si>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</si>
  <si>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</si>
  <si>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</si>
  <si>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</si>
  <si>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</si>
  <si>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</si>
  <si>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</si>
  <si>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</si>
  <si>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</si>
  <si>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</si>
  <si>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</si>
  <si>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</si>
  <si>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</si>
  <si>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</si>
  <si>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</si>
  <si>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</si>
  <si>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</si>
  <si>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</si>
  <si>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</si>
  <si>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</si>
  <si>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</si>
  <si>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</si>
  <si>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</si>
  <si>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</si>
  <si>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</si>
  <si>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</si>
  <si>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</si>
  <si>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</si>
  <si>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</si>
  <si>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</si>
  <si>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</si>
  <si>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</si>
  <si>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</si>
  <si>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</si>
  <si>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</si>
  <si>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</si>
  <si>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</si>
  <si>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</si>
  <si>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</si>
  <si>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</si>
  <si>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</si>
  <si>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</si>
  <si>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</si>
  <si>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</si>
  <si>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</si>
  <si>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</si>
  <si>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</si>
  <si>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</si>
  <si>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</si>
  <si>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</si>
  <si>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</si>
  <si>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</si>
  <si>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</si>
  <si>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</si>
  <si>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</si>
  <si>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</si>
  <si>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</si>
  <si>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</si>
  <si>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</si>
  <si>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</si>
  <si>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</si>
  <si>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</si>
  <si>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</si>
  <si>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</si>
  <si>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</si>
  <si>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</si>
  <si>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</si>
  <si>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</si>
  <si>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product</t>
  </si>
  <si>
    <t>io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</si>
  <si>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</si>
  <si>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</si>
  <si>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</si>
  <si>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</si>
  <si>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</si>
  <si>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</si>
  <si>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</si>
  <si>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</si>
  <si>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</si>
  <si>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</si>
  <si>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</si>
  <si>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</si>
  <si>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</si>
  <si>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</si>
  <si>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</si>
  <si>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</si>
  <si>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</si>
  <si>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</si>
  <si>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</si>
  <si>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</si>
  <si>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</si>
  <si>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</si>
  <si>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</si>
  <si>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&lt;---rename to base</t>
  </si>
  <si>
    <t>hydrogen_turbine</t>
  </si>
  <si>
    <t>hydrogen_CHP</t>
  </si>
  <si>
    <t>hydrogen_combined_cycle</t>
  </si>
  <si>
    <t>electrolyzer</t>
  </si>
  <si>
    <t>fuel_cell</t>
  </si>
  <si>
    <t>misssing var costs &gt; from role of hydrogen greenhouse gas  paper Benjamin Lux</t>
  </si>
  <si>
    <t>role of hydrogen greenhouse gas  paper Benjamin Lux</t>
  </si>
  <si>
    <t>traderes same source but not in DB</t>
  </si>
  <si>
    <t>&lt;- added dummy 25</t>
  </si>
  <si>
    <t>&lt;- added dummy 200</t>
  </si>
  <si>
    <t>&lt; =  biofuel</t>
  </si>
  <si>
    <t>&lt; from Silke 65 , but benjamin lux study said 81 eur/mwh from outside europe</t>
  </si>
  <si>
    <t>in emlab and Traderes Eur/MW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</si>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</sst>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  <font>
      <b/>
      <sz val="11"/>
      <name val="Calibri"/>
      <family val="2"/>
      <scheme val="minor"/>
    </font>
    <font>
      <sz val="9"/>
      <color theme="1"/>
      <name val="Segoe UI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  <xf numFmtId="0" fontId="0" fillId="11" borderId="0" xfId="0" applyFill="1"/>
    <xf numFmtId="1" fontId="0" fillId="0" borderId="1" xfId="0" applyNumberFormat="1" applyBorder="1"/>
    <xf numFmtId="0" fontId="16" fillId="12" borderId="1" xfId="0" applyFont="1" applyFill="1" applyBorder="1"/>
    <xf numFmtId="0" fontId="0" fillId="7" borderId="1" xfId="0" applyFill="1" applyBorder="1"/>
    <xf numFmtId="0" fontId="0" fillId="11" borderId="1" xfId="0" applyFill="1" applyBorder="1"/>
    <xf numFmtId="0" fontId="0" fillId="0" borderId="0" xfId="0" applyBorder="1"/>
    <xf numFmtId="1" fontId="7" fillId="10" borderId="0" xfId="3" applyNumberFormat="1" applyFill="1" applyBorder="1"/>
    <xf numFmtId="0" fontId="0" fillId="5" borderId="0" xfId="0" applyFill="1" applyBorder="1"/>
    <xf numFmtId="0" fontId="0" fillId="0" borderId="0" xfId="0" applyFill="1" applyBorder="1"/>
    <xf numFmtId="1" fontId="7" fillId="10" borderId="1" xfId="3" applyNumberFormat="1" applyFill="1" applyBorder="1"/>
    <xf numFmtId="2" fontId="9" fillId="13" borderId="2" xfId="0" applyNumberFormat="1" applyFont="1" applyFill="1" applyBorder="1"/>
    <xf numFmtId="0" fontId="17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0" fillId="7" borderId="0" xfId="0" applyFill="1" applyBorder="1"/>
    <xf numFmtId="0" fontId="18" fillId="5" borderId="1" xfId="0" applyFont="1" applyFill="1" applyBorder="1"/>
    <xf numFmtId="0" fontId="18" fillId="0" borderId="1" xfId="0" applyFont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unitcostsgraph!$A$14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unitcostsgraph!$B$14:$D$14</c:f>
              <c:numCache>
                <c:formatCode>General</c:formatCode>
                <c:ptCount val="3"/>
                <c:pt idx="0">
                  <c:v>8000000</c:v>
                </c:pt>
                <c:pt idx="1">
                  <c:v>2690000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0-4D16-A178-244B49BC16FF}"/>
            </c:ext>
          </c:extLst>
        </c:ser>
        <c:ser>
          <c:idx val="1"/>
          <c:order val="1"/>
          <c:tx>
            <c:strRef>
              <c:f>unitcostsgraph!$A$15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unitcostsgraph!$B$15:$D$15</c:f>
              <c:numCache>
                <c:formatCode>General</c:formatCode>
                <c:ptCount val="3"/>
                <c:pt idx="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0-4D16-A178-244B49BC16FF}"/>
            </c:ext>
          </c:extLst>
        </c:ser>
        <c:ser>
          <c:idx val="2"/>
          <c:order val="2"/>
          <c:tx>
            <c:strRef>
              <c:f>unitcostsgraph!$A$16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unitcostsgraph!$B$16:$D$16</c:f>
              <c:numCache>
                <c:formatCode>General</c:formatCode>
                <c:ptCount val="3"/>
                <c:pt idx="0">
                  <c:v>3845510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0-4D16-A178-244B49BC16FF}"/>
            </c:ext>
          </c:extLst>
        </c:ser>
        <c:ser>
          <c:idx val="3"/>
          <c:order val="3"/>
          <c:tx>
            <c:strRef>
              <c:f>unitcostsgraph!$A$17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unitcostsgraph!$B$17:$D$17</c:f>
              <c:numCache>
                <c:formatCode>General</c:formatCode>
                <c:ptCount val="3"/>
                <c:pt idx="0">
                  <c:v>321000</c:v>
                </c:pt>
                <c:pt idx="1">
                  <c:v>176000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9-42DD-A054-792C2EB7456F}"/>
            </c:ext>
          </c:extLst>
        </c:ser>
        <c:ser>
          <c:idx val="4"/>
          <c:order val="4"/>
          <c:tx>
            <c:strRef>
              <c:f>unitcostsgraph!$A$18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unitcostsgraph!$B$18:$D$18</c:f>
              <c:numCache>
                <c:formatCode>General</c:formatCode>
                <c:ptCount val="3"/>
                <c:pt idx="0">
                  <c:v>7940450</c:v>
                </c:pt>
                <c:pt idx="1">
                  <c:v>4000000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09-42DD-A054-792C2EB7456F}"/>
            </c:ext>
          </c:extLst>
        </c:ser>
        <c:ser>
          <c:idx val="5"/>
          <c:order val="5"/>
          <c:tx>
            <c:strRef>
              <c:f>unitcostsgraph!$A$19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unitcostsgraph!$B$19:$D$19</c:f>
              <c:numCache>
                <c:formatCode>General</c:formatCode>
                <c:ptCount val="3"/>
                <c:pt idx="1">
                  <c:v>435000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E09-42DD-A054-792C2EB7456F}"/>
            </c:ext>
          </c:extLst>
        </c:ser>
        <c:ser>
          <c:idx val="6"/>
          <c:order val="6"/>
          <c:tx>
            <c:strRef>
              <c:f>unitcostsgraph!$A$20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unitcostsgraph!$B$1:$D$1</c:f>
              <c:numCache>
                <c:formatCode>0.00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unitcostsgraph!$B$20:$D$20</c:f>
              <c:numCache>
                <c:formatCode>General</c:formatCode>
                <c:ptCount val="3"/>
                <c:pt idx="0">
                  <c:v>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E09-42DD-A054-792C2EB74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57439"/>
        <c:axId val="607357855"/>
      </c:scatterChart>
      <c:valAx>
        <c:axId val="60735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855"/>
        <c:crosses val="autoZero"/>
        <c:crossBetween val="midCat"/>
      </c:valAx>
      <c:valAx>
        <c:axId val="6073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5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125064.52502845612</c:v>
                </c:pt>
                <c:pt idx="2">
                  <c:v>134283.27400722605</c:v>
                </c:pt>
                <c:pt idx="3">
                  <c:v>143502.02298599601</c:v>
                </c:pt>
                <c:pt idx="4">
                  <c:v>152720.77196476597</c:v>
                </c:pt>
                <c:pt idx="5">
                  <c:v>161939.52094353593</c:v>
                </c:pt>
                <c:pt idx="6">
                  <c:v>171158.26992230589</c:v>
                </c:pt>
                <c:pt idx="7">
                  <c:v>180377.01890107582</c:v>
                </c:pt>
                <c:pt idx="8">
                  <c:v>189595.76787984578</c:v>
                </c:pt>
                <c:pt idx="9">
                  <c:v>198814.51685861574</c:v>
                </c:pt>
                <c:pt idx="10">
                  <c:v>208033.26583738567</c:v>
                </c:pt>
                <c:pt idx="11">
                  <c:v>217252.01481615566</c:v>
                </c:pt>
                <c:pt idx="12">
                  <c:v>226470.76379492559</c:v>
                </c:pt>
                <c:pt idx="13">
                  <c:v>235689.51277369555</c:v>
                </c:pt>
                <c:pt idx="14">
                  <c:v>244908.26175246548</c:v>
                </c:pt>
                <c:pt idx="15">
                  <c:v>254127.01073123544</c:v>
                </c:pt>
                <c:pt idx="16">
                  <c:v>263345.75971000537</c:v>
                </c:pt>
                <c:pt idx="17">
                  <c:v>272564.50868877536</c:v>
                </c:pt>
                <c:pt idx="18">
                  <c:v>281783.25766754535</c:v>
                </c:pt>
                <c:pt idx="19">
                  <c:v>291002.00664631522</c:v>
                </c:pt>
                <c:pt idx="20">
                  <c:v>300220.75562508521</c:v>
                </c:pt>
                <c:pt idx="21">
                  <c:v>309439.5046038552</c:v>
                </c:pt>
                <c:pt idx="22">
                  <c:v>318658.25358262513</c:v>
                </c:pt>
                <c:pt idx="23">
                  <c:v>327877.00256139506</c:v>
                </c:pt>
                <c:pt idx="24">
                  <c:v>337095.75154016505</c:v>
                </c:pt>
                <c:pt idx="25">
                  <c:v>346314.50051893498</c:v>
                </c:pt>
                <c:pt idx="26">
                  <c:v>355533.24949770491</c:v>
                </c:pt>
                <c:pt idx="27">
                  <c:v>364751.9984764749</c:v>
                </c:pt>
                <c:pt idx="28">
                  <c:v>373970.74745524477</c:v>
                </c:pt>
                <c:pt idx="29">
                  <c:v>383189.49643401476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136455.1674824997</c:v>
                </c:pt>
                <c:pt idx="2">
                  <c:v>145615.23706183871</c:v>
                </c:pt>
                <c:pt idx="3">
                  <c:v>154775.30664117771</c:v>
                </c:pt>
                <c:pt idx="4">
                  <c:v>163935.37622051671</c:v>
                </c:pt>
                <c:pt idx="5">
                  <c:v>173095.44579985572</c:v>
                </c:pt>
                <c:pt idx="6">
                  <c:v>182255.51537919472</c:v>
                </c:pt>
                <c:pt idx="7">
                  <c:v>191415.58495853373</c:v>
                </c:pt>
                <c:pt idx="8">
                  <c:v>200575.6545378727</c:v>
                </c:pt>
                <c:pt idx="9">
                  <c:v>209735.72411721171</c:v>
                </c:pt>
                <c:pt idx="10">
                  <c:v>218895.79369655071</c:v>
                </c:pt>
                <c:pt idx="11">
                  <c:v>228055.86327588971</c:v>
                </c:pt>
                <c:pt idx="12">
                  <c:v>237215.93285522872</c:v>
                </c:pt>
                <c:pt idx="13">
                  <c:v>246376.00243456772</c:v>
                </c:pt>
                <c:pt idx="14">
                  <c:v>255536.07201390673</c:v>
                </c:pt>
                <c:pt idx="15">
                  <c:v>264696.14159324573</c:v>
                </c:pt>
                <c:pt idx="16">
                  <c:v>273856.21117258474</c:v>
                </c:pt>
                <c:pt idx="17">
                  <c:v>283016.28075192374</c:v>
                </c:pt>
                <c:pt idx="18">
                  <c:v>292176.35033126274</c:v>
                </c:pt>
                <c:pt idx="19">
                  <c:v>301336.41991060175</c:v>
                </c:pt>
                <c:pt idx="20">
                  <c:v>310496.48948994075</c:v>
                </c:pt>
                <c:pt idx="21">
                  <c:v>319656.55906927976</c:v>
                </c:pt>
                <c:pt idx="22">
                  <c:v>328816.62864861876</c:v>
                </c:pt>
                <c:pt idx="23">
                  <c:v>337976.69822795776</c:v>
                </c:pt>
                <c:pt idx="24">
                  <c:v>347136.76780729677</c:v>
                </c:pt>
                <c:pt idx="25">
                  <c:v>356296.83738663577</c:v>
                </c:pt>
                <c:pt idx="26">
                  <c:v>365456.90696597472</c:v>
                </c:pt>
                <c:pt idx="27">
                  <c:v>374616.97654531372</c:v>
                </c:pt>
                <c:pt idx="28">
                  <c:v>383777.04612465273</c:v>
                </c:pt>
                <c:pt idx="29">
                  <c:v>392937.11570399179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416889.73810867919</c:v>
                </c:pt>
                <c:pt idx="2">
                  <c:v>462189.28041103686</c:v>
                </c:pt>
                <c:pt idx="3">
                  <c:v>507488.82271339453</c:v>
                </c:pt>
                <c:pt idx="4">
                  <c:v>552788.36501575226</c:v>
                </c:pt>
                <c:pt idx="5">
                  <c:v>598087.90731811</c:v>
                </c:pt>
                <c:pt idx="6">
                  <c:v>643387.44962046773</c:v>
                </c:pt>
                <c:pt idx="7">
                  <c:v>688686.99192282546</c:v>
                </c:pt>
                <c:pt idx="8">
                  <c:v>733986.53422518319</c:v>
                </c:pt>
                <c:pt idx="9">
                  <c:v>779286.0765275408</c:v>
                </c:pt>
                <c:pt idx="10">
                  <c:v>824585.61882989854</c:v>
                </c:pt>
                <c:pt idx="11">
                  <c:v>869885.16113225627</c:v>
                </c:pt>
                <c:pt idx="12">
                  <c:v>915184.703434614</c:v>
                </c:pt>
                <c:pt idx="13">
                  <c:v>960484.24573697173</c:v>
                </c:pt>
                <c:pt idx="14">
                  <c:v>1005783.7880393295</c:v>
                </c:pt>
                <c:pt idx="15">
                  <c:v>1051083.3303416872</c:v>
                </c:pt>
                <c:pt idx="16">
                  <c:v>1096382.8726440449</c:v>
                </c:pt>
                <c:pt idx="17">
                  <c:v>1141682.4149464024</c:v>
                </c:pt>
                <c:pt idx="18">
                  <c:v>1186981.9572487602</c:v>
                </c:pt>
                <c:pt idx="19">
                  <c:v>1232281.4995511179</c:v>
                </c:pt>
                <c:pt idx="20">
                  <c:v>1277581.0418534756</c:v>
                </c:pt>
                <c:pt idx="21">
                  <c:v>1322880.5841558336</c:v>
                </c:pt>
                <c:pt idx="22">
                  <c:v>1368180.1264581911</c:v>
                </c:pt>
                <c:pt idx="23">
                  <c:v>1413479.6687605488</c:v>
                </c:pt>
                <c:pt idx="24">
                  <c:v>1458779.2110629065</c:v>
                </c:pt>
                <c:pt idx="25">
                  <c:v>1504078.7533652643</c:v>
                </c:pt>
                <c:pt idx="26">
                  <c:v>1549378.295667622</c:v>
                </c:pt>
                <c:pt idx="27">
                  <c:v>1594677.8379699797</c:v>
                </c:pt>
                <c:pt idx="28">
                  <c:v>1639977.3802723375</c:v>
                </c:pt>
                <c:pt idx="29">
                  <c:v>1685276.9225746952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66529.791308615924</c:v>
                </c:pt>
                <c:pt idx="2">
                  <c:v>79170.109627336089</c:v>
                </c:pt>
                <c:pt idx="3">
                  <c:v>91810.427946056254</c:v>
                </c:pt>
                <c:pt idx="4">
                  <c:v>104450.74626477642</c:v>
                </c:pt>
                <c:pt idx="5">
                  <c:v>117091.06458349658</c:v>
                </c:pt>
                <c:pt idx="6">
                  <c:v>129731.38290221675</c:v>
                </c:pt>
                <c:pt idx="7">
                  <c:v>142371.7012209369</c:v>
                </c:pt>
                <c:pt idx="8">
                  <c:v>155012.01953965708</c:v>
                </c:pt>
                <c:pt idx="9">
                  <c:v>167652.33785837726</c:v>
                </c:pt>
                <c:pt idx="10">
                  <c:v>180292.65617709741</c:v>
                </c:pt>
                <c:pt idx="11">
                  <c:v>192932.97449581759</c:v>
                </c:pt>
                <c:pt idx="12">
                  <c:v>205573.29281453774</c:v>
                </c:pt>
                <c:pt idx="13">
                  <c:v>218213.61113325792</c:v>
                </c:pt>
                <c:pt idx="14">
                  <c:v>230853.92945197807</c:v>
                </c:pt>
                <c:pt idx="15">
                  <c:v>243494.24777069825</c:v>
                </c:pt>
                <c:pt idx="16">
                  <c:v>256134.5660894184</c:v>
                </c:pt>
                <c:pt idx="17">
                  <c:v>268774.88440813858</c:v>
                </c:pt>
                <c:pt idx="18">
                  <c:v>281415.20272685873</c:v>
                </c:pt>
                <c:pt idx="19">
                  <c:v>294055.52104557888</c:v>
                </c:pt>
                <c:pt idx="20">
                  <c:v>306695.83936429908</c:v>
                </c:pt>
                <c:pt idx="21">
                  <c:v>319336.15768301929</c:v>
                </c:pt>
                <c:pt idx="22">
                  <c:v>331976.47600173939</c:v>
                </c:pt>
                <c:pt idx="23">
                  <c:v>344616.79432045959</c:v>
                </c:pt>
                <c:pt idx="24">
                  <c:v>357257.11263917969</c:v>
                </c:pt>
                <c:pt idx="25">
                  <c:v>369897.43095789989</c:v>
                </c:pt>
                <c:pt idx="26">
                  <c:v>382537.7492766201</c:v>
                </c:pt>
                <c:pt idx="27">
                  <c:v>395178.0675953402</c:v>
                </c:pt>
                <c:pt idx="28">
                  <c:v>407818.3859140604</c:v>
                </c:pt>
                <c:pt idx="29">
                  <c:v>420458.70423278061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397642</xdr:colOff>
      <xdr:row>5</xdr:row>
      <xdr:rowOff>28576</xdr:rowOff>
    </xdr:from>
    <xdr:to>
      <xdr:col>32</xdr:col>
      <xdr:colOff>589455</xdr:colOff>
      <xdr:row>23</xdr:row>
      <xdr:rowOff>50144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58590" y="959179"/>
          <a:ext cx="10614572" cy="3368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11</xdr:row>
      <xdr:rowOff>132137</xdr:rowOff>
    </xdr:from>
    <xdr:to>
      <xdr:col>21</xdr:col>
      <xdr:colOff>218420</xdr:colOff>
      <xdr:row>49</xdr:row>
      <xdr:rowOff>104204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A27D-507F-7560-7BD5-5466146C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0" y="2122862"/>
          <a:ext cx="7854295" cy="68522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10</xdr:row>
      <xdr:rowOff>9525</xdr:rowOff>
    </xdr:from>
    <xdr:to>
      <xdr:col>14</xdr:col>
      <xdr:colOff>425450</xdr:colOff>
      <xdr:row>25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6CADD-1A69-4542-9F33-AB7E6F48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4-13T10:02:47.94" personId="{08DB7B5E-EE37-4573-9C2A-FF3EA7A96B25}" id="{BB334738-32A2-4060-A901-F2ABAE2832A3}">
    <text>in traderes
€/MW(h)/year, same as emlab</text>
  </threadedComment>
  <threadedComment ref="C1" dT="2022-04-08T13:22:02.82" personId="{08DB7B5E-EE37-4573-9C2A-FF3EA7A96B25}" id="{20339EAE-4E88-43E1-BDB1-9A129100C504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52" dT="2022-10-25T14:44:30.68" personId="{08DB7B5E-EE37-4573-9C2A-FF3EA7A96B25}" id="{27455C39-93AA-4DE6-BB73-CE567F73CD83}">
    <text xml:space="preserve">This is from MIT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yPSA/technology-data/blob/master/outputs/costs_2020.csv" TargetMode="Externa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FF6699"/>
  </sheetPr>
  <dimension ref="A1:J12"/>
  <sheetViews>
    <sheetView workbookViewId="0">
      <selection activeCell="F34" sqref="F34"/>
    </sheetView>
  </sheetViews>
  <sheetFormatPr defaultRowHeight="14.5"/>
  <cols>
    <col min="1" max="1" width="25.6328125" customWidth="1"/>
    <col min="2" max="2" width="17.453125" customWidth="1"/>
  </cols>
  <sheetData>
    <row r="1" spans="1:10">
      <c r="A1" s="34" t="s">
        <v>185</v>
      </c>
      <c r="B1" s="34" t="s">
        <v>119</v>
      </c>
      <c r="C1" s="34" t="s">
        <v>105</v>
      </c>
      <c r="D1" s="34" t="s">
        <v>122</v>
      </c>
      <c r="F1" t="s">
        <v>123</v>
      </c>
      <c r="J1" s="35" t="s">
        <v>171</v>
      </c>
    </row>
    <row r="2" spans="1:10">
      <c r="A2" s="43" t="s">
        <v>216</v>
      </c>
      <c r="B2" s="43"/>
      <c r="C2" s="43">
        <v>0.5</v>
      </c>
      <c r="D2" s="43">
        <f>F2*0.05</f>
        <v>40000</v>
      </c>
      <c r="F2" s="39">
        <v>800000</v>
      </c>
      <c r="J2" t="s">
        <v>219</v>
      </c>
    </row>
    <row r="3" spans="1:10">
      <c r="A3" s="43" t="s">
        <v>213</v>
      </c>
      <c r="B3" s="43">
        <v>2.7</v>
      </c>
      <c r="C3" s="43">
        <v>0.85</v>
      </c>
      <c r="D3" s="43">
        <v>30000</v>
      </c>
      <c r="F3" s="39">
        <v>730000</v>
      </c>
      <c r="J3" t="s">
        <v>218</v>
      </c>
    </row>
    <row r="4" spans="1:10">
      <c r="A4" s="43" t="s">
        <v>214</v>
      </c>
      <c r="B4" s="43">
        <f>B3</f>
        <v>2.7</v>
      </c>
      <c r="C4" s="43">
        <v>0.61</v>
      </c>
      <c r="D4" s="43">
        <v>11250</v>
      </c>
      <c r="F4" s="39">
        <v>750000</v>
      </c>
      <c r="J4" t="s">
        <v>217</v>
      </c>
    </row>
    <row r="5" spans="1:10">
      <c r="A5" s="34" t="s">
        <v>212</v>
      </c>
      <c r="B5" s="34">
        <v>1.5</v>
      </c>
      <c r="C5" s="34">
        <v>0.4</v>
      </c>
      <c r="D5" s="34">
        <v>8700</v>
      </c>
      <c r="F5">
        <v>435000</v>
      </c>
      <c r="J5" t="s">
        <v>192</v>
      </c>
    </row>
    <row r="6" spans="1:10">
      <c r="A6" s="34" t="s">
        <v>215</v>
      </c>
      <c r="B6" s="34">
        <v>0</v>
      </c>
      <c r="C6" s="34">
        <v>0.74</v>
      </c>
      <c r="D6" s="34">
        <v>7000</v>
      </c>
      <c r="F6">
        <v>350000</v>
      </c>
      <c r="J6" t="s">
        <v>192</v>
      </c>
    </row>
    <row r="12" spans="1:10">
      <c r="C12" t="s">
        <v>225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B71E-25F5-45F0-94D6-B22CBC9244DA}">
  <dimension ref="A1:D23"/>
  <sheetViews>
    <sheetView workbookViewId="0">
      <selection activeCell="G29" sqref="G29"/>
    </sheetView>
  </sheetViews>
  <sheetFormatPr defaultRowHeight="14.5"/>
  <cols>
    <col min="1" max="1" width="30.81640625" customWidth="1"/>
  </cols>
  <sheetData>
    <row r="1" spans="1:4">
      <c r="B1" s="49">
        <v>2020</v>
      </c>
      <c r="C1" s="49">
        <v>2030</v>
      </c>
      <c r="D1" s="49">
        <v>2050</v>
      </c>
    </row>
    <row r="2" spans="1:4">
      <c r="A2" s="13" t="s">
        <v>26</v>
      </c>
      <c r="B2" s="14">
        <v>2040000</v>
      </c>
      <c r="C2" s="14">
        <v>2040000</v>
      </c>
      <c r="D2" s="14"/>
    </row>
    <row r="3" spans="1:4">
      <c r="A3" s="13" t="s">
        <v>27</v>
      </c>
      <c r="B3" s="14"/>
      <c r="C3" s="14">
        <v>2900000</v>
      </c>
      <c r="D3" s="14"/>
    </row>
    <row r="4" spans="1:4">
      <c r="A4" s="13" t="s">
        <v>32</v>
      </c>
      <c r="B4" s="14"/>
      <c r="C4" s="14">
        <v>830000</v>
      </c>
      <c r="D4" s="14"/>
    </row>
    <row r="5" spans="1:4">
      <c r="A5" s="13" t="s">
        <v>33</v>
      </c>
      <c r="B5" s="14"/>
      <c r="C5" s="14">
        <v>1200000</v>
      </c>
      <c r="D5" s="14"/>
    </row>
    <row r="6" spans="1:4">
      <c r="A6" s="13" t="s">
        <v>34</v>
      </c>
      <c r="B6" s="14"/>
      <c r="C6" s="14">
        <v>1200000</v>
      </c>
      <c r="D6" s="14"/>
    </row>
    <row r="7" spans="1:4">
      <c r="A7" s="13" t="s">
        <v>172</v>
      </c>
      <c r="B7" s="14">
        <v>3845510</v>
      </c>
      <c r="C7" s="14"/>
      <c r="D7" s="14"/>
    </row>
    <row r="8" spans="1:4">
      <c r="A8" s="13" t="s">
        <v>215</v>
      </c>
      <c r="B8" s="14"/>
      <c r="C8" s="14"/>
      <c r="D8" s="14">
        <v>350000</v>
      </c>
    </row>
    <row r="9" spans="1:4">
      <c r="A9" s="13" t="s">
        <v>176</v>
      </c>
      <c r="B9" s="14">
        <v>343000</v>
      </c>
      <c r="C9" s="14"/>
      <c r="D9" s="14"/>
    </row>
    <row r="10" spans="1:4">
      <c r="A10" s="13" t="s">
        <v>216</v>
      </c>
      <c r="B10" s="14"/>
      <c r="C10" s="14"/>
      <c r="D10" s="14">
        <v>800000</v>
      </c>
    </row>
    <row r="11" spans="1:4">
      <c r="A11" s="13" t="s">
        <v>213</v>
      </c>
      <c r="B11" s="14"/>
      <c r="C11" s="14"/>
      <c r="D11" s="14">
        <v>730000</v>
      </c>
    </row>
    <row r="12" spans="1:4">
      <c r="A12" s="13" t="s">
        <v>214</v>
      </c>
      <c r="B12" s="14"/>
      <c r="C12" s="14"/>
      <c r="D12" s="14">
        <v>750000</v>
      </c>
    </row>
    <row r="13" spans="1:4">
      <c r="A13" s="13" t="s">
        <v>212</v>
      </c>
      <c r="B13" s="14"/>
      <c r="C13" s="14"/>
      <c r="D13" s="14">
        <v>435000</v>
      </c>
    </row>
    <row r="14" spans="1:4">
      <c r="A14" s="13" t="s">
        <v>42</v>
      </c>
      <c r="B14" s="14">
        <v>8000000</v>
      </c>
      <c r="C14" s="14">
        <v>2690000</v>
      </c>
      <c r="D14" s="14"/>
    </row>
    <row r="15" spans="1:4">
      <c r="A15" s="13" t="s">
        <v>44</v>
      </c>
      <c r="B15" s="14">
        <v>8000000</v>
      </c>
      <c r="C15" s="14"/>
      <c r="D15" s="14"/>
    </row>
    <row r="16" spans="1:4">
      <c r="A16" s="13" t="s">
        <v>175</v>
      </c>
      <c r="B16" s="14">
        <v>3845510</v>
      </c>
      <c r="C16" s="14"/>
      <c r="D16" s="14"/>
    </row>
    <row r="17" spans="1:4">
      <c r="A17" s="13" t="s">
        <v>178</v>
      </c>
      <c r="B17" s="14">
        <v>321000</v>
      </c>
      <c r="C17" s="14">
        <v>176000</v>
      </c>
      <c r="D17" s="14"/>
    </row>
    <row r="18" spans="1:4">
      <c r="A18" s="13" t="s">
        <v>13</v>
      </c>
      <c r="B18" s="14">
        <v>7940450</v>
      </c>
      <c r="C18" s="14">
        <v>4000000</v>
      </c>
      <c r="D18" s="14"/>
    </row>
    <row r="19" spans="1:4">
      <c r="A19" s="13" t="s">
        <v>64</v>
      </c>
      <c r="B19" s="14"/>
      <c r="C19" s="14">
        <v>435000</v>
      </c>
      <c r="D19" s="14"/>
    </row>
    <row r="20" spans="1:4">
      <c r="A20" s="13" t="s">
        <v>179</v>
      </c>
      <c r="B20" s="14">
        <v>2000000</v>
      </c>
      <c r="C20" s="14"/>
      <c r="D20" s="14"/>
    </row>
    <row r="21" spans="1:4">
      <c r="A21" s="13" t="s">
        <v>69</v>
      </c>
      <c r="B21" s="14">
        <v>587000</v>
      </c>
      <c r="C21" s="14">
        <v>380000</v>
      </c>
      <c r="D21" s="14">
        <v>380000</v>
      </c>
    </row>
    <row r="22" spans="1:4">
      <c r="A22" s="13" t="s">
        <v>73</v>
      </c>
      <c r="B22" s="14">
        <v>2270000</v>
      </c>
      <c r="C22" s="14">
        <v>1930000</v>
      </c>
      <c r="D22" s="14">
        <v>1800000</v>
      </c>
    </row>
    <row r="23" spans="1:4">
      <c r="A23" s="13" t="s">
        <v>74</v>
      </c>
      <c r="B23" s="14">
        <v>1150000</v>
      </c>
      <c r="C23" s="14">
        <v>1040000</v>
      </c>
      <c r="D23" s="14">
        <v>1040000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198</v>
      </c>
      <c r="S1" t="s">
        <v>199</v>
      </c>
    </row>
    <row r="2" spans="1:23">
      <c r="A2" t="s">
        <v>197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5">
        <v>0.26676</v>
      </c>
    </row>
    <row r="3" spans="1:23">
      <c r="A3" s="24">
        <v>2020</v>
      </c>
      <c r="B3" s="24">
        <f>VLOOKUP(B2,node!$A$15:$D$30,4,0)</f>
        <v>21.175000000000001</v>
      </c>
      <c r="C3" s="24">
        <f>VLOOKUP(C2,node!$A$15:$D$30,4,0)</f>
        <v>74.965000000000003</v>
      </c>
      <c r="D3" s="24">
        <f>VLOOKUP(D2,node!$A$15:$D$30,4,0)</f>
        <v>46.44</v>
      </c>
      <c r="E3" s="24">
        <f>VLOOKUP(E2,node!$A$15:$D$30,4,0)</f>
        <v>6.48</v>
      </c>
      <c r="F3" s="24">
        <f>VLOOKUP(F2,node!$A$15:$D$30,4,0)</f>
        <v>16.716999999999999</v>
      </c>
      <c r="G3" s="24">
        <f>VLOOKUP(G2,node!$A$15:$D$30,4,0)</f>
        <v>13.4</v>
      </c>
      <c r="H3" s="24">
        <f>VLOOKUP(H2,node!$A$15:$D$30,4,0)</f>
        <v>1.69</v>
      </c>
      <c r="I3" s="24">
        <f>VLOOKUP(I2,node!$A$15:$D$30,4,0)</f>
        <v>4.5360000000000005</v>
      </c>
      <c r="J3" s="24">
        <f>VLOOKUP(J2,node!$A$15:$D$30,4,0)</f>
        <v>10.8</v>
      </c>
      <c r="K3" s="24">
        <f>VLOOKUP(K2,node!$A$15:$D$30,4,0)</f>
        <v>7.5</v>
      </c>
      <c r="L3" s="24">
        <f>VLOOKUP(L2,node!$A$15:$D$30,4,0)</f>
        <v>45</v>
      </c>
      <c r="M3" s="24">
        <f>VLOOKUP(M2,node!$A$15:$D$30,4,0)</f>
        <v>82.5</v>
      </c>
      <c r="N3" s="24">
        <f>VLOOKUP(N2,node!$A$15:$D$30,4,0)</f>
        <v>86.844999999999999</v>
      </c>
      <c r="O3" s="24">
        <f>VLOOKUP(O2,node!$A$15:$D$30,4,0)</f>
        <v>15</v>
      </c>
      <c r="R3" s="7" t="s">
        <v>86</v>
      </c>
      <c r="S3">
        <v>0</v>
      </c>
    </row>
    <row r="4" spans="1:23">
      <c r="A4" s="24">
        <v>2030</v>
      </c>
      <c r="B4" s="24">
        <f>VLOOKUP(B2,node!$A$1:$D$14,4,0)</f>
        <v>40.68</v>
      </c>
      <c r="C4" s="24">
        <f>VLOOKUP(C2,node!$A$1:$D$14,4,0)</f>
        <v>65</v>
      </c>
      <c r="D4" s="24">
        <f>VLOOKUP(D2,node!$A$1:$D$14,4,0)</f>
        <v>36.323999999999998</v>
      </c>
      <c r="E4" s="24">
        <f>VLOOKUP(E2,node!$A$1:$D$14,4,0)</f>
        <v>6.48</v>
      </c>
      <c r="F4" s="24">
        <f>VLOOKUP(F2,node!$A$1:$D$14,4,0)</f>
        <v>26.81</v>
      </c>
      <c r="G4" s="24">
        <f>VLOOKUP(G2,node!$A$1:$D$14,4,0)</f>
        <v>14.65</v>
      </c>
      <c r="H4" s="24">
        <f>VLOOKUP(H2,node!$A$1:$D$14,4,0)</f>
        <v>1.69</v>
      </c>
      <c r="I4" s="24">
        <f>VLOOKUP(I2,node!$A$1:$D$14,4,0)</f>
        <v>6.6960000000000006</v>
      </c>
      <c r="J4" s="24">
        <f>VLOOKUP(J2,node!$A$1:$D$14,4,0)</f>
        <v>7.0919999999999996</v>
      </c>
      <c r="K4" s="24">
        <f>VLOOKUP(K2,node!$A$1:$D$14,4,0)</f>
        <v>7.5</v>
      </c>
      <c r="L4" s="24">
        <f>VLOOKUP(L2,node!$A$1:$D$14,4,0)</f>
        <v>45</v>
      </c>
      <c r="M4" s="24">
        <f>VLOOKUP(M2,node!$A$1:$D$14,4,0)</f>
        <v>82.5</v>
      </c>
      <c r="N4" s="24">
        <f>VLOOKUP(N2,node!$A$1:$D$14,4,0)</f>
        <v>74.66</v>
      </c>
      <c r="O4" s="24">
        <f>VLOOKUP(O2,node!$A$1:$D$14,4,0)</f>
        <v>15</v>
      </c>
      <c r="R4" s="7" t="s">
        <v>87</v>
      </c>
      <c r="S4">
        <v>0</v>
      </c>
    </row>
    <row r="5" spans="1:23">
      <c r="A5" s="24">
        <v>2050</v>
      </c>
      <c r="B5" s="24">
        <f>VLOOKUP(B2,node!$A$31:$D$46,4,0)</f>
        <v>79.69</v>
      </c>
      <c r="C5" s="24">
        <f>VLOOKUP(C2,node!$A$31:$D$46,4,0)</f>
        <v>80</v>
      </c>
      <c r="D5" s="24">
        <f>VLOOKUP(D2,node!$A$31:$D$46,4,0)</f>
        <v>32.832000000000001</v>
      </c>
      <c r="E5" s="24">
        <f>VLOOKUP(E2,node!$A$31:$D$46,4,0)</f>
        <v>6.48</v>
      </c>
      <c r="F5" s="24">
        <f>VLOOKUP(F2,node!$A$31:$D$46,4,0)</f>
        <v>46.996000000000002</v>
      </c>
      <c r="G5" s="24">
        <f>VLOOKUP(G2,node!$A$31:$D$46,4,0)</f>
        <v>42</v>
      </c>
      <c r="H5" s="24">
        <f>VLOOKUP(H2,node!$A$31:$D$46,4,0)</f>
        <v>1.69</v>
      </c>
      <c r="I5" s="24">
        <f>VLOOKUP(I2,node!$A$31:$D$46,4,0)</f>
        <v>14.148000000000001</v>
      </c>
      <c r="J5" s="24">
        <f>VLOOKUP(J2,node!$A$31:$D$46,4,0)</f>
        <v>6.7320000000000002</v>
      </c>
      <c r="K5" s="24">
        <f>VLOOKUP(K2,node!$A$31:$D$46,4,0)</f>
        <v>7.5</v>
      </c>
      <c r="L5" s="24">
        <f>VLOOKUP(L2,node!$A$31:$D$46,4,0)</f>
        <v>35</v>
      </c>
      <c r="M5" s="24">
        <f>VLOOKUP(M2,node!$A$31:$D$46,4,0)</f>
        <v>82.5</v>
      </c>
      <c r="N5" s="24">
        <f>VLOOKUP(N2,node!$A$31:$D$46,4,0)</f>
        <v>50.29</v>
      </c>
      <c r="O5" s="24">
        <f>VLOOKUP(O2,node!$A$31:$D$46,4,0)</f>
        <v>15</v>
      </c>
      <c r="R5" s="7" t="s">
        <v>88</v>
      </c>
      <c r="S5" s="25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5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70.225999999999999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10.862499999999727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46.071428571428442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70.476999999999975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11.874999999999773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45.714285714285666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70.728000000000009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12.887499999999818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45.357142857142776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5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70.978999999999985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13.899999999999636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44.999999999999886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71.229999999999961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14.912499999999909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44.642857142856997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71.480999999999995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15.924999999999727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44.285714285714221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71.731999999999971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16.9375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43.928571428571331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71.983000000000004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17.949999999999818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43.571428571428442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72.23399999999998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18.962499999999636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43.214285714285666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72.485000000000014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19.974999999999909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42.857142857142776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72.73599999999999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20.987499999999727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42.499999999999886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209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72.986999999999966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42.142857142856997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203</v>
      </c>
      <c r="W19" t="s">
        <v>206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73.238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23.012499999999818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41.785714285714221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>
        <f>unit2020!A9</f>
        <v>0</v>
      </c>
      <c r="S20">
        <f>unit2020!B9</f>
        <v>0</v>
      </c>
      <c r="T20" t="e">
        <f>unit2020!#REF!</f>
        <v>#REF!</v>
      </c>
      <c r="U20" s="10">
        <f>unit2020!C9</f>
        <v>0</v>
      </c>
      <c r="V20" s="27">
        <f>unit2020!D9</f>
        <v>0</v>
      </c>
      <c r="W20" s="27" t="e">
        <f>VLOOKUP(R20,unit2030!$A$1:$F$52,8,0)</f>
        <v>#N/A</v>
      </c>
      <c r="X20" s="28" t="e">
        <f>PMT(0.1,W20,S20,0)</f>
        <v>#N/A</v>
      </c>
      <c r="Y20" s="28" t="e">
        <f>-X20</f>
        <v>#N/A</v>
      </c>
    </row>
    <row r="21" spans="1:25">
      <c r="A21">
        <v>2034</v>
      </c>
      <c r="B21">
        <f t="shared" si="2"/>
        <v>48.482000000000426</v>
      </c>
      <c r="C21">
        <f t="shared" si="2"/>
        <v>73.488999999999976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24.024999999999636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41.428571428571331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>
        <f>unit2020!A10</f>
        <v>0</v>
      </c>
      <c r="S21">
        <f>unit2020!B10</f>
        <v>0</v>
      </c>
      <c r="T21" t="e">
        <f>unit2020!#REF!</f>
        <v>#REF!</v>
      </c>
      <c r="U21">
        <f>unit2020!C10</f>
        <v>0</v>
      </c>
      <c r="V21" s="27">
        <f>unit2020!D10</f>
        <v>0</v>
      </c>
      <c r="W21" s="27" t="e">
        <f>VLOOKUP(R21,unit2030!$A$1:$F$52,8,0)</f>
        <v>#N/A</v>
      </c>
      <c r="X21" s="28" t="e">
        <f t="shared" ref="X21:X29" si="3">PMT(0.1,W21,S21,0)</f>
        <v>#N/A</v>
      </c>
      <c r="Y21" s="28" t="e">
        <f t="shared" ref="Y21:Y29" si="4">-X21</f>
        <v>#N/A</v>
      </c>
    </row>
    <row r="22" spans="1:25">
      <c r="A22">
        <v>2035</v>
      </c>
      <c r="B22">
        <f t="shared" si="2"/>
        <v>50.432500000000346</v>
      </c>
      <c r="C22">
        <f t="shared" si="2"/>
        <v>73.740000000000009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25.037499999999909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41.071428571428442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>
        <f>unit2020!A11</f>
        <v>0</v>
      </c>
      <c r="S22">
        <f>unit2020!B11</f>
        <v>0</v>
      </c>
      <c r="T22" t="e">
        <f>unit2020!#REF!</f>
        <v>#REF!</v>
      </c>
      <c r="U22">
        <f>unit2020!C11</f>
        <v>0</v>
      </c>
      <c r="V22" s="27">
        <f>unit2020!D11</f>
        <v>0</v>
      </c>
      <c r="W22" s="27" t="e">
        <f>VLOOKUP(R22,unit2030!$A$1:$F$52,8,0)</f>
        <v>#N/A</v>
      </c>
      <c r="X22" s="28" t="e">
        <f t="shared" si="3"/>
        <v>#N/A</v>
      </c>
      <c r="Y22" s="28" t="e">
        <f t="shared" si="4"/>
        <v>#N/A</v>
      </c>
    </row>
    <row r="23" spans="1:25">
      <c r="A23">
        <v>2036</v>
      </c>
      <c r="B23">
        <f t="shared" si="2"/>
        <v>52.383000000000266</v>
      </c>
      <c r="C23">
        <f t="shared" si="2"/>
        <v>73.990999999999985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26.049999999999727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40.714285714285666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>
        <f>unit2020!A12</f>
        <v>0</v>
      </c>
      <c r="S23">
        <f>unit2020!B12</f>
        <v>0</v>
      </c>
      <c r="T23" t="e">
        <f>unit2020!#REF!</f>
        <v>#REF!</v>
      </c>
      <c r="U23">
        <f>unit2020!C12</f>
        <v>0</v>
      </c>
      <c r="V23" s="27">
        <f>unit2020!D12</f>
        <v>0</v>
      </c>
      <c r="W23" s="27" t="e">
        <f>VLOOKUP(R23,unit2030!$A$1:$F$52,8,0)</f>
        <v>#N/A</v>
      </c>
      <c r="X23" s="28" t="e">
        <f t="shared" si="3"/>
        <v>#N/A</v>
      </c>
      <c r="Y23" s="28" t="e">
        <f t="shared" si="4"/>
        <v>#N/A</v>
      </c>
    </row>
    <row r="24" spans="1:25">
      <c r="A24">
        <v>2037</v>
      </c>
      <c r="B24">
        <f t="shared" si="2"/>
        <v>54.333500000000186</v>
      </c>
      <c r="C24">
        <f t="shared" si="2"/>
        <v>74.241999999999962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27.0625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40.357142857142776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>
        <f>unit2020!A13</f>
        <v>0</v>
      </c>
      <c r="S24">
        <f>unit2020!B13</f>
        <v>0</v>
      </c>
      <c r="T24" t="e">
        <f>unit2020!#REF!</f>
        <v>#REF!</v>
      </c>
      <c r="U24">
        <f>unit2020!C13</f>
        <v>0</v>
      </c>
      <c r="V24" s="27">
        <f>unit2020!D13</f>
        <v>0</v>
      </c>
      <c r="W24" s="27" t="e">
        <f>VLOOKUP(R24,unit2030!$A$1:$F$52,8,0)</f>
        <v>#N/A</v>
      </c>
      <c r="X24" s="28" t="e">
        <f t="shared" si="3"/>
        <v>#N/A</v>
      </c>
      <c r="Y24" s="28" t="e">
        <f t="shared" si="4"/>
        <v>#N/A</v>
      </c>
    </row>
    <row r="25" spans="1:25">
      <c r="A25">
        <v>2038</v>
      </c>
      <c r="B25">
        <f t="shared" si="2"/>
        <v>56.284000000000106</v>
      </c>
      <c r="C25">
        <f t="shared" si="2"/>
        <v>74.492999999999995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28.074999999999818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39.999999999999886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>
        <f>unit2020!A14</f>
        <v>0</v>
      </c>
      <c r="S25">
        <f>unit2020!B14</f>
        <v>0</v>
      </c>
      <c r="T25" t="e">
        <f>unit2020!#REF!</f>
        <v>#REF!</v>
      </c>
      <c r="U25">
        <f>unit2020!C14</f>
        <v>0</v>
      </c>
      <c r="V25" s="27">
        <f>unit2020!D14</f>
        <v>0</v>
      </c>
      <c r="W25" s="27" t="e">
        <f>VLOOKUP(R25,unit2030!$A$1:$F$52,8,0)</f>
        <v>#N/A</v>
      </c>
      <c r="X25" s="28" t="e">
        <f t="shared" si="3"/>
        <v>#N/A</v>
      </c>
      <c r="Y25" s="28" t="e">
        <f t="shared" si="4"/>
        <v>#N/A</v>
      </c>
    </row>
    <row r="26" spans="1:25">
      <c r="A26">
        <v>2039</v>
      </c>
      <c r="B26">
        <f t="shared" si="2"/>
        <v>58.234500000000025</v>
      </c>
      <c r="C26">
        <f t="shared" si="2"/>
        <v>74.743999999999971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29.087499999999636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39.642857142856997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>
        <f>unit2020!A15</f>
        <v>0</v>
      </c>
      <c r="S26">
        <f>unit2020!B15</f>
        <v>0</v>
      </c>
      <c r="T26" t="e">
        <f>unit2020!#REF!</f>
        <v>#REF!</v>
      </c>
      <c r="U26">
        <f>unit2020!C15</f>
        <v>0</v>
      </c>
      <c r="V26" s="27">
        <f>unit2020!D15</f>
        <v>0</v>
      </c>
      <c r="W26" s="27" t="e">
        <f>VLOOKUP(R26,unit2030!$A$1:$F$52,8,0)</f>
        <v>#N/A</v>
      </c>
      <c r="X26" s="28" t="e">
        <f t="shared" si="3"/>
        <v>#N/A</v>
      </c>
      <c r="Y26" s="28" t="e">
        <f t="shared" si="4"/>
        <v>#N/A</v>
      </c>
    </row>
    <row r="27" spans="1:25">
      <c r="A27">
        <v>2040</v>
      </c>
      <c r="B27">
        <f t="shared" si="2"/>
        <v>60.1850000000004</v>
      </c>
      <c r="C27">
        <f t="shared" si="2"/>
        <v>74.994999999999948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30.099999999999909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39.285714285714221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>
        <f>unit2020!A16</f>
        <v>0</v>
      </c>
      <c r="S27" s="10">
        <f>unit2020!B16</f>
        <v>0</v>
      </c>
      <c r="T27" t="e">
        <f>unit2020!#REF!</f>
        <v>#REF!</v>
      </c>
      <c r="U27">
        <f>unit2020!C16</f>
        <v>0</v>
      </c>
      <c r="V27" s="27">
        <f>unit2020!D16</f>
        <v>0</v>
      </c>
      <c r="W27" s="27" t="e">
        <f>VLOOKUP(R27,unit2030!$A$1:$F$52,8,0)</f>
        <v>#N/A</v>
      </c>
      <c r="X27" s="28" t="e">
        <f t="shared" si="3"/>
        <v>#N/A</v>
      </c>
      <c r="Y27" s="28" t="e">
        <f t="shared" si="4"/>
        <v>#N/A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75.246000000000038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31.112499999999727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38.928571428571331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>
        <f>unit2020!A17</f>
        <v>0</v>
      </c>
      <c r="S28">
        <f>unit2020!B17</f>
        <v>0</v>
      </c>
      <c r="T28" t="e">
        <f>unit2020!#REF!</f>
        <v>#REF!</v>
      </c>
      <c r="U28">
        <f>unit2020!C17</f>
        <v>0</v>
      </c>
      <c r="V28" s="27">
        <f>unit2020!D17</f>
        <v>0</v>
      </c>
      <c r="W28" s="27" t="e">
        <f>VLOOKUP(R28,unit2030!$A$1:$F$52,8,0)</f>
        <v>#N/A</v>
      </c>
      <c r="X28" s="28" t="e">
        <f t="shared" si="3"/>
        <v>#N/A</v>
      </c>
      <c r="Y28" s="28" t="e">
        <f t="shared" si="4"/>
        <v>#N/A</v>
      </c>
    </row>
    <row r="29" spans="1:25">
      <c r="A29">
        <v>2042</v>
      </c>
      <c r="B29">
        <f t="shared" si="5"/>
        <v>64.08600000000024</v>
      </c>
      <c r="C29">
        <f t="shared" si="5"/>
        <v>75.497000000000014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32.125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38.571428571428442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>
        <f>unit2020!A18</f>
        <v>0</v>
      </c>
      <c r="S29">
        <f>unit2020!B18</f>
        <v>0</v>
      </c>
      <c r="T29" t="e">
        <f>unit2020!#REF!</f>
        <v>#REF!</v>
      </c>
      <c r="U29">
        <f>unit2020!C18</f>
        <v>0</v>
      </c>
      <c r="V29" s="27">
        <f>unit2020!D18</f>
        <v>0</v>
      </c>
      <c r="W29" s="27" t="e">
        <f>VLOOKUP(R29,unit2030!$A$1:$F$52,8,0)</f>
        <v>#N/A</v>
      </c>
      <c r="X29" s="28" t="e">
        <f t="shared" si="3"/>
        <v>#N/A</v>
      </c>
      <c r="Y29" s="28" t="e">
        <f t="shared" si="4"/>
        <v>#N/A</v>
      </c>
    </row>
    <row r="30" spans="1:25">
      <c r="A30">
        <v>2043</v>
      </c>
      <c r="B30">
        <f t="shared" si="5"/>
        <v>66.03650000000016</v>
      </c>
      <c r="C30">
        <f t="shared" si="5"/>
        <v>75.74799999999999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33.137499999999818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38.214285714285666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75.998999999999967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34.149999999999636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37.857142857142776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197</v>
      </c>
      <c r="V31" t="s">
        <v>2</v>
      </c>
      <c r="W31" t="s">
        <v>208</v>
      </c>
    </row>
    <row r="32" spans="1:25">
      <c r="A32">
        <v>2045</v>
      </c>
      <c r="B32">
        <f t="shared" si="5"/>
        <v>69.9375</v>
      </c>
      <c r="C32">
        <f t="shared" si="5"/>
        <v>76.249999999999943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35.162499999999909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37.499999999999886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76.501000000000033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36.174999999999727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37.142857142856997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76.75200000000001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37.1875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36.785714285714221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77.002999999999986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38.199999999999818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36.428571428571331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77.253999999999962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39.212499999999636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36.071428571428442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80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35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202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6" t="s">
        <v>200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6" t="s">
        <v>201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6" t="s">
        <v>205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203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204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210</v>
      </c>
    </row>
    <row r="48" spans="1:22">
      <c r="A48" s="8">
        <f>S18</f>
        <v>2020</v>
      </c>
      <c r="B48" s="8">
        <f>VLOOKUP($A$48,$A$49:$I$79,2,0)</f>
        <v>150.99847434119238</v>
      </c>
      <c r="C48" s="8">
        <f>VLOOKUP($A$48,$A$49:$I$79,3,0)</f>
        <v>30.729163262566509</v>
      </c>
      <c r="D48" s="8">
        <f>VLOOKUP($A$48,$A$49:$I$79,4,0)</f>
        <v>42.134394395733885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30.533565264463338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150.99847434119238</v>
      </c>
      <c r="C49" s="7">
        <f t="shared" ref="C49:D49" si="9">C$44+($G8+C$46*$V$35)/C$45</f>
        <v>30.729163262566509</v>
      </c>
      <c r="D49" s="7">
        <f t="shared" si="9"/>
        <v>42.134394395733885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30.533565264463338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149.84267221451671</v>
      </c>
      <c r="C50" s="7">
        <f t="shared" ref="C50:D50" si="21">C$44+($G9+C$46*$V$35)/C$45</f>
        <v>32.388999328140351</v>
      </c>
      <c r="D50" s="7">
        <f t="shared" si="21"/>
        <v>44.489045558524687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32.44394262295399</v>
      </c>
      <c r="M50">
        <v>300</v>
      </c>
      <c r="N50">
        <f t="shared" si="12"/>
        <v>416889.73810867919</v>
      </c>
      <c r="O50">
        <f t="shared" si="13"/>
        <v>125064.52502845612</v>
      </c>
      <c r="P50">
        <f t="shared" si="14"/>
        <v>66529.791308615924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136455.1674824997</v>
      </c>
    </row>
    <row r="51" spans="1:21">
      <c r="A51" s="7">
        <f t="shared" si="20"/>
        <v>2022</v>
      </c>
      <c r="B51" s="7">
        <f t="shared" si="8"/>
        <v>148.6868700878407</v>
      </c>
      <c r="C51" s="7">
        <f t="shared" ref="C51:D51" si="22">C$44+($G10+C$46*$V$35)/C$45</f>
        <v>34.048835393714199</v>
      </c>
      <c r="D51" s="7">
        <f t="shared" si="22"/>
        <v>46.843696721315489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34.35431998144464</v>
      </c>
      <c r="M51">
        <v>600</v>
      </c>
      <c r="N51">
        <f t="shared" si="12"/>
        <v>462189.28041103686</v>
      </c>
      <c r="O51">
        <f t="shared" si="13"/>
        <v>134283.27400722605</v>
      </c>
      <c r="P51">
        <f t="shared" si="14"/>
        <v>79170.109627336089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145615.23706183871</v>
      </c>
    </row>
    <row r="52" spans="1:21">
      <c r="A52" s="7">
        <f t="shared" si="20"/>
        <v>2023</v>
      </c>
      <c r="B52" s="7">
        <f t="shared" si="8"/>
        <v>147.53106796116469</v>
      </c>
      <c r="C52" s="7">
        <f t="shared" ref="C52:D52" si="23">C$44+($G11+C$46*$V$35)/C$45</f>
        <v>35.708671459287672</v>
      </c>
      <c r="D52" s="7">
        <f t="shared" si="23"/>
        <v>49.198347884105765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36.264697339934862</v>
      </c>
      <c r="M52">
        <v>900</v>
      </c>
      <c r="N52">
        <f t="shared" si="12"/>
        <v>507488.82271339453</v>
      </c>
      <c r="O52">
        <f t="shared" si="13"/>
        <v>143502.02298599601</v>
      </c>
      <c r="P52">
        <f t="shared" si="14"/>
        <v>91810.427946056254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154775.30664117771</v>
      </c>
    </row>
    <row r="53" spans="1:21">
      <c r="A53" s="7">
        <f t="shared" si="20"/>
        <v>2024</v>
      </c>
      <c r="B53" s="7">
        <f t="shared" si="8"/>
        <v>146.37526583448866</v>
      </c>
      <c r="C53" s="7">
        <f>C$44+($G12+C$46*$V$35)/C$45</f>
        <v>37.36850752486189</v>
      </c>
      <c r="D53" s="7">
        <f t="shared" ref="D53" si="24">D$44+($G12+D$46*$V$35)/D$45</f>
        <v>51.552999046897099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38.175074698425945</v>
      </c>
      <c r="M53">
        <v>1200</v>
      </c>
      <c r="N53">
        <f t="shared" si="12"/>
        <v>552788.36501575226</v>
      </c>
      <c r="O53">
        <f t="shared" si="13"/>
        <v>152720.77196476597</v>
      </c>
      <c r="P53">
        <f t="shared" si="14"/>
        <v>104450.74626477642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163935.37622051671</v>
      </c>
    </row>
    <row r="54" spans="1:21">
      <c r="A54" s="7">
        <f t="shared" si="20"/>
        <v>2025</v>
      </c>
      <c r="B54" s="7">
        <f t="shared" si="8"/>
        <v>145.21946370781302</v>
      </c>
      <c r="C54" s="7">
        <f t="shared" ref="C54" si="25">C$44+($G13+C$46*$V$35)/C$45</f>
        <v>39.028343590435362</v>
      </c>
      <c r="D54" s="7">
        <f>D$44+($G13+D$46*$V$35)/D$45</f>
        <v>53.907650209687368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40.085452056916168</v>
      </c>
      <c r="M54">
        <v>1500</v>
      </c>
      <c r="N54">
        <f t="shared" si="12"/>
        <v>598087.90731811</v>
      </c>
      <c r="O54">
        <f t="shared" si="13"/>
        <v>161939.52094353593</v>
      </c>
      <c r="P54">
        <f t="shared" si="14"/>
        <v>117091.06458349658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173095.44579985572</v>
      </c>
    </row>
    <row r="55" spans="1:21">
      <c r="A55" s="7">
        <f t="shared" si="20"/>
        <v>2026</v>
      </c>
      <c r="B55" s="7">
        <f t="shared" si="8"/>
        <v>144.06366158113701</v>
      </c>
      <c r="C55" s="7">
        <f t="shared" ref="C55:D55" si="26">C$44+($G14+C$46*$V$35)/C$45</f>
        <v>40.688179656009581</v>
      </c>
      <c r="D55" s="7">
        <f t="shared" si="26"/>
        <v>56.262301372478703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41.99582941540725</v>
      </c>
      <c r="M55">
        <v>1800</v>
      </c>
      <c r="N55">
        <f t="shared" si="12"/>
        <v>643387.44962046773</v>
      </c>
      <c r="O55">
        <f t="shared" si="13"/>
        <v>171158.26992230589</v>
      </c>
      <c r="P55">
        <f t="shared" si="14"/>
        <v>129731.38290221675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182255.51537919472</v>
      </c>
    </row>
    <row r="56" spans="1:21">
      <c r="A56" s="7">
        <f t="shared" si="20"/>
        <v>2027</v>
      </c>
      <c r="B56" s="7">
        <f t="shared" si="8"/>
        <v>142.90785945446098</v>
      </c>
      <c r="C56" s="7">
        <f t="shared" ref="C56:D56" si="27">C$44+($G15+C$46*$V$35)/C$45</f>
        <v>42.348015721583053</v>
      </c>
      <c r="D56" s="7">
        <f t="shared" si="27"/>
        <v>58.616952535268979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43.906206773897473</v>
      </c>
      <c r="M56">
        <v>2100</v>
      </c>
      <c r="N56">
        <f t="shared" si="12"/>
        <v>688686.99192282546</v>
      </c>
      <c r="O56">
        <f t="shared" si="13"/>
        <v>180377.01890107582</v>
      </c>
      <c r="P56">
        <f t="shared" si="14"/>
        <v>142371.7012209369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191415.58495853373</v>
      </c>
    </row>
    <row r="57" spans="1:21">
      <c r="A57" s="7">
        <f t="shared" si="20"/>
        <v>2028</v>
      </c>
      <c r="B57" s="7">
        <f t="shared" si="8"/>
        <v>141.75205732778534</v>
      </c>
      <c r="C57" s="7">
        <f t="shared" ref="C57:D57" si="28">C$44+($G16+C$46*$V$35)/C$45</f>
        <v>44.007851787156525</v>
      </c>
      <c r="D57" s="7">
        <f t="shared" si="28"/>
        <v>60.971603698059255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45.816584132387696</v>
      </c>
      <c r="M57">
        <v>2400</v>
      </c>
      <c r="N57">
        <f t="shared" si="12"/>
        <v>733986.53422518319</v>
      </c>
      <c r="O57">
        <f t="shared" si="13"/>
        <v>189595.76787984578</v>
      </c>
      <c r="P57">
        <f t="shared" si="14"/>
        <v>155012.01953965708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200575.6545378727</v>
      </c>
    </row>
    <row r="58" spans="1:21">
      <c r="A58" s="7">
        <f t="shared" si="20"/>
        <v>2029</v>
      </c>
      <c r="B58" s="7">
        <f t="shared" si="8"/>
        <v>140.5962552011093</v>
      </c>
      <c r="C58" s="7">
        <f t="shared" ref="C58:D58" si="29">C$44+($G17+C$46*$V$35)/C$45</f>
        <v>45.667687852730744</v>
      </c>
      <c r="D58" s="7">
        <f t="shared" si="29"/>
        <v>63.326254860850582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47.726961490878772</v>
      </c>
      <c r="M58">
        <v>2700</v>
      </c>
      <c r="N58">
        <f t="shared" si="12"/>
        <v>779286.0765275408</v>
      </c>
      <c r="O58">
        <f t="shared" si="13"/>
        <v>198814.51685861574</v>
      </c>
      <c r="P58">
        <f t="shared" si="14"/>
        <v>167652.33785837726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209735.72411721171</v>
      </c>
    </row>
    <row r="59" spans="1:21">
      <c r="A59" s="7">
        <f t="shared" si="20"/>
        <v>2030</v>
      </c>
      <c r="B59" s="7">
        <f t="shared" si="8"/>
        <v>139.44045307443329</v>
      </c>
      <c r="C59" s="7">
        <f t="shared" ref="C59:D59" si="30">C$44+($G18+C$46*$V$35)/C$45</f>
        <v>47.327523918304216</v>
      </c>
      <c r="D59" s="7">
        <f t="shared" si="30"/>
        <v>65.680906023640858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49.637338849368994</v>
      </c>
      <c r="M59">
        <v>3000</v>
      </c>
      <c r="N59">
        <f t="shared" si="12"/>
        <v>824585.61882989854</v>
      </c>
      <c r="O59">
        <f t="shared" si="13"/>
        <v>208033.26583738567</v>
      </c>
      <c r="P59">
        <f t="shared" si="14"/>
        <v>180292.65617709741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218895.79369655071</v>
      </c>
    </row>
    <row r="60" spans="1:21">
      <c r="A60" s="7">
        <f t="shared" si="20"/>
        <v>2031</v>
      </c>
      <c r="B60" s="7">
        <f t="shared" si="8"/>
        <v>138.28465094775729</v>
      </c>
      <c r="C60" s="7">
        <f t="shared" ref="C60:D60" si="31">C$44+($G19+C$46*$V$35)/C$45</f>
        <v>48.987359983878434</v>
      </c>
      <c r="D60" s="7">
        <f t="shared" si="31"/>
        <v>68.035557186432186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51.547716207860077</v>
      </c>
      <c r="M60">
        <v>3300</v>
      </c>
      <c r="N60">
        <f t="shared" si="12"/>
        <v>869885.16113225627</v>
      </c>
      <c r="O60">
        <f t="shared" si="13"/>
        <v>217252.01481615566</v>
      </c>
      <c r="P60">
        <f t="shared" si="14"/>
        <v>192932.97449581759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228055.86327588971</v>
      </c>
    </row>
    <row r="61" spans="1:21">
      <c r="A61" s="7">
        <f t="shared" si="20"/>
        <v>2032</v>
      </c>
      <c r="B61" s="7">
        <f t="shared" si="8"/>
        <v>137.12884882108162</v>
      </c>
      <c r="C61" s="7">
        <f t="shared" ref="C61:D61" si="32">C$44+($G20+C$46*$V$35)/C$45</f>
        <v>50.647196049451907</v>
      </c>
      <c r="D61" s="7">
        <f t="shared" si="32"/>
        <v>70.390208349222462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53.4580935663503</v>
      </c>
      <c r="M61">
        <v>3600</v>
      </c>
      <c r="N61">
        <f t="shared" si="12"/>
        <v>915184.703434614</v>
      </c>
      <c r="O61">
        <f t="shared" si="13"/>
        <v>226470.76379492559</v>
      </c>
      <c r="P61">
        <f t="shared" si="14"/>
        <v>205573.29281453774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237215.93285522872</v>
      </c>
    </row>
    <row r="62" spans="1:21">
      <c r="A62" s="7">
        <f t="shared" si="20"/>
        <v>2033</v>
      </c>
      <c r="B62" s="7">
        <f t="shared" si="8"/>
        <v>135.97304669440561</v>
      </c>
      <c r="C62" s="7">
        <f t="shared" ref="C62:D62" si="33">C$44+($G21+C$46*$V$35)/C$45</f>
        <v>52.307032115025379</v>
      </c>
      <c r="D62" s="7">
        <f t="shared" si="33"/>
        <v>72.744859512012738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55.368470924840523</v>
      </c>
      <c r="M62">
        <v>3900</v>
      </c>
      <c r="N62">
        <f t="shared" si="12"/>
        <v>960484.24573697173</v>
      </c>
      <c r="O62">
        <f t="shared" si="13"/>
        <v>235689.51277369555</v>
      </c>
      <c r="P62">
        <f t="shared" si="14"/>
        <v>218213.61113325792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246376.00243456772</v>
      </c>
    </row>
    <row r="63" spans="1:21">
      <c r="A63" s="7">
        <f t="shared" si="20"/>
        <v>2034</v>
      </c>
      <c r="B63" s="7">
        <f t="shared" si="8"/>
        <v>134.8172445677296</v>
      </c>
      <c r="C63" s="7">
        <f t="shared" ref="C63:D63" si="34">C$44+($G22+C$46*$V$35)/C$45</f>
        <v>53.966868180599597</v>
      </c>
      <c r="D63" s="7">
        <f t="shared" si="34"/>
        <v>75.09951067480408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57.278848283331605</v>
      </c>
      <c r="M63">
        <v>4200</v>
      </c>
      <c r="N63">
        <f t="shared" si="12"/>
        <v>1005783.7880393295</v>
      </c>
      <c r="O63">
        <f t="shared" si="13"/>
        <v>244908.26175246548</v>
      </c>
      <c r="P63">
        <f t="shared" si="14"/>
        <v>230853.92945197807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255536.07201390673</v>
      </c>
    </row>
    <row r="64" spans="1:21">
      <c r="A64" s="7">
        <f t="shared" si="20"/>
        <v>2035</v>
      </c>
      <c r="B64" s="7">
        <f t="shared" si="8"/>
        <v>133.66144244105394</v>
      </c>
      <c r="C64" s="7">
        <f t="shared" ref="C64:D64" si="35">C$44+($G23+C$46*$V$35)/C$45</f>
        <v>55.62670424617307</v>
      </c>
      <c r="D64" s="7">
        <f t="shared" si="35"/>
        <v>77.454161837594341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59.189225641821828</v>
      </c>
      <c r="M64">
        <v>4500</v>
      </c>
      <c r="N64">
        <f t="shared" si="12"/>
        <v>1051083.3303416872</v>
      </c>
      <c r="O64">
        <f t="shared" si="13"/>
        <v>254127.01073123544</v>
      </c>
      <c r="P64">
        <f t="shared" si="14"/>
        <v>243494.24777069825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264696.14159324573</v>
      </c>
    </row>
    <row r="65" spans="1:21">
      <c r="A65" s="7">
        <f t="shared" si="20"/>
        <v>2036</v>
      </c>
      <c r="B65" s="7">
        <f t="shared" si="8"/>
        <v>132.50564031437793</v>
      </c>
      <c r="C65" s="7">
        <f t="shared" ref="C65:D65" si="36">C$44+($G24+C$46*$V$35)/C$45</f>
        <v>57.286540311747288</v>
      </c>
      <c r="D65" s="7">
        <f t="shared" si="36"/>
        <v>79.808813000385683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61.099603000312904</v>
      </c>
      <c r="M65">
        <v>4800</v>
      </c>
      <c r="N65">
        <f t="shared" si="12"/>
        <v>1096382.8726440449</v>
      </c>
      <c r="O65">
        <f t="shared" si="13"/>
        <v>263345.75971000537</v>
      </c>
      <c r="P65">
        <f t="shared" si="14"/>
        <v>256134.5660894184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273856.21117258474</v>
      </c>
    </row>
    <row r="66" spans="1:21">
      <c r="A66" s="7">
        <f t="shared" si="20"/>
        <v>2037</v>
      </c>
      <c r="B66" s="7">
        <f t="shared" si="8"/>
        <v>131.34983818770189</v>
      </c>
      <c r="C66" s="7">
        <f t="shared" ref="C66:D66" si="37">C$44+($G25+C$46*$V$35)/C$45</f>
        <v>58.94637637732076</v>
      </c>
      <c r="D66" s="7">
        <f t="shared" si="37"/>
        <v>82.163464163175959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63.009980358803126</v>
      </c>
      <c r="M66">
        <v>5100</v>
      </c>
      <c r="N66">
        <f t="shared" si="12"/>
        <v>1141682.4149464024</v>
      </c>
      <c r="O66">
        <f t="shared" si="13"/>
        <v>272564.50868877536</v>
      </c>
      <c r="P66">
        <f t="shared" si="14"/>
        <v>268774.88440813858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283016.28075192374</v>
      </c>
    </row>
    <row r="67" spans="1:21">
      <c r="A67" s="7">
        <f t="shared" si="20"/>
        <v>2038</v>
      </c>
      <c r="B67" s="7">
        <f t="shared" si="8"/>
        <v>130.19403606102588</v>
      </c>
      <c r="C67" s="7">
        <f t="shared" ref="C67:D67" si="38">C$44+($G26+C$46*$V$35)/C$45</f>
        <v>60.606212442894233</v>
      </c>
      <c r="D67" s="7">
        <f t="shared" si="38"/>
        <v>84.518115325966235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64.920357717293356</v>
      </c>
      <c r="M67">
        <v>5400</v>
      </c>
      <c r="N67">
        <f t="shared" si="12"/>
        <v>1186981.9572487602</v>
      </c>
      <c r="O67">
        <f t="shared" si="13"/>
        <v>281783.25766754535</v>
      </c>
      <c r="P67">
        <f t="shared" si="14"/>
        <v>281415.20272685873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292176.35033126274</v>
      </c>
    </row>
    <row r="68" spans="1:21">
      <c r="A68" s="7">
        <f t="shared" si="20"/>
        <v>2039</v>
      </c>
      <c r="B68" s="7">
        <f t="shared" si="8"/>
        <v>129.03823393435022</v>
      </c>
      <c r="C68" s="7">
        <f t="shared" ref="C68:D68" si="39">C$44+($G27+C$46*$V$35)/C$45</f>
        <v>62.266048508468451</v>
      </c>
      <c r="D68" s="7">
        <f t="shared" si="39"/>
        <v>86.872766488757563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66.830735075784432</v>
      </c>
      <c r="M68">
        <v>5700</v>
      </c>
      <c r="N68">
        <f t="shared" si="12"/>
        <v>1232281.4995511179</v>
      </c>
      <c r="O68">
        <f t="shared" si="13"/>
        <v>291002.00664631522</v>
      </c>
      <c r="P68">
        <f t="shared" si="14"/>
        <v>294055.52104557888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301336.41991060175</v>
      </c>
    </row>
    <row r="69" spans="1:21">
      <c r="A69" s="7">
        <f t="shared" si="20"/>
        <v>2040</v>
      </c>
      <c r="B69" s="7">
        <f t="shared" si="8"/>
        <v>127.88243180767422</v>
      </c>
      <c r="C69" s="7">
        <f t="shared" ref="C69:D69" si="40">C$44+($G28+C$46*$V$35)/C$45</f>
        <v>63.925884574041923</v>
      </c>
      <c r="D69" s="7">
        <f t="shared" si="40"/>
        <v>89.227417651547839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68.741112434274655</v>
      </c>
      <c r="M69">
        <v>6000</v>
      </c>
      <c r="N69">
        <f t="shared" si="12"/>
        <v>1277581.0418534756</v>
      </c>
      <c r="O69">
        <f t="shared" si="13"/>
        <v>300220.75562508521</v>
      </c>
      <c r="P69">
        <f t="shared" si="14"/>
        <v>306695.83936429908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310496.48948994075</v>
      </c>
    </row>
    <row r="70" spans="1:21">
      <c r="A70" s="7">
        <f t="shared" si="20"/>
        <v>2041</v>
      </c>
      <c r="B70" s="7">
        <f t="shared" si="8"/>
        <v>126.7266296809982</v>
      </c>
      <c r="C70" s="7">
        <f t="shared" ref="C70:D70" si="41">C$44+($G29+C$46*$V$35)/C$45</f>
        <v>65.585720639616142</v>
      </c>
      <c r="D70" s="7">
        <f t="shared" si="41"/>
        <v>91.582068814339166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70.65148979276573</v>
      </c>
      <c r="M70">
        <v>6300</v>
      </c>
      <c r="N70">
        <f t="shared" si="12"/>
        <v>1322880.5841558336</v>
      </c>
      <c r="O70">
        <f t="shared" si="13"/>
        <v>309439.5046038552</v>
      </c>
      <c r="P70">
        <f t="shared" si="14"/>
        <v>319336.15768301929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319656.55906927976</v>
      </c>
    </row>
    <row r="71" spans="1:21">
      <c r="A71" s="7">
        <f t="shared" si="20"/>
        <v>2042</v>
      </c>
      <c r="B71" s="7">
        <f t="shared" si="8"/>
        <v>125.57082755432255</v>
      </c>
      <c r="C71" s="7">
        <f t="shared" ref="C71:D71" si="42">C$44+($G30+C$46*$V$35)/C$45</f>
        <v>67.245556705189614</v>
      </c>
      <c r="D71" s="7">
        <f t="shared" si="42"/>
        <v>93.936719977129442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72.561867151255953</v>
      </c>
      <c r="M71">
        <v>6600</v>
      </c>
      <c r="N71">
        <f t="shared" si="12"/>
        <v>1368180.1264581911</v>
      </c>
      <c r="O71">
        <f t="shared" si="13"/>
        <v>318658.25358262513</v>
      </c>
      <c r="P71">
        <f t="shared" si="14"/>
        <v>331976.47600173939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328816.62864861876</v>
      </c>
    </row>
    <row r="72" spans="1:21">
      <c r="A72" s="7">
        <f t="shared" si="20"/>
        <v>2043</v>
      </c>
      <c r="B72" s="7">
        <f t="shared" si="8"/>
        <v>124.41502542764653</v>
      </c>
      <c r="C72" s="7">
        <f t="shared" ref="C72:D72" si="43">C$44+($G31+C$46*$V$35)/C$45</f>
        <v>68.905392770763086</v>
      </c>
      <c r="D72" s="7">
        <f t="shared" si="43"/>
        <v>96.291371139919718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74.472244509746176</v>
      </c>
      <c r="M72">
        <v>6900</v>
      </c>
      <c r="N72">
        <f t="shared" si="12"/>
        <v>1413479.6687605488</v>
      </c>
      <c r="O72">
        <f t="shared" si="13"/>
        <v>327877.00256139506</v>
      </c>
      <c r="P72">
        <f t="shared" si="14"/>
        <v>344616.79432045959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337976.69822795776</v>
      </c>
    </row>
    <row r="73" spans="1:21">
      <c r="A73" s="7">
        <f t="shared" si="20"/>
        <v>2044</v>
      </c>
      <c r="B73" s="7">
        <f t="shared" si="8"/>
        <v>123.25922330097052</v>
      </c>
      <c r="C73" s="7">
        <f t="shared" ref="C73:D73" si="44">C$44+($G32+C$46*$V$35)/C$45</f>
        <v>70.565228836337297</v>
      </c>
      <c r="D73" s="7">
        <f t="shared" si="44"/>
        <v>98.646022302711046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76.382621868237266</v>
      </c>
      <c r="M73">
        <v>7200</v>
      </c>
      <c r="N73">
        <f t="shared" si="12"/>
        <v>1458779.2110629065</v>
      </c>
      <c r="O73">
        <f t="shared" si="13"/>
        <v>337095.75154016505</v>
      </c>
      <c r="P73">
        <f t="shared" si="14"/>
        <v>357257.11263917969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347136.76780729677</v>
      </c>
    </row>
    <row r="74" spans="1:21">
      <c r="A74" s="7">
        <f t="shared" si="20"/>
        <v>2045</v>
      </c>
      <c r="B74" s="7">
        <f t="shared" si="8"/>
        <v>122.1034211742945</v>
      </c>
      <c r="C74" s="7">
        <f t="shared" ref="C74:D74" si="45">C$44+($G33+C$46*$V$35)/C$45</f>
        <v>72.22506490191077</v>
      </c>
      <c r="D74" s="7">
        <f t="shared" si="45"/>
        <v>101.00067346550132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78.292999226727488</v>
      </c>
      <c r="M74">
        <v>7500</v>
      </c>
      <c r="N74">
        <f t="shared" si="12"/>
        <v>1504078.7533652643</v>
      </c>
      <c r="O74">
        <f t="shared" si="13"/>
        <v>346314.50051893498</v>
      </c>
      <c r="P74">
        <f t="shared" si="14"/>
        <v>369897.43095789989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356296.83738663577</v>
      </c>
    </row>
    <row r="75" spans="1:21">
      <c r="A75" s="7">
        <f t="shared" si="20"/>
        <v>2046</v>
      </c>
      <c r="B75" s="7">
        <f t="shared" si="8"/>
        <v>120.94761904761884</v>
      </c>
      <c r="C75" s="7">
        <f t="shared" ref="C75:D75" si="46">C$44+($G34+C$46*$V$35)/C$45</f>
        <v>73.884900967484995</v>
      </c>
      <c r="D75" s="7">
        <f t="shared" si="46"/>
        <v>103.35532462829266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80.203376585218564</v>
      </c>
      <c r="M75">
        <v>7800</v>
      </c>
      <c r="N75">
        <f t="shared" si="12"/>
        <v>1549378.295667622</v>
      </c>
      <c r="O75">
        <f t="shared" si="13"/>
        <v>355533.24949770491</v>
      </c>
      <c r="P75">
        <f t="shared" si="14"/>
        <v>382537.7492766201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365456.90696597472</v>
      </c>
    </row>
    <row r="76" spans="1:21">
      <c r="A76" s="7">
        <f t="shared" si="20"/>
        <v>2047</v>
      </c>
      <c r="B76" s="7">
        <f t="shared" si="8"/>
        <v>119.79181692094282</v>
      </c>
      <c r="C76" s="7">
        <f t="shared" ref="C76:D76" si="47">C$44+($G35+C$46*$V$35)/C$45</f>
        <v>75.544737033058468</v>
      </c>
      <c r="D76" s="7">
        <f t="shared" si="47"/>
        <v>105.70997579108294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82.113753943708787</v>
      </c>
      <c r="M76">
        <v>8100</v>
      </c>
      <c r="N76">
        <f t="shared" si="12"/>
        <v>1594677.8379699797</v>
      </c>
      <c r="O76">
        <f t="shared" si="13"/>
        <v>364751.9984764749</v>
      </c>
      <c r="P76">
        <f t="shared" si="14"/>
        <v>395178.0675953402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374616.97654531372</v>
      </c>
    </row>
    <row r="77" spans="1:21">
      <c r="A77" s="7">
        <f t="shared" si="20"/>
        <v>2048</v>
      </c>
      <c r="B77" s="7">
        <f t="shared" si="8"/>
        <v>118.63601479426681</v>
      </c>
      <c r="C77" s="7">
        <f t="shared" ref="C77:D77" si="48">C$44+($G36+C$46*$V$35)/C$45</f>
        <v>77.20457309863194</v>
      </c>
      <c r="D77" s="7">
        <f t="shared" si="48"/>
        <v>108.0646269538732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84.024131302199009</v>
      </c>
      <c r="M77">
        <v>8400</v>
      </c>
      <c r="N77">
        <f t="shared" si="12"/>
        <v>1639977.3802723375</v>
      </c>
      <c r="O77">
        <f t="shared" si="13"/>
        <v>373970.74745524477</v>
      </c>
      <c r="P77">
        <f t="shared" si="14"/>
        <v>407818.3859140604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383777.04612465273</v>
      </c>
    </row>
    <row r="78" spans="1:21">
      <c r="A78" s="7">
        <f t="shared" si="20"/>
        <v>2049</v>
      </c>
      <c r="B78" s="7">
        <f t="shared" si="8"/>
        <v>115.16860841423949</v>
      </c>
      <c r="C78" s="7">
        <f t="shared" ref="C78:D78" si="49">C$44+($G37+C$46*$V$35)/C$45</f>
        <v>81.774245229780078</v>
      </c>
      <c r="D78" s="7">
        <f t="shared" si="49"/>
        <v>114.54718509340894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89.283565264463846</v>
      </c>
      <c r="M78">
        <v>8700</v>
      </c>
      <c r="N78">
        <f t="shared" si="12"/>
        <v>1685276.9225746952</v>
      </c>
      <c r="O78">
        <f t="shared" si="13"/>
        <v>383189.49643401476</v>
      </c>
      <c r="P78">
        <f t="shared" si="14"/>
        <v>420458.70423278061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392937.11570399179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D18" sqref="A1:D18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0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0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1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0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1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1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0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0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0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0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0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1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0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0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0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0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0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0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0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0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0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0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0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0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0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0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0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0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0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0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1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0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1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0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0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0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1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8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0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0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0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1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1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6" customFormat="1">
      <c r="A52" s="16" t="s">
        <v>178</v>
      </c>
      <c r="B52" s="17">
        <v>540</v>
      </c>
      <c r="C52" s="22">
        <v>284000</v>
      </c>
      <c r="D52" s="16">
        <v>1.8</v>
      </c>
      <c r="F52" s="16">
        <v>0.9</v>
      </c>
      <c r="G52" s="16">
        <v>7</v>
      </c>
      <c r="H52" s="16">
        <v>20</v>
      </c>
      <c r="I52" s="16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19"/>
      <c r="C53" s="23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186</v>
      </c>
      <c r="B1" t="s">
        <v>181</v>
      </c>
      <c r="C1" t="s">
        <v>187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dimension ref="A1:Z22"/>
  <sheetViews>
    <sheetView workbookViewId="0">
      <selection activeCell="D22" sqref="D22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189</v>
      </c>
      <c r="C19" t="s">
        <v>193</v>
      </c>
    </row>
    <row r="20" spans="1:3">
      <c r="A20" s="15" t="s">
        <v>188</v>
      </c>
      <c r="B20" t="s">
        <v>190</v>
      </c>
      <c r="C20" t="s">
        <v>194</v>
      </c>
    </row>
    <row r="21" spans="1:3">
      <c r="A21" s="15" t="s">
        <v>191</v>
      </c>
      <c r="B21" t="s">
        <v>192</v>
      </c>
      <c r="C21" t="s">
        <v>195</v>
      </c>
    </row>
    <row r="22" spans="1:3">
      <c r="A22" s="16" t="s">
        <v>146</v>
      </c>
      <c r="B22" t="s">
        <v>192</v>
      </c>
      <c r="C22" t="s">
        <v>196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opLeftCell="A10" zoomScale="85" zoomScaleNormal="85" workbookViewId="0">
      <selection activeCell="F33" sqref="F33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31" t="s">
        <v>85</v>
      </c>
      <c r="B1" s="32">
        <v>2030</v>
      </c>
      <c r="C1" s="31" t="s">
        <v>83</v>
      </c>
      <c r="D1" s="31">
        <v>40.68</v>
      </c>
      <c r="F1" t="s">
        <v>211</v>
      </c>
    </row>
    <row r="2" spans="1:17">
      <c r="A2" s="31" t="s">
        <v>86</v>
      </c>
      <c r="B2" s="32">
        <v>2030</v>
      </c>
      <c r="C2" s="31" t="s">
        <v>83</v>
      </c>
      <c r="D2" s="31">
        <v>65</v>
      </c>
    </row>
    <row r="3" spans="1:17">
      <c r="A3" s="31" t="s">
        <v>87</v>
      </c>
      <c r="B3" s="32">
        <v>2030</v>
      </c>
      <c r="C3" s="31" t="s">
        <v>83</v>
      </c>
      <c r="D3" s="31">
        <v>36.323999999999998</v>
      </c>
    </row>
    <row r="4" spans="1:17">
      <c r="A4" s="31" t="s">
        <v>88</v>
      </c>
      <c r="B4" s="32">
        <v>2030</v>
      </c>
      <c r="C4" s="31" t="s">
        <v>83</v>
      </c>
      <c r="D4" s="31">
        <v>6.48</v>
      </c>
    </row>
    <row r="5" spans="1:17">
      <c r="A5" s="31" t="s">
        <v>11</v>
      </c>
      <c r="B5" s="32">
        <v>2030</v>
      </c>
      <c r="C5" s="31" t="s">
        <v>83</v>
      </c>
      <c r="D5" s="31">
        <v>26.81</v>
      </c>
      <c r="L5" s="30"/>
      <c r="M5" s="30"/>
      <c r="N5" s="30"/>
      <c r="O5" s="30"/>
      <c r="P5" s="30"/>
      <c r="Q5" s="30"/>
    </row>
    <row r="6" spans="1:17">
      <c r="A6" s="31" t="s">
        <v>89</v>
      </c>
      <c r="B6" s="32">
        <v>2030</v>
      </c>
      <c r="C6" s="31" t="s">
        <v>83</v>
      </c>
      <c r="D6" s="31">
        <v>14.65</v>
      </c>
      <c r="L6" s="30"/>
      <c r="M6" s="30"/>
      <c r="N6" s="30"/>
      <c r="O6" s="30"/>
      <c r="P6" s="30"/>
      <c r="Q6" s="30"/>
    </row>
    <row r="7" spans="1:17">
      <c r="A7" s="31" t="s">
        <v>90</v>
      </c>
      <c r="B7" s="32">
        <v>2030</v>
      </c>
      <c r="C7" s="31" t="s">
        <v>83</v>
      </c>
      <c r="D7" s="31">
        <v>1.69</v>
      </c>
      <c r="L7" s="30"/>
      <c r="M7" s="30"/>
      <c r="N7" s="30"/>
      <c r="O7" s="30"/>
      <c r="P7" s="30"/>
      <c r="Q7" s="30"/>
    </row>
    <row r="8" spans="1:17">
      <c r="A8" s="31" t="s">
        <v>91</v>
      </c>
      <c r="B8" s="32">
        <v>2030</v>
      </c>
      <c r="C8" s="31" t="s">
        <v>83</v>
      </c>
      <c r="D8" s="31">
        <v>6.6960000000000006</v>
      </c>
      <c r="L8" s="30"/>
      <c r="M8" s="30"/>
      <c r="N8" s="30"/>
      <c r="O8" s="30"/>
      <c r="P8" s="30"/>
      <c r="Q8" s="30"/>
    </row>
    <row r="9" spans="1:17">
      <c r="A9" s="31" t="s">
        <v>84</v>
      </c>
      <c r="B9" s="32">
        <v>2030</v>
      </c>
      <c r="C9" s="31" t="s">
        <v>83</v>
      </c>
      <c r="D9" s="31">
        <v>7.0919999999999996</v>
      </c>
      <c r="L9" s="30"/>
      <c r="M9" s="30"/>
      <c r="N9" s="30"/>
      <c r="O9" s="30"/>
      <c r="P9" s="30"/>
      <c r="Q9" s="30"/>
    </row>
    <row r="10" spans="1:17">
      <c r="A10" s="31" t="s">
        <v>81</v>
      </c>
      <c r="B10" s="32">
        <v>2030</v>
      </c>
      <c r="C10" s="31" t="s">
        <v>83</v>
      </c>
      <c r="D10" s="31">
        <v>7.5</v>
      </c>
      <c r="L10" s="30"/>
      <c r="M10" s="30"/>
      <c r="N10" s="30"/>
      <c r="O10" s="30"/>
      <c r="P10" s="30"/>
      <c r="Q10" s="30"/>
    </row>
    <row r="11" spans="1:17">
      <c r="A11" s="31" t="s">
        <v>82</v>
      </c>
      <c r="B11" s="32">
        <v>2030</v>
      </c>
      <c r="C11" s="31" t="s">
        <v>83</v>
      </c>
      <c r="D11" s="31">
        <v>45</v>
      </c>
      <c r="E11" s="30"/>
      <c r="F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>
      <c r="A12" s="31" t="s">
        <v>80</v>
      </c>
      <c r="B12" s="32">
        <v>2030</v>
      </c>
      <c r="C12" s="31" t="s">
        <v>83</v>
      </c>
      <c r="D12" s="31">
        <v>82.5</v>
      </c>
      <c r="E12" s="30"/>
      <c r="F12" s="30"/>
      <c r="I12" s="30">
        <v>2020</v>
      </c>
      <c r="J12" s="30">
        <v>2030</v>
      </c>
      <c r="K12" s="30">
        <v>2050</v>
      </c>
      <c r="L12" s="30"/>
      <c r="M12" s="30"/>
      <c r="N12" s="30"/>
      <c r="O12" s="30"/>
      <c r="P12" s="30"/>
      <c r="Q12" s="30"/>
    </row>
    <row r="13" spans="1:17">
      <c r="A13" s="31" t="s">
        <v>75</v>
      </c>
      <c r="B13" s="32">
        <v>2030</v>
      </c>
      <c r="C13" s="31" t="s">
        <v>83</v>
      </c>
      <c r="D13" s="31">
        <v>74.66</v>
      </c>
      <c r="E13" s="30"/>
      <c r="F13" s="30"/>
      <c r="H13" t="s">
        <v>85</v>
      </c>
      <c r="I13" s="29">
        <v>21.175000000000001</v>
      </c>
      <c r="J13" s="29">
        <v>40.68</v>
      </c>
      <c r="K13">
        <v>79.69</v>
      </c>
      <c r="L13" s="30"/>
      <c r="M13" s="30"/>
      <c r="N13" s="30"/>
      <c r="O13" s="30"/>
      <c r="P13" s="30"/>
      <c r="Q13" s="30"/>
    </row>
    <row r="14" spans="1:17">
      <c r="A14" s="31" t="s">
        <v>79</v>
      </c>
      <c r="B14" s="32">
        <v>2030</v>
      </c>
      <c r="C14" s="31" t="s">
        <v>83</v>
      </c>
      <c r="D14" s="31">
        <v>15</v>
      </c>
      <c r="E14" s="30"/>
      <c r="F14" s="30"/>
      <c r="H14" s="29" t="s">
        <v>86</v>
      </c>
      <c r="I14" s="29">
        <v>74.965000000000003</v>
      </c>
      <c r="J14" s="29">
        <v>65</v>
      </c>
      <c r="K14" s="29">
        <v>45.07</v>
      </c>
      <c r="L14" s="30"/>
      <c r="M14" s="30"/>
      <c r="N14" s="30"/>
      <c r="O14" s="30"/>
      <c r="P14" s="30"/>
      <c r="Q14" s="30"/>
    </row>
    <row r="15" spans="1:17">
      <c r="A15" s="33" t="s">
        <v>100</v>
      </c>
      <c r="B15" s="31">
        <v>2020</v>
      </c>
      <c r="C15" s="33" t="s">
        <v>101</v>
      </c>
      <c r="D15" s="33">
        <v>1</v>
      </c>
      <c r="E15" s="30"/>
      <c r="F15" s="30"/>
      <c r="H15" s="18" t="s">
        <v>87</v>
      </c>
      <c r="I15" s="18">
        <v>46.44</v>
      </c>
      <c r="J15" s="18">
        <v>36.323999999999998</v>
      </c>
      <c r="K15" s="18">
        <v>32.832000000000001</v>
      </c>
      <c r="L15" s="30"/>
      <c r="M15" s="30"/>
      <c r="N15" s="30"/>
      <c r="O15" s="30"/>
      <c r="P15" s="30"/>
      <c r="Q15" s="30"/>
    </row>
    <row r="16" spans="1:17">
      <c r="A16" s="31" t="s">
        <v>85</v>
      </c>
      <c r="B16" s="31">
        <v>2020</v>
      </c>
      <c r="C16" s="31" t="s">
        <v>83</v>
      </c>
      <c r="D16" s="31">
        <v>21.175000000000001</v>
      </c>
      <c r="E16" s="30"/>
      <c r="F16" s="30"/>
      <c r="H16" t="s">
        <v>88</v>
      </c>
      <c r="I16" s="18">
        <v>6.48</v>
      </c>
      <c r="J16" s="18">
        <v>6.48</v>
      </c>
      <c r="K16" s="18">
        <v>6.48</v>
      </c>
      <c r="L16" s="30"/>
      <c r="M16" s="30"/>
      <c r="N16" s="30"/>
      <c r="O16" s="30"/>
      <c r="P16" s="30"/>
      <c r="Q16" s="30"/>
    </row>
    <row r="17" spans="1:17">
      <c r="A17" s="31" t="s">
        <v>86</v>
      </c>
      <c r="B17" s="31">
        <v>2020</v>
      </c>
      <c r="C17" s="31" t="s">
        <v>83</v>
      </c>
      <c r="D17" s="31">
        <v>74.965000000000003</v>
      </c>
      <c r="E17" s="30"/>
      <c r="F17" s="30"/>
      <c r="H17" t="s">
        <v>11</v>
      </c>
      <c r="I17" s="29">
        <v>16.716999999999999</v>
      </c>
      <c r="J17" s="29">
        <v>26.81</v>
      </c>
      <c r="K17">
        <v>46.996000000000002</v>
      </c>
      <c r="L17" s="30"/>
      <c r="M17" s="30"/>
      <c r="N17" s="30"/>
      <c r="O17" s="30"/>
      <c r="P17" s="30"/>
      <c r="Q17" s="30"/>
    </row>
    <row r="18" spans="1:17">
      <c r="A18" s="31" t="s">
        <v>87</v>
      </c>
      <c r="B18" s="31">
        <v>2020</v>
      </c>
      <c r="C18" s="31" t="s">
        <v>83</v>
      </c>
      <c r="D18" s="31">
        <v>46.44</v>
      </c>
      <c r="E18" s="30"/>
      <c r="F18" s="30"/>
      <c r="H18" t="s">
        <v>89</v>
      </c>
      <c r="I18" s="29">
        <v>13.4</v>
      </c>
      <c r="J18" s="29">
        <v>14.65</v>
      </c>
      <c r="K18">
        <v>42.74</v>
      </c>
      <c r="L18" s="30"/>
      <c r="M18" s="30"/>
      <c r="N18" s="30"/>
      <c r="O18" s="30"/>
      <c r="P18" s="30"/>
      <c r="Q18" s="30"/>
    </row>
    <row r="19" spans="1:17">
      <c r="A19" s="31" t="s">
        <v>88</v>
      </c>
      <c r="B19" s="31">
        <v>2020</v>
      </c>
      <c r="C19" s="31" t="s">
        <v>83</v>
      </c>
      <c r="D19" s="31">
        <v>6.48</v>
      </c>
      <c r="E19" s="30"/>
      <c r="F19" s="30"/>
      <c r="H19" t="s">
        <v>90</v>
      </c>
      <c r="I19" s="29">
        <v>1.69</v>
      </c>
      <c r="J19" s="29">
        <v>1.69</v>
      </c>
      <c r="K19">
        <v>1.69</v>
      </c>
      <c r="L19" s="30"/>
      <c r="M19" s="30"/>
      <c r="N19" s="30"/>
      <c r="O19" s="30"/>
      <c r="P19" s="30"/>
      <c r="Q19" s="30"/>
    </row>
    <row r="20" spans="1:17">
      <c r="A20" s="31" t="s">
        <v>11</v>
      </c>
      <c r="B20" s="31">
        <v>2020</v>
      </c>
      <c r="C20" s="31" t="s">
        <v>83</v>
      </c>
      <c r="D20" s="31">
        <v>16.716999999999999</v>
      </c>
      <c r="E20" s="30"/>
      <c r="F20" s="30"/>
      <c r="H20" t="s">
        <v>91</v>
      </c>
      <c r="I20" s="18">
        <v>4.5360000000000005</v>
      </c>
      <c r="J20" s="18">
        <v>6.6960000000000006</v>
      </c>
      <c r="K20" s="18">
        <v>14.148000000000001</v>
      </c>
      <c r="L20" s="30"/>
      <c r="M20" s="30"/>
      <c r="N20" s="30"/>
      <c r="O20" s="30"/>
      <c r="P20" s="30"/>
      <c r="Q20" s="30"/>
    </row>
    <row r="21" spans="1:17">
      <c r="A21" s="31" t="s">
        <v>89</v>
      </c>
      <c r="B21" s="31">
        <v>2020</v>
      </c>
      <c r="C21" s="31" t="s">
        <v>83</v>
      </c>
      <c r="D21" s="31">
        <v>13.4</v>
      </c>
      <c r="E21" s="30"/>
      <c r="F21" s="30"/>
      <c r="H21" t="s">
        <v>84</v>
      </c>
      <c r="I21" s="18">
        <v>10.8</v>
      </c>
      <c r="J21" s="18">
        <v>7.0919999999999996</v>
      </c>
      <c r="K21" s="18">
        <v>6.7320000000000002</v>
      </c>
      <c r="L21" s="30"/>
      <c r="M21" s="30"/>
      <c r="N21" s="30"/>
      <c r="O21" s="30"/>
      <c r="P21" s="30"/>
      <c r="Q21" s="30"/>
    </row>
    <row r="22" spans="1:17">
      <c r="A22" s="31" t="s">
        <v>90</v>
      </c>
      <c r="B22" s="31">
        <v>2020</v>
      </c>
      <c r="C22" s="31" t="s">
        <v>83</v>
      </c>
      <c r="D22" s="31">
        <v>1.69</v>
      </c>
      <c r="E22" s="30"/>
      <c r="F22" s="30"/>
      <c r="H22" t="s">
        <v>81</v>
      </c>
      <c r="I22" s="29">
        <v>7.5</v>
      </c>
      <c r="J22" s="29">
        <v>7.5</v>
      </c>
      <c r="K22">
        <v>7.5</v>
      </c>
      <c r="L22" s="30"/>
      <c r="M22" s="30"/>
      <c r="N22" s="30"/>
      <c r="O22" s="30"/>
      <c r="P22" s="30"/>
      <c r="Q22" s="30"/>
    </row>
    <row r="23" spans="1:17">
      <c r="A23" s="31" t="s">
        <v>91</v>
      </c>
      <c r="B23" s="31">
        <v>2020</v>
      </c>
      <c r="C23" s="31" t="s">
        <v>83</v>
      </c>
      <c r="D23" s="31">
        <v>4.5360000000000005</v>
      </c>
      <c r="E23" s="30"/>
      <c r="F23" s="30"/>
      <c r="H23" s="29" t="s">
        <v>82</v>
      </c>
      <c r="I23" s="29">
        <v>45</v>
      </c>
      <c r="J23" s="29">
        <v>45</v>
      </c>
      <c r="K23" s="29">
        <v>45</v>
      </c>
      <c r="L23" s="30"/>
      <c r="M23" s="30"/>
      <c r="N23" s="30"/>
      <c r="O23" s="30"/>
      <c r="P23" s="30"/>
      <c r="Q23" s="30"/>
    </row>
    <row r="24" spans="1:17">
      <c r="A24" s="31" t="s">
        <v>84</v>
      </c>
      <c r="B24" s="31">
        <v>2020</v>
      </c>
      <c r="C24" s="31" t="s">
        <v>83</v>
      </c>
      <c r="D24" s="31">
        <v>10.8</v>
      </c>
      <c r="E24" s="30"/>
      <c r="F24" s="30"/>
      <c r="H24" t="s">
        <v>80</v>
      </c>
      <c r="I24" s="29">
        <v>82.5</v>
      </c>
      <c r="J24" s="29">
        <v>82.5</v>
      </c>
      <c r="K24">
        <v>82.5</v>
      </c>
      <c r="L24" s="30"/>
      <c r="M24" s="30"/>
      <c r="N24" s="30"/>
      <c r="O24" s="30"/>
      <c r="P24" s="30"/>
      <c r="Q24" s="30"/>
    </row>
    <row r="25" spans="1:17">
      <c r="A25" s="31" t="s">
        <v>81</v>
      </c>
      <c r="B25" s="31">
        <v>2020</v>
      </c>
      <c r="C25" s="31" t="s">
        <v>83</v>
      </c>
      <c r="D25" s="31">
        <v>7.5</v>
      </c>
      <c r="E25" s="30"/>
      <c r="F25" s="30"/>
      <c r="H25" s="29" t="s">
        <v>75</v>
      </c>
      <c r="I25" s="29">
        <v>86.844999999999999</v>
      </c>
      <c r="J25" s="29">
        <v>74.66</v>
      </c>
      <c r="K25" s="29">
        <v>50.29</v>
      </c>
      <c r="L25" s="30"/>
      <c r="M25" s="30"/>
      <c r="N25" s="30"/>
      <c r="O25" s="30"/>
      <c r="P25" s="30"/>
      <c r="Q25" s="30"/>
    </row>
    <row r="26" spans="1:17">
      <c r="A26" s="31" t="s">
        <v>82</v>
      </c>
      <c r="B26" s="31">
        <v>2020</v>
      </c>
      <c r="C26" s="31" t="s">
        <v>83</v>
      </c>
      <c r="D26" s="31">
        <v>45</v>
      </c>
      <c r="E26" s="30"/>
      <c r="F26" s="30"/>
      <c r="H26" s="29" t="s">
        <v>79</v>
      </c>
      <c r="I26" s="29">
        <v>15</v>
      </c>
      <c r="J26" s="29">
        <v>15</v>
      </c>
      <c r="K26" s="29">
        <v>15</v>
      </c>
      <c r="L26" s="30"/>
      <c r="M26" s="30"/>
      <c r="N26" s="30"/>
      <c r="O26" s="30"/>
      <c r="P26" s="30"/>
      <c r="Q26" s="30"/>
    </row>
    <row r="27" spans="1:17">
      <c r="A27" s="31" t="s">
        <v>80</v>
      </c>
      <c r="B27" s="31">
        <v>2020</v>
      </c>
      <c r="C27" s="31" t="s">
        <v>83</v>
      </c>
      <c r="D27" s="31">
        <v>82.5</v>
      </c>
      <c r="E27" s="30"/>
      <c r="F27" s="30"/>
      <c r="L27" s="30"/>
      <c r="M27" s="30"/>
      <c r="N27" s="30"/>
      <c r="O27" s="30"/>
      <c r="P27" s="30"/>
      <c r="Q27" s="30"/>
    </row>
    <row r="28" spans="1:17">
      <c r="A28" s="31" t="s">
        <v>75</v>
      </c>
      <c r="B28" s="31">
        <v>2020</v>
      </c>
      <c r="C28" s="31" t="s">
        <v>83</v>
      </c>
      <c r="D28" s="31">
        <v>86.844999999999999</v>
      </c>
      <c r="E28" s="30"/>
      <c r="F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>
      <c r="A29" s="31" t="s">
        <v>79</v>
      </c>
      <c r="B29" s="31">
        <v>2020</v>
      </c>
      <c r="C29" s="31" t="s">
        <v>83</v>
      </c>
      <c r="D29" s="31">
        <v>15</v>
      </c>
      <c r="E29" s="30"/>
      <c r="F29" s="30"/>
      <c r="N29" s="30"/>
      <c r="O29" s="30"/>
      <c r="P29" s="30"/>
      <c r="Q29" s="30"/>
    </row>
    <row r="30" spans="1:17">
      <c r="A30" s="31" t="s">
        <v>2</v>
      </c>
      <c r="B30" s="31">
        <v>2020</v>
      </c>
      <c r="C30" s="31" t="s">
        <v>83</v>
      </c>
      <c r="D30" s="41">
        <v>0</v>
      </c>
      <c r="F30" s="29" t="s">
        <v>220</v>
      </c>
      <c r="N30" s="30"/>
      <c r="O30" s="30"/>
      <c r="P30" s="30"/>
      <c r="Q30" s="30"/>
    </row>
    <row r="31" spans="1:17">
      <c r="A31" s="33" t="s">
        <v>100</v>
      </c>
      <c r="B31" s="33">
        <v>2050</v>
      </c>
      <c r="C31" s="33" t="s">
        <v>101</v>
      </c>
      <c r="D31" s="36">
        <v>1</v>
      </c>
      <c r="N31" s="30"/>
      <c r="O31" s="30"/>
      <c r="P31" s="30"/>
      <c r="Q31" s="30"/>
    </row>
    <row r="32" spans="1:17">
      <c r="A32" s="34" t="s">
        <v>85</v>
      </c>
      <c r="B32" s="34">
        <v>2050</v>
      </c>
      <c r="C32" s="34" t="s">
        <v>83</v>
      </c>
      <c r="D32" s="37">
        <v>79.69</v>
      </c>
      <c r="N32" s="30"/>
      <c r="O32" s="30"/>
      <c r="P32" s="30"/>
      <c r="Q32" s="30"/>
    </row>
    <row r="33" spans="1:17">
      <c r="A33" s="31" t="s">
        <v>86</v>
      </c>
      <c r="B33" s="38">
        <v>2050</v>
      </c>
      <c r="C33" s="31" t="s">
        <v>83</v>
      </c>
      <c r="D33" s="38">
        <v>80</v>
      </c>
      <c r="F33" t="s">
        <v>223</v>
      </c>
      <c r="N33" s="30"/>
      <c r="O33" s="30"/>
      <c r="P33" s="30"/>
      <c r="Q33" s="30"/>
    </row>
    <row r="34" spans="1:17">
      <c r="A34" s="34" t="s">
        <v>87</v>
      </c>
      <c r="B34" s="37">
        <v>2050</v>
      </c>
      <c r="C34" s="34" t="s">
        <v>83</v>
      </c>
      <c r="D34" s="37">
        <v>32.832000000000001</v>
      </c>
      <c r="N34" s="30"/>
      <c r="O34" s="30"/>
      <c r="P34" s="30"/>
      <c r="Q34" s="30"/>
    </row>
    <row r="35" spans="1:17">
      <c r="A35" s="31" t="s">
        <v>88</v>
      </c>
      <c r="B35" s="38">
        <v>2050</v>
      </c>
      <c r="C35" s="31" t="s">
        <v>83</v>
      </c>
      <c r="D35" s="38">
        <v>6.48</v>
      </c>
      <c r="N35" s="30"/>
      <c r="O35" s="30"/>
      <c r="P35" s="30"/>
      <c r="Q35" s="30"/>
    </row>
    <row r="36" spans="1:17">
      <c r="A36" s="34" t="s">
        <v>11</v>
      </c>
      <c r="B36" s="37">
        <v>2050</v>
      </c>
      <c r="C36" s="34" t="s">
        <v>83</v>
      </c>
      <c r="D36" s="37">
        <v>46.996000000000002</v>
      </c>
      <c r="N36" s="30"/>
      <c r="O36" s="30"/>
      <c r="P36" s="30"/>
      <c r="Q36" s="30"/>
    </row>
    <row r="37" spans="1:17">
      <c r="A37" s="34" t="s">
        <v>89</v>
      </c>
      <c r="B37" s="37">
        <v>2050</v>
      </c>
      <c r="C37" s="34" t="s">
        <v>83</v>
      </c>
      <c r="D37" s="37">
        <v>42</v>
      </c>
    </row>
    <row r="38" spans="1:17">
      <c r="A38" s="34" t="s">
        <v>90</v>
      </c>
      <c r="B38" s="37">
        <v>2050</v>
      </c>
      <c r="C38" s="34" t="s">
        <v>83</v>
      </c>
      <c r="D38" s="37">
        <v>1.69</v>
      </c>
    </row>
    <row r="39" spans="1:17">
      <c r="A39" s="31" t="s">
        <v>91</v>
      </c>
      <c r="B39" s="38">
        <v>2050</v>
      </c>
      <c r="C39" s="31" t="s">
        <v>83</v>
      </c>
      <c r="D39" s="38">
        <v>14.148000000000001</v>
      </c>
    </row>
    <row r="40" spans="1:17">
      <c r="A40" s="31" t="s">
        <v>84</v>
      </c>
      <c r="B40" s="38">
        <v>2050</v>
      </c>
      <c r="C40" s="31" t="s">
        <v>83</v>
      </c>
      <c r="D40" s="38">
        <v>6.7320000000000002</v>
      </c>
    </row>
    <row r="41" spans="1:17">
      <c r="A41" s="34" t="s">
        <v>81</v>
      </c>
      <c r="B41" s="37">
        <v>2050</v>
      </c>
      <c r="C41" s="34" t="s">
        <v>83</v>
      </c>
      <c r="D41" s="37">
        <v>7.5</v>
      </c>
    </row>
    <row r="42" spans="1:17">
      <c r="A42" s="31" t="s">
        <v>82</v>
      </c>
      <c r="B42" s="38">
        <v>2050</v>
      </c>
      <c r="C42" s="31" t="s">
        <v>83</v>
      </c>
      <c r="D42" s="38">
        <v>35</v>
      </c>
      <c r="F42" t="s">
        <v>222</v>
      </c>
    </row>
    <row r="43" spans="1:17">
      <c r="A43" s="34" t="s">
        <v>80</v>
      </c>
      <c r="B43" s="37">
        <v>2050</v>
      </c>
      <c r="C43" s="34" t="s">
        <v>83</v>
      </c>
      <c r="D43" s="37">
        <v>82.5</v>
      </c>
    </row>
    <row r="44" spans="1:17">
      <c r="A44" s="31" t="s">
        <v>75</v>
      </c>
      <c r="B44" s="38">
        <v>2050</v>
      </c>
      <c r="C44" s="31" t="s">
        <v>83</v>
      </c>
      <c r="D44" s="38">
        <v>50.29</v>
      </c>
    </row>
    <row r="45" spans="1:17">
      <c r="A45" s="31" t="s">
        <v>2</v>
      </c>
      <c r="B45" s="38">
        <v>2050</v>
      </c>
      <c r="C45" s="31" t="s">
        <v>83</v>
      </c>
      <c r="D45" s="41">
        <v>200</v>
      </c>
      <c r="F45" s="29" t="s">
        <v>221</v>
      </c>
    </row>
    <row r="46" spans="1:17">
      <c r="A46" s="31" t="s">
        <v>79</v>
      </c>
      <c r="B46" s="38">
        <v>2050</v>
      </c>
      <c r="C46" s="31" t="s">
        <v>83</v>
      </c>
      <c r="D46" s="38">
        <v>15</v>
      </c>
      <c r="F46" s="29" t="s">
        <v>207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t="s">
        <v>84</v>
      </c>
      <c r="B58" t="s">
        <v>92</v>
      </c>
      <c r="C58">
        <v>2030</v>
      </c>
      <c r="D58">
        <v>100</v>
      </c>
    </row>
    <row r="59" spans="1:4">
      <c r="A59" t="s">
        <v>85</v>
      </c>
      <c r="B59" t="s">
        <v>92</v>
      </c>
      <c r="C59">
        <v>2030</v>
      </c>
      <c r="D59">
        <v>100</v>
      </c>
    </row>
    <row r="60" spans="1:4">
      <c r="A60" t="s">
        <v>87</v>
      </c>
      <c r="B60" t="s">
        <v>92</v>
      </c>
      <c r="C60">
        <v>2030</v>
      </c>
      <c r="D60">
        <v>100</v>
      </c>
    </row>
    <row r="61" spans="1:4">
      <c r="A61" t="s">
        <v>88</v>
      </c>
      <c r="B61" t="s">
        <v>92</v>
      </c>
      <c r="C61">
        <v>2030</v>
      </c>
      <c r="D61">
        <v>100</v>
      </c>
    </row>
    <row r="62" spans="1:4">
      <c r="A62" t="s">
        <v>11</v>
      </c>
      <c r="B62" t="s">
        <v>92</v>
      </c>
      <c r="C62">
        <v>2030</v>
      </c>
      <c r="D62">
        <v>100</v>
      </c>
    </row>
    <row r="63" spans="1:4">
      <c r="A63" t="s">
        <v>89</v>
      </c>
      <c r="B63" t="s">
        <v>92</v>
      </c>
      <c r="C63">
        <v>2030</v>
      </c>
      <c r="D63">
        <v>100</v>
      </c>
    </row>
    <row r="64" spans="1:4">
      <c r="A64" t="s">
        <v>91</v>
      </c>
      <c r="B64" t="s">
        <v>92</v>
      </c>
      <c r="C64">
        <v>2030</v>
      </c>
      <c r="D64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0"/>
      <c r="H73" s="30"/>
    </row>
    <row r="74" spans="1:10">
      <c r="A74" t="s">
        <v>87</v>
      </c>
      <c r="B74" t="s">
        <v>92</v>
      </c>
      <c r="C74" t="s">
        <v>93</v>
      </c>
      <c r="D74">
        <v>200</v>
      </c>
      <c r="G74" s="30"/>
      <c r="H74" s="30"/>
    </row>
    <row r="75" spans="1:10">
      <c r="A75" t="s">
        <v>88</v>
      </c>
      <c r="B75" t="s">
        <v>92</v>
      </c>
      <c r="C75" t="s">
        <v>93</v>
      </c>
      <c r="D75">
        <v>200</v>
      </c>
      <c r="G75" s="30"/>
      <c r="H75" s="30"/>
    </row>
    <row r="76" spans="1:10">
      <c r="A76" t="s">
        <v>11</v>
      </c>
      <c r="B76" t="s">
        <v>92</v>
      </c>
      <c r="C76" t="s">
        <v>93</v>
      </c>
      <c r="D76">
        <v>200</v>
      </c>
      <c r="G76" s="30"/>
      <c r="H76" s="30"/>
    </row>
    <row r="77" spans="1:10">
      <c r="A77" t="s">
        <v>89</v>
      </c>
      <c r="B77" t="s">
        <v>92</v>
      </c>
      <c r="C77" t="s">
        <v>93</v>
      </c>
      <c r="D77">
        <v>200</v>
      </c>
      <c r="G77" s="30"/>
      <c r="H77" s="30"/>
      <c r="I77" s="30"/>
      <c r="J77" s="30"/>
    </row>
    <row r="78" spans="1:10">
      <c r="A78" t="s">
        <v>91</v>
      </c>
      <c r="B78" t="s">
        <v>92</v>
      </c>
      <c r="C78" t="s">
        <v>93</v>
      </c>
      <c r="D78">
        <v>200</v>
      </c>
      <c r="G78" s="30"/>
      <c r="H78" s="30"/>
      <c r="I78" s="30"/>
      <c r="J78" s="30"/>
    </row>
    <row r="79" spans="1:10">
      <c r="A79" t="s">
        <v>84</v>
      </c>
      <c r="B79" t="s">
        <v>92</v>
      </c>
      <c r="C79" t="s">
        <v>94</v>
      </c>
      <c r="D79">
        <v>70</v>
      </c>
      <c r="G79" s="30"/>
      <c r="H79" s="30"/>
      <c r="I79" s="30"/>
    </row>
    <row r="80" spans="1:10">
      <c r="A80" t="s">
        <v>85</v>
      </c>
      <c r="B80" t="s">
        <v>92</v>
      </c>
      <c r="C80" t="s">
        <v>94</v>
      </c>
      <c r="D80">
        <v>70</v>
      </c>
      <c r="G80" s="30"/>
      <c r="H80" s="30"/>
      <c r="I80" s="30"/>
      <c r="J80" s="30"/>
    </row>
    <row r="81" spans="1:10">
      <c r="A81" t="s">
        <v>87</v>
      </c>
      <c r="B81" t="s">
        <v>92</v>
      </c>
      <c r="C81" t="s">
        <v>94</v>
      </c>
      <c r="D81">
        <v>70</v>
      </c>
      <c r="G81" s="30"/>
      <c r="H81" s="30"/>
      <c r="I81" s="30"/>
    </row>
    <row r="82" spans="1:10">
      <c r="A82" t="s">
        <v>88</v>
      </c>
      <c r="B82" t="s">
        <v>92</v>
      </c>
      <c r="C82" t="s">
        <v>94</v>
      </c>
      <c r="D82">
        <v>70</v>
      </c>
      <c r="G82" s="30"/>
      <c r="H82" s="30"/>
      <c r="I82" s="30"/>
    </row>
    <row r="83" spans="1:10">
      <c r="A83" t="s">
        <v>11</v>
      </c>
      <c r="B83" t="s">
        <v>92</v>
      </c>
      <c r="C83" t="s">
        <v>94</v>
      </c>
      <c r="D83">
        <v>70</v>
      </c>
      <c r="G83" s="30"/>
      <c r="H83" s="30"/>
      <c r="I83" s="30"/>
    </row>
    <row r="84" spans="1:10">
      <c r="A84" t="s">
        <v>89</v>
      </c>
      <c r="B84" t="s">
        <v>92</v>
      </c>
      <c r="C84" t="s">
        <v>94</v>
      </c>
      <c r="D84">
        <v>70</v>
      </c>
      <c r="G84" s="30"/>
      <c r="H84" s="30"/>
      <c r="I84" s="30"/>
    </row>
    <row r="85" spans="1:10">
      <c r="A85" t="s">
        <v>91</v>
      </c>
      <c r="B85" t="s">
        <v>92</v>
      </c>
      <c r="C85" t="s">
        <v>94</v>
      </c>
      <c r="D85">
        <v>70</v>
      </c>
      <c r="G85" s="30"/>
      <c r="H85" s="30"/>
      <c r="I85" s="30"/>
      <c r="J85" s="30"/>
    </row>
    <row r="86" spans="1:10">
      <c r="A86" t="s">
        <v>75</v>
      </c>
      <c r="B86" t="s">
        <v>95</v>
      </c>
      <c r="C86" t="s">
        <v>96</v>
      </c>
      <c r="D86">
        <v>113000000</v>
      </c>
      <c r="G86" s="30"/>
      <c r="H86" s="30"/>
      <c r="I86" s="30"/>
      <c r="J86" s="30"/>
    </row>
    <row r="87" spans="1:10">
      <c r="A87" t="s">
        <v>75</v>
      </c>
      <c r="B87" t="s">
        <v>95</v>
      </c>
      <c r="C87" t="s">
        <v>97</v>
      </c>
      <c r="D87">
        <v>116000000</v>
      </c>
      <c r="G87" s="30"/>
      <c r="H87" s="30"/>
    </row>
    <row r="88" spans="1:10">
      <c r="A88" t="s">
        <v>75</v>
      </c>
      <c r="B88" t="s">
        <v>95</v>
      </c>
      <c r="C88" t="s">
        <v>98</v>
      </c>
      <c r="D88">
        <v>109000000</v>
      </c>
      <c r="G88" s="30"/>
      <c r="H88" s="30"/>
    </row>
    <row r="89" spans="1:10">
      <c r="A89" t="s">
        <v>75</v>
      </c>
      <c r="B89" t="s">
        <v>95</v>
      </c>
      <c r="C89" t="s">
        <v>99</v>
      </c>
      <c r="D89">
        <v>111000000</v>
      </c>
      <c r="G89" s="30"/>
      <c r="H89" s="30"/>
    </row>
    <row r="90" spans="1:10">
      <c r="A90" t="s">
        <v>79</v>
      </c>
      <c r="B90" t="s">
        <v>95</v>
      </c>
      <c r="C90" t="s">
        <v>99</v>
      </c>
      <c r="D90">
        <v>309000000</v>
      </c>
      <c r="G90" s="30"/>
      <c r="H90" s="30"/>
    </row>
    <row r="91" spans="1:10">
      <c r="A91" t="s">
        <v>79</v>
      </c>
      <c r="B91" t="s">
        <v>95</v>
      </c>
      <c r="C91" t="s">
        <v>96</v>
      </c>
      <c r="D91">
        <v>299000000</v>
      </c>
      <c r="G91" s="30"/>
      <c r="H91" s="30"/>
    </row>
    <row r="92" spans="1:10">
      <c r="A92" t="s">
        <v>79</v>
      </c>
      <c r="B92" t="s">
        <v>95</v>
      </c>
      <c r="C92" t="s">
        <v>97</v>
      </c>
      <c r="D92">
        <v>321000000</v>
      </c>
      <c r="G92" s="30"/>
      <c r="H92" s="30"/>
    </row>
    <row r="93" spans="1:10">
      <c r="A93" t="s">
        <v>79</v>
      </c>
      <c r="B93" t="s">
        <v>95</v>
      </c>
      <c r="C93" t="s">
        <v>98</v>
      </c>
      <c r="D93">
        <v>335000000</v>
      </c>
      <c r="E93" s="30"/>
      <c r="F93" s="30"/>
      <c r="G93" s="30"/>
      <c r="H93" s="30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F6C3-2AB7-48D4-9A66-92E2C4E82317}">
  <sheetPr>
    <tabColor rgb="FFFF6699"/>
  </sheetPr>
  <dimension ref="A1:Q33"/>
  <sheetViews>
    <sheetView workbookViewId="0">
      <selection activeCell="I34" sqref="I34"/>
    </sheetView>
  </sheetViews>
  <sheetFormatPr defaultRowHeight="14.5"/>
  <cols>
    <col min="1" max="1" width="31.7265625" customWidth="1"/>
    <col min="2" max="2" width="8.7265625" style="27"/>
    <col min="6" max="6" width="28.90625" bestFit="1" customWidth="1"/>
    <col min="7" max="7" width="15.6328125" bestFit="1" customWidth="1"/>
    <col min="8" max="8" width="8.81640625" bestFit="1" customWidth="1"/>
    <col min="9" max="9" width="7.81640625" bestFit="1" customWidth="1"/>
    <col min="10" max="10" width="10.7265625" bestFit="1" customWidth="1"/>
  </cols>
  <sheetData>
    <row r="1" spans="1:17">
      <c r="A1" t="s">
        <v>147</v>
      </c>
      <c r="B1" s="27" t="s">
        <v>197</v>
      </c>
      <c r="C1" t="s">
        <v>123</v>
      </c>
      <c r="F1" s="6" t="s">
        <v>171</v>
      </c>
      <c r="G1" s="50" t="s">
        <v>224</v>
      </c>
    </row>
    <row r="2" spans="1:17">
      <c r="A2" t="s">
        <v>172</v>
      </c>
      <c r="B2" s="27">
        <v>2020</v>
      </c>
      <c r="C2">
        <v>3845510</v>
      </c>
      <c r="F2" s="11" t="s">
        <v>174</v>
      </c>
    </row>
    <row r="3" spans="1:17">
      <c r="A3" t="s">
        <v>175</v>
      </c>
      <c r="B3" s="27">
        <v>2020</v>
      </c>
      <c r="C3">
        <v>3845510</v>
      </c>
      <c r="F3" s="11" t="s">
        <v>174</v>
      </c>
    </row>
    <row r="4" spans="1:17">
      <c r="A4" t="s">
        <v>176</v>
      </c>
      <c r="B4" s="27">
        <v>2020</v>
      </c>
      <c r="C4">
        <v>343000</v>
      </c>
      <c r="F4" s="11" t="s">
        <v>174</v>
      </c>
    </row>
    <row r="5" spans="1:17">
      <c r="A5" t="s">
        <v>13</v>
      </c>
      <c r="B5" s="27">
        <v>2020</v>
      </c>
      <c r="C5">
        <v>7940450</v>
      </c>
      <c r="F5" s="11" t="s">
        <v>174</v>
      </c>
    </row>
    <row r="6" spans="1:17">
      <c r="A6" t="s">
        <v>179</v>
      </c>
      <c r="B6" s="27">
        <v>2020</v>
      </c>
      <c r="C6">
        <f xml:space="preserve"> 2000*1000</f>
        <v>2000000</v>
      </c>
      <c r="F6" t="s">
        <v>180</v>
      </c>
      <c r="K6" s="14"/>
      <c r="L6" s="14"/>
      <c r="M6" s="14"/>
      <c r="N6" s="14"/>
      <c r="O6" s="14"/>
      <c r="P6" s="14"/>
      <c r="Q6" s="14"/>
    </row>
    <row r="7" spans="1:17">
      <c r="A7" t="s">
        <v>26</v>
      </c>
      <c r="B7" s="27">
        <v>2020</v>
      </c>
      <c r="C7">
        <v>2040000</v>
      </c>
      <c r="K7" s="14"/>
      <c r="L7" s="14"/>
      <c r="M7" s="14"/>
      <c r="N7" s="14"/>
      <c r="O7" s="14"/>
      <c r="P7" s="14"/>
      <c r="Q7" s="14"/>
    </row>
    <row r="8" spans="1:17">
      <c r="A8" t="s">
        <v>42</v>
      </c>
      <c r="B8" s="27">
        <v>2020</v>
      </c>
      <c r="C8">
        <v>8000000</v>
      </c>
      <c r="K8" s="14"/>
      <c r="L8" s="14"/>
      <c r="M8" s="14"/>
      <c r="N8" s="14"/>
      <c r="O8" s="14"/>
      <c r="P8" s="14"/>
      <c r="Q8" s="14"/>
    </row>
    <row r="9" spans="1:17">
      <c r="A9" t="s">
        <v>69</v>
      </c>
      <c r="B9" s="27">
        <v>2020</v>
      </c>
      <c r="C9">
        <v>587000</v>
      </c>
      <c r="K9" s="14"/>
      <c r="L9" s="14"/>
      <c r="M9" s="14"/>
      <c r="N9" s="14"/>
      <c r="O9" s="14"/>
      <c r="P9" s="14"/>
      <c r="Q9" s="14"/>
    </row>
    <row r="10" spans="1:17">
      <c r="A10" t="s">
        <v>73</v>
      </c>
      <c r="B10" s="27">
        <v>2020</v>
      </c>
      <c r="C10">
        <v>2270000</v>
      </c>
      <c r="K10" s="14"/>
      <c r="L10" s="14"/>
      <c r="M10" s="14"/>
      <c r="N10" s="14"/>
      <c r="O10" s="14"/>
      <c r="P10" s="14"/>
      <c r="Q10" s="14"/>
    </row>
    <row r="11" spans="1:17">
      <c r="A11" t="s">
        <v>74</v>
      </c>
      <c r="B11" s="27">
        <v>2020</v>
      </c>
      <c r="C11">
        <v>1150000</v>
      </c>
      <c r="K11" s="14"/>
      <c r="L11" s="14"/>
      <c r="M11" s="14"/>
      <c r="N11" s="14"/>
      <c r="O11" s="14"/>
      <c r="P11" s="14"/>
      <c r="Q11" s="14"/>
    </row>
    <row r="12" spans="1:17">
      <c r="A12" t="s">
        <v>178</v>
      </c>
      <c r="B12" s="27">
        <v>2020</v>
      </c>
      <c r="C12">
        <v>321000</v>
      </c>
      <c r="K12" s="14"/>
      <c r="L12" s="14"/>
      <c r="M12" s="14"/>
      <c r="N12" s="14"/>
      <c r="O12" s="14"/>
      <c r="P12" s="14"/>
      <c r="Q12" s="14"/>
    </row>
    <row r="13" spans="1:17">
      <c r="A13" t="s">
        <v>44</v>
      </c>
      <c r="B13" s="27">
        <v>2020</v>
      </c>
      <c r="C13">
        <v>8000000</v>
      </c>
      <c r="K13" s="10"/>
      <c r="L13" s="13"/>
      <c r="M13" s="14"/>
      <c r="N13" s="14"/>
      <c r="O13" s="14"/>
    </row>
    <row r="14" spans="1:17">
      <c r="A14" t="s">
        <v>26</v>
      </c>
      <c r="B14" s="27">
        <v>2030</v>
      </c>
      <c r="C14">
        <v>2040000</v>
      </c>
      <c r="K14" s="10"/>
      <c r="L14" s="13"/>
      <c r="M14" s="14"/>
      <c r="N14" s="14"/>
      <c r="O14" s="14"/>
    </row>
    <row r="15" spans="1:17">
      <c r="A15" t="s">
        <v>27</v>
      </c>
      <c r="B15" s="27">
        <v>2030</v>
      </c>
      <c r="C15">
        <v>2900000</v>
      </c>
      <c r="K15" s="10"/>
      <c r="L15" s="13"/>
      <c r="M15" s="14"/>
      <c r="N15" s="14"/>
      <c r="O15" s="14"/>
    </row>
    <row r="16" spans="1:17">
      <c r="A16" t="s">
        <v>32</v>
      </c>
      <c r="B16" s="27">
        <v>2030</v>
      </c>
      <c r="C16">
        <v>830000</v>
      </c>
      <c r="K16" s="10"/>
      <c r="L16" s="13"/>
      <c r="M16" s="14"/>
      <c r="N16" s="14"/>
      <c r="O16" s="14"/>
    </row>
    <row r="17" spans="1:15">
      <c r="A17" t="s">
        <v>33</v>
      </c>
      <c r="B17" s="27">
        <v>2030</v>
      </c>
      <c r="C17">
        <v>1200000</v>
      </c>
      <c r="K17" s="10"/>
      <c r="L17" s="13"/>
      <c r="M17" s="14"/>
      <c r="N17" s="14"/>
      <c r="O17" s="14"/>
    </row>
    <row r="18" spans="1:15">
      <c r="A18" t="s">
        <v>34</v>
      </c>
      <c r="B18" s="27">
        <v>2030</v>
      </c>
      <c r="C18">
        <v>1200000</v>
      </c>
      <c r="K18" s="10"/>
      <c r="L18" s="13"/>
      <c r="M18" s="14"/>
      <c r="N18" s="14"/>
      <c r="O18" s="14"/>
    </row>
    <row r="19" spans="1:15">
      <c r="A19" t="s">
        <v>42</v>
      </c>
      <c r="B19" s="27">
        <v>2030</v>
      </c>
      <c r="C19">
        <v>2690000</v>
      </c>
      <c r="K19" s="10"/>
      <c r="L19" s="13"/>
      <c r="M19" s="14"/>
      <c r="N19" s="14"/>
      <c r="O19" s="14"/>
    </row>
    <row r="20" spans="1:15">
      <c r="A20" t="s">
        <v>13</v>
      </c>
      <c r="B20" s="27">
        <v>2030</v>
      </c>
      <c r="C20">
        <v>4000000</v>
      </c>
      <c r="L20" s="13"/>
      <c r="M20" s="14"/>
      <c r="N20" s="14"/>
      <c r="O20" s="14"/>
    </row>
    <row r="21" spans="1:15">
      <c r="A21" t="s">
        <v>64</v>
      </c>
      <c r="B21" s="27">
        <v>2030</v>
      </c>
      <c r="C21">
        <v>435000</v>
      </c>
      <c r="L21" s="13"/>
      <c r="M21" s="14"/>
      <c r="N21" s="14"/>
      <c r="O21" s="14"/>
    </row>
    <row r="22" spans="1:15">
      <c r="A22" t="s">
        <v>69</v>
      </c>
      <c r="B22" s="27">
        <v>2030</v>
      </c>
      <c r="C22">
        <v>380000</v>
      </c>
      <c r="L22" s="13"/>
      <c r="M22" s="14"/>
      <c r="N22" s="14"/>
      <c r="O22" s="14"/>
    </row>
    <row r="23" spans="1:15">
      <c r="A23" t="s">
        <v>73</v>
      </c>
      <c r="B23" s="27">
        <v>2030</v>
      </c>
      <c r="C23">
        <v>1930000</v>
      </c>
      <c r="L23" s="13"/>
      <c r="M23" s="14"/>
      <c r="N23" s="14"/>
      <c r="O23" s="14"/>
    </row>
    <row r="24" spans="1:15">
      <c r="A24" t="s">
        <v>74</v>
      </c>
      <c r="B24" s="27">
        <v>2030</v>
      </c>
      <c r="C24">
        <v>1040000</v>
      </c>
      <c r="L24" s="13"/>
      <c r="M24" s="14"/>
      <c r="N24" s="14"/>
      <c r="O24" s="14"/>
    </row>
    <row r="25" spans="1:15">
      <c r="A25" t="s">
        <v>178</v>
      </c>
      <c r="B25" s="27">
        <v>2030</v>
      </c>
      <c r="C25">
        <v>176000</v>
      </c>
      <c r="L25" s="13"/>
      <c r="M25" s="14"/>
      <c r="N25" s="14"/>
      <c r="O25" s="14"/>
    </row>
    <row r="26" spans="1:15">
      <c r="A26" t="s">
        <v>216</v>
      </c>
      <c r="B26" s="27">
        <v>2050</v>
      </c>
      <c r="C26">
        <v>800000</v>
      </c>
      <c r="L26" s="13"/>
      <c r="M26" s="14"/>
      <c r="N26" s="14"/>
      <c r="O26" s="14"/>
    </row>
    <row r="27" spans="1:15">
      <c r="A27" t="s">
        <v>213</v>
      </c>
      <c r="B27" s="27">
        <v>2050</v>
      </c>
      <c r="C27">
        <v>730000</v>
      </c>
      <c r="L27" s="13"/>
      <c r="M27" s="14"/>
      <c r="N27" s="14"/>
      <c r="O27" s="14"/>
    </row>
    <row r="28" spans="1:15">
      <c r="A28" t="s">
        <v>214</v>
      </c>
      <c r="B28" s="27">
        <v>2050</v>
      </c>
      <c r="C28">
        <v>750000</v>
      </c>
      <c r="L28" s="13"/>
      <c r="M28" s="14"/>
      <c r="N28" s="14"/>
      <c r="O28" s="14"/>
    </row>
    <row r="29" spans="1:15">
      <c r="A29" t="s">
        <v>212</v>
      </c>
      <c r="B29" s="27">
        <v>2050</v>
      </c>
      <c r="C29">
        <v>435000</v>
      </c>
      <c r="L29" s="13"/>
      <c r="M29" s="14"/>
      <c r="N29" s="14"/>
      <c r="O29" s="14"/>
    </row>
    <row r="30" spans="1:15">
      <c r="A30" t="s">
        <v>73</v>
      </c>
      <c r="B30" s="27">
        <v>2050</v>
      </c>
      <c r="C30">
        <v>1800000</v>
      </c>
      <c r="L30" s="13"/>
      <c r="M30" s="14"/>
      <c r="N30" s="14"/>
      <c r="O30" s="14"/>
    </row>
    <row r="31" spans="1:15">
      <c r="A31" t="s">
        <v>74</v>
      </c>
      <c r="B31" s="27">
        <v>2050</v>
      </c>
      <c r="C31">
        <v>1040000</v>
      </c>
      <c r="L31" s="13"/>
      <c r="M31" s="14"/>
      <c r="N31" s="14"/>
      <c r="O31" s="14"/>
    </row>
    <row r="32" spans="1:15">
      <c r="A32" t="s">
        <v>69</v>
      </c>
      <c r="B32" s="27">
        <v>2050</v>
      </c>
      <c r="C32">
        <v>380000</v>
      </c>
    </row>
    <row r="33" spans="1:3">
      <c r="A33" t="s">
        <v>215</v>
      </c>
      <c r="B33" s="27">
        <v>2050</v>
      </c>
      <c r="C33">
        <v>350000</v>
      </c>
    </row>
  </sheetData>
  <autoFilter ref="A1:C37" xr:uid="{3074F6C3-2AB7-48D4-9A66-92E2C4E82317}"/>
  <hyperlinks>
    <hyperlink ref="F4" r:id="rId1" xr:uid="{9593A938-07C8-4BDD-975D-BA66AC261B9E}"/>
    <hyperlink ref="F3" r:id="rId2" xr:uid="{A94A8D05-CAFB-4BFD-BDC5-C941F91D270B}"/>
    <hyperlink ref="F5" r:id="rId3" xr:uid="{0627757F-F803-4B76-82A9-D26D06C7382E}"/>
    <hyperlink ref="F2" r:id="rId4" xr:uid="{F2945FDA-02B3-491F-B564-F3BF566F120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N26"/>
  <sheetViews>
    <sheetView zoomScale="87" workbookViewId="0">
      <selection activeCell="F23" sqref="F23"/>
    </sheetView>
  </sheetViews>
  <sheetFormatPr defaultRowHeight="14.5"/>
  <cols>
    <col min="1" max="2" width="35.453125" customWidth="1"/>
    <col min="3" max="4" width="13.81640625" customWidth="1"/>
    <col min="5" max="5" width="8.36328125" customWidth="1"/>
    <col min="6" max="8" width="13.81640625" customWidth="1"/>
    <col min="9" max="9" width="20.6328125" customWidth="1"/>
    <col min="10" max="10" width="22.54296875" customWidth="1"/>
    <col min="11" max="11" width="20.6328125" customWidth="1"/>
  </cols>
  <sheetData>
    <row r="1" spans="1:12" s="6" customFormat="1" ht="43.5">
      <c r="A1" s="51" t="s">
        <v>147</v>
      </c>
      <c r="B1" s="51" t="s">
        <v>122</v>
      </c>
      <c r="C1" s="51" t="s">
        <v>119</v>
      </c>
      <c r="D1" s="51" t="s">
        <v>105</v>
      </c>
      <c r="E1" s="52" t="s">
        <v>167</v>
      </c>
      <c r="F1" s="52" t="s">
        <v>168</v>
      </c>
      <c r="G1" s="52" t="s">
        <v>169</v>
      </c>
      <c r="H1" s="52" t="s">
        <v>170</v>
      </c>
      <c r="J1" s="6" t="s">
        <v>123</v>
      </c>
      <c r="L1" s="6" t="s">
        <v>171</v>
      </c>
    </row>
    <row r="2" spans="1:12">
      <c r="A2" s="34" t="s">
        <v>172</v>
      </c>
      <c r="B2" s="40">
        <f>J2*0.016</f>
        <v>61528.160000000003</v>
      </c>
      <c r="C2" s="34">
        <v>3.5</v>
      </c>
      <c r="D2" s="34">
        <v>0.33</v>
      </c>
      <c r="E2" s="34"/>
      <c r="F2" s="34"/>
      <c r="G2" s="34"/>
      <c r="H2" s="34"/>
      <c r="J2">
        <v>3845510</v>
      </c>
      <c r="K2" t="s">
        <v>173</v>
      </c>
      <c r="L2" s="11" t="s">
        <v>174</v>
      </c>
    </row>
    <row r="3" spans="1:12">
      <c r="A3" s="34" t="s">
        <v>175</v>
      </c>
      <c r="B3" s="40">
        <f>J3*0.016</f>
        <v>61528.160000000003</v>
      </c>
      <c r="C3" s="34">
        <v>3.5</v>
      </c>
      <c r="D3" s="34">
        <v>0.33</v>
      </c>
      <c r="E3" s="34"/>
      <c r="F3" s="34"/>
      <c r="G3" s="34"/>
      <c r="H3" s="34"/>
      <c r="J3">
        <v>3845510</v>
      </c>
      <c r="K3" t="s">
        <v>88</v>
      </c>
      <c r="L3" s="11" t="s">
        <v>174</v>
      </c>
    </row>
    <row r="4" spans="1:12">
      <c r="A4" s="34" t="s">
        <v>176</v>
      </c>
      <c r="B4" s="40">
        <f>J4*0.025</f>
        <v>8575</v>
      </c>
      <c r="C4" s="34">
        <v>6</v>
      </c>
      <c r="D4" s="34">
        <v>0.35</v>
      </c>
      <c r="E4" s="34"/>
      <c r="F4" s="34"/>
      <c r="G4" s="34"/>
      <c r="H4" s="34"/>
      <c r="J4">
        <v>343000</v>
      </c>
      <c r="K4" t="s">
        <v>177</v>
      </c>
      <c r="L4" s="11" t="s">
        <v>174</v>
      </c>
    </row>
    <row r="5" spans="1:12">
      <c r="A5" s="34" t="s">
        <v>13</v>
      </c>
      <c r="B5" s="40">
        <f>J5*0.014</f>
        <v>111166.3</v>
      </c>
      <c r="C5" s="34">
        <v>3.5</v>
      </c>
      <c r="D5" s="34">
        <v>0.33</v>
      </c>
      <c r="E5" s="34"/>
      <c r="F5" s="34"/>
      <c r="G5" s="34"/>
      <c r="H5" s="34"/>
      <c r="J5">
        <v>7940450</v>
      </c>
      <c r="K5" t="str">
        <f>A5</f>
        <v>Nuclear</v>
      </c>
      <c r="L5" s="11" t="s">
        <v>174</v>
      </c>
    </row>
    <row r="6" spans="1:12">
      <c r="A6" s="34" t="s">
        <v>179</v>
      </c>
      <c r="B6" s="34">
        <v>16000</v>
      </c>
      <c r="C6" s="34">
        <v>2.5000000000000001E-3</v>
      </c>
      <c r="D6" s="34">
        <v>1</v>
      </c>
      <c r="E6" s="34">
        <v>5</v>
      </c>
      <c r="F6" s="34">
        <v>0.89</v>
      </c>
      <c r="G6" s="34">
        <v>0.89</v>
      </c>
      <c r="H6" s="34">
        <v>0</v>
      </c>
      <c r="J6">
        <f xml:space="preserve"> 2000*1000</f>
        <v>2000000</v>
      </c>
      <c r="K6" t="str">
        <f>A6</f>
        <v>Pumped_hydro</v>
      </c>
      <c r="L6" t="s">
        <v>180</v>
      </c>
    </row>
    <row r="9" spans="1:12">
      <c r="C9" s="10"/>
      <c r="D9" s="10"/>
      <c r="E9" s="10"/>
      <c r="F9" s="10"/>
      <c r="G9" s="10"/>
      <c r="H9" s="10"/>
    </row>
    <row r="10" spans="1:12">
      <c r="C10" s="10"/>
      <c r="D10" s="10"/>
      <c r="E10" s="10"/>
      <c r="F10" s="10"/>
      <c r="G10" s="10"/>
      <c r="H10" s="10"/>
    </row>
    <row r="11" spans="1:12">
      <c r="C11" s="10"/>
      <c r="D11" s="10"/>
      <c r="E11" s="10"/>
      <c r="F11" s="10"/>
      <c r="G11" s="10"/>
      <c r="H11" s="10"/>
    </row>
    <row r="12" spans="1:12">
      <c r="C12" s="10"/>
      <c r="D12" s="10"/>
      <c r="E12" s="10"/>
      <c r="F12" s="10"/>
      <c r="G12" s="10"/>
      <c r="H12" s="10"/>
    </row>
    <row r="13" spans="1:12">
      <c r="C13" s="10"/>
      <c r="D13" s="10"/>
      <c r="E13" s="10"/>
      <c r="F13" s="10"/>
      <c r="G13" s="10"/>
      <c r="H13" s="10"/>
    </row>
    <row r="14" spans="1:12">
      <c r="C14" s="10"/>
      <c r="D14" s="10"/>
      <c r="E14" s="10"/>
      <c r="F14" s="10"/>
      <c r="G14" s="10"/>
      <c r="H14" s="10"/>
    </row>
    <row r="15" spans="1:12">
      <c r="C15" s="10"/>
      <c r="D15" s="10"/>
      <c r="E15" s="10"/>
      <c r="F15" s="10"/>
      <c r="G15" s="10"/>
      <c r="H15" s="10"/>
    </row>
    <row r="16" spans="1:12">
      <c r="C16" s="10"/>
      <c r="D16" s="10"/>
      <c r="E16" s="10"/>
      <c r="F16" s="10"/>
      <c r="G16" s="10"/>
      <c r="H16" s="10"/>
    </row>
    <row r="17" spans="3:14">
      <c r="C17" s="10"/>
      <c r="D17" s="10"/>
    </row>
    <row r="18" spans="3:14">
      <c r="C18" s="10"/>
      <c r="D18" s="10"/>
    </row>
    <row r="19" spans="3:14">
      <c r="C19" s="10"/>
      <c r="D19" s="10"/>
      <c r="N19" t="s">
        <v>166</v>
      </c>
    </row>
    <row r="20" spans="3:14">
      <c r="C20" s="10"/>
    </row>
    <row r="24" spans="3:14">
      <c r="G24" s="10"/>
    </row>
    <row r="25" spans="3:14">
      <c r="G25" s="10"/>
    </row>
    <row r="26" spans="3:14">
      <c r="G26" s="10"/>
    </row>
  </sheetData>
  <hyperlinks>
    <hyperlink ref="L4" r:id="rId1" xr:uid="{CF1418B0-EAA1-49DC-AF77-26CB4FFD6465}"/>
    <hyperlink ref="L3" r:id="rId2" xr:uid="{2A89EB1C-EE22-4DB8-BE26-6C89CA6FDED9}"/>
    <hyperlink ref="L5" r:id="rId3" xr:uid="{0EA913E0-A2BC-446D-BA90-C84EF941D57C}"/>
    <hyperlink ref="L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I56"/>
  <sheetViews>
    <sheetView tabSelected="1" zoomScale="70" zoomScaleNormal="70" workbookViewId="0">
      <selection activeCell="E1" sqref="E1"/>
    </sheetView>
  </sheetViews>
  <sheetFormatPr defaultRowHeight="14.5"/>
  <cols>
    <col min="1" max="1" width="50.54296875" customWidth="1"/>
    <col min="2" max="10" width="23.1796875" customWidth="1"/>
    <col min="11" max="12" width="8" style="7" customWidth="1"/>
    <col min="13" max="13" width="23.1796875" customWidth="1"/>
  </cols>
  <sheetData>
    <row r="1" spans="1:113">
      <c r="A1" s="34" t="s">
        <v>185</v>
      </c>
      <c r="B1" s="33" t="s">
        <v>119</v>
      </c>
      <c r="C1" s="33" t="s">
        <v>122</v>
      </c>
      <c r="D1" s="34" t="s">
        <v>102</v>
      </c>
      <c r="E1" s="33" t="s">
        <v>105</v>
      </c>
      <c r="F1" s="34" t="s">
        <v>106</v>
      </c>
      <c r="G1" s="9" t="s">
        <v>167</v>
      </c>
      <c r="H1" s="9" t="s">
        <v>168</v>
      </c>
      <c r="I1" s="9" t="s">
        <v>169</v>
      </c>
      <c r="J1" s="9" t="s">
        <v>170</v>
      </c>
      <c r="K1" s="35"/>
      <c r="L1" s="35"/>
      <c r="M1" s="44" t="s">
        <v>123</v>
      </c>
      <c r="N1" s="44" t="s">
        <v>113</v>
      </c>
      <c r="O1" s="44" t="s">
        <v>109</v>
      </c>
      <c r="P1" s="44" t="s">
        <v>114</v>
      </c>
      <c r="Q1" s="44" t="s">
        <v>110</v>
      </c>
      <c r="R1" s="44" t="s">
        <v>129</v>
      </c>
      <c r="S1" s="44" t="s">
        <v>128</v>
      </c>
      <c r="T1" s="44" t="s">
        <v>127</v>
      </c>
      <c r="U1" s="44" t="s">
        <v>126</v>
      </c>
      <c r="V1" s="44" t="s">
        <v>118</v>
      </c>
      <c r="W1" s="44" t="s">
        <v>115</v>
      </c>
      <c r="X1" s="44"/>
      <c r="Y1" s="44" t="s">
        <v>171</v>
      </c>
    </row>
    <row r="2" spans="1:113" s="8" customFormat="1">
      <c r="A2" s="33" t="s">
        <v>26</v>
      </c>
      <c r="B2" s="33">
        <v>1.9</v>
      </c>
      <c r="C2" s="48">
        <v>50000</v>
      </c>
      <c r="D2" s="33">
        <v>9.4393000000000005E-2</v>
      </c>
      <c r="E2" s="33">
        <v>0.309</v>
      </c>
      <c r="F2" s="33">
        <v>7</v>
      </c>
      <c r="G2" s="33"/>
      <c r="H2" s="33"/>
      <c r="I2" s="33"/>
      <c r="J2" s="33"/>
      <c r="K2" s="47"/>
      <c r="L2" s="47"/>
      <c r="M2" s="45">
        <v>2040000</v>
      </c>
      <c r="N2" s="46"/>
      <c r="O2" s="46">
        <v>0.15</v>
      </c>
      <c r="P2" s="46"/>
      <c r="Q2" s="46">
        <v>21</v>
      </c>
      <c r="R2" s="46"/>
      <c r="S2" s="46"/>
      <c r="T2" s="46"/>
      <c r="U2" s="46"/>
      <c r="V2" s="46">
        <v>39.369999999999997</v>
      </c>
      <c r="W2" s="46"/>
      <c r="X2" s="46"/>
      <c r="Y2" s="44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 s="8" customFormat="1">
      <c r="A3" s="34" t="s">
        <v>27</v>
      </c>
      <c r="B3" s="34">
        <v>1.9</v>
      </c>
      <c r="C3" s="34">
        <v>117000</v>
      </c>
      <c r="D3" s="34">
        <v>9.4393000000000005E-2</v>
      </c>
      <c r="E3" s="34">
        <v>0.309</v>
      </c>
      <c r="F3" s="34">
        <v>7</v>
      </c>
      <c r="G3" s="34"/>
      <c r="H3" s="34"/>
      <c r="I3" s="34"/>
      <c r="J3" s="34"/>
      <c r="K3" s="47"/>
      <c r="L3" s="47"/>
      <c r="M3" s="44">
        <v>2900000</v>
      </c>
      <c r="N3" s="44"/>
      <c r="O3" s="44">
        <v>0.15</v>
      </c>
      <c r="P3" s="44"/>
      <c r="Q3" s="44">
        <v>21</v>
      </c>
      <c r="R3" s="44"/>
      <c r="S3" s="44"/>
      <c r="T3" s="44"/>
      <c r="U3" s="44"/>
      <c r="V3" s="44">
        <v>39.369999999999997</v>
      </c>
      <c r="W3" s="44"/>
      <c r="X3" s="44"/>
      <c r="Y3" s="44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</row>
    <row r="4" spans="1:113">
      <c r="A4" s="34" t="s">
        <v>28</v>
      </c>
      <c r="B4" s="34"/>
      <c r="C4" s="34"/>
      <c r="D4" s="34">
        <v>0</v>
      </c>
      <c r="E4" s="34">
        <v>1</v>
      </c>
      <c r="F4" s="34"/>
      <c r="G4" s="34"/>
      <c r="H4" s="34"/>
      <c r="I4" s="34"/>
      <c r="J4" s="34"/>
      <c r="K4" s="47"/>
      <c r="L4" s="47"/>
      <c r="M4" s="44"/>
      <c r="N4" s="44"/>
      <c r="O4" s="44"/>
      <c r="P4" s="44"/>
      <c r="Q4" s="44"/>
      <c r="R4" s="44"/>
      <c r="S4" s="44"/>
      <c r="T4" s="44"/>
      <c r="U4" s="44"/>
      <c r="V4" s="44">
        <v>3.0000000000000001E-3</v>
      </c>
      <c r="W4" s="44"/>
      <c r="X4" s="44"/>
      <c r="Y4" s="44"/>
    </row>
    <row r="5" spans="1:113">
      <c r="A5" s="34" t="s">
        <v>29</v>
      </c>
      <c r="B5" s="34"/>
      <c r="C5" s="34"/>
      <c r="D5" s="34">
        <v>0</v>
      </c>
      <c r="E5" s="34">
        <v>0.98</v>
      </c>
      <c r="F5" s="34"/>
      <c r="G5" s="34"/>
      <c r="H5" s="34"/>
      <c r="I5" s="34"/>
      <c r="J5" s="34"/>
      <c r="K5" s="47"/>
      <c r="L5" s="47"/>
      <c r="M5" s="44"/>
      <c r="N5" s="44"/>
      <c r="O5" s="44"/>
      <c r="P5" s="44"/>
      <c r="Q5" s="44"/>
      <c r="R5" s="44"/>
      <c r="S5" s="44"/>
      <c r="T5" s="44"/>
      <c r="U5" s="44"/>
      <c r="V5" s="44">
        <v>0.01</v>
      </c>
      <c r="W5" s="44"/>
      <c r="X5" s="44"/>
      <c r="Y5" s="44"/>
    </row>
    <row r="6" spans="1:113">
      <c r="A6" s="34" t="s">
        <v>30</v>
      </c>
      <c r="B6" s="34"/>
      <c r="C6" s="34"/>
      <c r="D6" s="34">
        <v>0</v>
      </c>
      <c r="E6" s="34">
        <v>4.0999999999999996</v>
      </c>
      <c r="F6" s="34"/>
      <c r="G6" s="34"/>
      <c r="H6" s="34"/>
      <c r="I6" s="34"/>
      <c r="J6" s="34"/>
      <c r="K6" s="47"/>
      <c r="L6" s="47"/>
      <c r="M6" s="44"/>
      <c r="N6" s="44"/>
      <c r="O6" s="44"/>
      <c r="P6" s="44"/>
      <c r="Q6" s="44"/>
      <c r="R6" s="44"/>
      <c r="S6" s="44"/>
      <c r="T6" s="44"/>
      <c r="U6" s="44"/>
      <c r="V6" s="44">
        <v>6.0000000000000001E-3</v>
      </c>
      <c r="W6" s="44"/>
      <c r="X6" s="44"/>
      <c r="Y6" s="44"/>
    </row>
    <row r="7" spans="1:113">
      <c r="A7" s="34" t="s">
        <v>31</v>
      </c>
      <c r="B7" s="34"/>
      <c r="C7" s="34"/>
      <c r="D7" s="34">
        <v>0</v>
      </c>
      <c r="E7" s="34">
        <v>4.2</v>
      </c>
      <c r="F7" s="34"/>
      <c r="G7" s="34"/>
      <c r="H7" s="34"/>
      <c r="I7" s="34"/>
      <c r="J7" s="34"/>
      <c r="K7" s="47"/>
      <c r="L7" s="47"/>
      <c r="M7" s="44"/>
      <c r="N7" s="44"/>
      <c r="O7" s="44"/>
      <c r="P7" s="44"/>
      <c r="Q7" s="44"/>
      <c r="R7" s="44"/>
      <c r="S7" s="44"/>
      <c r="T7" s="44"/>
      <c r="U7" s="44"/>
      <c r="V7" s="44">
        <v>0.01</v>
      </c>
      <c r="W7" s="44"/>
      <c r="X7" s="44"/>
      <c r="Y7" s="44"/>
    </row>
    <row r="8" spans="1:113" s="8" customFormat="1">
      <c r="A8" s="33" t="s">
        <v>32</v>
      </c>
      <c r="B8" s="33">
        <v>4.2</v>
      </c>
      <c r="C8" s="33">
        <v>27800</v>
      </c>
      <c r="D8" s="33">
        <v>9.4393000000000005E-2</v>
      </c>
      <c r="E8" s="33">
        <v>0.61</v>
      </c>
      <c r="F8" s="33">
        <v>7</v>
      </c>
      <c r="G8" s="33"/>
      <c r="H8" s="33"/>
      <c r="I8" s="33"/>
      <c r="J8" s="33"/>
      <c r="K8" s="47"/>
      <c r="L8" s="47"/>
      <c r="M8" s="46">
        <v>830000</v>
      </c>
      <c r="N8" s="46"/>
      <c r="O8" s="46">
        <v>0.4</v>
      </c>
      <c r="P8" s="46"/>
      <c r="Q8" s="46">
        <v>14</v>
      </c>
      <c r="R8" s="46"/>
      <c r="S8" s="46"/>
      <c r="T8" s="46"/>
      <c r="U8" s="46"/>
      <c r="V8" s="46">
        <v>300</v>
      </c>
      <c r="W8" s="46"/>
      <c r="X8" s="46"/>
      <c r="Y8" s="44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8" customFormat="1">
      <c r="A9" s="33" t="s">
        <v>33</v>
      </c>
      <c r="B9" s="33">
        <v>4.2</v>
      </c>
      <c r="C9" s="33">
        <v>27800</v>
      </c>
      <c r="D9" s="33">
        <v>9.4393000000000005E-2</v>
      </c>
      <c r="E9" s="33">
        <v>0.53</v>
      </c>
      <c r="F9" s="33">
        <v>7</v>
      </c>
      <c r="G9" s="33"/>
      <c r="H9" s="33"/>
      <c r="I9" s="33"/>
      <c r="J9" s="33"/>
      <c r="K9" s="47"/>
      <c r="L9" s="47"/>
      <c r="M9" s="46">
        <v>1200000</v>
      </c>
      <c r="N9" s="46"/>
      <c r="O9" s="46">
        <v>0.4</v>
      </c>
      <c r="P9" s="46"/>
      <c r="Q9" s="46">
        <v>14</v>
      </c>
      <c r="R9" s="46"/>
      <c r="S9" s="46"/>
      <c r="T9" s="46"/>
      <c r="U9" s="46"/>
      <c r="V9" s="46">
        <v>55</v>
      </c>
      <c r="W9" s="46"/>
      <c r="X9" s="46"/>
      <c r="Y9" s="44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>
      <c r="A10" s="34" t="s">
        <v>34</v>
      </c>
      <c r="B10" s="34">
        <v>4.2</v>
      </c>
      <c r="C10" s="34">
        <v>27800</v>
      </c>
      <c r="D10" s="34">
        <v>9.4393000000000005E-2</v>
      </c>
      <c r="E10" s="34">
        <v>0.53</v>
      </c>
      <c r="F10" s="34">
        <v>7</v>
      </c>
      <c r="G10" s="34"/>
      <c r="H10" s="34"/>
      <c r="I10" s="34"/>
      <c r="J10" s="34"/>
      <c r="K10" s="47"/>
      <c r="L10" s="47"/>
      <c r="M10" s="44">
        <v>1200000</v>
      </c>
      <c r="N10" s="44"/>
      <c r="O10" s="44">
        <v>0.4</v>
      </c>
      <c r="P10" s="44"/>
      <c r="Q10" s="44">
        <v>14</v>
      </c>
      <c r="R10" s="44"/>
      <c r="S10" s="44"/>
      <c r="T10" s="44"/>
      <c r="U10" s="44"/>
      <c r="V10" s="44">
        <v>55</v>
      </c>
      <c r="W10" s="44"/>
      <c r="X10" s="44"/>
      <c r="Y10" s="44"/>
    </row>
    <row r="11" spans="1:113">
      <c r="A11" s="33" t="s">
        <v>35</v>
      </c>
      <c r="B11" s="34">
        <v>21</v>
      </c>
      <c r="C11" s="34"/>
      <c r="D11" s="34">
        <v>9.4393000000000005E-2</v>
      </c>
      <c r="E11" s="34"/>
      <c r="F11" s="34">
        <v>7</v>
      </c>
      <c r="G11" s="34"/>
      <c r="H11" s="34"/>
      <c r="I11" s="34"/>
      <c r="J11" s="34"/>
      <c r="K11" s="47"/>
      <c r="L11" s="47"/>
      <c r="M11" s="44"/>
      <c r="N11" s="44"/>
      <c r="O11" s="44"/>
      <c r="P11" s="44"/>
      <c r="Q11" s="44"/>
      <c r="R11" s="44"/>
      <c r="S11" s="44"/>
      <c r="T11" s="44"/>
      <c r="U11" s="44"/>
      <c r="V11" s="44">
        <v>0.5</v>
      </c>
      <c r="W11" s="44"/>
      <c r="X11" s="44"/>
      <c r="Y11" s="44"/>
    </row>
    <row r="12" spans="1:113">
      <c r="A12" s="34" t="s">
        <v>36</v>
      </c>
      <c r="B12" s="34"/>
      <c r="C12" s="34">
        <v>68680</v>
      </c>
      <c r="D12" s="34">
        <v>9.4393000000000005E-2</v>
      </c>
      <c r="E12" s="34"/>
      <c r="F12" s="34">
        <v>7</v>
      </c>
      <c r="G12" s="34"/>
      <c r="H12" s="34"/>
      <c r="I12" s="34"/>
      <c r="J12" s="34"/>
      <c r="K12" s="47"/>
      <c r="L12" s="47"/>
      <c r="M12" s="44">
        <v>4040000</v>
      </c>
      <c r="N12" s="44"/>
      <c r="O12" s="44"/>
      <c r="P12" s="44"/>
      <c r="Q12" s="44"/>
      <c r="R12" s="44"/>
      <c r="S12" s="44"/>
      <c r="T12" s="44"/>
      <c r="U12" s="44"/>
      <c r="V12" s="44">
        <v>150</v>
      </c>
      <c r="W12" s="44"/>
      <c r="X12" s="44"/>
      <c r="Y12" s="44"/>
    </row>
    <row r="13" spans="1:113">
      <c r="A13" s="34" t="s">
        <v>37</v>
      </c>
      <c r="B13" s="34"/>
      <c r="C13" s="34">
        <v>60520.000000000007</v>
      </c>
      <c r="D13" s="34">
        <v>9.4393000000000005E-2</v>
      </c>
      <c r="E13" s="34"/>
      <c r="F13" s="34">
        <v>7</v>
      </c>
      <c r="G13" s="34"/>
      <c r="H13" s="34"/>
      <c r="I13" s="34"/>
      <c r="J13" s="34"/>
      <c r="K13" s="47"/>
      <c r="L13" s="47"/>
      <c r="M13" s="44">
        <v>3560000</v>
      </c>
      <c r="N13" s="44"/>
      <c r="O13" s="44"/>
      <c r="P13" s="44"/>
      <c r="Q13" s="44"/>
      <c r="R13" s="44"/>
      <c r="S13" s="44"/>
      <c r="T13" s="44"/>
      <c r="U13" s="44"/>
      <c r="V13" s="44">
        <v>100</v>
      </c>
      <c r="W13" s="44"/>
      <c r="X13" s="44"/>
      <c r="Y13" s="44"/>
    </row>
    <row r="14" spans="1:113">
      <c r="A14" s="34" t="s">
        <v>38</v>
      </c>
      <c r="B14" s="34">
        <v>1.0629999999999999</v>
      </c>
      <c r="C14" s="34">
        <v>104000</v>
      </c>
      <c r="D14" s="34"/>
      <c r="E14" s="34"/>
      <c r="F14" s="34"/>
      <c r="G14" s="34"/>
      <c r="H14" s="34"/>
      <c r="I14" s="34"/>
      <c r="J14" s="34"/>
      <c r="K14" s="47"/>
      <c r="L14" s="47"/>
      <c r="M14" s="44">
        <v>3460000</v>
      </c>
      <c r="N14" s="44"/>
      <c r="O14" s="44"/>
      <c r="P14" s="44"/>
      <c r="Q14" s="44"/>
      <c r="R14" s="44"/>
      <c r="S14" s="44"/>
      <c r="T14" s="44"/>
      <c r="U14" s="44"/>
      <c r="V14" s="44">
        <v>225</v>
      </c>
      <c r="W14" s="44"/>
      <c r="X14" s="44"/>
      <c r="Y14" s="44"/>
    </row>
    <row r="15" spans="1:113">
      <c r="A15" s="34" t="s">
        <v>39</v>
      </c>
      <c r="B15" s="34"/>
      <c r="C15" s="34"/>
      <c r="D15" s="34">
        <v>9.4393000000000005E-2</v>
      </c>
      <c r="E15" s="34"/>
      <c r="F15" s="34">
        <v>7</v>
      </c>
      <c r="G15" s="34"/>
      <c r="H15" s="34"/>
      <c r="I15" s="34"/>
      <c r="J15" s="34"/>
      <c r="K15" s="47"/>
      <c r="L15" s="47"/>
      <c r="M15" s="44"/>
      <c r="N15" s="44"/>
      <c r="O15" s="44"/>
      <c r="P15" s="44"/>
      <c r="Q15" s="44">
        <v>21</v>
      </c>
      <c r="R15" s="44"/>
      <c r="S15" s="44"/>
      <c r="T15" s="44"/>
      <c r="U15" s="44"/>
      <c r="V15" s="44">
        <v>170</v>
      </c>
      <c r="W15" s="44"/>
      <c r="X15" s="44"/>
      <c r="Y15" s="44"/>
    </row>
    <row r="16" spans="1:113" s="33" customFormat="1">
      <c r="A16" s="34" t="s">
        <v>40</v>
      </c>
      <c r="B16" s="34">
        <v>9.5</v>
      </c>
      <c r="C16" s="34"/>
      <c r="D16" s="34"/>
      <c r="E16" s="34"/>
      <c r="F16" s="34"/>
      <c r="G16" s="34"/>
      <c r="H16" s="34"/>
      <c r="I16" s="34"/>
      <c r="J16" s="34"/>
      <c r="K16" s="47"/>
      <c r="L16" s="47"/>
      <c r="M16" s="44">
        <v>900000</v>
      </c>
      <c r="N16" s="46"/>
      <c r="O16" s="46"/>
      <c r="P16" s="46"/>
      <c r="Q16" s="46"/>
      <c r="R16" s="46"/>
      <c r="S16" s="46"/>
      <c r="T16" s="46"/>
      <c r="U16" s="46"/>
      <c r="V16" s="46">
        <v>173.06666666666669</v>
      </c>
      <c r="W16" s="46"/>
      <c r="X16" s="46"/>
      <c r="Y16" s="44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</row>
    <row r="17" spans="1:113">
      <c r="A17" s="34" t="s">
        <v>41</v>
      </c>
      <c r="B17" s="34"/>
      <c r="C17" s="34">
        <v>11450</v>
      </c>
      <c r="D17" s="34">
        <v>9.4393000000000005E-2</v>
      </c>
      <c r="E17" s="34"/>
      <c r="F17" s="34">
        <v>7</v>
      </c>
      <c r="G17" s="34"/>
      <c r="H17" s="34"/>
      <c r="I17" s="34"/>
      <c r="J17" s="34"/>
      <c r="K17" s="47"/>
      <c r="L17" s="47"/>
      <c r="M17" s="44">
        <v>2290000</v>
      </c>
      <c r="N17" s="44"/>
      <c r="O17" s="44"/>
      <c r="P17" s="44"/>
      <c r="Q17" s="44"/>
      <c r="R17" s="44"/>
      <c r="S17" s="44"/>
      <c r="T17" s="44"/>
      <c r="U17" s="44"/>
      <c r="V17" s="44">
        <v>200</v>
      </c>
      <c r="W17" s="44"/>
      <c r="X17" s="44"/>
      <c r="Y17" s="44"/>
    </row>
    <row r="18" spans="1:113" s="8" customFormat="1">
      <c r="A18" s="33" t="s">
        <v>42</v>
      </c>
      <c r="B18" s="54">
        <v>0</v>
      </c>
      <c r="C18" s="33">
        <v>13450</v>
      </c>
      <c r="D18" s="33">
        <v>9.4393000000000005E-2</v>
      </c>
      <c r="E18" s="54">
        <v>1</v>
      </c>
      <c r="F18" s="33">
        <v>7</v>
      </c>
      <c r="G18" s="33"/>
      <c r="H18" s="33"/>
      <c r="I18" s="33"/>
      <c r="J18" s="33"/>
      <c r="K18" s="47"/>
      <c r="L18" s="47"/>
      <c r="M18" s="46">
        <v>2690000</v>
      </c>
      <c r="N18" s="46"/>
      <c r="O18" s="46"/>
      <c r="P18" s="46"/>
      <c r="Q18" s="46"/>
      <c r="R18" s="46"/>
      <c r="S18" s="46"/>
      <c r="T18" s="46"/>
      <c r="U18" s="46"/>
      <c r="V18" s="46">
        <v>60</v>
      </c>
      <c r="W18" s="46"/>
      <c r="X18" s="46"/>
      <c r="Y18" s="44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>
      <c r="A19" s="34" t="s">
        <v>43</v>
      </c>
      <c r="B19" s="34"/>
      <c r="C19" s="34">
        <v>33550</v>
      </c>
      <c r="D19" s="34">
        <v>9.4393000000000005E-2</v>
      </c>
      <c r="E19" s="55"/>
      <c r="F19" s="34">
        <v>7</v>
      </c>
      <c r="G19" s="34"/>
      <c r="H19" s="34"/>
      <c r="I19" s="34"/>
      <c r="J19" s="34"/>
      <c r="K19" s="47"/>
      <c r="L19" s="47"/>
      <c r="M19" s="44">
        <v>3355000</v>
      </c>
      <c r="N19" s="44"/>
      <c r="O19" s="44"/>
      <c r="P19" s="44"/>
      <c r="Q19" s="44"/>
      <c r="R19" s="44"/>
      <c r="S19" s="44"/>
      <c r="T19" s="44"/>
      <c r="U19" s="44"/>
      <c r="V19" s="44">
        <v>10</v>
      </c>
      <c r="W19" s="44"/>
      <c r="X19" s="44"/>
      <c r="Y19" s="44"/>
    </row>
    <row r="20" spans="1:113" s="8" customFormat="1">
      <c r="A20" s="33" t="s">
        <v>44</v>
      </c>
      <c r="B20" s="54">
        <v>0</v>
      </c>
      <c r="C20" s="33">
        <v>14950</v>
      </c>
      <c r="D20" s="33">
        <v>9.4393000000000005E-2</v>
      </c>
      <c r="E20" s="54">
        <v>1</v>
      </c>
      <c r="F20" s="33">
        <v>7</v>
      </c>
      <c r="G20" s="33"/>
      <c r="H20" s="33"/>
      <c r="I20" s="33"/>
      <c r="J20" s="33"/>
      <c r="K20" s="46"/>
      <c r="L20" s="46"/>
      <c r="M20" s="46">
        <v>2990000</v>
      </c>
      <c r="N20" s="46"/>
      <c r="O20" s="46"/>
      <c r="P20" s="46"/>
      <c r="Q20" s="46"/>
      <c r="R20" s="46"/>
      <c r="S20" s="46"/>
      <c r="T20" s="46"/>
      <c r="U20" s="46"/>
      <c r="V20" s="46">
        <v>10</v>
      </c>
      <c r="W20" s="46"/>
      <c r="X20" s="46"/>
      <c r="Y20" s="46"/>
    </row>
    <row r="21" spans="1:113">
      <c r="A21" s="34" t="s">
        <v>45</v>
      </c>
      <c r="B21" s="34">
        <v>2.62</v>
      </c>
      <c r="C21" s="34">
        <v>31000</v>
      </c>
      <c r="D21" s="34">
        <v>9.4393000000000005E-2</v>
      </c>
      <c r="E21" s="34">
        <v>1.012</v>
      </c>
      <c r="F21" s="34">
        <v>7</v>
      </c>
      <c r="G21" s="34"/>
      <c r="H21" s="34"/>
      <c r="I21" s="34"/>
      <c r="J21" s="34"/>
      <c r="K21" s="47"/>
      <c r="L21" s="47"/>
      <c r="M21" s="44">
        <v>680000</v>
      </c>
      <c r="N21" s="44"/>
      <c r="O21" s="44">
        <v>0.4</v>
      </c>
      <c r="P21" s="44"/>
      <c r="Q21" s="44">
        <v>21</v>
      </c>
      <c r="R21" s="44"/>
      <c r="S21" s="44"/>
      <c r="T21" s="44"/>
      <c r="U21" s="44"/>
      <c r="V21" s="44">
        <v>6.1</v>
      </c>
      <c r="W21" s="44"/>
      <c r="X21" s="44"/>
      <c r="Y21" s="44"/>
    </row>
    <row r="22" spans="1:113">
      <c r="A22" s="34" t="s">
        <v>46</v>
      </c>
      <c r="B22" s="34">
        <v>2.62</v>
      </c>
      <c r="C22" s="34">
        <v>31000</v>
      </c>
      <c r="D22" s="34">
        <v>9.4393000000000005E-2</v>
      </c>
      <c r="E22" s="34">
        <v>1.012</v>
      </c>
      <c r="F22" s="34">
        <v>7</v>
      </c>
      <c r="G22" s="34"/>
      <c r="H22" s="34"/>
      <c r="I22" s="34"/>
      <c r="J22" s="34"/>
      <c r="K22" s="47"/>
      <c r="L22" s="47"/>
      <c r="M22" s="44">
        <v>680000</v>
      </c>
      <c r="N22" s="44"/>
      <c r="O22" s="44">
        <v>0.4</v>
      </c>
      <c r="P22" s="44"/>
      <c r="Q22" s="44">
        <v>21</v>
      </c>
      <c r="R22" s="44"/>
      <c r="S22" s="44"/>
      <c r="T22" s="44"/>
      <c r="U22" s="44"/>
      <c r="V22" s="44">
        <v>6.1</v>
      </c>
      <c r="W22" s="44"/>
      <c r="X22" s="44"/>
      <c r="Y22" s="44"/>
    </row>
    <row r="23" spans="1:113">
      <c r="A23" s="34" t="s">
        <v>47</v>
      </c>
      <c r="B23" s="34">
        <v>1</v>
      </c>
      <c r="C23" s="34">
        <v>1020</v>
      </c>
      <c r="D23" s="34">
        <v>9.4393000000000005E-2</v>
      </c>
      <c r="E23" s="34">
        <v>0.99</v>
      </c>
      <c r="F23" s="34">
        <v>7</v>
      </c>
      <c r="G23" s="34"/>
      <c r="H23" s="34"/>
      <c r="I23" s="34"/>
      <c r="J23" s="34"/>
      <c r="K23" s="47"/>
      <c r="L23" s="47"/>
      <c r="M23" s="44">
        <v>60000</v>
      </c>
      <c r="N23" s="44"/>
      <c r="O23" s="44">
        <v>0.05</v>
      </c>
      <c r="P23" s="44"/>
      <c r="Q23" s="44">
        <v>1</v>
      </c>
      <c r="R23" s="44"/>
      <c r="S23" s="44"/>
      <c r="T23" s="44"/>
      <c r="U23" s="44"/>
      <c r="V23" s="44">
        <v>10</v>
      </c>
      <c r="W23" s="44"/>
      <c r="X23" s="44"/>
      <c r="Y23" s="44"/>
    </row>
    <row r="24" spans="1:113">
      <c r="A24" s="34" t="s">
        <v>48</v>
      </c>
      <c r="B24" s="34">
        <v>1</v>
      </c>
      <c r="C24" s="34">
        <v>1020</v>
      </c>
      <c r="D24" s="34">
        <v>9.4393000000000005E-2</v>
      </c>
      <c r="E24" s="34">
        <v>0.99</v>
      </c>
      <c r="F24" s="34">
        <v>7</v>
      </c>
      <c r="G24" s="34"/>
      <c r="H24" s="34"/>
      <c r="I24" s="34"/>
      <c r="J24" s="34"/>
      <c r="K24" s="47"/>
      <c r="L24" s="47"/>
      <c r="M24" s="44">
        <v>60000</v>
      </c>
      <c r="N24" s="44"/>
      <c r="O24" s="44">
        <v>0.05</v>
      </c>
      <c r="P24" s="44"/>
      <c r="Q24" s="44">
        <v>1</v>
      </c>
      <c r="R24" s="44"/>
      <c r="S24" s="44"/>
      <c r="T24" s="44"/>
      <c r="U24" s="44"/>
      <c r="V24" s="44">
        <v>10</v>
      </c>
      <c r="W24" s="44"/>
      <c r="X24" s="44"/>
      <c r="Y24" s="44"/>
    </row>
    <row r="25" spans="1:113">
      <c r="A25" s="34" t="s">
        <v>49</v>
      </c>
      <c r="B25" s="34">
        <v>1</v>
      </c>
      <c r="C25" s="34">
        <v>1900</v>
      </c>
      <c r="D25" s="34">
        <v>9.4393000000000005E-2</v>
      </c>
      <c r="E25" s="34">
        <v>1.06</v>
      </c>
      <c r="F25" s="34">
        <v>7</v>
      </c>
      <c r="G25" s="34"/>
      <c r="H25" s="34"/>
      <c r="I25" s="34"/>
      <c r="J25" s="34"/>
      <c r="K25" s="47"/>
      <c r="L25" s="47"/>
      <c r="M25" s="44">
        <v>50000</v>
      </c>
      <c r="N25" s="44"/>
      <c r="O25" s="44">
        <v>0.15</v>
      </c>
      <c r="P25" s="44"/>
      <c r="Q25" s="44">
        <v>2.8</v>
      </c>
      <c r="R25" s="44"/>
      <c r="S25" s="44"/>
      <c r="T25" s="44"/>
      <c r="U25" s="44"/>
      <c r="V25" s="44">
        <v>5.25</v>
      </c>
      <c r="W25" s="44"/>
      <c r="X25" s="44"/>
      <c r="Y25" s="44"/>
    </row>
    <row r="26" spans="1:113">
      <c r="A26" s="34" t="s">
        <v>50</v>
      </c>
      <c r="B26" s="34">
        <v>1</v>
      </c>
      <c r="C26" s="34">
        <v>1900</v>
      </c>
      <c r="D26" s="34">
        <v>9.4393000000000005E-2</v>
      </c>
      <c r="E26" s="34">
        <v>1.06</v>
      </c>
      <c r="F26" s="34">
        <v>7</v>
      </c>
      <c r="G26" s="34"/>
      <c r="H26" s="34"/>
      <c r="I26" s="34"/>
      <c r="J26" s="34"/>
      <c r="K26" s="47"/>
      <c r="L26" s="47"/>
      <c r="M26" s="44">
        <v>50000</v>
      </c>
      <c r="N26" s="44"/>
      <c r="O26" s="44">
        <v>0.15</v>
      </c>
      <c r="P26" s="44"/>
      <c r="Q26" s="44">
        <v>2.8</v>
      </c>
      <c r="R26" s="44"/>
      <c r="S26" s="44"/>
      <c r="T26" s="44"/>
      <c r="U26" s="44"/>
      <c r="V26" s="44">
        <v>5.25</v>
      </c>
      <c r="W26" s="44"/>
      <c r="X26" s="44"/>
      <c r="Y26" s="44"/>
    </row>
    <row r="27" spans="1:113">
      <c r="A27" s="34" t="s">
        <v>51</v>
      </c>
      <c r="B27" s="34">
        <v>2.0099999999999998</v>
      </c>
      <c r="C27" s="34">
        <v>2000</v>
      </c>
      <c r="D27" s="34">
        <v>9.4393000000000005E-2</v>
      </c>
      <c r="E27" s="34">
        <v>5.2</v>
      </c>
      <c r="F27" s="34">
        <v>7</v>
      </c>
      <c r="G27" s="34"/>
      <c r="H27" s="34"/>
      <c r="I27" s="34"/>
      <c r="J27" s="34"/>
      <c r="K27" s="47"/>
      <c r="L27" s="47"/>
      <c r="M27" s="44">
        <v>570000</v>
      </c>
      <c r="N27" s="44"/>
      <c r="O27" s="44">
        <v>0.25</v>
      </c>
      <c r="P27" s="44"/>
      <c r="Q27" s="44">
        <v>7</v>
      </c>
      <c r="R27" s="44"/>
      <c r="S27" s="44"/>
      <c r="T27" s="44"/>
      <c r="U27" s="44">
        <v>10</v>
      </c>
      <c r="V27" s="44">
        <v>10</v>
      </c>
      <c r="W27" s="44"/>
      <c r="X27" s="44"/>
      <c r="Y27" s="44"/>
    </row>
    <row r="28" spans="1:113">
      <c r="A28" s="34" t="s">
        <v>52</v>
      </c>
      <c r="B28" s="34">
        <v>2.0099999999999998</v>
      </c>
      <c r="C28" s="34">
        <v>2000</v>
      </c>
      <c r="D28" s="34">
        <v>9.4393000000000005E-2</v>
      </c>
      <c r="E28" s="34">
        <v>5.2</v>
      </c>
      <c r="F28" s="34">
        <v>7</v>
      </c>
      <c r="G28" s="34"/>
      <c r="H28" s="34"/>
      <c r="I28" s="34"/>
      <c r="J28" s="34"/>
      <c r="K28" s="47"/>
      <c r="L28" s="47"/>
      <c r="M28" s="44">
        <v>570000</v>
      </c>
      <c r="N28" s="44"/>
      <c r="O28" s="44">
        <v>0.25</v>
      </c>
      <c r="P28" s="44"/>
      <c r="Q28" s="44">
        <v>7</v>
      </c>
      <c r="R28" s="44"/>
      <c r="S28" s="44"/>
      <c r="T28" s="44"/>
      <c r="U28" s="44">
        <v>10</v>
      </c>
      <c r="V28" s="44">
        <v>10</v>
      </c>
      <c r="W28" s="44"/>
      <c r="X28" s="44"/>
      <c r="Y28" s="44"/>
    </row>
    <row r="29" spans="1:113">
      <c r="A29" s="34" t="s">
        <v>53</v>
      </c>
      <c r="B29" s="34">
        <v>4.5999999999999996</v>
      </c>
      <c r="C29" s="34">
        <v>22500</v>
      </c>
      <c r="D29" s="34">
        <v>9.4393000000000005E-2</v>
      </c>
      <c r="E29" s="34">
        <v>8.66</v>
      </c>
      <c r="F29" s="34">
        <v>7</v>
      </c>
      <c r="G29" s="34"/>
      <c r="H29" s="34"/>
      <c r="I29" s="34"/>
      <c r="J29" s="34"/>
      <c r="K29" s="47"/>
      <c r="L29" s="47"/>
      <c r="M29" s="44">
        <v>2690000</v>
      </c>
      <c r="N29" s="44"/>
      <c r="O29" s="44">
        <v>0.2</v>
      </c>
      <c r="P29" s="44"/>
      <c r="Q29" s="44">
        <v>14</v>
      </c>
      <c r="R29" s="44"/>
      <c r="S29" s="44"/>
      <c r="T29" s="44"/>
      <c r="U29" s="44"/>
      <c r="V29" s="44">
        <v>13.1</v>
      </c>
      <c r="W29" s="44"/>
      <c r="X29" s="44"/>
      <c r="Y29" s="44"/>
    </row>
    <row r="30" spans="1:113">
      <c r="A30" s="34" t="s">
        <v>54</v>
      </c>
      <c r="B30" s="34">
        <v>4.5999999999999996</v>
      </c>
      <c r="C30" s="34">
        <v>22500</v>
      </c>
      <c r="D30" s="34">
        <v>9.4393000000000005E-2</v>
      </c>
      <c r="E30" s="34">
        <v>8.66</v>
      </c>
      <c r="F30" s="34">
        <v>7</v>
      </c>
      <c r="G30" s="34"/>
      <c r="H30" s="34"/>
      <c r="I30" s="34"/>
      <c r="J30" s="34"/>
      <c r="K30" s="47"/>
      <c r="L30" s="47"/>
      <c r="M30" s="44">
        <v>2690000</v>
      </c>
      <c r="N30" s="44"/>
      <c r="O30" s="44">
        <v>0.2</v>
      </c>
      <c r="P30" s="44"/>
      <c r="Q30" s="44">
        <v>14</v>
      </c>
      <c r="R30" s="44"/>
      <c r="S30" s="44"/>
      <c r="T30" s="44"/>
      <c r="U30" s="44"/>
      <c r="V30" s="44">
        <v>13.1</v>
      </c>
      <c r="W30" s="44"/>
      <c r="X30" s="44"/>
      <c r="Y30" s="44"/>
    </row>
    <row r="31" spans="1:113">
      <c r="A31" s="34" t="s">
        <v>55</v>
      </c>
      <c r="B31" s="34">
        <v>2.9</v>
      </c>
      <c r="C31" s="34">
        <v>16300</v>
      </c>
      <c r="D31" s="34">
        <v>9.4393000000000005E-2</v>
      </c>
      <c r="E31" s="34">
        <v>2.98</v>
      </c>
      <c r="F31" s="34">
        <v>7</v>
      </c>
      <c r="G31" s="34"/>
      <c r="H31" s="34"/>
      <c r="I31" s="34"/>
      <c r="J31" s="34"/>
      <c r="K31" s="47"/>
      <c r="L31" s="47"/>
      <c r="M31" s="44">
        <v>1970000</v>
      </c>
      <c r="N31" s="44"/>
      <c r="O31" s="44">
        <v>0.2</v>
      </c>
      <c r="P31" s="44"/>
      <c r="Q31" s="44">
        <v>14</v>
      </c>
      <c r="R31" s="44"/>
      <c r="S31" s="44"/>
      <c r="T31" s="44"/>
      <c r="U31" s="44"/>
      <c r="V31" s="44">
        <v>17.399999999999999</v>
      </c>
      <c r="W31" s="44"/>
      <c r="X31" s="44"/>
      <c r="Y31" s="44"/>
    </row>
    <row r="32" spans="1:113">
      <c r="A32" s="34" t="s">
        <v>56</v>
      </c>
      <c r="B32" s="34">
        <v>2.9</v>
      </c>
      <c r="C32" s="34">
        <v>16300</v>
      </c>
      <c r="D32" s="34">
        <v>9.4393000000000005E-2</v>
      </c>
      <c r="E32" s="34">
        <v>2.98</v>
      </c>
      <c r="F32" s="34">
        <v>7</v>
      </c>
      <c r="G32" s="34"/>
      <c r="H32" s="34"/>
      <c r="I32" s="34"/>
      <c r="J32" s="34"/>
      <c r="K32" s="47"/>
      <c r="L32" s="47"/>
      <c r="M32" s="44">
        <v>1970000</v>
      </c>
      <c r="N32" s="44"/>
      <c r="O32" s="44">
        <v>0.2</v>
      </c>
      <c r="P32" s="44"/>
      <c r="Q32" s="44">
        <v>14</v>
      </c>
      <c r="R32" s="44"/>
      <c r="S32" s="44"/>
      <c r="T32" s="44"/>
      <c r="U32" s="44"/>
      <c r="V32" s="44">
        <v>17.399999999999999</v>
      </c>
      <c r="W32" s="44"/>
      <c r="X32" s="44"/>
      <c r="Y32" s="44"/>
    </row>
    <row r="33" spans="1:113">
      <c r="A33" s="34" t="s">
        <v>57</v>
      </c>
      <c r="B33" s="34">
        <v>1.51</v>
      </c>
      <c r="C33" s="34">
        <v>4000</v>
      </c>
      <c r="D33" s="34">
        <v>9.4393000000000005E-2</v>
      </c>
      <c r="E33" s="34">
        <v>3.4</v>
      </c>
      <c r="F33" s="34">
        <v>7</v>
      </c>
      <c r="G33" s="34"/>
      <c r="H33" s="34"/>
      <c r="I33" s="34"/>
      <c r="J33" s="34"/>
      <c r="K33" s="47"/>
      <c r="L33" s="47"/>
      <c r="M33" s="44">
        <v>380000</v>
      </c>
      <c r="N33" s="44"/>
      <c r="O33" s="44">
        <v>0.25</v>
      </c>
      <c r="P33" s="44"/>
      <c r="Q33" s="44">
        <v>7</v>
      </c>
      <c r="R33" s="44"/>
      <c r="S33" s="44"/>
      <c r="T33" s="44"/>
      <c r="U33" s="44">
        <v>10</v>
      </c>
      <c r="V33" s="44">
        <v>20</v>
      </c>
      <c r="W33" s="44"/>
      <c r="X33" s="44"/>
      <c r="Y33" s="44"/>
    </row>
    <row r="34" spans="1:113">
      <c r="A34" s="34" t="s">
        <v>58</v>
      </c>
      <c r="B34" s="34">
        <v>1.51</v>
      </c>
      <c r="C34" s="34">
        <v>4000</v>
      </c>
      <c r="D34" s="34">
        <v>9.4393000000000005E-2</v>
      </c>
      <c r="E34" s="34">
        <v>3.4</v>
      </c>
      <c r="F34" s="34">
        <v>7</v>
      </c>
      <c r="G34" s="34"/>
      <c r="H34" s="34"/>
      <c r="I34" s="34"/>
      <c r="J34" s="34"/>
      <c r="K34" s="47"/>
      <c r="L34" s="47"/>
      <c r="M34" s="44">
        <v>380000</v>
      </c>
      <c r="N34" s="44"/>
      <c r="O34" s="44">
        <v>0.25</v>
      </c>
      <c r="P34" s="44"/>
      <c r="Q34" s="44">
        <v>7</v>
      </c>
      <c r="R34" s="44"/>
      <c r="S34" s="44"/>
      <c r="T34" s="44"/>
      <c r="U34" s="44">
        <v>10</v>
      </c>
      <c r="V34" s="44">
        <v>20</v>
      </c>
      <c r="W34" s="44"/>
      <c r="X34" s="44"/>
      <c r="Y34" s="44"/>
    </row>
    <row r="35" spans="1:113">
      <c r="A35" s="34" t="s">
        <v>59</v>
      </c>
      <c r="B35" s="34">
        <v>3.2</v>
      </c>
      <c r="C35" s="34">
        <v>870</v>
      </c>
      <c r="D35" s="34">
        <v>9.4393000000000005E-2</v>
      </c>
      <c r="E35" s="34">
        <v>3.1</v>
      </c>
      <c r="F35" s="34">
        <v>7</v>
      </c>
      <c r="G35" s="34"/>
      <c r="H35" s="34"/>
      <c r="I35" s="34"/>
      <c r="J35" s="34"/>
      <c r="K35" s="47"/>
      <c r="L35" s="47"/>
      <c r="M35" s="44">
        <v>930000</v>
      </c>
      <c r="N35" s="44"/>
      <c r="O35" s="44">
        <v>0.25</v>
      </c>
      <c r="P35" s="44"/>
      <c r="Q35" s="44">
        <v>3.5</v>
      </c>
      <c r="R35" s="44"/>
      <c r="S35" s="44"/>
      <c r="T35" s="44"/>
      <c r="U35" s="44"/>
      <c r="V35" s="44">
        <v>1.5</v>
      </c>
      <c r="W35" s="44"/>
      <c r="X35" s="44"/>
      <c r="Y35" s="44"/>
    </row>
    <row r="36" spans="1:113">
      <c r="A36" s="34" t="s">
        <v>60</v>
      </c>
      <c r="B36" s="34">
        <v>1.2</v>
      </c>
      <c r="C36" s="34">
        <v>28000</v>
      </c>
      <c r="D36" s="34">
        <v>9.4393000000000005E-2</v>
      </c>
      <c r="E36" s="34">
        <v>1</v>
      </c>
      <c r="F36" s="34">
        <v>7</v>
      </c>
      <c r="G36" s="34"/>
      <c r="H36" s="34"/>
      <c r="I36" s="34"/>
      <c r="J36" s="34"/>
      <c r="K36" s="47"/>
      <c r="L36" s="47"/>
      <c r="M36" s="44">
        <v>1000000</v>
      </c>
      <c r="N36" s="44">
        <v>24</v>
      </c>
      <c r="O36" s="44">
        <v>0.4</v>
      </c>
      <c r="P36" s="44">
        <v>24</v>
      </c>
      <c r="Q36" s="44"/>
      <c r="R36" s="44"/>
      <c r="S36" s="44"/>
      <c r="T36" s="44">
        <v>6.6666666666666662E-3</v>
      </c>
      <c r="U36" s="44"/>
      <c r="V36" s="44">
        <v>200</v>
      </c>
      <c r="W36" s="44"/>
      <c r="X36" s="44"/>
      <c r="Y36" s="44"/>
    </row>
    <row r="37" spans="1:113">
      <c r="A37" s="34" t="s">
        <v>61</v>
      </c>
      <c r="B37" s="34">
        <v>1.2</v>
      </c>
      <c r="C37" s="34">
        <v>28000</v>
      </c>
      <c r="D37" s="34">
        <v>9.4393000000000005E-2</v>
      </c>
      <c r="E37" s="34">
        <v>1</v>
      </c>
      <c r="F37" s="34">
        <v>7</v>
      </c>
      <c r="G37" s="34"/>
      <c r="H37" s="34"/>
      <c r="I37" s="34"/>
      <c r="J37" s="34"/>
      <c r="K37" s="47"/>
      <c r="L37" s="47"/>
      <c r="M37" s="44">
        <v>1000000</v>
      </c>
      <c r="N37" s="44">
        <v>24</v>
      </c>
      <c r="O37" s="44">
        <v>0.4</v>
      </c>
      <c r="P37" s="44">
        <v>24</v>
      </c>
      <c r="Q37" s="44"/>
      <c r="R37" s="44"/>
      <c r="S37" s="44"/>
      <c r="T37" s="44">
        <v>6.6666666666666662E-3</v>
      </c>
      <c r="U37" s="44"/>
      <c r="V37" s="44">
        <v>200</v>
      </c>
      <c r="W37" s="44"/>
      <c r="X37" s="44"/>
      <c r="Y37" s="44"/>
    </row>
    <row r="38" spans="1:113" s="8" customFormat="1">
      <c r="A38" s="33" t="s">
        <v>13</v>
      </c>
      <c r="B38" s="33">
        <v>4</v>
      </c>
      <c r="C38" s="33">
        <v>100000</v>
      </c>
      <c r="D38" s="33">
        <v>9.4393000000000005E-2</v>
      </c>
      <c r="E38" s="33">
        <v>0.28499999999999998</v>
      </c>
      <c r="F38" s="33">
        <v>7</v>
      </c>
      <c r="G38" s="33"/>
      <c r="H38" s="33"/>
      <c r="I38" s="33"/>
      <c r="J38" s="33"/>
      <c r="K38" s="47"/>
      <c r="L38" s="47"/>
      <c r="M38" s="46">
        <v>4000000</v>
      </c>
      <c r="N38" s="46">
        <v>24</v>
      </c>
      <c r="O38" s="46">
        <v>0.4</v>
      </c>
      <c r="P38" s="46">
        <v>24</v>
      </c>
      <c r="Q38" s="46"/>
      <c r="R38" s="46">
        <v>4.07</v>
      </c>
      <c r="S38" s="46">
        <v>63</v>
      </c>
      <c r="T38" s="46">
        <v>6.6666666666666662E-3</v>
      </c>
      <c r="U38" s="46"/>
      <c r="V38" s="46">
        <v>57</v>
      </c>
      <c r="W38" s="46"/>
      <c r="X38" s="46"/>
      <c r="Y38" s="44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>
      <c r="A39" s="34" t="s">
        <v>62</v>
      </c>
      <c r="B39" s="34">
        <v>2.6</v>
      </c>
      <c r="C39" s="34">
        <v>126700</v>
      </c>
      <c r="D39" s="34">
        <v>9.4393000000000005E-2</v>
      </c>
      <c r="E39" s="34">
        <v>2.2499999999999998E-3</v>
      </c>
      <c r="F39" s="34">
        <v>7</v>
      </c>
      <c r="G39" s="34"/>
      <c r="H39" s="34"/>
      <c r="I39" s="34"/>
      <c r="J39" s="34"/>
      <c r="K39" s="47"/>
      <c r="L39" s="47"/>
      <c r="M39" s="44">
        <v>5067000</v>
      </c>
      <c r="N39" s="44">
        <v>24</v>
      </c>
      <c r="O39" s="44">
        <v>0.4</v>
      </c>
      <c r="P39" s="44">
        <v>24</v>
      </c>
      <c r="Q39" s="44"/>
      <c r="R39" s="44">
        <v>4.07</v>
      </c>
      <c r="S39" s="44">
        <v>50</v>
      </c>
      <c r="T39" s="44">
        <v>6.6666666666666662E-3</v>
      </c>
      <c r="U39" s="44"/>
      <c r="V39" s="44">
        <v>47.5</v>
      </c>
      <c r="W39" s="44"/>
      <c r="X39" s="44"/>
      <c r="Y39" s="44"/>
    </row>
    <row r="40" spans="1:113">
      <c r="A40" s="34" t="s">
        <v>63</v>
      </c>
      <c r="B40" s="34">
        <v>2.6</v>
      </c>
      <c r="C40" s="34">
        <v>126700</v>
      </c>
      <c r="D40" s="34">
        <v>9.4393000000000005E-2</v>
      </c>
      <c r="E40" s="34">
        <v>2.2499999999999998E-3</v>
      </c>
      <c r="F40" s="34">
        <v>7</v>
      </c>
      <c r="G40" s="34"/>
      <c r="H40" s="34"/>
      <c r="I40" s="34"/>
      <c r="J40" s="34"/>
      <c r="K40" s="47"/>
      <c r="L40" s="47"/>
      <c r="M40" s="44">
        <v>5067000</v>
      </c>
      <c r="N40" s="44">
        <v>24</v>
      </c>
      <c r="O40" s="44">
        <v>0.4</v>
      </c>
      <c r="P40" s="44">
        <v>24</v>
      </c>
      <c r="Q40" s="44"/>
      <c r="R40" s="44">
        <v>4.07</v>
      </c>
      <c r="S40" s="44">
        <v>50</v>
      </c>
      <c r="T40" s="44">
        <v>6.6666666666666662E-3</v>
      </c>
      <c r="U40" s="44"/>
      <c r="V40" s="44">
        <v>47.5</v>
      </c>
      <c r="W40" s="44"/>
      <c r="X40" s="44"/>
      <c r="Y40" s="44"/>
    </row>
    <row r="41" spans="1:113" s="8" customFormat="1">
      <c r="A41" s="33" t="s">
        <v>64</v>
      </c>
      <c r="B41" s="33">
        <v>4.5</v>
      </c>
      <c r="C41" s="33">
        <v>7745</v>
      </c>
      <c r="D41" s="33">
        <v>9.4393000000000005E-2</v>
      </c>
      <c r="E41" s="33">
        <v>0.43</v>
      </c>
      <c r="F41" s="33">
        <v>7</v>
      </c>
      <c r="G41" s="33"/>
      <c r="H41" s="33"/>
      <c r="I41" s="33"/>
      <c r="J41" s="33"/>
      <c r="K41" s="47"/>
      <c r="L41" s="47"/>
      <c r="M41" s="46">
        <v>435000</v>
      </c>
      <c r="N41" s="46"/>
      <c r="O41" s="46">
        <v>0.2</v>
      </c>
      <c r="P41" s="46"/>
      <c r="Q41" s="46">
        <v>0.75</v>
      </c>
      <c r="R41" s="46"/>
      <c r="S41" s="46"/>
      <c r="T41" s="46"/>
      <c r="U41" s="46">
        <v>43</v>
      </c>
      <c r="V41" s="46">
        <v>100</v>
      </c>
      <c r="W41" s="46"/>
      <c r="X41" s="46"/>
      <c r="Y41" s="4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>
      <c r="A42" s="34" t="s">
        <v>65</v>
      </c>
      <c r="B42" s="34"/>
      <c r="C42" s="34"/>
      <c r="D42" s="34">
        <v>0.109795</v>
      </c>
      <c r="E42" s="34"/>
      <c r="F42" s="34">
        <v>7</v>
      </c>
      <c r="G42" s="34"/>
      <c r="H42" s="34"/>
      <c r="I42" s="34"/>
      <c r="J42" s="34"/>
      <c r="K42" s="47"/>
      <c r="L42" s="47"/>
      <c r="M42" s="44"/>
      <c r="N42" s="44"/>
      <c r="O42" s="44"/>
      <c r="P42" s="44"/>
      <c r="Q42" s="44"/>
      <c r="R42" s="44"/>
      <c r="S42" s="44"/>
      <c r="T42" s="44"/>
      <c r="U42" s="44"/>
      <c r="V42" s="44">
        <v>3.7</v>
      </c>
      <c r="W42" s="44"/>
      <c r="X42" s="44"/>
      <c r="Y42" s="44"/>
    </row>
    <row r="43" spans="1:113">
      <c r="A43" s="34" t="s">
        <v>66</v>
      </c>
      <c r="B43" s="34">
        <v>7.4</v>
      </c>
      <c r="C43" s="34"/>
      <c r="D43" s="34"/>
      <c r="E43" s="34"/>
      <c r="F43" s="34"/>
      <c r="G43" s="34"/>
      <c r="H43" s="34"/>
      <c r="I43" s="34"/>
      <c r="J43" s="34"/>
      <c r="K43" s="47"/>
      <c r="L43" s="47"/>
      <c r="M43" s="44">
        <v>1600000</v>
      </c>
      <c r="N43" s="44"/>
      <c r="O43" s="44"/>
      <c r="P43" s="44"/>
      <c r="Q43" s="44"/>
      <c r="R43" s="44"/>
      <c r="S43" s="44"/>
      <c r="T43" s="44"/>
      <c r="U43" s="44"/>
      <c r="V43" s="44">
        <v>188.8</v>
      </c>
      <c r="W43" s="44"/>
      <c r="X43" s="44"/>
      <c r="Y43" s="44"/>
    </row>
    <row r="44" spans="1:113">
      <c r="A44" s="34" t="s">
        <v>67</v>
      </c>
      <c r="B44" s="34"/>
      <c r="C44" s="34">
        <v>9240</v>
      </c>
      <c r="D44" s="34">
        <v>9.4393000000000005E-2</v>
      </c>
      <c r="E44" s="34">
        <v>1</v>
      </c>
      <c r="F44" s="34">
        <v>7</v>
      </c>
      <c r="G44" s="34"/>
      <c r="H44" s="34"/>
      <c r="I44" s="34"/>
      <c r="J44" s="34"/>
      <c r="K44" s="47"/>
      <c r="L44" s="47"/>
      <c r="M44" s="44">
        <v>630000</v>
      </c>
      <c r="N44" s="44"/>
      <c r="O44" s="44"/>
      <c r="P44" s="44"/>
      <c r="Q44" s="44"/>
      <c r="R44" s="44"/>
      <c r="S44" s="44"/>
      <c r="T44" s="44"/>
      <c r="U44" s="44"/>
      <c r="V44" s="44">
        <v>0.1</v>
      </c>
      <c r="W44" s="44">
        <v>1</v>
      </c>
      <c r="X44" s="44"/>
      <c r="Y44" s="44"/>
    </row>
    <row r="45" spans="1:113">
      <c r="A45" s="34" t="s">
        <v>68</v>
      </c>
      <c r="B45" s="34"/>
      <c r="C45" s="34">
        <v>10815</v>
      </c>
      <c r="D45" s="34">
        <v>9.4393000000000005E-2</v>
      </c>
      <c r="E45" s="34">
        <v>1</v>
      </c>
      <c r="F45" s="34">
        <v>7</v>
      </c>
      <c r="G45" s="34"/>
      <c r="H45" s="34"/>
      <c r="I45" s="34"/>
      <c r="J45" s="34"/>
      <c r="K45" s="47"/>
      <c r="L45" s="47"/>
      <c r="M45" s="44">
        <v>870000</v>
      </c>
      <c r="N45" s="44"/>
      <c r="O45" s="44"/>
      <c r="P45" s="44"/>
      <c r="Q45" s="44"/>
      <c r="R45" s="44"/>
      <c r="S45" s="44"/>
      <c r="T45" s="44"/>
      <c r="U45" s="44"/>
      <c r="V45" s="44">
        <v>6.0000000000000001E-3</v>
      </c>
      <c r="W45" s="44">
        <v>1</v>
      </c>
      <c r="X45" s="44"/>
      <c r="Y45" s="44"/>
    </row>
    <row r="46" spans="1:113" s="8" customFormat="1">
      <c r="A46" s="33" t="s">
        <v>69</v>
      </c>
      <c r="B46" s="54">
        <v>0</v>
      </c>
      <c r="C46" s="33">
        <v>7250</v>
      </c>
      <c r="D46" s="33">
        <v>9.4393000000000005E-2</v>
      </c>
      <c r="E46" s="33">
        <v>1</v>
      </c>
      <c r="F46" s="33">
        <v>7</v>
      </c>
      <c r="G46" s="33"/>
      <c r="H46" s="33"/>
      <c r="I46" s="33"/>
      <c r="J46" s="33"/>
      <c r="K46" s="47"/>
      <c r="L46" s="47"/>
      <c r="M46" s="46">
        <v>380000</v>
      </c>
      <c r="N46" s="46"/>
      <c r="O46" s="46"/>
      <c r="P46" s="46"/>
      <c r="Q46" s="46"/>
      <c r="R46" s="46"/>
      <c r="S46" s="46"/>
      <c r="T46" s="46"/>
      <c r="U46" s="46"/>
      <c r="V46" s="46">
        <v>8</v>
      </c>
      <c r="W46" s="46">
        <v>1</v>
      </c>
      <c r="X46" s="46"/>
      <c r="Y46" s="44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>
      <c r="A47" s="34" t="s">
        <v>70</v>
      </c>
      <c r="B47" s="34">
        <v>0.3</v>
      </c>
      <c r="C47" s="34">
        <v>0.04</v>
      </c>
      <c r="D47" s="34">
        <v>9.4393000000000005E-2</v>
      </c>
      <c r="E47" s="34">
        <v>0.48</v>
      </c>
      <c r="F47" s="34">
        <v>7</v>
      </c>
      <c r="G47" s="34"/>
      <c r="H47" s="34"/>
      <c r="I47" s="34"/>
      <c r="J47" s="34"/>
      <c r="K47" s="47"/>
      <c r="L47" s="47"/>
      <c r="M47" s="44">
        <v>180000</v>
      </c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</row>
    <row r="48" spans="1:113">
      <c r="A48" s="34" t="s">
        <v>71</v>
      </c>
      <c r="B48" s="34">
        <v>0.3</v>
      </c>
      <c r="C48" s="34">
        <v>0.04</v>
      </c>
      <c r="D48" s="34">
        <v>9.4393000000000005E-2</v>
      </c>
      <c r="E48" s="34">
        <v>0.48</v>
      </c>
      <c r="F48" s="34">
        <v>7</v>
      </c>
      <c r="G48" s="34"/>
      <c r="H48" s="34"/>
      <c r="I48" s="34"/>
      <c r="J48" s="34"/>
      <c r="K48" s="47"/>
      <c r="L48" s="47"/>
      <c r="M48" s="44">
        <v>180000</v>
      </c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 spans="1:113">
      <c r="A49" s="34" t="s">
        <v>72</v>
      </c>
      <c r="B49" s="34">
        <v>10</v>
      </c>
      <c r="C49" s="34"/>
      <c r="D49" s="34">
        <v>9.4393000000000005E-2</v>
      </c>
      <c r="E49" s="34"/>
      <c r="F49" s="34">
        <v>7</v>
      </c>
      <c r="G49" s="34"/>
      <c r="H49" s="34"/>
      <c r="I49" s="34"/>
      <c r="J49" s="34"/>
      <c r="K49" s="47"/>
      <c r="L49" s="47"/>
      <c r="M49" s="44">
        <v>3350000</v>
      </c>
      <c r="N49" s="44"/>
      <c r="O49" s="44"/>
      <c r="P49" s="44"/>
      <c r="Q49" s="44"/>
      <c r="R49" s="44"/>
      <c r="S49" s="44"/>
      <c r="T49" s="44"/>
      <c r="U49" s="44"/>
      <c r="V49" s="44">
        <v>55</v>
      </c>
      <c r="W49" s="44"/>
      <c r="X49" s="44"/>
      <c r="Y49" s="44"/>
    </row>
    <row r="50" spans="1:113" s="8" customFormat="1">
      <c r="A50" s="33" t="s">
        <v>73</v>
      </c>
      <c r="B50" s="33">
        <v>3</v>
      </c>
      <c r="C50" s="33">
        <v>36053</v>
      </c>
      <c r="D50" s="33">
        <v>9.4393000000000005E-2</v>
      </c>
      <c r="E50" s="33">
        <v>1</v>
      </c>
      <c r="F50" s="33">
        <v>7</v>
      </c>
      <c r="G50" s="33"/>
      <c r="H50" s="33"/>
      <c r="I50" s="33"/>
      <c r="J50" s="33"/>
      <c r="K50" s="47"/>
      <c r="L50" s="47"/>
      <c r="M50" s="46">
        <v>1930000</v>
      </c>
      <c r="N50" s="46"/>
      <c r="O50" s="46"/>
      <c r="P50" s="46"/>
      <c r="Q50" s="46"/>
      <c r="R50" s="46"/>
      <c r="S50" s="46"/>
      <c r="T50" s="46"/>
      <c r="U50" s="46"/>
      <c r="V50" s="46">
        <v>15</v>
      </c>
      <c r="W50" s="46">
        <v>1</v>
      </c>
      <c r="X50" s="46"/>
      <c r="Y50" s="44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8" customFormat="1">
      <c r="A51" s="33" t="s">
        <v>74</v>
      </c>
      <c r="B51" s="33">
        <v>1.35</v>
      </c>
      <c r="C51" s="33">
        <v>12600</v>
      </c>
      <c r="D51" s="33">
        <v>9.4393000000000005E-2</v>
      </c>
      <c r="E51" s="33">
        <v>1</v>
      </c>
      <c r="F51" s="33">
        <v>7</v>
      </c>
      <c r="G51" s="33"/>
      <c r="H51" s="33"/>
      <c r="I51" s="33"/>
      <c r="J51" s="33"/>
      <c r="K51" s="47"/>
      <c r="L51" s="47"/>
      <c r="M51" s="46">
        <v>1040000</v>
      </c>
      <c r="N51" s="46"/>
      <c r="O51" s="46"/>
      <c r="P51" s="46"/>
      <c r="Q51" s="46"/>
      <c r="R51" s="46"/>
      <c r="S51" s="46"/>
      <c r="T51" s="46"/>
      <c r="U51" s="46"/>
      <c r="V51" s="46">
        <v>5</v>
      </c>
      <c r="W51" s="46">
        <v>1</v>
      </c>
      <c r="X51" s="46"/>
      <c r="Y51" s="4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16" customFormat="1">
      <c r="A52" s="42" t="s">
        <v>178</v>
      </c>
      <c r="B52" s="42">
        <v>1.8</v>
      </c>
      <c r="C52" s="48">
        <v>7800</v>
      </c>
      <c r="D52" s="42"/>
      <c r="E52" s="42">
        <v>0.9</v>
      </c>
      <c r="F52" s="42">
        <v>7</v>
      </c>
      <c r="G52" s="34">
        <v>5</v>
      </c>
      <c r="H52" s="34">
        <v>0.92</v>
      </c>
      <c r="I52" s="34">
        <v>0.92</v>
      </c>
      <c r="J52" s="42">
        <v>0</v>
      </c>
      <c r="K52" s="47"/>
      <c r="L52" s="47"/>
      <c r="M52" s="45">
        <v>176000</v>
      </c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4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>
      <c r="M53" s="44"/>
    </row>
    <row r="54" spans="1:113">
      <c r="F54" s="10"/>
      <c r="M54" s="44"/>
    </row>
    <row r="55" spans="1:113">
      <c r="F55" s="10"/>
    </row>
    <row r="56" spans="1:113">
      <c r="F56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grid</vt:lpstr>
      <vt:lpstr>flow</vt:lpstr>
      <vt:lpstr>reserve_type</vt:lpstr>
      <vt:lpstr>unittype</vt:lpstr>
      <vt:lpstr>explanation</vt:lpstr>
      <vt:lpstr>node</vt:lpstr>
      <vt:lpstr>investmentCosts</vt:lpstr>
      <vt:lpstr>unit2020</vt:lpstr>
      <vt:lpstr>unit2030</vt:lpstr>
      <vt:lpstr>unit2050</vt:lpstr>
      <vt:lpstr>unitcostsgraph</vt:lpstr>
      <vt:lpstr>screening curve</vt:lpstr>
      <vt:lpstr>node2020</vt:lpstr>
      <vt:lpstr>unit2030-noneWRONG</vt:lpstr>
      <vt:lpstr>flow__unit</vt:lpstr>
      <vt:lpstr>unit2040-2050</vt:lpstr>
      <vt:lpstr>unit2030-none_traderes</vt:lpstr>
      <vt:lpstr>grid__node__unit__io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2023-03-26T15:38:22Z</dcterms:modified>
</cp:coreProperties>
</file>