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026C582F-4E5C-41C0-A19C-6B6CC458F002}" xr6:coauthVersionLast="47" xr6:coauthVersionMax="47" xr10:uidLastSave="{00000000-0000-0000-0000-000000000000}"/>
  <bookViews>
    <workbookView xWindow="-120" yWindow="-16320" windowWidth="28110" windowHeight="16440" activeTab="7" xr2:uid="{B8782AFC-8070-4987-A54E-8F4783B58729}"/>
  </bookViews>
  <sheets>
    <sheet name="Technology" sheetId="2" r:id="rId1"/>
    <sheet name="fuelprices" sheetId="1" r:id="rId2"/>
    <sheet name="investmentCosts" sheetId="3" r:id="rId3"/>
    <sheet name="loadshedders" sheetId="8" r:id="rId4"/>
    <sheet name="Sheet2" sheetId="7" r:id="rId5"/>
    <sheet name="traderes" sheetId="6" r:id="rId6"/>
    <sheet name="minimum NPV" sheetId="5" r:id="rId7"/>
    <sheet name="capacityFactors" sheetId="4" r:id="rId8"/>
  </sheets>
  <externalReferences>
    <externalReference r:id="rId9"/>
  </externalReferences>
  <definedNames>
    <definedName name="_xlnm._FilterDatabase" localSheetId="5" hidden="1">traderes!$E$2:$O$18</definedName>
  </definedNames>
  <calcPr calcId="191029"/>
  <pivotCaches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8" l="1"/>
  <c r="F4" i="8"/>
  <c r="F5" i="8"/>
  <c r="B2" i="8"/>
  <c r="C2" i="8"/>
  <c r="B3" i="8"/>
  <c r="C3" i="8"/>
  <c r="B4" i="8"/>
  <c r="C4" i="8"/>
  <c r="B5" i="8"/>
  <c r="C5" i="8"/>
  <c r="B6" i="8"/>
  <c r="C6" i="8"/>
  <c r="D6" i="8"/>
  <c r="B7" i="8"/>
  <c r="C7" i="8"/>
  <c r="D7" i="8"/>
  <c r="A3" i="8"/>
  <c r="A4" i="8"/>
  <c r="A5" i="8"/>
  <c r="A6" i="8"/>
  <c r="A7" i="8"/>
  <c r="H16" i="3" l="1"/>
  <c r="D72" i="3"/>
  <c r="C72" i="3"/>
  <c r="B1" i="8" l="1"/>
  <c r="C1" i="8"/>
  <c r="D1" i="8"/>
  <c r="A2" i="8"/>
  <c r="A1" i="8"/>
  <c r="H22" i="3"/>
  <c r="I22" i="3"/>
  <c r="J22" i="3"/>
  <c r="I17" i="3"/>
  <c r="J17" i="3"/>
  <c r="I18" i="3"/>
  <c r="J18" i="3"/>
  <c r="I19" i="3"/>
  <c r="J19" i="3"/>
  <c r="I20" i="3"/>
  <c r="J20" i="3"/>
  <c r="I21" i="3"/>
  <c r="J21" i="3"/>
  <c r="H18" i="3"/>
  <c r="H19" i="3"/>
  <c r="H20" i="3"/>
  <c r="H21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H8" i="3"/>
  <c r="H9" i="3"/>
  <c r="H10" i="3"/>
  <c r="H11" i="3"/>
  <c r="H12" i="3"/>
  <c r="H13" i="3"/>
  <c r="H14" i="3"/>
  <c r="H15" i="3"/>
  <c r="H17" i="3"/>
  <c r="H4" i="3"/>
  <c r="I4" i="3"/>
  <c r="J4" i="3"/>
  <c r="H5" i="3"/>
  <c r="I5" i="3"/>
  <c r="J5" i="3"/>
  <c r="H6" i="3"/>
  <c r="I6" i="3"/>
  <c r="J6" i="3"/>
  <c r="H7" i="3"/>
  <c r="I3" i="3"/>
  <c r="J3" i="3"/>
  <c r="H3" i="3"/>
  <c r="I23" i="3"/>
  <c r="J23" i="3"/>
  <c r="H23" i="3"/>
  <c r="I25" i="3"/>
  <c r="J25" i="3"/>
  <c r="I26" i="3"/>
  <c r="J26" i="3"/>
  <c r="I27" i="3"/>
  <c r="J27" i="3"/>
  <c r="H26" i="3"/>
  <c r="H27" i="3"/>
  <c r="H25" i="3"/>
  <c r="X4" i="6"/>
  <c r="O10" i="6"/>
  <c r="N10" i="6"/>
  <c r="M10" i="6"/>
  <c r="L10" i="6"/>
  <c r="X10" i="6"/>
  <c r="W10" i="6"/>
  <c r="V10" i="6"/>
  <c r="U10" i="6"/>
  <c r="O9" i="6"/>
  <c r="N9" i="6"/>
  <c r="M9" i="6"/>
  <c r="L9" i="6"/>
  <c r="X9" i="6"/>
  <c r="W9" i="6"/>
  <c r="V9" i="6"/>
  <c r="U9" i="6"/>
  <c r="O8" i="6"/>
  <c r="N8" i="6"/>
  <c r="M8" i="6"/>
  <c r="L8" i="6"/>
  <c r="X8" i="6"/>
  <c r="W8" i="6"/>
  <c r="V8" i="6"/>
  <c r="U8" i="6"/>
  <c r="O7" i="6"/>
  <c r="N7" i="6"/>
  <c r="M7" i="6"/>
  <c r="L7" i="6"/>
  <c r="X7" i="6"/>
  <c r="W7" i="6"/>
  <c r="V7" i="6"/>
  <c r="U7" i="6"/>
  <c r="O6" i="6"/>
  <c r="N6" i="6"/>
  <c r="M6" i="6"/>
  <c r="L6" i="6"/>
  <c r="X6" i="6"/>
  <c r="V6" i="6"/>
  <c r="U6" i="6"/>
  <c r="O5" i="6"/>
  <c r="N5" i="6"/>
  <c r="M5" i="6"/>
  <c r="L5" i="6"/>
  <c r="X5" i="6"/>
  <c r="W5" i="6"/>
  <c r="V5" i="6"/>
  <c r="U5" i="6"/>
  <c r="O4" i="6"/>
  <c r="N4" i="6"/>
  <c r="M4" i="6"/>
  <c r="L4" i="6"/>
  <c r="W4" i="6"/>
  <c r="V4" i="6"/>
  <c r="U4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K31" i="3" l="1"/>
  <c r="E53" i="6"/>
  <c r="E61" i="6"/>
  <c r="E69" i="6"/>
  <c r="D36" i="6"/>
  <c r="E36" i="6" s="1"/>
  <c r="D50" i="6"/>
  <c r="E50" i="6" s="1"/>
  <c r="D49" i="6"/>
  <c r="E49" i="6" s="1"/>
  <c r="D51" i="6"/>
  <c r="E51" i="6" s="1"/>
  <c r="D52" i="6"/>
  <c r="E52" i="6" s="1"/>
  <c r="D53" i="6"/>
  <c r="D54" i="6"/>
  <c r="E54" i="6" s="1"/>
  <c r="D55" i="6"/>
  <c r="E55" i="6" s="1"/>
  <c r="D56" i="6"/>
  <c r="E56" i="6" s="1"/>
  <c r="D57" i="6"/>
  <c r="E57" i="6" s="1"/>
  <c r="D58" i="6"/>
  <c r="E58" i="6" s="1"/>
  <c r="D59" i="6"/>
  <c r="E59" i="6" s="1"/>
  <c r="D60" i="6"/>
  <c r="E60" i="6" s="1"/>
  <c r="D61" i="6"/>
  <c r="D62" i="6"/>
  <c r="E62" i="6" s="1"/>
  <c r="D63" i="6"/>
  <c r="E63" i="6" s="1"/>
  <c r="D64" i="6"/>
  <c r="E64" i="6" s="1"/>
  <c r="D65" i="6"/>
  <c r="E65" i="6" s="1"/>
  <c r="D66" i="6"/>
  <c r="E66" i="6" s="1"/>
  <c r="D67" i="6"/>
  <c r="E67" i="6" s="1"/>
  <c r="D68" i="6"/>
  <c r="E68" i="6" s="1"/>
  <c r="D69" i="6"/>
  <c r="D70" i="6"/>
  <c r="E70" i="6" s="1"/>
  <c r="D71" i="6"/>
  <c r="E71" i="6" s="1"/>
  <c r="D72" i="6"/>
  <c r="E72" i="6" s="1"/>
  <c r="D73" i="6"/>
  <c r="E73" i="6" s="1"/>
  <c r="D74" i="6"/>
  <c r="E74" i="6" s="1"/>
  <c r="D37" i="6"/>
  <c r="D38" i="6"/>
  <c r="E38" i="6" s="1"/>
  <c r="D39" i="6"/>
  <c r="E39" i="6" s="1"/>
  <c r="D41" i="6"/>
  <c r="E41" i="6" s="1"/>
  <c r="D42" i="6"/>
  <c r="E42" i="6" s="1"/>
  <c r="D40" i="6"/>
  <c r="E40" i="6" s="1"/>
  <c r="D43" i="6"/>
  <c r="E43" i="6" s="1"/>
  <c r="D44" i="6"/>
  <c r="E44" i="6" s="1"/>
  <c r="D45" i="6"/>
  <c r="D46" i="6"/>
  <c r="E46" i="6" s="1"/>
  <c r="D47" i="6"/>
  <c r="E47" i="6" s="1"/>
  <c r="D48" i="6"/>
  <c r="E48" i="6" s="1"/>
  <c r="H22" i="5"/>
  <c r="K23" i="5"/>
  <c r="J23" i="5"/>
  <c r="E45" i="6" l="1"/>
  <c r="E37" i="6"/>
  <c r="L23" i="5"/>
  <c r="M23" i="5" s="1"/>
  <c r="N23" i="5" s="1"/>
  <c r="O23" i="5" s="1"/>
  <c r="P23" i="5" s="1"/>
  <c r="Q23" i="5" s="1"/>
  <c r="R23" i="5" s="1"/>
  <c r="S23" i="5" s="1"/>
  <c r="T23" i="5" s="1"/>
  <c r="U23" i="5" s="1"/>
  <c r="V23" i="5" s="1"/>
  <c r="W23" i="5" s="1"/>
  <c r="X23" i="5" s="1"/>
  <c r="Y23" i="5" s="1"/>
  <c r="Z23" i="5" s="1"/>
  <c r="AA23" i="5" s="1"/>
  <c r="AB23" i="5" s="1"/>
  <c r="AC23" i="5" s="1"/>
  <c r="AD23" i="5" s="1"/>
  <c r="AE23" i="5" s="1"/>
  <c r="AF23" i="5" s="1"/>
  <c r="AG23" i="5" s="1"/>
  <c r="AH23" i="5" s="1"/>
  <c r="AI23" i="5" s="1"/>
  <c r="AJ23" i="5" s="1"/>
  <c r="AK23" i="5" s="1"/>
  <c r="AL23" i="5" s="1"/>
  <c r="AM23" i="5" s="1"/>
  <c r="AN23" i="5" s="1"/>
  <c r="J27" i="5"/>
  <c r="J28" i="5"/>
  <c r="J22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3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J35" i="3"/>
  <c r="K35" i="3" s="1"/>
  <c r="J33" i="3"/>
  <c r="K33" i="3" s="1"/>
  <c r="J34" i="3" l="1"/>
  <c r="K34" i="3" s="1"/>
  <c r="H23" i="5"/>
  <c r="K22" i="5"/>
  <c r="L22" i="5" s="1"/>
  <c r="M22" i="5" s="1"/>
  <c r="N22" i="5" s="1"/>
  <c r="O22" i="5" s="1"/>
  <c r="P22" i="5" s="1"/>
  <c r="Q22" i="5" s="1"/>
  <c r="R22" i="5" s="1"/>
  <c r="S22" i="5" s="1"/>
  <c r="T22" i="5" s="1"/>
  <c r="U22" i="5" s="1"/>
  <c r="V22" i="5" s="1"/>
  <c r="W22" i="5" s="1"/>
  <c r="X22" i="5" s="1"/>
  <c r="Y22" i="5" s="1"/>
  <c r="Z22" i="5" s="1"/>
  <c r="AA22" i="5" s="1"/>
  <c r="AB22" i="5" s="1"/>
  <c r="AC22" i="5" s="1"/>
  <c r="AD22" i="5" s="1"/>
  <c r="AE22" i="5" s="1"/>
  <c r="AF22" i="5" s="1"/>
  <c r="AG22" i="5" s="1"/>
  <c r="AH22" i="5" s="1"/>
  <c r="AI22" i="5" s="1"/>
  <c r="AJ22" i="5" s="1"/>
  <c r="AK22" i="5" s="1"/>
  <c r="AL22" i="5" s="1"/>
  <c r="AM22" i="5" s="1"/>
  <c r="AN22" i="5" s="1"/>
  <c r="B46" i="3"/>
  <c r="C3" i="2" l="1"/>
  <c r="C4" i="2"/>
  <c r="C5" i="2"/>
  <c r="C6" i="2"/>
  <c r="C7" i="2"/>
  <c r="C8" i="2"/>
  <c r="B4" i="2"/>
  <c r="B5" i="2"/>
  <c r="B6" i="2"/>
  <c r="B7" i="2"/>
  <c r="B8" i="2"/>
  <c r="B2" i="2"/>
  <c r="C2" i="2"/>
  <c r="B3" i="2"/>
  <c r="B11" i="2"/>
  <c r="C11" i="2"/>
  <c r="D11" i="2"/>
  <c r="E11" i="2"/>
  <c r="F11" i="2"/>
  <c r="G11" i="2"/>
  <c r="H11" i="2"/>
  <c r="B12" i="2"/>
  <c r="C12" i="2"/>
  <c r="D12" i="2"/>
  <c r="E12" i="2"/>
  <c r="F12" i="2"/>
  <c r="G12" i="2"/>
  <c r="H12" i="2"/>
  <c r="B13" i="2"/>
  <c r="C13" i="2"/>
  <c r="D13" i="2"/>
  <c r="E13" i="2"/>
  <c r="F13" i="2"/>
  <c r="G13" i="2"/>
  <c r="H13" i="2"/>
  <c r="B14" i="2"/>
  <c r="C14" i="2"/>
  <c r="D14" i="2"/>
  <c r="E14" i="2"/>
  <c r="F14" i="2"/>
  <c r="G14" i="2"/>
  <c r="H14" i="2"/>
  <c r="B15" i="2"/>
  <c r="C15" i="2"/>
  <c r="D15" i="2"/>
  <c r="E15" i="2"/>
  <c r="F15" i="2"/>
  <c r="G15" i="2"/>
  <c r="H15" i="2"/>
  <c r="B16" i="2"/>
  <c r="C16" i="2"/>
  <c r="D16" i="2"/>
  <c r="E16" i="2"/>
  <c r="F16" i="2"/>
  <c r="G16" i="2"/>
  <c r="H16" i="2"/>
  <c r="B17" i="2"/>
  <c r="C17" i="2"/>
  <c r="D17" i="2"/>
  <c r="E17" i="2"/>
  <c r="F17" i="2"/>
  <c r="G17" i="2"/>
  <c r="H17" i="2"/>
  <c r="B18" i="2"/>
  <c r="C18" i="2"/>
  <c r="D18" i="2"/>
  <c r="E18" i="2"/>
  <c r="F18" i="2"/>
  <c r="G18" i="2"/>
  <c r="H18" i="2"/>
  <c r="B19" i="2"/>
  <c r="C19" i="2"/>
  <c r="D19" i="2"/>
  <c r="E19" i="2"/>
  <c r="F19" i="2"/>
  <c r="G19" i="2"/>
  <c r="H19" i="2"/>
  <c r="B20" i="2"/>
  <c r="C20" i="2"/>
  <c r="D20" i="2"/>
  <c r="E20" i="2"/>
  <c r="F20" i="2"/>
  <c r="G20" i="2"/>
  <c r="H20" i="2"/>
  <c r="B21" i="2"/>
  <c r="C21" i="2"/>
  <c r="D21" i="2"/>
  <c r="E21" i="2"/>
  <c r="F21" i="2"/>
  <c r="G21" i="2"/>
  <c r="H21" i="2"/>
  <c r="B22" i="2"/>
  <c r="C22" i="2"/>
  <c r="D22" i="2"/>
  <c r="E22" i="2"/>
  <c r="F22" i="2"/>
  <c r="G22" i="2"/>
  <c r="H22" i="2"/>
  <c r="B23" i="2"/>
  <c r="C23" i="2"/>
  <c r="D23" i="2"/>
  <c r="E23" i="2"/>
  <c r="F23" i="2"/>
  <c r="G23" i="2"/>
  <c r="H23" i="2"/>
  <c r="B24" i="2"/>
  <c r="C24" i="2"/>
  <c r="D24" i="2"/>
  <c r="E24" i="2"/>
  <c r="F24" i="2"/>
  <c r="G24" i="2"/>
  <c r="H24" i="2"/>
  <c r="B25" i="2"/>
  <c r="C25" i="2"/>
  <c r="D25" i="2"/>
  <c r="E25" i="2"/>
  <c r="F25" i="2"/>
  <c r="G25" i="2"/>
  <c r="H25" i="2"/>
  <c r="B26" i="2"/>
  <c r="C26" i="2"/>
  <c r="D26" i="2"/>
  <c r="E26" i="2"/>
  <c r="F26" i="2"/>
  <c r="G26" i="2"/>
  <c r="H26" i="2"/>
  <c r="B27" i="2"/>
  <c r="C27" i="2"/>
  <c r="D27" i="2"/>
  <c r="E27" i="2"/>
  <c r="F27" i="2"/>
  <c r="G27" i="2"/>
  <c r="H27" i="2"/>
  <c r="B28" i="2"/>
  <c r="C28" i="2"/>
  <c r="D28" i="2"/>
  <c r="E28" i="2"/>
  <c r="F28" i="2"/>
  <c r="G28" i="2"/>
  <c r="H28" i="2"/>
  <c r="B29" i="2"/>
  <c r="C29" i="2"/>
  <c r="D29" i="2"/>
  <c r="E29" i="2"/>
  <c r="F29" i="2"/>
  <c r="G29" i="2"/>
  <c r="H29" i="2"/>
  <c r="B30" i="2"/>
  <c r="C30" i="2"/>
  <c r="D30" i="2"/>
  <c r="E30" i="2"/>
  <c r="F30" i="2"/>
  <c r="G30" i="2"/>
  <c r="H30" i="2"/>
  <c r="B31" i="2"/>
  <c r="C31" i="2"/>
  <c r="D31" i="2"/>
  <c r="E31" i="2"/>
  <c r="F31" i="2"/>
  <c r="G31" i="2"/>
  <c r="H31" i="2"/>
  <c r="B40" i="2"/>
  <c r="C40" i="2"/>
  <c r="D40" i="2"/>
  <c r="E40" i="2"/>
  <c r="F40" i="2"/>
  <c r="G40" i="2"/>
  <c r="H40" i="2"/>
  <c r="I40" i="2"/>
  <c r="J40" i="2"/>
  <c r="K40" i="2"/>
  <c r="B41" i="2"/>
  <c r="C41" i="2"/>
  <c r="D41" i="2"/>
  <c r="E41" i="2"/>
  <c r="F41" i="2"/>
  <c r="G41" i="2"/>
  <c r="H41" i="2"/>
  <c r="I41" i="2"/>
  <c r="J41" i="2"/>
  <c r="K41" i="2"/>
  <c r="B45" i="2"/>
  <c r="C45" i="2"/>
  <c r="B46" i="2"/>
  <c r="C46" i="2"/>
</calcChain>
</file>

<file path=xl/sharedStrings.xml><?xml version="1.0" encoding="utf-8"?>
<sst xmlns="http://schemas.openxmlformats.org/spreadsheetml/2006/main" count="464" uniqueCount="196">
  <si>
    <t>ElectricitySportMarket</t>
  </si>
  <si>
    <t>Energy producers</t>
  </si>
  <si>
    <t>Technologies</t>
  </si>
  <si>
    <t xml:space="preserve">Candidate power plants </t>
  </si>
  <si>
    <r>
      <rPr>
        <sz val="10"/>
        <color rgb="FFA9B7C6"/>
        <rFont val="Arial Unicode MS"/>
      </rPr>
      <t>(</t>
    </r>
    <r>
      <rPr>
        <sz val="10"/>
        <rFont val="Calibri"/>
        <family val="2"/>
        <scheme val="minor"/>
      </rPr>
      <t>1 + growth_rate ^ age) * start</t>
    </r>
  </si>
  <si>
    <t xml:space="preserve">Increase in variable costs per year </t>
  </si>
  <si>
    <t>All</t>
  </si>
  <si>
    <t xml:space="preserve">Decrease in efficency per year </t>
  </si>
  <si>
    <t>Geometric Trend</t>
  </si>
  <si>
    <t>heavy_oil</t>
  </si>
  <si>
    <t>hydrogen</t>
  </si>
  <si>
    <t>light_oil</t>
  </si>
  <si>
    <t>lignite</t>
  </si>
  <si>
    <t>LNG</t>
  </si>
  <si>
    <t>natural_gas</t>
  </si>
  <si>
    <t>nuclear</t>
  </si>
  <si>
    <t>oil_shale</t>
  </si>
  <si>
    <t>hard_coal</t>
  </si>
  <si>
    <t>processing_residues</t>
  </si>
  <si>
    <t>wood_pellets</t>
  </si>
  <si>
    <t>bioliquids</t>
  </si>
  <si>
    <t>biomethane</t>
  </si>
  <si>
    <t>collectable_residues</t>
  </si>
  <si>
    <t>electricity</t>
  </si>
  <si>
    <t>CO2</t>
  </si>
  <si>
    <t>Row Labels</t>
  </si>
  <si>
    <t>Biomass_CHP_wood_pellets_DH</t>
  </si>
  <si>
    <t>Biomass_CHP_wood_pellets_PH</t>
  </si>
  <si>
    <t>CCGT</t>
  </si>
  <si>
    <t>CCGT_CHP_backpressure_DH</t>
  </si>
  <si>
    <t>CCGT_CHP_backpressure_PH</t>
  </si>
  <si>
    <t>Coal PSC</t>
  </si>
  <si>
    <t>electrolyzer</t>
  </si>
  <si>
    <t>Fuel oil PGT</t>
  </si>
  <si>
    <t>fuel_cell</t>
  </si>
  <si>
    <t>hydrogen_CHP</t>
  </si>
  <si>
    <t>hydrogen_combined_cycle</t>
  </si>
  <si>
    <t>hydrogen_turbine</t>
  </si>
  <si>
    <t>Hydropower_reservoir_medium</t>
  </si>
  <si>
    <t>Hydropower_ROR</t>
  </si>
  <si>
    <t>Lignite PSC</t>
  </si>
  <si>
    <t>Lithium_ion_battery</t>
  </si>
  <si>
    <t>Nuclear</t>
  </si>
  <si>
    <t>OCGT</t>
  </si>
  <si>
    <t>Pumped_hydro</t>
  </si>
  <si>
    <t>PV_utility_systems</t>
  </si>
  <si>
    <t>WTG_offshore</t>
  </si>
  <si>
    <t>WTG_onshore</t>
  </si>
  <si>
    <t>vom_cost</t>
  </si>
  <si>
    <t>efficiency_full_load</t>
  </si>
  <si>
    <t>EnergyToPowerRatio</t>
  </si>
  <si>
    <t>ChargingEfficiency</t>
  </si>
  <si>
    <t>DischargingEfficiency</t>
  </si>
  <si>
    <t>SelfDischargeRatePerHour</t>
  </si>
  <si>
    <t>CCS</t>
  </si>
  <si>
    <t>Hydropower_reservoir_small</t>
  </si>
  <si>
    <t>investment costs</t>
  </si>
  <si>
    <t xml:space="preserve">&lt; if there is no data for 2050, data is extrapolated </t>
  </si>
  <si>
    <t>PV</t>
  </si>
  <si>
    <t>onshore</t>
  </si>
  <si>
    <t>offshore</t>
  </si>
  <si>
    <t>TNO (average 40 years)</t>
  </si>
  <si>
    <t>32-58</t>
  </si>
  <si>
    <t>43-60</t>
  </si>
  <si>
    <t>18 (already in 2018)</t>
  </si>
  <si>
    <t>IRENA (future of solar photovoltaic, future of wind)</t>
  </si>
  <si>
    <t>IEA (Net zero by 2050)</t>
  </si>
  <si>
    <t>Irena future of wind</t>
  </si>
  <si>
    <t>LCOE</t>
  </si>
  <si>
    <t>hours</t>
  </si>
  <si>
    <t>EUR/MW</t>
  </si>
  <si>
    <t>millones/MW</t>
  </si>
  <si>
    <t xml:space="preserve">&lt; last </t>
  </si>
  <si>
    <t>NPV</t>
  </si>
  <si>
    <t>percentage of invetsment costs</t>
  </si>
  <si>
    <t>offshore wind outlook</t>
  </si>
  <si>
    <t>fuel</t>
  </si>
  <si>
    <t>Gas</t>
  </si>
  <si>
    <t>H2</t>
  </si>
  <si>
    <t>Hard Coal</t>
  </si>
  <si>
    <t>Lignite</t>
  </si>
  <si>
    <t>Oil</t>
  </si>
  <si>
    <t>biofuel</t>
  </si>
  <si>
    <t>waste</t>
  </si>
  <si>
    <t>base</t>
  </si>
  <si>
    <t>flex-vre-</t>
  </si>
  <si>
    <t>NL Batteries Charge</t>
  </si>
  <si>
    <t>NL Batteries Discharge</t>
  </si>
  <si>
    <t>NL Batteries New Charge</t>
  </si>
  <si>
    <t>NL Batteries New Discharge</t>
  </si>
  <si>
    <t>NL Biofuel</t>
  </si>
  <si>
    <t>NL Biofuel New</t>
  </si>
  <si>
    <t>NL DSR</t>
  </si>
  <si>
    <t>NL H2 plant</t>
  </si>
  <si>
    <t>NL H2 storage</t>
  </si>
  <si>
    <t>NL H2 turbine</t>
  </si>
  <si>
    <t>NL Nuclear</t>
  </si>
  <si>
    <t>NL Nuclear New</t>
  </si>
  <si>
    <t>NL Others renewable</t>
  </si>
  <si>
    <t>NL Solar CSP</t>
  </si>
  <si>
    <t>NL Solar PV large</t>
  </si>
  <si>
    <t>NL Solar PV large New</t>
  </si>
  <si>
    <t>NL Solar PV rooftop</t>
  </si>
  <si>
    <t>NL Solar PV rooftop New</t>
  </si>
  <si>
    <t>NL Wind Offshore</t>
  </si>
  <si>
    <t>NL Wind Offshore New</t>
  </si>
  <si>
    <t>NL Wind Onshore</t>
  </si>
  <si>
    <t>NL Wind Onshore New</t>
  </si>
  <si>
    <t>NL electrolyser</t>
  </si>
  <si>
    <t>efficiency</t>
  </si>
  <si>
    <t>grid</t>
  </si>
  <si>
    <t>node</t>
  </si>
  <si>
    <t>unit</t>
  </si>
  <si>
    <t>input/output</t>
  </si>
  <si>
    <t>annuity</t>
  </si>
  <si>
    <t>capacity</t>
  </si>
  <si>
    <t>fomCosts</t>
  </si>
  <si>
    <t>invCosts</t>
  </si>
  <si>
    <t>unitSize</t>
  </si>
  <si>
    <t>vomCosts</t>
  </si>
  <si>
    <t>NL H2</t>
  </si>
  <si>
    <t>input</t>
  </si>
  <si>
    <t>output</t>
  </si>
  <si>
    <t>battery</t>
  </si>
  <si>
    <t>NL battery</t>
  </si>
  <si>
    <t>NL battery new</t>
  </si>
  <si>
    <t>building</t>
  </si>
  <si>
    <t>NL_residential.DHWT_daily_EN</t>
  </si>
  <si>
    <t>NL_residential.A2WHP_DHW</t>
  </si>
  <si>
    <t>NL_residential.fuel_DHW</t>
  </si>
  <si>
    <t>NL_residential.interior_air_and_furniture</t>
  </si>
  <si>
    <t>NL_residential.A2WHP_radiators</t>
  </si>
  <si>
    <t>NL_residential.fuel_boiler_SH</t>
  </si>
  <si>
    <t>NL_residential.ideal_cooling</t>
  </si>
  <si>
    <t>elec</t>
  </si>
  <si>
    <t>NL elec</t>
  </si>
  <si>
    <t>NL Others renewable New</t>
  </si>
  <si>
    <t>NL ev</t>
  </si>
  <si>
    <t>NO H2 plant</t>
  </si>
  <si>
    <t>ev</t>
  </si>
  <si>
    <t>Year</t>
  </si>
  <si>
    <t>Name</t>
  </si>
  <si>
    <t>Column Labels</t>
  </si>
  <si>
    <t>Grand Total</t>
  </si>
  <si>
    <t>Batteries Charge</t>
  </si>
  <si>
    <t>Batteries Discharge</t>
  </si>
  <si>
    <t>Biofuel</t>
  </si>
  <si>
    <t>DSR</t>
  </si>
  <si>
    <t>electrolyser</t>
  </si>
  <si>
    <t>H2 plant</t>
  </si>
  <si>
    <t>H2 storage</t>
  </si>
  <si>
    <t>H2 turbine</t>
  </si>
  <si>
    <t>Others renewable</t>
  </si>
  <si>
    <t>residential.A2WHP_DHW</t>
  </si>
  <si>
    <t>residential.A2WHP_radiators</t>
  </si>
  <si>
    <t>residential.fuel_boiler_SH</t>
  </si>
  <si>
    <t>residential.fuel_DHW</t>
  </si>
  <si>
    <t>residential.ideal_cooling</t>
  </si>
  <si>
    <t>Solar PV large</t>
  </si>
  <si>
    <t>Solar PV rooftop</t>
  </si>
  <si>
    <t>Wind Offshore</t>
  </si>
  <si>
    <t>Wind Onshore</t>
  </si>
  <si>
    <t>Sum of invCosts</t>
  </si>
  <si>
    <t>future of energy storage=&gt; 2020 prices</t>
  </si>
  <si>
    <t>iea</t>
  </si>
  <si>
    <t>€/tonne</t>
  </si>
  <si>
    <t>NT</t>
  </si>
  <si>
    <t>N.a.</t>
  </si>
  <si>
    <t>Hard coal</t>
  </si>
  <si>
    <t>€/GJ</t>
  </si>
  <si>
    <t>Biomethane</t>
  </si>
  <si>
    <t>Synthetic methane</t>
  </si>
  <si>
    <t>Na</t>
  </si>
  <si>
    <t>Unit</t>
  </si>
  <si>
    <t>Scenarios</t>
  </si>
  <si>
    <t>DE GA</t>
  </si>
  <si>
    <t>Natural</t>
  </si>
  <si>
    <t>Renewable H2</t>
  </si>
  <si>
    <t>Decarbonised H2</t>
  </si>
  <si>
    <t>1mwh to gj</t>
  </si>
  <si>
    <t>ligh toil</t>
  </si>
  <si>
    <t xml:space="preserve">                                                           </t>
  </si>
  <si>
    <t>tyndp</t>
  </si>
  <si>
    <t>CCS CCGT</t>
  </si>
  <si>
    <t>PV_residential</t>
  </si>
  <si>
    <t>new - old 2050</t>
  </si>
  <si>
    <t>new - old 2030</t>
  </si>
  <si>
    <t>Old prices / traderes</t>
  </si>
  <si>
    <t>PV_combination 50%50%</t>
  </si>
  <si>
    <t>old</t>
  </si>
  <si>
    <t xml:space="preserve">industrial heat </t>
  </si>
  <si>
    <t>considering hydrogen price</t>
  </si>
  <si>
    <t>considering natural gas price</t>
  </si>
  <si>
    <t>Fixed costs</t>
  </si>
  <si>
    <t>Large capacity</t>
  </si>
  <si>
    <t>new - old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</si>
</sst>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€&quot;\ #,##0;[Red]&quot;€&quot;\ \-#,##0"/>
    <numFmt numFmtId="43" formatCode="_ * #,##0.00_ ;_ * \-#,##0.00_ ;_ * &quot;-&quot;??_ ;_ @_ "/>
    <numFmt numFmtId="164" formatCode="_ &quot;€&quot;\ * #,##0_ ;_ &quot;€&quot;\ * \-#,##0_ ;_ &quot;€&quot;\ * &quot;-&quot;??_ ;_ @_ "/>
    <numFmt numFmtId="165" formatCode="_-* #,##0.00_-;\-* #,##0.00_-;_-* &quot;-&quot;??_-;_-@_-"/>
    <numFmt numFmtId="166" formatCode="_-* #,##0.00\ _F_t_-;\-* #,##0.00\ _F_t_-;_-* &quot;-&quot;??\ _F_t_-;_-@_-"/>
    <numFmt numFmtId="167" formatCode="&quot;€&quot;\ #,##0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Calibri"/>
      <family val="2"/>
      <scheme val="minor"/>
    </font>
    <font>
      <i/>
      <sz val="8"/>
      <color rgb="FFED4646"/>
      <name val="Nunito Sans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charset val="238"/>
      <scheme val="minor"/>
    </font>
    <font>
      <u/>
      <sz val="10"/>
      <color theme="10"/>
      <name val="Arial"/>
      <family val="2"/>
    </font>
    <font>
      <sz val="11"/>
      <color indexed="64"/>
      <name val="Calibri"/>
      <family val="2"/>
    </font>
    <font>
      <b/>
      <sz val="12"/>
      <name val="Arial"/>
      <family val="2"/>
      <charset val="238"/>
    </font>
    <font>
      <i/>
      <sz val="10"/>
      <color indexed="31"/>
      <name val="DIN-Light"/>
      <family val="2"/>
    </font>
    <font>
      <sz val="8"/>
      <color rgb="FF212529"/>
      <name val="Arial"/>
      <family val="2"/>
    </font>
    <font>
      <b/>
      <sz val="7"/>
      <color rgb="FF202124"/>
      <name val="Arial"/>
      <family val="2"/>
    </font>
    <font>
      <b/>
      <sz val="8"/>
      <color rgb="FF212529"/>
      <name val="Arial"/>
      <family val="2"/>
    </font>
    <font>
      <sz val="11"/>
      <color theme="2" tint="-9.9978637043366805E-2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6" tint="0.59999389629810485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AFAFA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</borders>
  <cellStyleXfs count="47">
    <xf numFmtId="0" fontId="0" fillId="0" borderId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166" fontId="11" fillId="0" borderId="0"/>
    <xf numFmtId="165" fontId="8" fillId="0" borderId="0" applyFont="0" applyFill="0" applyBorder="0"/>
    <xf numFmtId="165" fontId="12" fillId="0" borderId="0"/>
    <xf numFmtId="165" fontId="8" fillId="0" borderId="0" applyFont="0" applyFill="0" applyBorder="0"/>
    <xf numFmtId="165" fontId="8" fillId="0" borderId="0" applyFont="0" applyFill="0" applyBorder="0"/>
    <xf numFmtId="43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43" fontId="11" fillId="0" borderId="0" applyFont="0" applyFill="0" applyBorder="0"/>
    <xf numFmtId="165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/>
    <xf numFmtId="0" fontId="10" fillId="0" borderId="0"/>
    <xf numFmtId="0" fontId="13" fillId="0" borderId="0" applyNumberFormat="0" applyFill="0" applyBorder="0" applyAlignment="0" applyProtection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0" fontId="11" fillId="0" borderId="0"/>
    <xf numFmtId="0" fontId="14" fillId="0" borderId="0"/>
    <xf numFmtId="0" fontId="14" fillId="0" borderId="0"/>
    <xf numFmtId="9" fontId="8" fillId="0" borderId="0" applyFont="0" applyFill="0" applyBorder="0"/>
    <xf numFmtId="9" fontId="8" fillId="0" borderId="0" applyFont="0" applyFill="0" applyBorder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8" fillId="0" borderId="0"/>
    <xf numFmtId="0" fontId="15" fillId="6" borderId="0" applyNumberFormat="0" applyBorder="0" applyProtection="0">
      <alignment horizontal="left"/>
    </xf>
    <xf numFmtId="0" fontId="16" fillId="7" borderId="4" applyNumberFormat="0" applyAlignment="0">
      <protection locked="0"/>
    </xf>
    <xf numFmtId="0" fontId="10" fillId="0" borderId="0" applyNumberFormat="0" applyFill="0" applyBorder="0" applyAlignment="0" applyProtection="0"/>
    <xf numFmtId="43" fontId="11" fillId="0" borderId="0" applyFont="0" applyFill="0" applyBorder="0"/>
  </cellStyleXfs>
  <cellXfs count="31">
    <xf numFmtId="0" fontId="0" fillId="0" borderId="0" xfId="0"/>
    <xf numFmtId="0" fontId="1" fillId="0" borderId="0" xfId="0" applyFont="1"/>
    <xf numFmtId="1" fontId="0" fillId="0" borderId="0" xfId="0" applyNumberFormat="1"/>
    <xf numFmtId="0" fontId="2" fillId="0" borderId="0" xfId="0" applyFont="1"/>
    <xf numFmtId="0" fontId="5" fillId="0" borderId="0" xfId="0" applyFont="1"/>
    <xf numFmtId="0" fontId="3" fillId="0" borderId="0" xfId="0" applyFont="1" applyAlignment="1">
      <alignment vertical="center"/>
    </xf>
    <xf numFmtId="0" fontId="0" fillId="0" borderId="1" xfId="0" applyBorder="1"/>
    <xf numFmtId="0" fontId="1" fillId="2" borderId="2" xfId="0" applyFont="1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3" borderId="1" xfId="0" applyFill="1" applyBorder="1"/>
    <xf numFmtId="0" fontId="0" fillId="4" borderId="1" xfId="0" applyFill="1" applyBorder="1"/>
    <xf numFmtId="0" fontId="6" fillId="0" borderId="0" xfId="0" applyFont="1" applyAlignment="1">
      <alignment vertical="center" wrapText="1"/>
    </xf>
    <xf numFmtId="6" fontId="0" fillId="0" borderId="0" xfId="0" applyNumberFormat="1"/>
    <xf numFmtId="0" fontId="0" fillId="0" borderId="3" xfId="0" applyBorder="1" applyAlignment="1">
      <alignment horizontal="left"/>
    </xf>
    <xf numFmtId="9" fontId="0" fillId="0" borderId="0" xfId="0" applyNumberFormat="1"/>
    <xf numFmtId="0" fontId="7" fillId="0" borderId="0" xfId="0" applyFont="1"/>
    <xf numFmtId="0" fontId="0" fillId="0" borderId="0" xfId="0" pivotButton="1"/>
    <xf numFmtId="0" fontId="0" fillId="5" borderId="0" xfId="0" applyFill="1"/>
    <xf numFmtId="0" fontId="19" fillId="8" borderId="1" xfId="0" applyFont="1" applyFill="1" applyBorder="1" applyAlignment="1">
      <alignment vertical="top" wrapText="1"/>
    </xf>
    <xf numFmtId="2" fontId="0" fillId="0" borderId="0" xfId="0" applyNumberFormat="1"/>
    <xf numFmtId="0" fontId="18" fillId="0" borderId="0" xfId="0" applyFont="1"/>
    <xf numFmtId="0" fontId="17" fillId="8" borderId="1" xfId="0" applyFont="1" applyFill="1" applyBorder="1" applyAlignment="1">
      <alignment vertical="top" wrapText="1"/>
    </xf>
    <xf numFmtId="0" fontId="20" fillId="0" borderId="0" xfId="0" applyFont="1" applyAlignment="1">
      <alignment horizontal="left"/>
    </xf>
    <xf numFmtId="0" fontId="20" fillId="0" borderId="0" xfId="0" applyFont="1"/>
    <xf numFmtId="167" fontId="0" fillId="0" borderId="1" xfId="0" applyNumberFormat="1" applyBorder="1"/>
    <xf numFmtId="0" fontId="22" fillId="0" borderId="1" xfId="0" applyFont="1" applyBorder="1" applyAlignment="1">
      <alignment horizontal="left"/>
    </xf>
    <xf numFmtId="167" fontId="22" fillId="0" borderId="1" xfId="0" applyNumberFormat="1" applyFont="1" applyBorder="1"/>
    <xf numFmtId="1" fontId="0" fillId="0" borderId="1" xfId="0" applyNumberFormat="1" applyBorder="1"/>
    <xf numFmtId="0" fontId="21" fillId="0" borderId="0" xfId="0" applyFont="1"/>
    <xf numFmtId="164" fontId="21" fillId="0" borderId="0" xfId="0" applyNumberFormat="1" applyFont="1"/>
  </cellXfs>
  <cellStyles count="47">
    <cellStyle name="Comma 2" xfId="1" xr:uid="{660B22D1-3511-451A-B770-8E4B2498B7FA}"/>
    <cellStyle name="Comma 2 2" xfId="2" xr:uid="{2D36A77B-84A6-4F23-B407-DDCE657F2D5A}"/>
    <cellStyle name="Comma 2 2 2" xfId="3" xr:uid="{6BFF97E2-3164-4486-BE09-C1F8C1247DFA}"/>
    <cellStyle name="Comma 2 2 3" xfId="4" xr:uid="{FEF80E74-60B9-4B8D-BC79-C37F1859A385}"/>
    <cellStyle name="Comma 2 2 4" xfId="5" xr:uid="{1143A37E-1BBC-401E-A595-99228A3C925C}"/>
    <cellStyle name="Comma 2 2_match unit_cap with char" xfId="6" xr:uid="{DDB19566-33A0-4211-B435-D166259579BD}"/>
    <cellStyle name="Comma 2 3" xfId="7" xr:uid="{FBEBDB1C-569F-4554-B22A-BAA9D7F9DD76}"/>
    <cellStyle name="Comma 2 4" xfId="8" xr:uid="{0E36EFE5-84D0-44BD-AFDF-CE2C91A10E98}"/>
    <cellStyle name="Comma 2 5" xfId="9" xr:uid="{FECFC2AE-44C8-4538-98CB-1A90B1321E57}"/>
    <cellStyle name="Comma 2_cap" xfId="10" xr:uid="{CAD5A768-CD9A-4548-B846-6F337DC8B83A}"/>
    <cellStyle name="Comma 3" xfId="11" xr:uid="{462E70D8-60E6-45FD-8364-DE72563185C8}"/>
    <cellStyle name="Comma 3 2" xfId="12" xr:uid="{824FC811-FEAF-43D1-907F-82B40BA6CA62}"/>
    <cellStyle name="Comma 3 2 2" xfId="13" xr:uid="{E4550E4B-E295-4A30-BD8D-91D8C636CFDF}"/>
    <cellStyle name="Comma 3 2 2 2" xfId="14" xr:uid="{E95C9CC2-351A-4603-A713-AD6E91AAE97E}"/>
    <cellStyle name="Comma 3 2 2 3" xfId="15" xr:uid="{91B273FC-783E-4FA7-A259-32274889DA3D}"/>
    <cellStyle name="Comma 3 2 2 4" xfId="16" xr:uid="{F1B28480-A43D-4466-821A-3100DA287842}"/>
    <cellStyle name="Comma 3 2 3" xfId="17" xr:uid="{D574377D-7952-40FA-B35B-5B994CF754BA}"/>
    <cellStyle name="Comma 3 2 4" xfId="18" xr:uid="{20852378-816F-4978-84F5-CFD556C2B3C9}"/>
    <cellStyle name="Comma 3 2 5" xfId="19" xr:uid="{961A0784-AFFB-440A-BD72-CE72E51F4F0D}"/>
    <cellStyle name="Comma 3 3" xfId="46" xr:uid="{B941EA3F-8B38-4AA2-B8FB-6644CE2917AC}"/>
    <cellStyle name="Comma 3_cap" xfId="20" xr:uid="{BBAF7E36-C633-40F8-B676-3D2B564C6299}"/>
    <cellStyle name="Comma 4" xfId="21" xr:uid="{2EA54F6A-4006-487B-984B-6DCCF2254455}"/>
    <cellStyle name="Erklärender Text 2" xfId="22" xr:uid="{16B5E726-F32D-49C2-B3E2-A59856C18188}"/>
    <cellStyle name="Erklärender Text 3" xfId="23" xr:uid="{95C43FCD-A35A-44CA-8512-7D5ECDA1BA7D}"/>
    <cellStyle name="Hyperlink 2" xfId="24" xr:uid="{C262B46D-33D0-4604-BC12-986AB5F2C802}"/>
    <cellStyle name="Hyperlink 3" xfId="25" xr:uid="{9FAE3638-CF4C-4A4B-97D8-8195168313E7}"/>
    <cellStyle name="Hyperlink 4" xfId="45" xr:uid="{A1EAD505-80F4-47B9-8A67-8287E0ED2D12}"/>
    <cellStyle name="Komma 2" xfId="26" xr:uid="{7E5E5C32-B386-425D-8F84-1D32D657BCAA}"/>
    <cellStyle name="Komma 2 2" xfId="27" xr:uid="{5AD5CC98-3B6A-4016-B734-CA0402B37F81}"/>
    <cellStyle name="Komma 2 3" xfId="28" xr:uid="{CE7BED8A-153D-41CC-A431-2E7E103A7F60}"/>
    <cellStyle name="Komma 2 4" xfId="29" xr:uid="{9914B624-EBF2-4A06-B01C-390A678242C5}"/>
    <cellStyle name="Komma 3" xfId="30" xr:uid="{F8EA183C-EE2A-4055-A134-62409F37D7BD}"/>
    <cellStyle name="Normal" xfId="0" builtinId="0"/>
    <cellStyle name="Normal 2" xfId="31" xr:uid="{9BB2A906-D058-442A-B4F1-98FF70E4BC93}"/>
    <cellStyle name="Normal 3" xfId="32" xr:uid="{A7FA7398-2344-4284-84C6-8686396685BE}"/>
    <cellStyle name="Normal 4" xfId="33" xr:uid="{2A25C085-A0DF-47AE-8846-56F2BB54F0E4}"/>
    <cellStyle name="Prozent 2" xfId="34" xr:uid="{6484C091-DEBB-4E95-B7A0-8CCBBD89954A}"/>
    <cellStyle name="Prozent 2 2" xfId="35" xr:uid="{E0A70224-69DB-4B34-9E95-8C689576D4D4}"/>
    <cellStyle name="Standard 2" xfId="37" xr:uid="{73A64467-5433-40BC-8512-3B41FAD9B5DC}"/>
    <cellStyle name="Standard 2 2" xfId="38" xr:uid="{2ADF7435-3D77-4D49-9ECD-67DBB0D3CAFF}"/>
    <cellStyle name="Standard 2_match unit_cap with char" xfId="39" xr:uid="{5387F030-3FC8-4078-9FB5-833323A06CF4}"/>
    <cellStyle name="Standard 3" xfId="40" xr:uid="{13A79229-47C5-43B8-B25C-3CBC647935A6}"/>
    <cellStyle name="Standard 4" xfId="41" xr:uid="{119E25D3-665A-42D0-B5C7-77E784FF5AB9}"/>
    <cellStyle name="Standard 5" xfId="42" xr:uid="{4E619041-8558-4ABE-8E26-54D7E6586A7D}"/>
    <cellStyle name="Standard_Emission_factors" xfId="36" xr:uid="{DEF789C4-312F-4898-839B-275D4E6939BD}"/>
    <cellStyle name="Style 22" xfId="43" xr:uid="{09FE90BF-FF2A-477D-BD7E-FFAF812B21DE}"/>
    <cellStyle name="UserInput" xfId="44" xr:uid="{842C8621-8E31-44B3-9781-F4BACA7396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Investment costs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investmentCosts!$A$3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investmentCosts!$B$3:$D$3</c:f>
              <c:numCache>
                <c:formatCode>"€"\ #,##0</c:formatCode>
                <c:ptCount val="3"/>
                <c:pt idx="0">
                  <c:v>2040000</c:v>
                </c:pt>
                <c:pt idx="1">
                  <c:v>2040000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4-4AD3-8D8F-94E854D545F6}"/>
            </c:ext>
          </c:extLst>
        </c:ser>
        <c:ser>
          <c:idx val="1"/>
          <c:order val="1"/>
          <c:tx>
            <c:strRef>
              <c:f>investmentCosts!$A$4</c:f>
              <c:strCache>
                <c:ptCount val="1"/>
                <c:pt idx="0">
                  <c:v>Biomass_CHP_wood_pellets_PH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investmentCosts!$B$4:$D$4</c:f>
              <c:numCache>
                <c:formatCode>"€"\ #,##0</c:formatCode>
                <c:ptCount val="3"/>
                <c:pt idx="1">
                  <c:v>2900000</c:v>
                </c:pt>
                <c:pt idx="2">
                  <c:v>2700000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14-4AD3-8D8F-94E854D545F6}"/>
            </c:ext>
          </c:extLst>
        </c:ser>
        <c:ser>
          <c:idx val="2"/>
          <c:order val="2"/>
          <c:tx>
            <c:strRef>
              <c:f>investmentCosts!$A$5</c:f>
              <c:strCache>
                <c:ptCount val="1"/>
                <c:pt idx="0">
                  <c:v>CCGT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investmentCosts!$B$5:$D$5</c:f>
              <c:numCache>
                <c:formatCode>"€"\ #,##0</c:formatCode>
                <c:ptCount val="3"/>
                <c:pt idx="1">
                  <c:v>830000</c:v>
                </c:pt>
                <c:pt idx="2">
                  <c:v>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14-4AD3-8D8F-94E854D545F6}"/>
            </c:ext>
          </c:extLst>
        </c:ser>
        <c:ser>
          <c:idx val="3"/>
          <c:order val="3"/>
          <c:tx>
            <c:strRef>
              <c:f>investmentCosts!$A$6</c:f>
              <c:strCache>
                <c:ptCount val="1"/>
                <c:pt idx="0">
                  <c:v>CCGT_CHP_backpressure_DH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investmentCosts!$B$6:$D$6</c:f>
              <c:numCache>
                <c:formatCode>"€"\ #,##0</c:formatCode>
                <c:ptCount val="3"/>
                <c:pt idx="1">
                  <c:v>1200000</c:v>
                </c:pt>
                <c:pt idx="2">
                  <c:v>1100000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D814-4AD3-8D8F-94E854D545F6}"/>
            </c:ext>
          </c:extLst>
        </c:ser>
        <c:ser>
          <c:idx val="4"/>
          <c:order val="4"/>
          <c:tx>
            <c:strRef>
              <c:f>investmentCosts!$A$7</c:f>
              <c:strCache>
                <c:ptCount val="1"/>
                <c:pt idx="0">
                  <c:v>CCGT_CHP_backpressure_PH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investmentCosts!$B$7:$D$7</c:f>
              <c:numCache>
                <c:formatCode>"€"\ #,##0</c:formatCode>
                <c:ptCount val="3"/>
                <c:pt idx="1">
                  <c:v>1200000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D814-4AD3-8D8F-94E854D545F6}"/>
            </c:ext>
          </c:extLst>
        </c:ser>
        <c:ser>
          <c:idx val="5"/>
          <c:order val="5"/>
          <c:tx>
            <c:strRef>
              <c:f>investmentCosts!$A$8</c:f>
              <c:strCache>
                <c:ptCount val="1"/>
                <c:pt idx="0">
                  <c:v>CCS CCGT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investmentCosts!$B$8:$D$8</c:f>
              <c:numCache>
                <c:formatCode>"€"\ #,##0</c:formatCode>
                <c:ptCount val="3"/>
                <c:pt idx="1">
                  <c:v>2670000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D814-4AD3-8D8F-94E854D545F6}"/>
            </c:ext>
          </c:extLst>
        </c:ser>
        <c:ser>
          <c:idx val="6"/>
          <c:order val="6"/>
          <c:tx>
            <c:strRef>
              <c:f>investmentCosts!$A$9</c:f>
              <c:strCache>
                <c:ptCount val="1"/>
                <c:pt idx="0">
                  <c:v>Coal PSC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investmentCosts!$B$9:$D$9</c:f>
              <c:numCache>
                <c:formatCode>"€"\ #,##0</c:formatCode>
                <c:ptCount val="3"/>
                <c:pt idx="0">
                  <c:v>3845510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D814-4AD3-8D8F-94E854D545F6}"/>
            </c:ext>
          </c:extLst>
        </c:ser>
        <c:ser>
          <c:idx val="7"/>
          <c:order val="7"/>
          <c:tx>
            <c:strRef>
              <c:f>investmentCosts!$A$10</c:f>
              <c:strCache>
                <c:ptCount val="1"/>
                <c:pt idx="0">
                  <c:v>electrolyzer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investmentCosts!$B$10:$D$10</c:f>
              <c:numCache>
                <c:formatCode>"€"\ #,##0</c:formatCode>
                <c:ptCount val="3"/>
                <c:pt idx="2">
                  <c:v>350000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D814-4AD3-8D8F-94E854D545F6}"/>
            </c:ext>
          </c:extLst>
        </c:ser>
        <c:ser>
          <c:idx val="8"/>
          <c:order val="8"/>
          <c:tx>
            <c:strRef>
              <c:f>investmentCosts!$A$11</c:f>
              <c:strCache>
                <c:ptCount val="1"/>
                <c:pt idx="0">
                  <c:v>Fuel oil PGT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investmentCosts!$B$11:$D$11</c:f>
              <c:numCache>
                <c:formatCode>"€"\ #,##0</c:formatCode>
                <c:ptCount val="3"/>
                <c:pt idx="0">
                  <c:v>343000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D814-4AD3-8D8F-94E854D545F6}"/>
            </c:ext>
          </c:extLst>
        </c:ser>
        <c:ser>
          <c:idx val="9"/>
          <c:order val="9"/>
          <c:tx>
            <c:strRef>
              <c:f>investmentCosts!$A$12</c:f>
              <c:strCache>
                <c:ptCount val="1"/>
                <c:pt idx="0">
                  <c:v>fuel_cell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investmentCosts!$B$12:$D$12</c:f>
              <c:numCache>
                <c:formatCode>"€"\ #,##0</c:formatCode>
                <c:ptCount val="3"/>
                <c:pt idx="2">
                  <c:v>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D814-4AD3-8D8F-94E854D545F6}"/>
            </c:ext>
          </c:extLst>
        </c:ser>
        <c:ser>
          <c:idx val="10"/>
          <c:order val="10"/>
          <c:tx>
            <c:strRef>
              <c:f>investmentCosts!$A$13</c:f>
              <c:strCache>
                <c:ptCount val="1"/>
                <c:pt idx="0">
                  <c:v>hydrogen_CHP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investmentCosts!$B$13:$D$13</c:f>
              <c:numCache>
                <c:formatCode>"€"\ #,##0</c:formatCode>
                <c:ptCount val="3"/>
                <c:pt idx="2">
                  <c:v>730000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D814-4AD3-8D8F-94E854D545F6}"/>
            </c:ext>
          </c:extLst>
        </c:ser>
        <c:ser>
          <c:idx val="11"/>
          <c:order val="11"/>
          <c:tx>
            <c:strRef>
              <c:f>investmentCosts!$A$14</c:f>
              <c:strCache>
                <c:ptCount val="1"/>
                <c:pt idx="0">
                  <c:v>hydrogen_combined_cycle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investmentCosts!$B$14:$D$14</c:f>
              <c:numCache>
                <c:formatCode>"€"\ #,##0</c:formatCode>
                <c:ptCount val="3"/>
                <c:pt idx="2">
                  <c:v>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D814-4AD3-8D8F-94E854D545F6}"/>
            </c:ext>
          </c:extLst>
        </c:ser>
        <c:ser>
          <c:idx val="12"/>
          <c:order val="12"/>
          <c:tx>
            <c:strRef>
              <c:f>investmentCosts!$A$15</c:f>
              <c:strCache>
                <c:ptCount val="1"/>
                <c:pt idx="0">
                  <c:v>hydrogen_turbine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investmentCosts!$B$15:$D$15</c:f>
              <c:numCache>
                <c:formatCode>"€"\ #,##0</c:formatCode>
                <c:ptCount val="3"/>
                <c:pt idx="2">
                  <c:v>435000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D814-4AD3-8D8F-94E854D545F6}"/>
            </c:ext>
          </c:extLst>
        </c:ser>
        <c:ser>
          <c:idx val="13"/>
          <c:order val="13"/>
          <c:tx>
            <c:strRef>
              <c:f>investmentCosts!$A$16</c:f>
              <c:strCache>
                <c:ptCount val="1"/>
                <c:pt idx="0">
                  <c:v>Hydropower_reservoir_medium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investmentCosts!$B$16:$D$16</c:f>
              <c:numCache>
                <c:formatCode>"€"\ #,##0</c:formatCode>
                <c:ptCount val="3"/>
                <c:pt idx="1">
                  <c:v>2690000</c:v>
                </c:pt>
                <c:pt idx="2">
                  <c:v>2685000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D814-4AD3-8D8F-94E854D545F6}"/>
            </c:ext>
          </c:extLst>
        </c:ser>
        <c:ser>
          <c:idx val="14"/>
          <c:order val="14"/>
          <c:tx>
            <c:strRef>
              <c:f>investmentCosts!$A$17</c:f>
              <c:strCache>
                <c:ptCount val="1"/>
                <c:pt idx="0">
                  <c:v>Hydropower_ROR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investmentCosts!$B$17:$D$17</c:f>
              <c:numCache>
                <c:formatCode>"€"\ #,##0</c:formatCode>
                <c:ptCount val="3"/>
                <c:pt idx="1">
                  <c:v>2990000</c:v>
                </c:pt>
                <c:pt idx="2">
                  <c:v>2970000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D814-4AD3-8D8F-94E854D545F6}"/>
            </c:ext>
          </c:extLst>
        </c:ser>
        <c:ser>
          <c:idx val="15"/>
          <c:order val="15"/>
          <c:tx>
            <c:strRef>
              <c:f>investmentCosts!$A$18</c:f>
              <c:strCache>
                <c:ptCount val="1"/>
                <c:pt idx="0">
                  <c:v>Lignite PSC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investmentCosts!$B$18:$D$18</c:f>
              <c:numCache>
                <c:formatCode>"€"\ #,##0</c:formatCode>
                <c:ptCount val="3"/>
                <c:pt idx="0">
                  <c:v>3845510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D814-4AD3-8D8F-94E854D545F6}"/>
            </c:ext>
          </c:extLst>
        </c:ser>
        <c:ser>
          <c:idx val="16"/>
          <c:order val="16"/>
          <c:tx>
            <c:strRef>
              <c:f>investmentCosts!$A$19</c:f>
              <c:strCache>
                <c:ptCount val="1"/>
                <c:pt idx="0">
                  <c:v>Lithium_ion_battery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investmentCosts!$B$19:$D$19</c:f>
              <c:numCache>
                <c:formatCode>"€"\ #,##0</c:formatCode>
                <c:ptCount val="3"/>
                <c:pt idx="0">
                  <c:v>534000</c:v>
                </c:pt>
                <c:pt idx="1">
                  <c:v>284000</c:v>
                </c:pt>
                <c:pt idx="2">
                  <c:v>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D814-4AD3-8D8F-94E854D545F6}"/>
            </c:ext>
          </c:extLst>
        </c:ser>
        <c:ser>
          <c:idx val="17"/>
          <c:order val="17"/>
          <c:tx>
            <c:strRef>
              <c:f>investmentCosts!$A$20</c:f>
              <c:strCache>
                <c:ptCount val="1"/>
                <c:pt idx="0">
                  <c:v>Nuclear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investmentCosts!$B$20:$D$20</c:f>
              <c:numCache>
                <c:formatCode>"€"\ #,##0</c:formatCode>
                <c:ptCount val="3"/>
                <c:pt idx="0">
                  <c:v>7940450</c:v>
                </c:pt>
                <c:pt idx="1">
                  <c:v>6000000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D814-4AD3-8D8F-94E854D545F6}"/>
            </c:ext>
          </c:extLst>
        </c:ser>
        <c:ser>
          <c:idx val="18"/>
          <c:order val="18"/>
          <c:tx>
            <c:strRef>
              <c:f>investmentCosts!$A$21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investmentCosts!$B$21:$D$21</c:f>
              <c:numCache>
                <c:formatCode>"€"\ #,##0</c:formatCode>
                <c:ptCount val="3"/>
                <c:pt idx="1">
                  <c:v>435000</c:v>
                </c:pt>
                <c:pt idx="2">
                  <c:v>412000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D814-4AD3-8D8F-94E854D545F6}"/>
            </c:ext>
          </c:extLst>
        </c:ser>
        <c:ser>
          <c:idx val="19"/>
          <c:order val="19"/>
          <c:tx>
            <c:strRef>
              <c:f>investmentCosts!$A$22</c:f>
              <c:strCache>
                <c:ptCount val="1"/>
                <c:pt idx="0">
                  <c:v>Pumped_hydro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investmentCosts!$B$22:$D$22</c:f>
              <c:numCache>
                <c:formatCode>"€"\ #,##0</c:formatCode>
                <c:ptCount val="3"/>
                <c:pt idx="0">
                  <c:v>2000000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D814-4AD3-8D8F-94E854D545F6}"/>
            </c:ext>
          </c:extLst>
        </c:ser>
        <c:ser>
          <c:idx val="20"/>
          <c:order val="20"/>
          <c:tx>
            <c:strRef>
              <c:f>investmentCosts!$A$23</c:f>
              <c:strCache>
                <c:ptCount val="1"/>
                <c:pt idx="0">
                  <c:v>PV_combination 50%50%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investmentCosts!$B$23:$D$23</c:f>
              <c:numCache>
                <c:formatCode>"€"\ #,##0</c:formatCode>
                <c:ptCount val="3"/>
                <c:pt idx="0">
                  <c:v>878000</c:v>
                </c:pt>
                <c:pt idx="1">
                  <c:v>730500</c:v>
                </c:pt>
                <c:pt idx="2">
                  <c:v>519000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D814-4AD3-8D8F-94E854D545F6}"/>
            </c:ext>
          </c:extLst>
        </c:ser>
        <c:ser>
          <c:idx val="21"/>
          <c:order val="21"/>
          <c:tx>
            <c:strRef>
              <c:f>investmentCosts!$A$24</c:f>
              <c:strCache>
                <c:ptCount val="1"/>
                <c:pt idx="0">
                  <c:v>PV_residential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investmentCosts!$B$24:$D$24</c:f>
              <c:numCache>
                <c:formatCode>"€"\ #,##0</c:formatCode>
                <c:ptCount val="3"/>
                <c:pt idx="0">
                  <c:v>1169000</c:v>
                </c:pt>
                <c:pt idx="1">
                  <c:v>1017000</c:v>
                </c:pt>
                <c:pt idx="2">
                  <c:v>688000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D814-4AD3-8D8F-94E854D54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431311"/>
        <c:axId val="402286687"/>
      </c:scatterChart>
      <c:valAx>
        <c:axId val="749431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86687"/>
        <c:crosses val="autoZero"/>
        <c:crossBetween val="midCat"/>
      </c:valAx>
      <c:valAx>
        <c:axId val="40228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31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847583982010903"/>
          <c:y val="0.11653530442596388"/>
          <c:w val="0.30864469703601"/>
          <c:h val="0.828577496640285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chart" Target="../charts/chart1.xml"/><Relationship Id="rId7" Type="http://schemas.openxmlformats.org/officeDocument/2006/relationships/image" Target="../media/image7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17</xdr:col>
      <xdr:colOff>513752</xdr:colOff>
      <xdr:row>19</xdr:row>
      <xdr:rowOff>56736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392219-6B9E-0B81-FAE5-1FBE8F27E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0375" y="180975"/>
          <a:ext cx="4780952" cy="33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589205</xdr:colOff>
      <xdr:row>4</xdr:row>
      <xdr:rowOff>15919</xdr:rowOff>
    </xdr:from>
    <xdr:to>
      <xdr:col>22</xdr:col>
      <xdr:colOff>354947</xdr:colOff>
      <xdr:row>20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316F57-CAAA-3845-782A-E5D7668E3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90455" y="739819"/>
          <a:ext cx="4915592" cy="2917781"/>
        </a:xfrm>
        <a:prstGeom prst="rect">
          <a:avLst/>
        </a:prstGeom>
      </xdr:spPr>
    </xdr:pic>
    <xdr:clientData/>
  </xdr:twoCellAnchor>
  <xdr:twoCellAnchor editAs="oneCell">
    <xdr:from>
      <xdr:col>24</xdr:col>
      <xdr:colOff>113059</xdr:colOff>
      <xdr:row>0</xdr:row>
      <xdr:rowOff>0</xdr:rowOff>
    </xdr:from>
    <xdr:to>
      <xdr:col>32</xdr:col>
      <xdr:colOff>73724</xdr:colOff>
      <xdr:row>8</xdr:row>
      <xdr:rowOff>16330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FBECE4-7485-5321-FE36-4DD3A97CF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30803" y="0"/>
          <a:ext cx="4854812" cy="1503159"/>
        </a:xfrm>
        <a:prstGeom prst="rect">
          <a:avLst/>
        </a:prstGeom>
      </xdr:spPr>
    </xdr:pic>
    <xdr:clientData/>
  </xdr:twoCellAnchor>
  <xdr:twoCellAnchor>
    <xdr:from>
      <xdr:col>14</xdr:col>
      <xdr:colOff>535038</xdr:colOff>
      <xdr:row>24</xdr:row>
      <xdr:rowOff>25491</xdr:rowOff>
    </xdr:from>
    <xdr:to>
      <xdr:col>21</xdr:col>
      <xdr:colOff>120885</xdr:colOff>
      <xdr:row>37</xdr:row>
      <xdr:rowOff>155188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898E1D-1078-32C0-942A-2DF0A6038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24</xdr:col>
      <xdr:colOff>356490</xdr:colOff>
      <xdr:row>3</xdr:row>
      <xdr:rowOff>175854</xdr:rowOff>
    </xdr:from>
    <xdr:to>
      <xdr:col>38</xdr:col>
      <xdr:colOff>425918</xdr:colOff>
      <xdr:row>24</xdr:row>
      <xdr:rowOff>125903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E566861-8481-CD81-3B31-968B28935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543420" y="744012"/>
          <a:ext cx="8653847" cy="3927154"/>
        </a:xfrm>
        <a:prstGeom prst="rect">
          <a:avLst/>
        </a:prstGeom>
      </xdr:spPr>
    </xdr:pic>
    <xdr:clientData/>
  </xdr:twoCellAnchor>
  <xdr:twoCellAnchor editAs="oneCell">
    <xdr:from>
      <xdr:col>21</xdr:col>
      <xdr:colOff>244475</xdr:colOff>
      <xdr:row>23</xdr:row>
      <xdr:rowOff>74873</xdr:rowOff>
    </xdr:from>
    <xdr:to>
      <xdr:col>31</xdr:col>
      <xdr:colOff>545445</xdr:colOff>
      <xdr:row>54</xdr:row>
      <xdr:rowOff>38742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4B31BE1-E8D7-4469-A2C4-BE480E96B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789150" y="4237298"/>
          <a:ext cx="6393795" cy="5574094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28</xdr:row>
      <xdr:rowOff>0</xdr:rowOff>
    </xdr:from>
    <xdr:to>
      <xdr:col>43</xdr:col>
      <xdr:colOff>107175</xdr:colOff>
      <xdr:row>40</xdr:row>
      <xdr:rowOff>152109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7F92B7F-0F46-4F42-5360-449013A22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812375" y="4886325"/>
          <a:ext cx="6200000" cy="2323809"/>
        </a:xfrm>
        <a:prstGeom prst="rect">
          <a:avLst/>
        </a:prstGeom>
      </xdr:spPr>
    </xdr:pic>
    <xdr:clientData/>
  </xdr:twoCellAnchor>
  <xdr:twoCellAnchor editAs="oneCell">
    <xdr:from>
      <xdr:col>21</xdr:col>
      <xdr:colOff>153707</xdr:colOff>
      <xdr:row>54</xdr:row>
      <xdr:rowOff>54402</xdr:rowOff>
    </xdr:from>
    <xdr:to>
      <xdr:col>31</xdr:col>
      <xdr:colOff>578437</xdr:colOff>
      <xdr:row>70</xdr:row>
      <xdr:rowOff>120798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637DEAD-D0E4-2444-B542-8A3729862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595413" y="9556990"/>
          <a:ext cx="6472731" cy="2938277"/>
        </a:xfrm>
        <a:prstGeom prst="rect">
          <a:avLst/>
        </a:prstGeom>
      </xdr:spPr>
    </xdr:pic>
    <xdr:clientData/>
  </xdr:twoCellAnchor>
  <xdr:twoCellAnchor editAs="oneCell">
    <xdr:from>
      <xdr:col>33</xdr:col>
      <xdr:colOff>212535</xdr:colOff>
      <xdr:row>41</xdr:row>
      <xdr:rowOff>22412</xdr:rowOff>
    </xdr:from>
    <xdr:to>
      <xdr:col>41</xdr:col>
      <xdr:colOff>172133</xdr:colOff>
      <xdr:row>55</xdr:row>
      <xdr:rowOff>45794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0C010F9-4557-1E34-29EE-B2925F5C7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915653" y="7194177"/>
          <a:ext cx="4800539" cy="25303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MLABparameters.xlsx" TargetMode="External"/><Relationship Id="rId1" Type="http://schemas.openxmlformats.org/officeDocument/2006/relationships/externalLinkPath" Target="EMLABparame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ictTech"/>
      <sheetName val="dictFuel"/>
      <sheetName val="dictvariables"/>
      <sheetName val="CapacityMarkets"/>
      <sheetName val="StrategicReserveOperator"/>
      <sheetName val="Fuels"/>
      <sheetName val="FuelPriceTrends"/>
      <sheetName val="CandidatePowerPlants"/>
      <sheetName val="TechnologiesEmlab"/>
      <sheetName val="TechnologyTrends"/>
      <sheetName val="weatherYears"/>
      <sheetName val="weatherYears40"/>
      <sheetName val="EnergyProducers"/>
      <sheetName val="ElectricitySpotMarkets"/>
      <sheetName val="HydrogenfromOptim"/>
      <sheetName val="LoadShedders"/>
      <sheetName val="TechnologyTargets"/>
      <sheetName val="YearlyTargets"/>
      <sheetName val="yearlyCO2"/>
      <sheetName val="technologyPotentials"/>
      <sheetName val="Dismantled"/>
      <sheetName val="StepTrends"/>
      <sheetName val="EnergyConsumers"/>
      <sheetName val="yearlytechnologyPotentials2"/>
      <sheetName val="graphs"/>
      <sheetName val="CO2DE"/>
      <sheetName val="backup"/>
      <sheetName val="sources"/>
      <sheetName val="NewTechnolog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Technology</v>
          </cell>
          <cell r="D1" t="str">
            <v>Realistic_capacity</v>
          </cell>
        </row>
        <row r="2">
          <cell r="B2" t="str">
            <v>Lithium_ion_battery</v>
          </cell>
          <cell r="D2">
            <v>100</v>
          </cell>
        </row>
        <row r="3">
          <cell r="B3" t="str">
            <v>WTG_offshore</v>
          </cell>
          <cell r="D3">
            <v>500</v>
          </cell>
        </row>
        <row r="4">
          <cell r="B4" t="str">
            <v>hydrogen_turbine</v>
          </cell>
          <cell r="D4">
            <v>500</v>
          </cell>
        </row>
        <row r="5">
          <cell r="B5" t="str">
            <v>PV_utility_systems</v>
          </cell>
          <cell r="D5">
            <v>350</v>
          </cell>
        </row>
        <row r="6">
          <cell r="B6" t="str">
            <v>WTG_onshore</v>
          </cell>
          <cell r="D6">
            <v>250</v>
          </cell>
        </row>
        <row r="7">
          <cell r="B7" t="str">
            <v>Biomass_CHP_wood_pellets_DH</v>
          </cell>
          <cell r="D7">
            <v>300</v>
          </cell>
        </row>
      </sheetData>
      <sheetData sheetId="9">
        <row r="1">
          <cell r="A1" t="str">
            <v>traderes technology</v>
          </cell>
          <cell r="B1" t="str">
            <v>type</v>
          </cell>
          <cell r="C1" t="str">
            <v>expectedPermittime</v>
          </cell>
          <cell r="D1" t="str">
            <v>expectedLeadtime</v>
          </cell>
          <cell r="E1" t="str">
            <v>lifetime_economic</v>
          </cell>
          <cell r="F1" t="str">
            <v>lifetime_technical</v>
          </cell>
          <cell r="H1" t="str">
            <v>MaximumLifeExtension</v>
          </cell>
        </row>
        <row r="2">
          <cell r="A2" t="str">
            <v>Biomass_CHP_wood_pellets_DH</v>
          </cell>
          <cell r="B2" t="str">
            <v>ConventionalPlantOperator</v>
          </cell>
          <cell r="C2">
            <v>1</v>
          </cell>
          <cell r="D2">
            <v>3</v>
          </cell>
          <cell r="E2">
            <v>30</v>
          </cell>
          <cell r="F2">
            <v>30</v>
          </cell>
          <cell r="H2">
            <v>0</v>
          </cell>
        </row>
        <row r="3">
          <cell r="A3" t="str">
            <v>Biomass_CHP_wood_pellets_PH</v>
          </cell>
          <cell r="B3" t="str">
            <v>ConventionalPlantOperator</v>
          </cell>
          <cell r="C3">
            <v>1</v>
          </cell>
          <cell r="D3">
            <v>3</v>
          </cell>
          <cell r="E3">
            <v>20</v>
          </cell>
          <cell r="F3">
            <v>20</v>
          </cell>
          <cell r="H3">
            <v>0</v>
          </cell>
        </row>
        <row r="4">
          <cell r="A4" t="str">
            <v>CCGT</v>
          </cell>
          <cell r="B4" t="str">
            <v>ConventionalPlantOperator</v>
          </cell>
          <cell r="C4">
            <v>1</v>
          </cell>
          <cell r="D4">
            <v>2</v>
          </cell>
          <cell r="E4">
            <v>30</v>
          </cell>
          <cell r="F4">
            <v>30</v>
          </cell>
          <cell r="H4">
            <v>0</v>
          </cell>
        </row>
        <row r="5">
          <cell r="A5" t="str">
            <v>CCGT_CHP_backpressure_DH</v>
          </cell>
          <cell r="B5" t="str">
            <v>ConventionalPlantOperator</v>
          </cell>
          <cell r="C5">
            <v>1</v>
          </cell>
          <cell r="D5">
            <v>2</v>
          </cell>
          <cell r="E5">
            <v>30</v>
          </cell>
          <cell r="F5">
            <v>30</v>
          </cell>
          <cell r="H5">
            <v>0</v>
          </cell>
        </row>
        <row r="6">
          <cell r="A6" t="str">
            <v>CCGT_CHP_backpressure_PH</v>
          </cell>
          <cell r="B6" t="str">
            <v>ConventionalPlantOperator</v>
          </cell>
          <cell r="C6">
            <v>1</v>
          </cell>
          <cell r="D6">
            <v>2</v>
          </cell>
          <cell r="E6">
            <v>20</v>
          </cell>
          <cell r="F6">
            <v>20</v>
          </cell>
          <cell r="H6">
            <v>0</v>
          </cell>
        </row>
        <row r="7">
          <cell r="A7" t="str">
            <v>CCS</v>
          </cell>
          <cell r="B7" t="str">
            <v>ConventionalPlantOperator</v>
          </cell>
          <cell r="C7">
            <v>1</v>
          </cell>
          <cell r="D7">
            <v>2</v>
          </cell>
          <cell r="E7">
            <v>20</v>
          </cell>
          <cell r="F7">
            <v>20</v>
          </cell>
          <cell r="H7">
            <v>0</v>
          </cell>
        </row>
        <row r="8">
          <cell r="A8" t="str">
            <v>Nuclear</v>
          </cell>
          <cell r="B8" t="str">
            <v>ConventionalPlantOperator</v>
          </cell>
          <cell r="C8">
            <v>2</v>
          </cell>
          <cell r="D8">
            <v>5</v>
          </cell>
          <cell r="E8">
            <v>45</v>
          </cell>
          <cell r="F8">
            <v>45</v>
          </cell>
          <cell r="H8">
            <v>0</v>
          </cell>
        </row>
        <row r="9">
          <cell r="A9" t="str">
            <v>OCGT</v>
          </cell>
          <cell r="B9" t="str">
            <v>ConventionalPlantOperator</v>
          </cell>
          <cell r="C9">
            <v>1</v>
          </cell>
          <cell r="D9">
            <v>2</v>
          </cell>
          <cell r="E9">
            <v>30</v>
          </cell>
          <cell r="F9">
            <v>30</v>
          </cell>
          <cell r="H9">
            <v>0</v>
          </cell>
        </row>
        <row r="10">
          <cell r="A10" t="str">
            <v>Coal PSC</v>
          </cell>
          <cell r="B10" t="str">
            <v>ConventionalPlantOperator</v>
          </cell>
          <cell r="C10">
            <v>1</v>
          </cell>
          <cell r="D10">
            <v>4</v>
          </cell>
          <cell r="E10">
            <v>40</v>
          </cell>
          <cell r="F10">
            <v>40</v>
          </cell>
          <cell r="H10">
            <v>0</v>
          </cell>
        </row>
        <row r="11">
          <cell r="A11" t="str">
            <v>Lignite PSC</v>
          </cell>
          <cell r="B11" t="str">
            <v>ConventionalPlantOperator</v>
          </cell>
          <cell r="C11">
            <v>1</v>
          </cell>
          <cell r="D11">
            <v>5</v>
          </cell>
          <cell r="E11">
            <v>40</v>
          </cell>
          <cell r="F11">
            <v>40</v>
          </cell>
          <cell r="H11">
            <v>0</v>
          </cell>
        </row>
        <row r="12">
          <cell r="A12" t="str">
            <v>Fuel oil PGT</v>
          </cell>
          <cell r="B12" t="str">
            <v>ConventionalPlantOperator</v>
          </cell>
          <cell r="C12">
            <v>1</v>
          </cell>
          <cell r="D12">
            <v>1</v>
          </cell>
          <cell r="E12">
            <v>25</v>
          </cell>
          <cell r="F12">
            <v>25</v>
          </cell>
          <cell r="H12">
            <v>0</v>
          </cell>
        </row>
        <row r="13">
          <cell r="A13" t="str">
            <v>Lithium_ion_battery</v>
          </cell>
          <cell r="B13" t="str">
            <v>StorageTrader</v>
          </cell>
          <cell r="C13">
            <v>0</v>
          </cell>
          <cell r="D13">
            <v>1</v>
          </cell>
          <cell r="E13">
            <v>20</v>
          </cell>
          <cell r="F13">
            <v>20</v>
          </cell>
          <cell r="H13">
            <v>0</v>
          </cell>
        </row>
        <row r="14">
          <cell r="A14" t="str">
            <v>Pumped_hydro</v>
          </cell>
          <cell r="B14" t="str">
            <v>StorageTrader</v>
          </cell>
          <cell r="C14">
            <v>3</v>
          </cell>
          <cell r="D14">
            <v>4</v>
          </cell>
          <cell r="E14">
            <v>100</v>
          </cell>
          <cell r="F14">
            <v>100</v>
          </cell>
          <cell r="H14">
            <v>0</v>
          </cell>
        </row>
        <row r="15">
          <cell r="A15" t="str">
            <v>WTG_offshore</v>
          </cell>
          <cell r="B15" t="str">
            <v>VariableRenewableOperator</v>
          </cell>
          <cell r="C15">
            <v>1</v>
          </cell>
          <cell r="D15">
            <v>2</v>
          </cell>
          <cell r="E15">
            <v>30</v>
          </cell>
          <cell r="F15">
            <v>30</v>
          </cell>
          <cell r="H15">
            <v>0</v>
          </cell>
        </row>
        <row r="16">
          <cell r="A16" t="str">
            <v>WTG_onshore</v>
          </cell>
          <cell r="B16" t="str">
            <v>VariableRenewableOperator</v>
          </cell>
          <cell r="C16">
            <v>1</v>
          </cell>
          <cell r="D16">
            <v>1</v>
          </cell>
          <cell r="E16">
            <v>25</v>
          </cell>
          <cell r="F16">
            <v>25</v>
          </cell>
          <cell r="H16">
            <v>0</v>
          </cell>
        </row>
        <row r="17">
          <cell r="A17" t="str">
            <v>PV_utility_systems</v>
          </cell>
          <cell r="B17" t="str">
            <v>VariableRenewableOperator</v>
          </cell>
          <cell r="C17">
            <v>1</v>
          </cell>
          <cell r="D17">
            <v>1</v>
          </cell>
          <cell r="E17">
            <v>25</v>
          </cell>
          <cell r="F17">
            <v>25</v>
          </cell>
          <cell r="H17">
            <v>0</v>
          </cell>
        </row>
        <row r="18">
          <cell r="A18" t="str">
            <v>Hydropower_reservoir_medium</v>
          </cell>
          <cell r="B18" t="str">
            <v>VariableRenewableOperator</v>
          </cell>
          <cell r="C18">
            <v>2</v>
          </cell>
          <cell r="D18">
            <v>5</v>
          </cell>
          <cell r="E18">
            <v>60</v>
          </cell>
          <cell r="F18">
            <v>60</v>
          </cell>
          <cell r="H18">
            <v>0</v>
          </cell>
        </row>
        <row r="19">
          <cell r="A19" t="str">
            <v>hydrogen_turbine</v>
          </cell>
          <cell r="B19" t="str">
            <v>ConventionalPlantOperator</v>
          </cell>
          <cell r="C19">
            <v>2</v>
          </cell>
          <cell r="D19">
            <v>2</v>
          </cell>
          <cell r="E19">
            <v>30</v>
          </cell>
          <cell r="F19">
            <v>30</v>
          </cell>
          <cell r="H19">
            <v>0</v>
          </cell>
        </row>
        <row r="20">
          <cell r="A20" t="str">
            <v>hydrogen_CHP</v>
          </cell>
          <cell r="B20" t="str">
            <v>ConventionalPlantOperator</v>
          </cell>
          <cell r="C20">
            <v>2</v>
          </cell>
          <cell r="D20">
            <v>2</v>
          </cell>
          <cell r="E20">
            <v>30</v>
          </cell>
          <cell r="F20">
            <v>30</v>
          </cell>
          <cell r="H20">
            <v>0</v>
          </cell>
        </row>
        <row r="21">
          <cell r="A21" t="str">
            <v>hydrogen_combined_cycle</v>
          </cell>
          <cell r="B21" t="str">
            <v>ConventionalPlantOperator</v>
          </cell>
          <cell r="C21">
            <v>2</v>
          </cell>
          <cell r="D21">
            <v>2</v>
          </cell>
          <cell r="E21">
            <v>30</v>
          </cell>
          <cell r="F21">
            <v>30</v>
          </cell>
          <cell r="H21">
            <v>0</v>
          </cell>
        </row>
      </sheetData>
      <sheetData sheetId="10"/>
      <sheetData sheetId="11"/>
      <sheetData sheetId="12"/>
      <sheetData sheetId="13">
        <row r="1">
          <cell r="A1" t="str">
            <v>Name</v>
          </cell>
          <cell r="B1" t="str">
            <v>investorMarket</v>
          </cell>
          <cell r="C1" t="str">
            <v>priceMarkUp</v>
          </cell>
          <cell r="D1" t="str">
            <v>willingToInvest</v>
          </cell>
          <cell r="E1" t="str">
            <v>downpaymentFractionOfCash</v>
          </cell>
          <cell r="F1" t="str">
            <v>dismantlingRequiredOperatingProfit</v>
          </cell>
          <cell r="H1" t="str">
            <v>loanInterestRate</v>
          </cell>
          <cell r="I1" t="str">
            <v>equityInterestRate</v>
          </cell>
          <cell r="J1" t="str">
            <v>longTermContractPastTimeHorizon</v>
          </cell>
          <cell r="K1" t="str">
            <v>longTermContractMargin</v>
          </cell>
        </row>
        <row r="3">
          <cell r="A3" t="str">
            <v>ProducerNL</v>
          </cell>
          <cell r="B3" t="str">
            <v>DutchElectricitySpotMarket</v>
          </cell>
          <cell r="C3">
            <v>0</v>
          </cell>
          <cell r="D3" t="b">
            <v>1</v>
          </cell>
          <cell r="E3">
            <v>0.5</v>
          </cell>
          <cell r="F3">
            <v>0</v>
          </cell>
          <cell r="H3">
            <v>0.1</v>
          </cell>
          <cell r="I3">
            <v>0.1</v>
          </cell>
          <cell r="J3">
            <v>3</v>
          </cell>
          <cell r="K3">
            <v>0.1</v>
          </cell>
        </row>
      </sheetData>
      <sheetData sheetId="14">
        <row r="1">
          <cell r="A1" t="str">
            <v>Name</v>
          </cell>
          <cell r="B1" t="str">
            <v>valueOfLostLoad</v>
          </cell>
        </row>
        <row r="3">
          <cell r="A3" t="str">
            <v>DutchElectricitySpotMarket</v>
          </cell>
          <cell r="B3">
            <v>4000</v>
          </cell>
        </row>
      </sheetData>
      <sheetData sheetId="15"/>
      <sheetData sheetId="16">
        <row r="1">
          <cell r="A1" t="str">
            <v>Name</v>
          </cell>
          <cell r="B1" t="str">
            <v>VOLL</v>
          </cell>
          <cell r="C1" t="str">
            <v>TimeSeriesFile</v>
          </cell>
          <cell r="D1" t="str">
            <v>Shedder_capacity</v>
          </cell>
        </row>
        <row r="2">
          <cell r="A2" t="str">
            <v>base</v>
          </cell>
          <cell r="B2">
            <v>4000</v>
          </cell>
          <cell r="C2" t="str">
            <v>amiris-config/data/load.csv</v>
          </cell>
        </row>
        <row r="3">
          <cell r="A3" t="str">
            <v>high</v>
          </cell>
          <cell r="B3">
            <v>1500</v>
          </cell>
          <cell r="C3" t="str">
            <v>amiris-config/data/LS_high.csv</v>
          </cell>
          <cell r="F3" t="str">
            <v>industrial</v>
          </cell>
        </row>
        <row r="4">
          <cell r="A4" t="str">
            <v>mid</v>
          </cell>
          <cell r="B4">
            <v>500</v>
          </cell>
          <cell r="C4" t="str">
            <v>amiris-config/data/LS_mid.csv</v>
          </cell>
          <cell r="F4" t="str">
            <v>household</v>
          </cell>
        </row>
        <row r="5">
          <cell r="A5" t="str">
            <v>low</v>
          </cell>
          <cell r="B5">
            <v>250</v>
          </cell>
          <cell r="C5" t="str">
            <v>amiris-config/data/LS_low.csv</v>
          </cell>
          <cell r="F5" t="str">
            <v>commerce</v>
          </cell>
        </row>
        <row r="6">
          <cell r="A6" t="str">
            <v>hydrogen_low</v>
          </cell>
          <cell r="B6">
            <v>40</v>
          </cell>
          <cell r="C6" t="str">
            <v>amiris-config/data/LS_hydrogen_low.csv</v>
          </cell>
          <cell r="D6">
            <v>251847372</v>
          </cell>
        </row>
        <row r="7">
          <cell r="A7" t="str">
            <v>hydrogen_high</v>
          </cell>
          <cell r="B7">
            <v>60</v>
          </cell>
          <cell r="C7" t="str">
            <v>amiris-config/data/LS_hydrogen_high.csv</v>
          </cell>
          <cell r="D7">
            <v>107934587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5037.792056712962" createdVersion="8" refreshedVersion="8" minRefreshableVersion="3" recordCount="39" xr:uid="{09DBA181-AB3E-496D-819C-AC6B24338E36}">
  <cacheSource type="worksheet">
    <worksheetSource ref="E35:M74" sheet="traderes"/>
  </cacheSource>
  <cacheFields count="9">
    <cacheField name="Name" numFmtId="0">
      <sharedItems count="20">
        <s v="H2 storage"/>
        <s v="H2 turbine"/>
        <s v="electrolyser"/>
        <s v="Batteries Charge"/>
        <s v="Batteries Discharge"/>
        <s v="residential.A2WHP_DHW"/>
        <s v="residential.fuel_DHW"/>
        <s v="residential.A2WHP_radiators"/>
        <s v="residential.fuel_boiler_SH"/>
        <s v="residential.ideal_cooling"/>
        <s v="Biofuel"/>
        <s v="DSR"/>
        <s v="Nuclear"/>
        <s v="Others renewable"/>
        <s v="Solar PV large"/>
        <s v="Solar PV rooftop"/>
        <s v="Wind Offshore"/>
        <s v="Wind Onshore"/>
        <s v="ev"/>
        <s v="H2 plant"/>
      </sharedItems>
    </cacheField>
    <cacheField name="Year" numFmtId="0">
      <sharedItems containsSemiMixedTypes="0" containsString="0" containsNumber="1" containsInteger="1" minValue="2030" maxValue="2050" count="2">
        <n v="2030"/>
        <n v="2050"/>
      </sharedItems>
    </cacheField>
    <cacheField name="input/output" numFmtId="0">
      <sharedItems/>
    </cacheField>
    <cacheField name="annuity" numFmtId="0">
      <sharedItems containsString="0" containsBlank="1" containsNumber="1" minValue="7.3499999999999996E-2" maxValue="8.5810999999999998E-2"/>
    </cacheField>
    <cacheField name="capacity" numFmtId="0">
      <sharedItems containsString="0" containsBlank="1" containsNumber="1" minValue="1.0000000000000001E-15" maxValue="46169.928815123567"/>
    </cacheField>
    <cacheField name="fomCosts" numFmtId="0">
      <sharedItems containsString="0" containsBlank="1" containsNumber="1" minValue="540" maxValue="245000"/>
    </cacheField>
    <cacheField name="invCosts" numFmtId="0">
      <sharedItems containsString="0" containsBlank="1" containsNumber="1" containsInteger="1" minValue="270000" maxValue="8600000"/>
    </cacheField>
    <cacheField name="unitSize" numFmtId="0">
      <sharedItems containsSemiMixedTypes="0" containsString="0" containsNumber="1" minValue="1" maxValue="22940.240000000002"/>
    </cacheField>
    <cacheField name="vomCosts" numFmtId="0">
      <sharedItems containsString="0" containsBlank="1" containsNumber="1" minValue="0.5" maxValue="344.826410339660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x v="0"/>
    <s v="input"/>
    <m/>
    <m/>
    <n v="20000"/>
    <n v="1000000"/>
    <n v="1"/>
    <m/>
  </r>
  <r>
    <x v="1"/>
    <x v="0"/>
    <s v="input"/>
    <m/>
    <m/>
    <m/>
    <m/>
    <n v="1"/>
    <m/>
  </r>
  <r>
    <x v="2"/>
    <x v="0"/>
    <s v="output"/>
    <m/>
    <m/>
    <n v="7000"/>
    <n v="350000"/>
    <n v="1"/>
    <m/>
  </r>
  <r>
    <x v="3"/>
    <x v="0"/>
    <s v="output"/>
    <m/>
    <n v="15430"/>
    <m/>
    <m/>
    <n v="1"/>
    <m/>
  </r>
  <r>
    <x v="3"/>
    <x v="1"/>
    <s v="input"/>
    <m/>
    <m/>
    <m/>
    <m/>
    <n v="1"/>
    <m/>
  </r>
  <r>
    <x v="4"/>
    <x v="0"/>
    <s v="input"/>
    <m/>
    <m/>
    <m/>
    <m/>
    <n v="1"/>
    <m/>
  </r>
  <r>
    <x v="4"/>
    <x v="1"/>
    <s v="output"/>
    <m/>
    <m/>
    <m/>
    <m/>
    <n v="1"/>
    <m/>
  </r>
  <r>
    <x v="5"/>
    <x v="0"/>
    <s v="output"/>
    <m/>
    <n v="2294.0239999999999"/>
    <m/>
    <m/>
    <n v="2294.0239999999999"/>
    <m/>
  </r>
  <r>
    <x v="6"/>
    <x v="0"/>
    <s v="output"/>
    <m/>
    <n v="2294.0239999999999"/>
    <m/>
    <m/>
    <n v="2294.0239999999999"/>
    <m/>
  </r>
  <r>
    <x v="7"/>
    <x v="0"/>
    <s v="output"/>
    <m/>
    <n v="22940.240000000002"/>
    <m/>
    <m/>
    <n v="22940.240000000002"/>
    <m/>
  </r>
  <r>
    <x v="8"/>
    <x v="0"/>
    <s v="output"/>
    <m/>
    <n v="22940.240000000002"/>
    <m/>
    <m/>
    <n v="22940.240000000002"/>
    <m/>
  </r>
  <r>
    <x v="9"/>
    <x v="0"/>
    <s v="output"/>
    <m/>
    <n v="6882.0720000000001"/>
    <m/>
    <m/>
    <n v="6882.0720000000001"/>
    <m/>
  </r>
  <r>
    <x v="3"/>
    <x v="0"/>
    <s v="input"/>
    <m/>
    <m/>
    <m/>
    <m/>
    <n v="1"/>
    <n v="0.5"/>
  </r>
  <r>
    <x v="3"/>
    <x v="1"/>
    <s v="input"/>
    <m/>
    <m/>
    <m/>
    <m/>
    <n v="1"/>
    <n v="0.5"/>
  </r>
  <r>
    <x v="4"/>
    <x v="0"/>
    <s v="output"/>
    <n v="8.5810999999999998E-2"/>
    <n v="15430"/>
    <n v="540"/>
    <n v="284000"/>
    <n v="1"/>
    <n v="1.8"/>
  </r>
  <r>
    <x v="4"/>
    <x v="1"/>
    <s v="output"/>
    <n v="8.0586000000000005E-2"/>
    <m/>
    <n v="540"/>
    <n v="270000"/>
    <n v="1"/>
    <n v="1.6"/>
  </r>
  <r>
    <x v="10"/>
    <x v="0"/>
    <s v="output"/>
    <n v="8.5810999999999998E-2"/>
    <n v="1185"/>
    <n v="64000"/>
    <n v="2400000"/>
    <n v="1"/>
    <n v="2.6"/>
  </r>
  <r>
    <x v="10"/>
    <x v="1"/>
    <s v="output"/>
    <n v="8.5810999999999998E-2"/>
    <m/>
    <n v="62000"/>
    <n v="2300000"/>
    <n v="1"/>
    <n v="2.7"/>
  </r>
  <r>
    <x v="11"/>
    <x v="0"/>
    <s v="output"/>
    <m/>
    <n v="460"/>
    <m/>
    <m/>
    <n v="1"/>
    <n v="344.82641033966041"/>
  </r>
  <r>
    <x v="1"/>
    <x v="0"/>
    <s v="output"/>
    <m/>
    <m/>
    <n v="8700"/>
    <n v="435000"/>
    <n v="1"/>
    <m/>
  </r>
  <r>
    <x v="12"/>
    <x v="0"/>
    <s v="output"/>
    <n v="8.5810999999999998E-2"/>
    <n v="364.5"/>
    <n v="111166.3"/>
    <n v="7940450"/>
    <n v="1"/>
    <n v="3.5"/>
  </r>
  <r>
    <x v="12"/>
    <x v="1"/>
    <s v="output"/>
    <n v="7.3499999999999996E-2"/>
    <m/>
    <n v="83999.999999999985"/>
    <n v="6000000"/>
    <n v="1"/>
    <n v="8"/>
  </r>
  <r>
    <x v="13"/>
    <x v="0"/>
    <s v="output"/>
    <n v="8.5810999999999998E-2"/>
    <n v="457.2"/>
    <n v="245000"/>
    <n v="8600000"/>
    <n v="1"/>
    <n v="24.74"/>
  </r>
  <r>
    <x v="13"/>
    <x v="1"/>
    <s v="output"/>
    <n v="8.5810999999999998E-2"/>
    <m/>
    <n v="209000"/>
    <n v="7670000"/>
    <n v="1"/>
    <n v="23.93"/>
  </r>
  <r>
    <x v="14"/>
    <x v="0"/>
    <s v="output"/>
    <n v="7.5009000000000006E-2"/>
    <n v="46169.928815123567"/>
    <n v="9500"/>
    <n v="380000"/>
    <n v="1"/>
    <n v="0.5"/>
  </r>
  <r>
    <x v="14"/>
    <x v="1"/>
    <s v="output"/>
    <n v="7.5009000000000006E-2"/>
    <m/>
    <n v="7400"/>
    <n v="290000"/>
    <n v="1"/>
    <n v="0.5"/>
  </r>
  <r>
    <x v="15"/>
    <x v="0"/>
    <s v="output"/>
    <n v="7.5009000000000006E-2"/>
    <m/>
    <n v="9500"/>
    <n v="840000"/>
    <n v="1"/>
    <n v="0.5"/>
  </r>
  <r>
    <x v="15"/>
    <x v="1"/>
    <s v="output"/>
    <n v="7.5009000000000006E-2"/>
    <m/>
    <n v="10700"/>
    <n v="640000"/>
    <n v="1"/>
    <n v="0.5"/>
  </r>
  <r>
    <x v="16"/>
    <x v="0"/>
    <s v="output"/>
    <n v="8.0586000000000005E-2"/>
    <n v="21470"/>
    <n v="39000"/>
    <n v="1800000"/>
    <n v="1"/>
    <n v="0.5"/>
  </r>
  <r>
    <x v="16"/>
    <x v="1"/>
    <s v="output"/>
    <n v="8.0586000000000005E-2"/>
    <m/>
    <n v="33000"/>
    <n v="1640000"/>
    <n v="1"/>
    <n v="0.5"/>
  </r>
  <r>
    <x v="17"/>
    <x v="0"/>
    <s v="output"/>
    <n v="8.0586000000000005E-2"/>
    <n v="11633"/>
    <n v="12600"/>
    <n v="1040000"/>
    <n v="1"/>
    <n v="0.5"/>
  </r>
  <r>
    <x v="17"/>
    <x v="1"/>
    <s v="output"/>
    <n v="8.0586000000000005E-2"/>
    <m/>
    <n v="11340"/>
    <n v="960000"/>
    <n v="1"/>
    <n v="0.5"/>
  </r>
  <r>
    <x v="2"/>
    <x v="0"/>
    <s v="input"/>
    <m/>
    <m/>
    <m/>
    <m/>
    <n v="1"/>
    <m/>
  </r>
  <r>
    <x v="18"/>
    <x v="0"/>
    <s v="input"/>
    <m/>
    <n v="35174.368000000002"/>
    <m/>
    <m/>
    <n v="1"/>
    <m/>
  </r>
  <r>
    <x v="5"/>
    <x v="0"/>
    <s v="input"/>
    <m/>
    <n v="1773.915272638189"/>
    <m/>
    <m/>
    <n v="1773.915272638189"/>
    <m/>
  </r>
  <r>
    <x v="7"/>
    <x v="0"/>
    <s v="input"/>
    <m/>
    <n v="17739.15272638189"/>
    <m/>
    <m/>
    <n v="17739.15272638189"/>
    <m/>
  </r>
  <r>
    <x v="9"/>
    <x v="0"/>
    <s v="input"/>
    <m/>
    <n v="5321.745817914566"/>
    <m/>
    <m/>
    <n v="5321.745817914566"/>
    <m/>
  </r>
  <r>
    <x v="19"/>
    <x v="0"/>
    <s v="output"/>
    <n v="8.5810999999999998E-2"/>
    <n v="1.0000000000000001E-15"/>
    <n v="16700"/>
    <n v="835000"/>
    <n v="1"/>
    <n v="0.5"/>
  </r>
  <r>
    <x v="18"/>
    <x v="0"/>
    <s v="output"/>
    <m/>
    <m/>
    <m/>
    <m/>
    <n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715E7F-A3EB-4473-8DA3-E3314F1ABE21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5" firstHeaderRow="1" firstDataRow="2" firstDataCol="1"/>
  <pivotFields count="9">
    <pivotField axis="axisRow" showAll="0">
      <items count="21">
        <item x="3"/>
        <item x="4"/>
        <item x="10"/>
        <item x="11"/>
        <item x="2"/>
        <item x="18"/>
        <item x="19"/>
        <item x="0"/>
        <item x="1"/>
        <item x="12"/>
        <item x="13"/>
        <item x="5"/>
        <item x="7"/>
        <item x="8"/>
        <item x="6"/>
        <item x="9"/>
        <item x="14"/>
        <item x="15"/>
        <item x="16"/>
        <item x="17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invCost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B2D1-923B-4526-A34E-3773942F3DC1}">
  <sheetPr>
    <tabColor theme="7" tint="0.59999389629810485"/>
  </sheetPr>
  <dimension ref="A1:K86"/>
  <sheetViews>
    <sheetView topLeftCell="A18" zoomScaleNormal="100" workbookViewId="0">
      <selection activeCell="E21" sqref="E21"/>
    </sheetView>
  </sheetViews>
  <sheetFormatPr defaultRowHeight="14.5"/>
  <cols>
    <col min="1" max="1" width="24.90625" customWidth="1"/>
    <col min="2" max="2" width="30" customWidth="1"/>
    <col min="3" max="3" width="14.26953125" customWidth="1"/>
    <col min="8" max="8" width="7.81640625" customWidth="1"/>
    <col min="10" max="10" width="7.453125" customWidth="1"/>
  </cols>
  <sheetData>
    <row r="1" spans="1:10">
      <c r="A1" t="s">
        <v>3</v>
      </c>
    </row>
    <row r="2" spans="1:10">
      <c r="B2" t="str">
        <f>[1]CandidatePowerPlants!B1</f>
        <v>Technology</v>
      </c>
      <c r="C2" t="str">
        <f>[1]CandidatePowerPlants!D1</f>
        <v>Realistic_capacity</v>
      </c>
      <c r="D2" t="s">
        <v>194</v>
      </c>
    </row>
    <row r="3" spans="1:10">
      <c r="B3" t="str">
        <f>[1]CandidatePowerPlants!B2</f>
        <v>Lithium_ion_battery</v>
      </c>
      <c r="C3">
        <f>[1]CandidatePowerPlants!D2</f>
        <v>100</v>
      </c>
      <c r="D3">
        <v>1000</v>
      </c>
    </row>
    <row r="4" spans="1:10">
      <c r="B4" t="str">
        <f>[1]CandidatePowerPlants!B3</f>
        <v>WTG_offshore</v>
      </c>
      <c r="C4">
        <f>[1]CandidatePowerPlants!D3</f>
        <v>500</v>
      </c>
      <c r="D4">
        <v>1000</v>
      </c>
    </row>
    <row r="5" spans="1:10">
      <c r="B5" t="str">
        <f>[1]CandidatePowerPlants!B4</f>
        <v>hydrogen_turbine</v>
      </c>
      <c r="C5">
        <f>[1]CandidatePowerPlants!D4</f>
        <v>500</v>
      </c>
      <c r="D5">
        <v>1000</v>
      </c>
    </row>
    <row r="6" spans="1:10">
      <c r="B6" t="str">
        <f>[1]CandidatePowerPlants!B5</f>
        <v>PV_utility_systems</v>
      </c>
      <c r="C6">
        <f>[1]CandidatePowerPlants!D5</f>
        <v>350</v>
      </c>
      <c r="D6">
        <v>1000</v>
      </c>
    </row>
    <row r="7" spans="1:10">
      <c r="B7" t="str">
        <f>[1]CandidatePowerPlants!B6</f>
        <v>WTG_onshore</v>
      </c>
      <c r="C7">
        <f>[1]CandidatePowerPlants!D6</f>
        <v>250</v>
      </c>
      <c r="D7">
        <v>1000</v>
      </c>
    </row>
    <row r="8" spans="1:10">
      <c r="B8" t="str">
        <f>[1]CandidatePowerPlants!B7</f>
        <v>Biomass_CHP_wood_pellets_DH</v>
      </c>
      <c r="C8">
        <f>[1]CandidatePowerPlants!D7</f>
        <v>300</v>
      </c>
      <c r="D8">
        <v>1000</v>
      </c>
    </row>
    <row r="9" spans="1:10">
      <c r="J9" s="5"/>
    </row>
    <row r="10" spans="1:10">
      <c r="A10" t="s">
        <v>2</v>
      </c>
      <c r="J10" s="5"/>
    </row>
    <row r="11" spans="1:10">
      <c r="B11" t="str">
        <f>[1]TechnologiesEmlab!A1</f>
        <v>traderes technology</v>
      </c>
      <c r="C11" t="str">
        <f>[1]TechnologiesEmlab!B1</f>
        <v>type</v>
      </c>
      <c r="D11" t="str">
        <f>[1]TechnologiesEmlab!C1</f>
        <v>expectedPermittime</v>
      </c>
      <c r="E11" t="str">
        <f>[1]TechnologiesEmlab!D1</f>
        <v>expectedLeadtime</v>
      </c>
      <c r="F11" t="str">
        <f>[1]TechnologiesEmlab!E1</f>
        <v>lifetime_economic</v>
      </c>
      <c r="G11" t="str">
        <f>[1]TechnologiesEmlab!F1</f>
        <v>lifetime_technical</v>
      </c>
      <c r="H11" t="str">
        <f>[1]TechnologiesEmlab!H1</f>
        <v>MaximumLifeExtension</v>
      </c>
    </row>
    <row r="12" spans="1:10">
      <c r="B12" t="str">
        <f>[1]TechnologiesEmlab!A2</f>
        <v>Biomass_CHP_wood_pellets_DH</v>
      </c>
      <c r="C12" t="str">
        <f>[1]TechnologiesEmlab!B2</f>
        <v>ConventionalPlantOperator</v>
      </c>
      <c r="D12">
        <f>[1]TechnologiesEmlab!C2</f>
        <v>1</v>
      </c>
      <c r="E12">
        <f>[1]TechnologiesEmlab!D2</f>
        <v>3</v>
      </c>
      <c r="F12">
        <f>[1]TechnologiesEmlab!E2</f>
        <v>30</v>
      </c>
      <c r="G12">
        <f>[1]TechnologiesEmlab!F2</f>
        <v>30</v>
      </c>
      <c r="H12">
        <f>[1]TechnologiesEmlab!H2</f>
        <v>0</v>
      </c>
    </row>
    <row r="13" spans="1:10">
      <c r="B13" t="str">
        <f>[1]TechnologiesEmlab!A3</f>
        <v>Biomass_CHP_wood_pellets_PH</v>
      </c>
      <c r="C13" t="str">
        <f>[1]TechnologiesEmlab!B3</f>
        <v>ConventionalPlantOperator</v>
      </c>
      <c r="D13">
        <f>[1]TechnologiesEmlab!C3</f>
        <v>1</v>
      </c>
      <c r="E13">
        <f>[1]TechnologiesEmlab!D3</f>
        <v>3</v>
      </c>
      <c r="F13">
        <f>[1]TechnologiesEmlab!E3</f>
        <v>20</v>
      </c>
      <c r="G13">
        <f>[1]TechnologiesEmlab!F3</f>
        <v>20</v>
      </c>
      <c r="H13">
        <f>[1]TechnologiesEmlab!H3</f>
        <v>0</v>
      </c>
    </row>
    <row r="14" spans="1:10">
      <c r="B14" t="str">
        <f>[1]TechnologiesEmlab!A4</f>
        <v>CCGT</v>
      </c>
      <c r="C14" t="str">
        <f>[1]TechnologiesEmlab!B4</f>
        <v>ConventionalPlantOperator</v>
      </c>
      <c r="D14">
        <f>[1]TechnologiesEmlab!C4</f>
        <v>1</v>
      </c>
      <c r="E14">
        <f>[1]TechnologiesEmlab!D4</f>
        <v>2</v>
      </c>
      <c r="F14">
        <f>[1]TechnologiesEmlab!E4</f>
        <v>30</v>
      </c>
      <c r="G14">
        <f>[1]TechnologiesEmlab!F4</f>
        <v>30</v>
      </c>
      <c r="H14">
        <f>[1]TechnologiesEmlab!H4</f>
        <v>0</v>
      </c>
      <c r="J14" s="4"/>
    </row>
    <row r="15" spans="1:10">
      <c r="B15" t="str">
        <f>[1]TechnologiesEmlab!A5</f>
        <v>CCGT_CHP_backpressure_DH</v>
      </c>
      <c r="C15" t="str">
        <f>[1]TechnologiesEmlab!B5</f>
        <v>ConventionalPlantOperator</v>
      </c>
      <c r="D15">
        <f>[1]TechnologiesEmlab!C5</f>
        <v>1</v>
      </c>
      <c r="E15">
        <f>[1]TechnologiesEmlab!D5</f>
        <v>2</v>
      </c>
      <c r="F15">
        <f>[1]TechnologiesEmlab!E5</f>
        <v>30</v>
      </c>
      <c r="G15">
        <f>[1]TechnologiesEmlab!F5</f>
        <v>30</v>
      </c>
      <c r="H15">
        <f>[1]TechnologiesEmlab!H5</f>
        <v>0</v>
      </c>
    </row>
    <row r="16" spans="1:10">
      <c r="B16" t="str">
        <f>[1]TechnologiesEmlab!A6</f>
        <v>CCGT_CHP_backpressure_PH</v>
      </c>
      <c r="C16" t="str">
        <f>[1]TechnologiesEmlab!B6</f>
        <v>ConventionalPlantOperator</v>
      </c>
      <c r="D16">
        <f>[1]TechnologiesEmlab!C6</f>
        <v>1</v>
      </c>
      <c r="E16">
        <f>[1]TechnologiesEmlab!D6</f>
        <v>2</v>
      </c>
      <c r="F16">
        <f>[1]TechnologiesEmlab!E6</f>
        <v>20</v>
      </c>
      <c r="G16">
        <f>[1]TechnologiesEmlab!F6</f>
        <v>20</v>
      </c>
      <c r="H16">
        <f>[1]TechnologiesEmlab!H6</f>
        <v>0</v>
      </c>
    </row>
    <row r="17" spans="2:8">
      <c r="B17" t="str">
        <f>[1]TechnologiesEmlab!A7</f>
        <v>CCS</v>
      </c>
      <c r="C17" t="str">
        <f>[1]TechnologiesEmlab!B7</f>
        <v>ConventionalPlantOperator</v>
      </c>
      <c r="D17">
        <f>[1]TechnologiesEmlab!C7</f>
        <v>1</v>
      </c>
      <c r="E17">
        <f>[1]TechnologiesEmlab!D7</f>
        <v>2</v>
      </c>
      <c r="F17">
        <f>[1]TechnologiesEmlab!E7</f>
        <v>20</v>
      </c>
      <c r="G17">
        <f>[1]TechnologiesEmlab!F7</f>
        <v>20</v>
      </c>
      <c r="H17">
        <f>[1]TechnologiesEmlab!H7</f>
        <v>0</v>
      </c>
    </row>
    <row r="18" spans="2:8">
      <c r="B18" t="str">
        <f>[1]TechnologiesEmlab!A8</f>
        <v>Nuclear</v>
      </c>
      <c r="C18" t="str">
        <f>[1]TechnologiesEmlab!B8</f>
        <v>ConventionalPlantOperator</v>
      </c>
      <c r="D18">
        <f>[1]TechnologiesEmlab!C8</f>
        <v>2</v>
      </c>
      <c r="E18">
        <f>[1]TechnologiesEmlab!D8</f>
        <v>5</v>
      </c>
      <c r="F18">
        <f>[1]TechnologiesEmlab!E8</f>
        <v>45</v>
      </c>
      <c r="G18">
        <f>[1]TechnologiesEmlab!F8</f>
        <v>45</v>
      </c>
      <c r="H18">
        <f>[1]TechnologiesEmlab!H8</f>
        <v>0</v>
      </c>
    </row>
    <row r="19" spans="2:8">
      <c r="B19" t="str">
        <f>[1]TechnologiesEmlab!A9</f>
        <v>OCGT</v>
      </c>
      <c r="C19" t="str">
        <f>[1]TechnologiesEmlab!B9</f>
        <v>ConventionalPlantOperator</v>
      </c>
      <c r="D19">
        <f>[1]TechnologiesEmlab!C9</f>
        <v>1</v>
      </c>
      <c r="E19">
        <f>[1]TechnologiesEmlab!D9</f>
        <v>2</v>
      </c>
      <c r="F19">
        <f>[1]TechnologiesEmlab!E9</f>
        <v>30</v>
      </c>
      <c r="G19">
        <f>[1]TechnologiesEmlab!F9</f>
        <v>30</v>
      </c>
      <c r="H19">
        <f>[1]TechnologiesEmlab!H9</f>
        <v>0</v>
      </c>
    </row>
    <row r="20" spans="2:8">
      <c r="B20" t="str">
        <f>[1]TechnologiesEmlab!A10</f>
        <v>Coal PSC</v>
      </c>
      <c r="C20" t="str">
        <f>[1]TechnologiesEmlab!B10</f>
        <v>ConventionalPlantOperator</v>
      </c>
      <c r="D20">
        <f>[1]TechnologiesEmlab!C10</f>
        <v>1</v>
      </c>
      <c r="E20">
        <f>[1]TechnologiesEmlab!D10</f>
        <v>4</v>
      </c>
      <c r="F20">
        <f>[1]TechnologiesEmlab!E10</f>
        <v>40</v>
      </c>
      <c r="G20">
        <f>[1]TechnologiesEmlab!F10</f>
        <v>40</v>
      </c>
      <c r="H20">
        <f>[1]TechnologiesEmlab!H10</f>
        <v>0</v>
      </c>
    </row>
    <row r="21" spans="2:8">
      <c r="B21" t="str">
        <f>[1]TechnologiesEmlab!A11</f>
        <v>Lignite PSC</v>
      </c>
      <c r="C21" t="str">
        <f>[1]TechnologiesEmlab!B11</f>
        <v>ConventionalPlantOperator</v>
      </c>
      <c r="D21">
        <f>[1]TechnologiesEmlab!C11</f>
        <v>1</v>
      </c>
      <c r="E21">
        <f>[1]TechnologiesEmlab!D11</f>
        <v>5</v>
      </c>
      <c r="F21">
        <f>[1]TechnologiesEmlab!E11</f>
        <v>40</v>
      </c>
      <c r="G21">
        <f>[1]TechnologiesEmlab!F11</f>
        <v>40</v>
      </c>
      <c r="H21">
        <f>[1]TechnologiesEmlab!H11</f>
        <v>0</v>
      </c>
    </row>
    <row r="22" spans="2:8">
      <c r="B22" t="str">
        <f>[1]TechnologiesEmlab!A12</f>
        <v>Fuel oil PGT</v>
      </c>
      <c r="C22" t="str">
        <f>[1]TechnologiesEmlab!B12</f>
        <v>ConventionalPlantOperator</v>
      </c>
      <c r="D22">
        <f>[1]TechnologiesEmlab!C12</f>
        <v>1</v>
      </c>
      <c r="E22">
        <f>[1]TechnologiesEmlab!D12</f>
        <v>1</v>
      </c>
      <c r="F22">
        <f>[1]TechnologiesEmlab!E12</f>
        <v>25</v>
      </c>
      <c r="G22">
        <f>[1]TechnologiesEmlab!F12</f>
        <v>25</v>
      </c>
      <c r="H22">
        <f>[1]TechnologiesEmlab!H12</f>
        <v>0</v>
      </c>
    </row>
    <row r="23" spans="2:8">
      <c r="B23" t="str">
        <f>[1]TechnologiesEmlab!A13</f>
        <v>Lithium_ion_battery</v>
      </c>
      <c r="C23" t="str">
        <f>[1]TechnologiesEmlab!B13</f>
        <v>StorageTrader</v>
      </c>
      <c r="D23">
        <f>[1]TechnologiesEmlab!C13</f>
        <v>0</v>
      </c>
      <c r="E23">
        <f>[1]TechnologiesEmlab!D13</f>
        <v>1</v>
      </c>
      <c r="F23">
        <f>[1]TechnologiesEmlab!E13</f>
        <v>20</v>
      </c>
      <c r="G23">
        <f>[1]TechnologiesEmlab!F13</f>
        <v>20</v>
      </c>
      <c r="H23">
        <f>[1]TechnologiesEmlab!H13</f>
        <v>0</v>
      </c>
    </row>
    <row r="24" spans="2:8">
      <c r="B24" t="str">
        <f>[1]TechnologiesEmlab!A14</f>
        <v>Pumped_hydro</v>
      </c>
      <c r="C24" t="str">
        <f>[1]TechnologiesEmlab!B14</f>
        <v>StorageTrader</v>
      </c>
      <c r="D24">
        <f>[1]TechnologiesEmlab!C14</f>
        <v>3</v>
      </c>
      <c r="E24">
        <f>[1]TechnologiesEmlab!D14</f>
        <v>4</v>
      </c>
      <c r="F24">
        <f>[1]TechnologiesEmlab!E14</f>
        <v>100</v>
      </c>
      <c r="G24">
        <f>[1]TechnologiesEmlab!F14</f>
        <v>100</v>
      </c>
      <c r="H24">
        <f>[1]TechnologiesEmlab!H14</f>
        <v>0</v>
      </c>
    </row>
    <row r="25" spans="2:8">
      <c r="B25" t="str">
        <f>[1]TechnologiesEmlab!A15</f>
        <v>WTG_offshore</v>
      </c>
      <c r="C25" t="str">
        <f>[1]TechnologiesEmlab!B15</f>
        <v>VariableRenewableOperator</v>
      </c>
      <c r="D25">
        <f>[1]TechnologiesEmlab!C15</f>
        <v>1</v>
      </c>
      <c r="E25">
        <f>[1]TechnologiesEmlab!D15</f>
        <v>2</v>
      </c>
      <c r="F25">
        <f>[1]TechnologiesEmlab!E15</f>
        <v>30</v>
      </c>
      <c r="G25">
        <f>[1]TechnologiesEmlab!F15</f>
        <v>30</v>
      </c>
      <c r="H25">
        <f>[1]TechnologiesEmlab!H15</f>
        <v>0</v>
      </c>
    </row>
    <row r="26" spans="2:8">
      <c r="B26" t="str">
        <f>[1]TechnologiesEmlab!A16</f>
        <v>WTG_onshore</v>
      </c>
      <c r="C26" t="str">
        <f>[1]TechnologiesEmlab!B16</f>
        <v>VariableRenewableOperator</v>
      </c>
      <c r="D26">
        <f>[1]TechnologiesEmlab!C16</f>
        <v>1</v>
      </c>
      <c r="E26">
        <f>[1]TechnologiesEmlab!D16</f>
        <v>1</v>
      </c>
      <c r="F26">
        <f>[1]TechnologiesEmlab!E16</f>
        <v>25</v>
      </c>
      <c r="G26">
        <f>[1]TechnologiesEmlab!F16</f>
        <v>25</v>
      </c>
      <c r="H26">
        <f>[1]TechnologiesEmlab!H16</f>
        <v>0</v>
      </c>
    </row>
    <row r="27" spans="2:8">
      <c r="B27" t="str">
        <f>[1]TechnologiesEmlab!A17</f>
        <v>PV_utility_systems</v>
      </c>
      <c r="C27" t="str">
        <f>[1]TechnologiesEmlab!B17</f>
        <v>VariableRenewableOperator</v>
      </c>
      <c r="D27">
        <f>[1]TechnologiesEmlab!C17</f>
        <v>1</v>
      </c>
      <c r="E27">
        <f>[1]TechnologiesEmlab!D17</f>
        <v>1</v>
      </c>
      <c r="F27">
        <f>[1]TechnologiesEmlab!E17</f>
        <v>25</v>
      </c>
      <c r="G27">
        <f>[1]TechnologiesEmlab!F17</f>
        <v>25</v>
      </c>
      <c r="H27">
        <f>[1]TechnologiesEmlab!H17</f>
        <v>0</v>
      </c>
    </row>
    <row r="28" spans="2:8">
      <c r="B28" t="str">
        <f>[1]TechnologiesEmlab!A18</f>
        <v>Hydropower_reservoir_medium</v>
      </c>
      <c r="C28" t="str">
        <f>[1]TechnologiesEmlab!B18</f>
        <v>VariableRenewableOperator</v>
      </c>
      <c r="D28">
        <f>[1]TechnologiesEmlab!C18</f>
        <v>2</v>
      </c>
      <c r="E28">
        <f>[1]TechnologiesEmlab!D18</f>
        <v>5</v>
      </c>
      <c r="F28">
        <f>[1]TechnologiesEmlab!E18</f>
        <v>60</v>
      </c>
      <c r="G28">
        <f>[1]TechnologiesEmlab!F18</f>
        <v>60</v>
      </c>
      <c r="H28">
        <f>[1]TechnologiesEmlab!H18</f>
        <v>0</v>
      </c>
    </row>
    <row r="29" spans="2:8">
      <c r="B29" t="str">
        <f>[1]TechnologiesEmlab!A19</f>
        <v>hydrogen_turbine</v>
      </c>
      <c r="C29" t="str">
        <f>[1]TechnologiesEmlab!B19</f>
        <v>ConventionalPlantOperator</v>
      </c>
      <c r="D29">
        <f>[1]TechnologiesEmlab!C19</f>
        <v>2</v>
      </c>
      <c r="E29">
        <f>[1]TechnologiesEmlab!D19</f>
        <v>2</v>
      </c>
      <c r="F29">
        <f>[1]TechnologiesEmlab!E19</f>
        <v>30</v>
      </c>
      <c r="G29">
        <f>[1]TechnologiesEmlab!F19</f>
        <v>30</v>
      </c>
      <c r="H29">
        <f>[1]TechnologiesEmlab!H19</f>
        <v>0</v>
      </c>
    </row>
    <row r="30" spans="2:8">
      <c r="B30" t="str">
        <f>[1]TechnologiesEmlab!A20</f>
        <v>hydrogen_CHP</v>
      </c>
      <c r="C30" t="str">
        <f>[1]TechnologiesEmlab!B20</f>
        <v>ConventionalPlantOperator</v>
      </c>
      <c r="D30">
        <f>[1]TechnologiesEmlab!C20</f>
        <v>2</v>
      </c>
      <c r="E30">
        <f>[1]TechnologiesEmlab!D20</f>
        <v>2</v>
      </c>
      <c r="F30">
        <f>[1]TechnologiesEmlab!E20</f>
        <v>30</v>
      </c>
      <c r="G30">
        <f>[1]TechnologiesEmlab!F20</f>
        <v>30</v>
      </c>
      <c r="H30">
        <f>[1]TechnologiesEmlab!H20</f>
        <v>0</v>
      </c>
    </row>
    <row r="31" spans="2:8">
      <c r="B31" t="str">
        <f>[1]TechnologiesEmlab!A21</f>
        <v>hydrogen_combined_cycle</v>
      </c>
      <c r="C31" t="str">
        <f>[1]TechnologiesEmlab!B21</f>
        <v>ConventionalPlantOperator</v>
      </c>
      <c r="D31">
        <f>[1]TechnologiesEmlab!C21</f>
        <v>2</v>
      </c>
      <c r="E31">
        <f>[1]TechnologiesEmlab!D21</f>
        <v>2</v>
      </c>
      <c r="F31">
        <f>[1]TechnologiesEmlab!E21</f>
        <v>30</v>
      </c>
      <c r="G31">
        <f>[1]TechnologiesEmlab!F21</f>
        <v>30</v>
      </c>
      <c r="H31">
        <f>[1]TechnologiesEmlab!H21</f>
        <v>0</v>
      </c>
    </row>
    <row r="33" spans="1:11">
      <c r="A33" t="s">
        <v>8</v>
      </c>
    </row>
    <row r="34" spans="1:11">
      <c r="A34" s="3" t="s">
        <v>4</v>
      </c>
    </row>
    <row r="35" spans="1:11">
      <c r="B35" t="s">
        <v>6</v>
      </c>
      <c r="C35" t="s">
        <v>5</v>
      </c>
      <c r="D35">
        <v>0</v>
      </c>
    </row>
    <row r="36" spans="1:11">
      <c r="C36" t="s">
        <v>7</v>
      </c>
      <c r="D36">
        <v>0</v>
      </c>
    </row>
    <row r="39" spans="1:11">
      <c r="A39" t="s">
        <v>1</v>
      </c>
    </row>
    <row r="40" spans="1:11">
      <c r="B40" t="str">
        <f>[1]EnergyProducers!A1</f>
        <v>Name</v>
      </c>
      <c r="C40" t="str">
        <f>[1]EnergyProducers!B1</f>
        <v>investorMarket</v>
      </c>
      <c r="D40" t="str">
        <f>[1]EnergyProducers!C1</f>
        <v>priceMarkUp</v>
      </c>
      <c r="E40" t="str">
        <f>[1]EnergyProducers!D1</f>
        <v>willingToInvest</v>
      </c>
      <c r="F40" t="str">
        <f>[1]EnergyProducers!E1</f>
        <v>downpaymentFractionOfCash</v>
      </c>
      <c r="G40" t="str">
        <f>[1]EnergyProducers!F1</f>
        <v>dismantlingRequiredOperatingProfit</v>
      </c>
      <c r="H40" t="str">
        <f>[1]EnergyProducers!H1</f>
        <v>loanInterestRate</v>
      </c>
      <c r="I40" t="str">
        <f>[1]EnergyProducers!I1</f>
        <v>equityInterestRate</v>
      </c>
      <c r="J40" t="str">
        <f>[1]EnergyProducers!J1</f>
        <v>longTermContractPastTimeHorizon</v>
      </c>
      <c r="K40" t="str">
        <f>[1]EnergyProducers!K1</f>
        <v>longTermContractMargin</v>
      </c>
    </row>
    <row r="41" spans="1:11">
      <c r="B41" t="str">
        <f>[1]EnergyProducers!A3</f>
        <v>ProducerNL</v>
      </c>
      <c r="C41" t="str">
        <f>[1]EnergyProducers!B3</f>
        <v>DutchElectricitySpotMarket</v>
      </c>
      <c r="D41">
        <f>[1]EnergyProducers!C3</f>
        <v>0</v>
      </c>
      <c r="E41" t="b">
        <f>[1]EnergyProducers!D3</f>
        <v>1</v>
      </c>
      <c r="F41">
        <f>[1]EnergyProducers!E3</f>
        <v>0.5</v>
      </c>
      <c r="G41">
        <f>[1]EnergyProducers!F3</f>
        <v>0</v>
      </c>
      <c r="H41">
        <f>[1]EnergyProducers!H3</f>
        <v>0.1</v>
      </c>
      <c r="I41">
        <f>[1]EnergyProducers!I3</f>
        <v>0.1</v>
      </c>
      <c r="J41">
        <f>[1]EnergyProducers!J3</f>
        <v>3</v>
      </c>
      <c r="K41">
        <f>[1]EnergyProducers!K3</f>
        <v>0.1</v>
      </c>
    </row>
    <row r="44" spans="1:11">
      <c r="A44" t="s">
        <v>0</v>
      </c>
    </row>
    <row r="45" spans="1:11">
      <c r="B45" t="str">
        <f>[1]ElectricitySpotMarkets!A1</f>
        <v>Name</v>
      </c>
      <c r="C45" t="str">
        <f>[1]ElectricitySpotMarkets!B1</f>
        <v>valueOfLostLoad</v>
      </c>
    </row>
    <row r="46" spans="1:11">
      <c r="B46" t="str">
        <f>[1]ElectricitySpotMarkets!A3</f>
        <v>DutchElectricitySpotMarket</v>
      </c>
      <c r="C46">
        <f>[1]ElectricitySpotMarkets!B3</f>
        <v>4000</v>
      </c>
    </row>
    <row r="50" spans="2:8">
      <c r="B50" s="2"/>
      <c r="C50" s="2"/>
    </row>
    <row r="51" spans="2:8">
      <c r="B51" s="2"/>
      <c r="C51" s="2"/>
    </row>
    <row r="54" spans="2:8">
      <c r="B54" s="1"/>
      <c r="C54" s="1"/>
      <c r="D54" s="1"/>
      <c r="E54" s="1"/>
      <c r="F54" s="1"/>
      <c r="G54" s="1"/>
      <c r="H54" s="1"/>
    </row>
    <row r="55" spans="2:8">
      <c r="B55" s="1"/>
      <c r="C55" s="1"/>
      <c r="D55" s="1"/>
      <c r="E55" s="1"/>
      <c r="F55" s="1"/>
      <c r="G55" s="1"/>
      <c r="H55" s="1"/>
    </row>
    <row r="56" spans="2:8">
      <c r="B56" s="1"/>
      <c r="C56" s="1"/>
      <c r="D56" s="1"/>
      <c r="E56" s="1"/>
      <c r="F56" s="1"/>
      <c r="G56" s="1"/>
      <c r="H56" s="1"/>
    </row>
    <row r="57" spans="2:8">
      <c r="B57" s="1"/>
      <c r="C57" s="1"/>
      <c r="D57" s="1"/>
      <c r="E57" s="1"/>
      <c r="F57" s="1"/>
      <c r="G57" s="1"/>
      <c r="H57" s="1"/>
    </row>
    <row r="58" spans="2:8">
      <c r="B58" s="1"/>
      <c r="C58" s="1"/>
      <c r="D58" s="1"/>
      <c r="E58" s="1"/>
      <c r="F58" s="1"/>
      <c r="G58" s="1"/>
      <c r="H58" s="1"/>
    </row>
    <row r="59" spans="2:8">
      <c r="B59" s="1"/>
      <c r="C59" s="1"/>
      <c r="D59" s="1"/>
      <c r="E59" s="1"/>
      <c r="F59" s="1"/>
      <c r="G59" s="1"/>
      <c r="H59" s="1"/>
    </row>
    <row r="60" spans="2:8">
      <c r="B60" s="1"/>
      <c r="C60" s="1"/>
      <c r="D60" s="1"/>
      <c r="E60" s="1"/>
      <c r="F60" s="1"/>
      <c r="G60" s="1"/>
      <c r="H60" s="1"/>
    </row>
    <row r="61" spans="2:8">
      <c r="B61" s="1"/>
      <c r="C61" s="1"/>
      <c r="D61" s="1"/>
      <c r="E61" s="1"/>
      <c r="F61" s="1"/>
      <c r="G61" s="1"/>
      <c r="H61" s="1"/>
    </row>
    <row r="62" spans="2:8">
      <c r="B62" s="1"/>
      <c r="C62" s="1"/>
      <c r="D62" s="1"/>
      <c r="E62" s="1"/>
      <c r="F62" s="1"/>
      <c r="G62" s="1"/>
      <c r="H62" s="1"/>
    </row>
    <row r="63" spans="2:8">
      <c r="B63" s="1"/>
      <c r="C63" s="1"/>
      <c r="D63" s="1"/>
      <c r="E63" s="1"/>
      <c r="F63" s="1"/>
      <c r="G63" s="1"/>
      <c r="H63" s="1"/>
    </row>
    <row r="64" spans="2:8">
      <c r="B64" s="1"/>
      <c r="C64" s="1"/>
      <c r="D64" s="1"/>
      <c r="E64" s="1"/>
      <c r="F64" s="1"/>
      <c r="G64" s="1"/>
      <c r="H64" s="1"/>
    </row>
    <row r="65" spans="2:8">
      <c r="B65" s="1"/>
      <c r="C65" s="1"/>
      <c r="D65" s="1"/>
      <c r="E65" s="1"/>
      <c r="F65" s="1"/>
      <c r="G65" s="1"/>
      <c r="H65" s="1"/>
    </row>
    <row r="66" spans="2:8">
      <c r="B66" s="1"/>
      <c r="C66" s="1"/>
      <c r="D66" s="1"/>
      <c r="E66" s="1"/>
      <c r="F66" s="1"/>
      <c r="G66" s="1"/>
      <c r="H66" s="1"/>
    </row>
    <row r="67" spans="2:8">
      <c r="B67" s="1"/>
      <c r="C67" s="1"/>
      <c r="D67" s="1"/>
      <c r="E67" s="1"/>
      <c r="F67" s="1"/>
      <c r="G67" s="1"/>
      <c r="H67" s="1"/>
    </row>
    <row r="68" spans="2:8">
      <c r="B68" s="1"/>
      <c r="C68" s="1"/>
      <c r="D68" s="1"/>
      <c r="E68" s="1"/>
      <c r="F68" s="1"/>
      <c r="G68" s="1"/>
      <c r="H68" s="1"/>
    </row>
    <row r="69" spans="2:8">
      <c r="B69" s="1"/>
      <c r="C69" s="1"/>
      <c r="D69" s="1"/>
      <c r="E69" s="1"/>
      <c r="F69" s="1"/>
      <c r="G69" s="1"/>
      <c r="H69" s="1"/>
    </row>
    <row r="70" spans="2:8">
      <c r="B70" s="1"/>
      <c r="C70" s="1"/>
      <c r="D70" s="1"/>
      <c r="E70" s="1"/>
    </row>
    <row r="71" spans="2:8">
      <c r="B71" s="1"/>
      <c r="C71" s="1"/>
      <c r="D71" s="1"/>
      <c r="E71" s="1"/>
    </row>
    <row r="72" spans="2:8">
      <c r="B72" s="1"/>
      <c r="C72" s="1"/>
      <c r="D72" s="1"/>
      <c r="E72" s="1"/>
    </row>
    <row r="73" spans="2:8">
      <c r="B73" s="1"/>
      <c r="C73" s="1"/>
      <c r="D73" s="1"/>
      <c r="E73" s="1"/>
    </row>
    <row r="74" spans="2:8">
      <c r="B74" s="1"/>
      <c r="C74" s="1"/>
      <c r="D74" s="1"/>
      <c r="E74" s="1"/>
    </row>
    <row r="75" spans="2:8">
      <c r="B75" s="1"/>
      <c r="C75" s="1"/>
      <c r="D75" s="1"/>
      <c r="E75" s="1"/>
    </row>
    <row r="76" spans="2:8">
      <c r="B76" s="1"/>
      <c r="C76" s="1"/>
      <c r="D76" s="1"/>
      <c r="E76" s="1"/>
    </row>
    <row r="77" spans="2:8">
      <c r="B77" s="1"/>
      <c r="C77" s="1"/>
      <c r="D77" s="1"/>
      <c r="E77" s="1"/>
    </row>
    <row r="78" spans="2:8">
      <c r="B78" s="1"/>
      <c r="C78" s="1"/>
      <c r="D78" s="1"/>
      <c r="E78" s="1"/>
    </row>
    <row r="79" spans="2:8">
      <c r="B79" s="1"/>
      <c r="C79" s="1"/>
      <c r="D79" s="1"/>
      <c r="E79" s="1"/>
    </row>
    <row r="80" spans="2:8">
      <c r="B80" s="1"/>
      <c r="C80" s="1"/>
      <c r="D80" s="1"/>
      <c r="E80" s="1"/>
    </row>
    <row r="81" spans="2:5">
      <c r="B81" s="1"/>
      <c r="C81" s="1"/>
      <c r="D81" s="1"/>
      <c r="E81" s="1"/>
    </row>
    <row r="82" spans="2:5">
      <c r="B82" s="1"/>
      <c r="C82" s="1"/>
      <c r="D82" s="1"/>
      <c r="E82" s="1"/>
    </row>
    <row r="83" spans="2:5">
      <c r="B83" s="1"/>
      <c r="C83" s="1"/>
      <c r="D83" s="1"/>
      <c r="E83" s="1"/>
    </row>
    <row r="84" spans="2:5">
      <c r="B84" s="1"/>
      <c r="C84" s="1"/>
      <c r="D84" s="1"/>
      <c r="E84" s="1"/>
    </row>
    <row r="85" spans="2:5">
      <c r="B85" s="1"/>
      <c r="C85" s="1"/>
      <c r="D85" s="1"/>
      <c r="E85" s="1"/>
    </row>
    <row r="86" spans="2:5">
      <c r="B86" s="1"/>
      <c r="C86" s="1"/>
      <c r="D86" s="1"/>
      <c r="E86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ADA03-C099-48D6-AB3F-B988B7AFF0A3}">
  <sheetPr>
    <tabColor theme="7" tint="0.59999389629810485"/>
  </sheetPr>
  <dimension ref="A1:I18"/>
  <sheetViews>
    <sheetView workbookViewId="0">
      <selection activeCell="F29" sqref="F29"/>
    </sheetView>
  </sheetViews>
  <sheetFormatPr defaultRowHeight="14.5"/>
  <cols>
    <col min="1" max="1" width="19" customWidth="1"/>
  </cols>
  <sheetData>
    <row r="1" spans="1:9">
      <c r="A1" s="7"/>
      <c r="B1" s="7">
        <v>2020</v>
      </c>
      <c r="C1" s="7">
        <v>2030</v>
      </c>
      <c r="D1" s="7">
        <v>2050</v>
      </c>
      <c r="F1" s="24"/>
      <c r="G1" s="24" t="s">
        <v>189</v>
      </c>
      <c r="H1" s="24"/>
      <c r="I1" s="24"/>
    </row>
    <row r="2" spans="1:9">
      <c r="A2" t="s">
        <v>20</v>
      </c>
      <c r="B2">
        <v>82.5</v>
      </c>
      <c r="C2">
        <v>82.5</v>
      </c>
      <c r="D2">
        <v>82.5</v>
      </c>
      <c r="F2" s="23" t="s">
        <v>20</v>
      </c>
      <c r="G2" s="24">
        <v>82.5</v>
      </c>
      <c r="H2" s="24">
        <v>82.5</v>
      </c>
      <c r="I2" s="24">
        <v>82.5</v>
      </c>
    </row>
    <row r="3" spans="1:9">
      <c r="A3" t="s">
        <v>21</v>
      </c>
      <c r="B3">
        <v>86</v>
      </c>
      <c r="C3">
        <v>74.66</v>
      </c>
      <c r="D3">
        <v>50.29</v>
      </c>
      <c r="F3" s="23" t="s">
        <v>21</v>
      </c>
      <c r="G3" s="24">
        <v>86.844999999999999</v>
      </c>
      <c r="H3" s="24">
        <v>74.66</v>
      </c>
      <c r="I3" s="24">
        <v>50.29</v>
      </c>
    </row>
    <row r="4" spans="1:9">
      <c r="A4" t="s">
        <v>24</v>
      </c>
      <c r="B4">
        <v>163</v>
      </c>
      <c r="D4">
        <v>168</v>
      </c>
      <c r="F4" s="23" t="s">
        <v>24</v>
      </c>
      <c r="G4" s="24">
        <v>0</v>
      </c>
      <c r="H4" s="24"/>
      <c r="I4" s="24">
        <v>200</v>
      </c>
    </row>
    <row r="5" spans="1:9">
      <c r="A5" t="s">
        <v>22</v>
      </c>
      <c r="B5">
        <v>15</v>
      </c>
      <c r="C5">
        <v>15</v>
      </c>
      <c r="D5">
        <v>15</v>
      </c>
      <c r="F5" s="23" t="s">
        <v>22</v>
      </c>
      <c r="G5" s="24">
        <v>15</v>
      </c>
      <c r="H5" s="24">
        <v>15</v>
      </c>
      <c r="I5" s="24">
        <v>15</v>
      </c>
    </row>
    <row r="6" spans="1:9">
      <c r="A6" t="s">
        <v>23</v>
      </c>
      <c r="D6">
        <v>1</v>
      </c>
      <c r="F6" s="23" t="s">
        <v>23</v>
      </c>
      <c r="G6" s="24">
        <v>1</v>
      </c>
      <c r="H6" s="24"/>
      <c r="I6" s="24">
        <v>1</v>
      </c>
    </row>
    <row r="7" spans="1:9">
      <c r="A7" t="s">
        <v>17</v>
      </c>
      <c r="B7">
        <v>8.2799999999999994</v>
      </c>
      <c r="C7">
        <v>7.09</v>
      </c>
      <c r="D7">
        <v>6.73</v>
      </c>
      <c r="F7" s="23" t="s">
        <v>17</v>
      </c>
      <c r="G7" s="24">
        <v>10.8</v>
      </c>
      <c r="H7" s="24">
        <v>7.0919999999999996</v>
      </c>
      <c r="I7" s="24">
        <v>6.7320000000000002</v>
      </c>
    </row>
    <row r="8" spans="1:9">
      <c r="A8" t="s">
        <v>9</v>
      </c>
      <c r="B8">
        <v>21.175000000000001</v>
      </c>
      <c r="C8">
        <v>40.68</v>
      </c>
      <c r="D8">
        <v>79.69</v>
      </c>
      <c r="F8" s="23" t="s">
        <v>9</v>
      </c>
      <c r="G8" s="24">
        <v>21.175000000000001</v>
      </c>
      <c r="H8" s="24">
        <v>40.68</v>
      </c>
      <c r="I8" s="24">
        <v>79.69</v>
      </c>
    </row>
    <row r="9" spans="1:9">
      <c r="A9" t="s">
        <v>10</v>
      </c>
      <c r="B9">
        <v>68.58</v>
      </c>
      <c r="C9">
        <v>61.6</v>
      </c>
      <c r="D9">
        <v>64.48</v>
      </c>
      <c r="F9" s="23" t="s">
        <v>10</v>
      </c>
      <c r="G9" s="24">
        <v>74.965000000000003</v>
      </c>
      <c r="H9" s="24">
        <v>65</v>
      </c>
      <c r="I9" s="24">
        <v>80</v>
      </c>
    </row>
    <row r="10" spans="1:9">
      <c r="A10" t="s">
        <v>11</v>
      </c>
      <c r="B10">
        <v>46.33</v>
      </c>
      <c r="C10">
        <v>36.32</v>
      </c>
      <c r="D10">
        <v>32.83</v>
      </c>
      <c r="F10" s="23" t="s">
        <v>11</v>
      </c>
      <c r="G10" s="24">
        <v>46.44</v>
      </c>
      <c r="H10" s="24">
        <v>36.323999999999998</v>
      </c>
      <c r="I10" s="24">
        <v>32.832000000000001</v>
      </c>
    </row>
    <row r="11" spans="1:9">
      <c r="A11" t="s">
        <v>12</v>
      </c>
      <c r="B11">
        <v>6.48</v>
      </c>
      <c r="C11">
        <v>6.48</v>
      </c>
      <c r="D11">
        <v>6.48</v>
      </c>
      <c r="F11" s="23" t="s">
        <v>12</v>
      </c>
      <c r="G11" s="24">
        <v>6.48</v>
      </c>
      <c r="H11" s="24">
        <v>6.48</v>
      </c>
      <c r="I11" s="24">
        <v>6.48</v>
      </c>
    </row>
    <row r="12" spans="1:9">
      <c r="A12" t="s">
        <v>13</v>
      </c>
      <c r="B12">
        <v>16.716999999999999</v>
      </c>
      <c r="C12">
        <v>26.81</v>
      </c>
      <c r="D12">
        <v>46.996000000000002</v>
      </c>
      <c r="F12" s="23" t="s">
        <v>13</v>
      </c>
      <c r="G12" s="24">
        <v>16.716999999999999</v>
      </c>
      <c r="H12" s="24">
        <v>26.81</v>
      </c>
      <c r="I12" s="24">
        <v>46.996000000000002</v>
      </c>
    </row>
    <row r="13" spans="1:9">
      <c r="A13" t="s">
        <v>14</v>
      </c>
      <c r="B13">
        <v>20.05</v>
      </c>
      <c r="C13">
        <v>14.47</v>
      </c>
      <c r="D13">
        <v>14.65</v>
      </c>
      <c r="F13" s="23" t="s">
        <v>14</v>
      </c>
      <c r="G13" s="24">
        <v>13.4</v>
      </c>
      <c r="H13" s="24">
        <v>14.65</v>
      </c>
      <c r="I13" s="24">
        <v>42</v>
      </c>
    </row>
    <row r="14" spans="1:9">
      <c r="A14" t="s">
        <v>15</v>
      </c>
      <c r="B14">
        <v>1.69</v>
      </c>
      <c r="C14">
        <v>1.69</v>
      </c>
      <c r="D14">
        <v>1.69</v>
      </c>
      <c r="F14" s="23" t="s">
        <v>15</v>
      </c>
      <c r="G14" s="24">
        <v>1.69</v>
      </c>
      <c r="H14" s="24">
        <v>1.69</v>
      </c>
      <c r="I14" s="24">
        <v>1.69</v>
      </c>
    </row>
    <row r="15" spans="1:9">
      <c r="A15" t="s">
        <v>16</v>
      </c>
      <c r="B15">
        <v>4.5360000000000005</v>
      </c>
      <c r="C15">
        <v>6.6960000000000006</v>
      </c>
      <c r="D15">
        <v>14.148000000000001</v>
      </c>
      <c r="F15" s="23" t="s">
        <v>16</v>
      </c>
      <c r="G15" s="24">
        <v>4.5360000000000005</v>
      </c>
      <c r="H15" s="24">
        <v>6.6960000000000006</v>
      </c>
      <c r="I15" s="24">
        <v>14.148000000000001</v>
      </c>
    </row>
    <row r="16" spans="1:9">
      <c r="A16" t="s">
        <v>18</v>
      </c>
      <c r="B16">
        <v>7.5</v>
      </c>
      <c r="C16">
        <v>7.5</v>
      </c>
      <c r="D16">
        <v>7.5</v>
      </c>
      <c r="F16" s="23" t="s">
        <v>18</v>
      </c>
      <c r="G16" s="24">
        <v>7.5</v>
      </c>
      <c r="H16" s="24">
        <v>7.5</v>
      </c>
      <c r="I16" s="24">
        <v>7.5</v>
      </c>
    </row>
    <row r="17" spans="1:9">
      <c r="A17" t="s">
        <v>19</v>
      </c>
      <c r="B17">
        <v>45</v>
      </c>
      <c r="C17">
        <v>45</v>
      </c>
      <c r="D17">
        <v>35</v>
      </c>
      <c r="F17" s="23" t="s">
        <v>19</v>
      </c>
      <c r="G17" s="24">
        <v>45</v>
      </c>
      <c r="H17" s="24">
        <v>45</v>
      </c>
      <c r="I17" s="24">
        <v>35</v>
      </c>
    </row>
    <row r="18" spans="1:9">
      <c r="F18" s="24"/>
      <c r="G18" s="24"/>
      <c r="H18" s="24"/>
      <c r="I18" s="2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3B3FD-895D-4F9C-9835-1CFAFC0647EC}">
  <sheetPr>
    <tabColor theme="7" tint="0.59999389629810485"/>
  </sheetPr>
  <dimension ref="A1:AH76"/>
  <sheetViews>
    <sheetView topLeftCell="A28" zoomScaleNormal="100" workbookViewId="0">
      <pane xSplit="1" topLeftCell="B1" activePane="topRight" state="frozen"/>
      <selection pane="topRight" activeCell="H3" sqref="H3"/>
    </sheetView>
  </sheetViews>
  <sheetFormatPr defaultRowHeight="14.5"/>
  <cols>
    <col min="1" max="1" width="29.90625" customWidth="1"/>
    <col min="2" max="4" width="10.36328125" customWidth="1"/>
    <col min="5" max="7" width="11.90625" customWidth="1"/>
    <col min="8" max="8" width="14.90625" customWidth="1"/>
    <col min="9" max="9" width="17.08984375" customWidth="1"/>
    <col min="10" max="10" width="11.90625" customWidth="1"/>
    <col min="11" max="11" width="9.7265625" bestFit="1" customWidth="1"/>
    <col min="12" max="12" width="9" bestFit="1" customWidth="1"/>
    <col min="13" max="13" width="1.6328125" customWidth="1"/>
    <col min="14" max="14" width="1.7265625" customWidth="1"/>
    <col min="19" max="19" width="21.36328125" customWidth="1"/>
  </cols>
  <sheetData>
    <row r="1" spans="1:24">
      <c r="A1" s="6" t="s">
        <v>56</v>
      </c>
      <c r="C1" t="s">
        <v>71</v>
      </c>
      <c r="E1" s="29" t="s">
        <v>187</v>
      </c>
      <c r="F1" s="29"/>
      <c r="G1" s="29"/>
      <c r="H1" s="29"/>
      <c r="I1" s="29"/>
      <c r="J1" s="29"/>
      <c r="O1" t="s">
        <v>57</v>
      </c>
      <c r="X1" t="s">
        <v>67</v>
      </c>
    </row>
    <row r="2" spans="1:24">
      <c r="A2" s="6"/>
      <c r="B2" s="6">
        <v>2020</v>
      </c>
      <c r="C2" s="6">
        <v>2030</v>
      </c>
      <c r="D2" s="6">
        <v>2050</v>
      </c>
      <c r="E2" s="29">
        <v>2020</v>
      </c>
      <c r="F2" s="29">
        <v>2030</v>
      </c>
      <c r="G2" s="29">
        <v>2050</v>
      </c>
      <c r="H2" s="29" t="s">
        <v>195</v>
      </c>
      <c r="I2" s="29" t="s">
        <v>186</v>
      </c>
      <c r="J2" s="29" t="s">
        <v>185</v>
      </c>
    </row>
    <row r="3" spans="1:24">
      <c r="A3" s="9" t="s">
        <v>26</v>
      </c>
      <c r="B3" s="25">
        <v>2040000</v>
      </c>
      <c r="C3" s="25">
        <v>2040000</v>
      </c>
      <c r="D3" s="25"/>
      <c r="E3" s="30">
        <v>2040000</v>
      </c>
      <c r="F3" s="30">
        <v>2040000</v>
      </c>
      <c r="G3" s="30"/>
      <c r="H3" s="30">
        <f>B3-E3</f>
        <v>0</v>
      </c>
      <c r="I3" s="30">
        <f t="shared" ref="I3:J3" si="0">C3-F3</f>
        <v>0</v>
      </c>
      <c r="J3" s="30">
        <f t="shared" si="0"/>
        <v>0</v>
      </c>
      <c r="Q3" t="s">
        <v>164</v>
      </c>
    </row>
    <row r="4" spans="1:24">
      <c r="A4" s="9" t="s">
        <v>27</v>
      </c>
      <c r="B4" s="25"/>
      <c r="C4" s="25">
        <v>2900000</v>
      </c>
      <c r="D4" s="25">
        <v>2700000</v>
      </c>
      <c r="E4" s="30"/>
      <c r="F4" s="30">
        <v>2900000</v>
      </c>
      <c r="G4" s="30">
        <v>2700000</v>
      </c>
      <c r="H4" s="30">
        <f t="shared" ref="H4:H21" si="1">B4-E4</f>
        <v>0</v>
      </c>
      <c r="I4" s="30">
        <f t="shared" ref="I4:I21" si="2">C4-F4</f>
        <v>0</v>
      </c>
      <c r="J4" s="30">
        <f t="shared" ref="J4:J21" si="3">D4-G4</f>
        <v>0</v>
      </c>
    </row>
    <row r="5" spans="1:24">
      <c r="A5" s="9" t="s">
        <v>28</v>
      </c>
      <c r="B5" s="25"/>
      <c r="C5" s="25">
        <v>830000</v>
      </c>
      <c r="D5" s="25">
        <v>800000</v>
      </c>
      <c r="E5" s="30"/>
      <c r="F5" s="30">
        <v>830000</v>
      </c>
      <c r="G5" s="30">
        <v>800000</v>
      </c>
      <c r="H5" s="30">
        <f t="shared" si="1"/>
        <v>0</v>
      </c>
      <c r="I5" s="30">
        <f t="shared" si="2"/>
        <v>0</v>
      </c>
      <c r="J5" s="30">
        <f t="shared" si="3"/>
        <v>0</v>
      </c>
    </row>
    <row r="6" spans="1:24">
      <c r="A6" s="9" t="s">
        <v>29</v>
      </c>
      <c r="B6" s="25"/>
      <c r="C6" s="25">
        <v>1200000</v>
      </c>
      <c r="D6" s="25">
        <v>1100000</v>
      </c>
      <c r="E6" s="30"/>
      <c r="F6" s="30">
        <v>1200000</v>
      </c>
      <c r="G6" s="30">
        <v>1100000</v>
      </c>
      <c r="H6" s="30">
        <f t="shared" si="1"/>
        <v>0</v>
      </c>
      <c r="I6" s="30">
        <f t="shared" si="2"/>
        <v>0</v>
      </c>
      <c r="J6" s="30">
        <f t="shared" si="3"/>
        <v>0</v>
      </c>
    </row>
    <row r="7" spans="1:24">
      <c r="A7" s="9" t="s">
        <v>30</v>
      </c>
      <c r="B7" s="25"/>
      <c r="C7" s="25">
        <v>1200000</v>
      </c>
      <c r="D7" s="25"/>
      <c r="E7" s="30"/>
      <c r="F7" s="30">
        <v>1200000</v>
      </c>
      <c r="G7" s="30"/>
      <c r="H7" s="30">
        <f t="shared" si="1"/>
        <v>0</v>
      </c>
      <c r="I7" s="30">
        <f t="shared" si="2"/>
        <v>0</v>
      </c>
      <c r="J7" s="30">
        <f t="shared" si="3"/>
        <v>0</v>
      </c>
    </row>
    <row r="8" spans="1:24">
      <c r="A8" s="9" t="s">
        <v>183</v>
      </c>
      <c r="B8" s="25"/>
      <c r="C8" s="25">
        <v>2670000</v>
      </c>
      <c r="D8" s="25"/>
      <c r="E8" s="30"/>
      <c r="F8" s="30"/>
      <c r="G8" s="30"/>
      <c r="H8" s="30">
        <f t="shared" si="1"/>
        <v>0</v>
      </c>
      <c r="I8" s="30">
        <f t="shared" si="2"/>
        <v>2670000</v>
      </c>
      <c r="J8" s="30">
        <f t="shared" si="3"/>
        <v>0</v>
      </c>
    </row>
    <row r="9" spans="1:24">
      <c r="A9" s="9" t="s">
        <v>31</v>
      </c>
      <c r="B9" s="25">
        <v>3845510</v>
      </c>
      <c r="C9" s="25"/>
      <c r="D9" s="25"/>
      <c r="E9" s="30">
        <v>3845510</v>
      </c>
      <c r="F9" s="30"/>
      <c r="G9" s="30"/>
      <c r="H9" s="30">
        <f t="shared" si="1"/>
        <v>0</v>
      </c>
      <c r="I9" s="30">
        <f t="shared" si="2"/>
        <v>0</v>
      </c>
      <c r="J9" s="30">
        <f t="shared" si="3"/>
        <v>0</v>
      </c>
    </row>
    <row r="10" spans="1:24">
      <c r="A10" s="9" t="s">
        <v>32</v>
      </c>
      <c r="B10" s="25"/>
      <c r="C10" s="25"/>
      <c r="D10" s="25">
        <v>350000</v>
      </c>
      <c r="E10" s="30"/>
      <c r="F10" s="30"/>
      <c r="G10" s="30">
        <v>350000</v>
      </c>
      <c r="H10" s="30">
        <f t="shared" si="1"/>
        <v>0</v>
      </c>
      <c r="I10" s="30">
        <f t="shared" si="2"/>
        <v>0</v>
      </c>
      <c r="J10" s="30">
        <f t="shared" si="3"/>
        <v>0</v>
      </c>
    </row>
    <row r="11" spans="1:24">
      <c r="A11" s="9" t="s">
        <v>33</v>
      </c>
      <c r="B11" s="25">
        <v>343000</v>
      </c>
      <c r="C11" s="25"/>
      <c r="D11" s="25"/>
      <c r="E11" s="30">
        <v>343000</v>
      </c>
      <c r="F11" s="30"/>
      <c r="G11" s="30"/>
      <c r="H11" s="30">
        <f t="shared" si="1"/>
        <v>0</v>
      </c>
      <c r="I11" s="30">
        <f t="shared" si="2"/>
        <v>0</v>
      </c>
      <c r="J11" s="30">
        <f t="shared" si="3"/>
        <v>0</v>
      </c>
    </row>
    <row r="12" spans="1:24">
      <c r="A12" s="9" t="s">
        <v>34</v>
      </c>
      <c r="B12" s="25"/>
      <c r="C12" s="25"/>
      <c r="D12" s="25">
        <v>800000</v>
      </c>
      <c r="E12" s="30"/>
      <c r="F12" s="30"/>
      <c r="G12" s="30">
        <v>800000</v>
      </c>
      <c r="H12" s="30">
        <f t="shared" si="1"/>
        <v>0</v>
      </c>
      <c r="I12" s="30">
        <f t="shared" si="2"/>
        <v>0</v>
      </c>
      <c r="J12" s="30">
        <f t="shared" si="3"/>
        <v>0</v>
      </c>
    </row>
    <row r="13" spans="1:24">
      <c r="A13" s="9" t="s">
        <v>35</v>
      </c>
      <c r="B13" s="25"/>
      <c r="C13" s="25"/>
      <c r="D13" s="25">
        <v>730000</v>
      </c>
      <c r="E13" s="30"/>
      <c r="F13" s="30"/>
      <c r="G13" s="30">
        <v>730000</v>
      </c>
      <c r="H13" s="30">
        <f t="shared" si="1"/>
        <v>0</v>
      </c>
      <c r="I13" s="30">
        <f t="shared" si="2"/>
        <v>0</v>
      </c>
      <c r="J13" s="30">
        <f t="shared" si="3"/>
        <v>0</v>
      </c>
    </row>
    <row r="14" spans="1:24">
      <c r="A14" s="9" t="s">
        <v>36</v>
      </c>
      <c r="B14" s="25"/>
      <c r="C14" s="25"/>
      <c r="D14" s="25">
        <v>750000</v>
      </c>
      <c r="E14" s="30"/>
      <c r="F14" s="30"/>
      <c r="G14" s="30">
        <v>750000</v>
      </c>
      <c r="H14" s="30">
        <f t="shared" si="1"/>
        <v>0</v>
      </c>
      <c r="I14" s="30">
        <f t="shared" si="2"/>
        <v>0</v>
      </c>
      <c r="J14" s="30">
        <f t="shared" si="3"/>
        <v>0</v>
      </c>
    </row>
    <row r="15" spans="1:24">
      <c r="A15" s="9" t="s">
        <v>37</v>
      </c>
      <c r="B15" s="25"/>
      <c r="C15" s="25"/>
      <c r="D15" s="25">
        <v>435000</v>
      </c>
      <c r="E15" s="30"/>
      <c r="F15" s="30"/>
      <c r="G15" s="30">
        <v>435000</v>
      </c>
      <c r="H15" s="30">
        <f t="shared" si="1"/>
        <v>0</v>
      </c>
      <c r="I15" s="30">
        <f t="shared" si="2"/>
        <v>0</v>
      </c>
      <c r="J15" s="30">
        <f t="shared" si="3"/>
        <v>0</v>
      </c>
    </row>
    <row r="16" spans="1:24">
      <c r="A16" s="9" t="s">
        <v>38</v>
      </c>
      <c r="B16" s="25"/>
      <c r="C16" s="25">
        <v>2690000</v>
      </c>
      <c r="D16" s="25">
        <v>2685000</v>
      </c>
      <c r="E16" s="30"/>
      <c r="F16" s="30">
        <v>2690000</v>
      </c>
      <c r="G16" s="30">
        <v>2685000</v>
      </c>
      <c r="H16" s="30">
        <f>B16-E16</f>
        <v>0</v>
      </c>
      <c r="I16" s="30">
        <f t="shared" si="2"/>
        <v>0</v>
      </c>
      <c r="J16" s="30">
        <f t="shared" si="3"/>
        <v>0</v>
      </c>
    </row>
    <row r="17" spans="1:34">
      <c r="A17" s="9" t="s">
        <v>39</v>
      </c>
      <c r="B17" s="25"/>
      <c r="C17" s="25">
        <v>2990000</v>
      </c>
      <c r="D17" s="25">
        <v>2970000</v>
      </c>
      <c r="E17" s="30"/>
      <c r="F17" s="30">
        <v>2990000</v>
      </c>
      <c r="G17" s="30">
        <v>2970000</v>
      </c>
      <c r="H17" s="30">
        <f t="shared" si="1"/>
        <v>0</v>
      </c>
      <c r="I17" s="30">
        <f t="shared" si="2"/>
        <v>0</v>
      </c>
      <c r="J17" s="30">
        <f t="shared" si="3"/>
        <v>0</v>
      </c>
    </row>
    <row r="18" spans="1:34">
      <c r="A18" s="9" t="s">
        <v>40</v>
      </c>
      <c r="B18" s="25">
        <v>3845510</v>
      </c>
      <c r="C18" s="25"/>
      <c r="D18" s="25"/>
      <c r="E18" s="30">
        <v>3845510</v>
      </c>
      <c r="F18" s="30"/>
      <c r="G18" s="30"/>
      <c r="H18" s="30">
        <f t="shared" si="1"/>
        <v>0</v>
      </c>
      <c r="I18" s="30">
        <f t="shared" si="2"/>
        <v>0</v>
      </c>
      <c r="J18" s="30">
        <f t="shared" si="3"/>
        <v>0</v>
      </c>
    </row>
    <row r="19" spans="1:34">
      <c r="A19" s="9" t="s">
        <v>41</v>
      </c>
      <c r="B19" s="25">
        <v>534000</v>
      </c>
      <c r="C19" s="25">
        <v>284000</v>
      </c>
      <c r="D19" s="25">
        <v>270000</v>
      </c>
      <c r="E19" s="30">
        <v>321000</v>
      </c>
      <c r="F19" s="30">
        <v>160000</v>
      </c>
      <c r="G19" s="30">
        <v>60000</v>
      </c>
      <c r="H19" s="30">
        <f t="shared" si="1"/>
        <v>213000</v>
      </c>
      <c r="I19" s="30">
        <f t="shared" si="2"/>
        <v>124000</v>
      </c>
      <c r="J19" s="30">
        <f t="shared" si="3"/>
        <v>210000</v>
      </c>
    </row>
    <row r="20" spans="1:34">
      <c r="A20" s="9" t="s">
        <v>42</v>
      </c>
      <c r="B20" s="25">
        <v>7940450</v>
      </c>
      <c r="C20" s="25">
        <v>6000000</v>
      </c>
      <c r="D20" s="25"/>
      <c r="E20" s="30">
        <v>7940450</v>
      </c>
      <c r="F20" s="30">
        <v>4000000</v>
      </c>
      <c r="G20" s="30"/>
      <c r="H20" s="30">
        <f t="shared" si="1"/>
        <v>0</v>
      </c>
      <c r="I20" s="30">
        <f t="shared" si="2"/>
        <v>2000000</v>
      </c>
      <c r="J20" s="30">
        <f t="shared" si="3"/>
        <v>0</v>
      </c>
    </row>
    <row r="21" spans="1:34">
      <c r="A21" s="9" t="s">
        <v>43</v>
      </c>
      <c r="B21" s="25"/>
      <c r="C21" s="25">
        <v>435000</v>
      </c>
      <c r="D21" s="25">
        <v>412000</v>
      </c>
      <c r="E21" s="30"/>
      <c r="F21" s="30">
        <v>435000</v>
      </c>
      <c r="G21" s="30">
        <v>412000</v>
      </c>
      <c r="H21" s="30">
        <f t="shared" si="1"/>
        <v>0</v>
      </c>
      <c r="I21" s="30">
        <f t="shared" si="2"/>
        <v>0</v>
      </c>
      <c r="J21" s="30">
        <f t="shared" si="3"/>
        <v>0</v>
      </c>
    </row>
    <row r="22" spans="1:34">
      <c r="A22" s="9" t="s">
        <v>44</v>
      </c>
      <c r="B22" s="25">
        <v>2000000</v>
      </c>
      <c r="C22" s="25"/>
      <c r="D22" s="25"/>
      <c r="E22" s="30">
        <v>2000000</v>
      </c>
      <c r="F22" s="30"/>
      <c r="G22" s="30"/>
      <c r="H22" s="30">
        <f t="shared" ref="H22" si="4">B22-E22</f>
        <v>0</v>
      </c>
      <c r="I22" s="30">
        <f t="shared" ref="I22" si="5">C22-F22</f>
        <v>0</v>
      </c>
      <c r="J22" s="30">
        <f t="shared" ref="J22" si="6">D22-G22</f>
        <v>0</v>
      </c>
    </row>
    <row r="23" spans="1:34">
      <c r="A23" s="26" t="s">
        <v>188</v>
      </c>
      <c r="B23" s="27">
        <v>878000</v>
      </c>
      <c r="C23" s="27">
        <v>730500</v>
      </c>
      <c r="D23" s="27">
        <v>519000</v>
      </c>
      <c r="E23" s="30"/>
      <c r="F23" s="30"/>
      <c r="G23" s="30"/>
      <c r="H23" s="30">
        <f>B23-E25</f>
        <v>291000</v>
      </c>
      <c r="I23" s="30">
        <f t="shared" ref="I23:J23" si="7">C23-F25</f>
        <v>350500</v>
      </c>
      <c r="J23" s="30">
        <f t="shared" si="7"/>
        <v>219000</v>
      </c>
    </row>
    <row r="24" spans="1:34">
      <c r="A24" s="9" t="s">
        <v>184</v>
      </c>
      <c r="B24" s="25">
        <v>1169000</v>
      </c>
      <c r="C24" s="25">
        <v>1017000</v>
      </c>
      <c r="D24" s="25">
        <v>688000</v>
      </c>
      <c r="E24" s="30">
        <v>2000000</v>
      </c>
      <c r="F24" s="30"/>
      <c r="G24" s="30"/>
      <c r="H24" s="30"/>
      <c r="I24" s="30"/>
      <c r="J24" s="30"/>
    </row>
    <row r="25" spans="1:34">
      <c r="A25" s="9" t="s">
        <v>45</v>
      </c>
      <c r="B25" s="25">
        <v>587000</v>
      </c>
      <c r="C25" s="25">
        <v>444000</v>
      </c>
      <c r="D25" s="25">
        <v>350000</v>
      </c>
      <c r="E25" s="30">
        <v>587000</v>
      </c>
      <c r="F25" s="30">
        <v>380000</v>
      </c>
      <c r="G25" s="30">
        <v>300000</v>
      </c>
      <c r="H25" s="30">
        <f>B25-E25</f>
        <v>0</v>
      </c>
      <c r="I25" s="30">
        <f t="shared" ref="I25:J27" si="8">C25-F25</f>
        <v>64000</v>
      </c>
      <c r="J25" s="30">
        <f t="shared" si="8"/>
        <v>50000</v>
      </c>
    </row>
    <row r="26" spans="1:34">
      <c r="A26" s="9" t="s">
        <v>46</v>
      </c>
      <c r="B26" s="25">
        <v>2270000</v>
      </c>
      <c r="C26" s="25">
        <v>1620000</v>
      </c>
      <c r="D26" s="25">
        <v>1444000</v>
      </c>
      <c r="E26" s="30">
        <v>2270000</v>
      </c>
      <c r="F26" s="30">
        <v>1930000</v>
      </c>
      <c r="G26" s="30">
        <v>1780000</v>
      </c>
      <c r="H26" s="30">
        <f t="shared" ref="H26:H27" si="9">B26-E26</f>
        <v>0</v>
      </c>
      <c r="I26" s="30">
        <f t="shared" si="8"/>
        <v>-310000</v>
      </c>
      <c r="J26" s="30">
        <f t="shared" si="8"/>
        <v>-336000</v>
      </c>
      <c r="AH26" t="s">
        <v>163</v>
      </c>
    </row>
    <row r="27" spans="1:34">
      <c r="A27" s="9" t="s">
        <v>47</v>
      </c>
      <c r="B27" s="25">
        <v>1150000</v>
      </c>
      <c r="C27" s="25">
        <v>1220000</v>
      </c>
      <c r="D27" s="25">
        <v>1127000</v>
      </c>
      <c r="E27" s="30">
        <v>1150000</v>
      </c>
      <c r="F27" s="30">
        <v>1040000</v>
      </c>
      <c r="G27" s="30">
        <v>960000</v>
      </c>
      <c r="H27" s="30">
        <f t="shared" si="9"/>
        <v>0</v>
      </c>
      <c r="I27" s="30">
        <f t="shared" si="8"/>
        <v>180000</v>
      </c>
      <c r="J27" s="30">
        <f t="shared" si="8"/>
        <v>167000</v>
      </c>
    </row>
    <row r="29" spans="1:34">
      <c r="A29" s="6"/>
      <c r="B29" s="6" t="s">
        <v>48</v>
      </c>
      <c r="C29" s="6" t="s">
        <v>49</v>
      </c>
      <c r="D29" s="6" t="s">
        <v>50</v>
      </c>
      <c r="E29" s="6" t="s">
        <v>51</v>
      </c>
      <c r="F29" s="6" t="s">
        <v>52</v>
      </c>
      <c r="G29" s="6" t="s">
        <v>53</v>
      </c>
    </row>
    <row r="30" spans="1:34">
      <c r="A30" s="11" t="s">
        <v>26</v>
      </c>
      <c r="B30" s="6">
        <v>1.9</v>
      </c>
      <c r="C30" s="6">
        <v>0.309</v>
      </c>
      <c r="D30" s="6"/>
      <c r="E30" s="6"/>
      <c r="F30" s="6"/>
      <c r="G30" s="6"/>
    </row>
    <row r="31" spans="1:34">
      <c r="A31" s="11" t="s">
        <v>28</v>
      </c>
      <c r="B31" s="6">
        <v>4.2</v>
      </c>
      <c r="C31" s="6">
        <v>0.61</v>
      </c>
      <c r="D31" s="6"/>
      <c r="E31" s="6"/>
      <c r="F31" s="6"/>
      <c r="G31" s="6"/>
      <c r="K31">
        <f>8760</f>
        <v>8760</v>
      </c>
    </row>
    <row r="32" spans="1:34">
      <c r="A32" s="11" t="s">
        <v>29</v>
      </c>
      <c r="B32" s="6">
        <v>4.2</v>
      </c>
      <c r="C32" s="6">
        <v>0.53</v>
      </c>
      <c r="D32" s="6"/>
      <c r="E32" s="6"/>
      <c r="F32" s="6"/>
      <c r="G32" s="6"/>
      <c r="J32" t="s">
        <v>69</v>
      </c>
      <c r="K32" t="s">
        <v>68</v>
      </c>
    </row>
    <row r="33" spans="1:11">
      <c r="A33" s="11" t="s">
        <v>30</v>
      </c>
      <c r="B33" s="6">
        <v>4.2</v>
      </c>
      <c r="C33" s="6">
        <v>0.53</v>
      </c>
      <c r="D33" s="6"/>
      <c r="E33" s="6"/>
      <c r="F33" s="6"/>
      <c r="G33" s="6"/>
      <c r="J33">
        <f>0.17*K31</f>
        <v>1489.2</v>
      </c>
      <c r="K33">
        <f>G25/J33</f>
        <v>201.45044319097502</v>
      </c>
    </row>
    <row r="34" spans="1:11">
      <c r="A34" s="11" t="s">
        <v>54</v>
      </c>
      <c r="B34" s="6">
        <v>21</v>
      </c>
      <c r="C34" s="6"/>
      <c r="D34" s="6"/>
      <c r="E34" s="6"/>
      <c r="F34" s="6"/>
      <c r="G34" s="6"/>
      <c r="J34">
        <f>0.5*K31</f>
        <v>4380</v>
      </c>
      <c r="K34">
        <f>G26/J34</f>
        <v>406.39269406392697</v>
      </c>
    </row>
    <row r="35" spans="1:11">
      <c r="A35" s="11" t="s">
        <v>38</v>
      </c>
      <c r="B35" s="6">
        <v>0</v>
      </c>
      <c r="C35" s="6">
        <v>1</v>
      </c>
      <c r="D35" s="6"/>
      <c r="E35" s="6"/>
      <c r="F35" s="6"/>
      <c r="G35" s="6"/>
      <c r="J35">
        <f>0.4*K31</f>
        <v>3504</v>
      </c>
      <c r="K35">
        <f>G27/J35</f>
        <v>273.97260273972603</v>
      </c>
    </row>
    <row r="36" spans="1:11">
      <c r="A36" s="11" t="s">
        <v>55</v>
      </c>
      <c r="B36" s="6"/>
      <c r="C36" s="6"/>
      <c r="D36" s="6"/>
      <c r="E36" s="6"/>
      <c r="F36" s="6"/>
      <c r="G36" s="6"/>
    </row>
    <row r="37" spans="1:11">
      <c r="A37" s="11" t="s">
        <v>39</v>
      </c>
      <c r="B37" s="6">
        <v>0</v>
      </c>
      <c r="C37" s="6">
        <v>1</v>
      </c>
      <c r="D37" s="6"/>
      <c r="E37" s="6"/>
      <c r="F37" s="6"/>
      <c r="G37" s="6"/>
    </row>
    <row r="38" spans="1:11">
      <c r="A38" s="11" t="s">
        <v>42</v>
      </c>
      <c r="B38" s="6">
        <v>4</v>
      </c>
      <c r="C38" s="6">
        <v>0.28499999999999998</v>
      </c>
      <c r="D38" s="6"/>
      <c r="E38" s="6"/>
      <c r="F38" s="6"/>
      <c r="G38" s="6"/>
    </row>
    <row r="39" spans="1:11">
      <c r="A39" s="11" t="s">
        <v>43</v>
      </c>
      <c r="B39" s="6">
        <v>4.5</v>
      </c>
      <c r="C39" s="6">
        <v>0.43</v>
      </c>
      <c r="D39" s="6"/>
      <c r="E39" s="6"/>
      <c r="F39" s="6"/>
      <c r="G39" s="6"/>
    </row>
    <row r="40" spans="1:11">
      <c r="A40" s="11" t="s">
        <v>45</v>
      </c>
      <c r="B40" s="6">
        <v>0</v>
      </c>
      <c r="C40" s="6">
        <v>1</v>
      </c>
      <c r="D40" s="6"/>
      <c r="E40" s="6"/>
      <c r="F40" s="6"/>
      <c r="G40" s="6"/>
    </row>
    <row r="41" spans="1:11">
      <c r="A41" s="11" t="s">
        <v>46</v>
      </c>
      <c r="B41" s="6">
        <v>3</v>
      </c>
      <c r="C41" s="6">
        <v>1</v>
      </c>
      <c r="D41" s="6"/>
      <c r="E41" s="6"/>
      <c r="F41" s="6"/>
      <c r="G41" s="6"/>
    </row>
    <row r="42" spans="1:11">
      <c r="A42" s="11" t="s">
        <v>47</v>
      </c>
      <c r="B42" s="6">
        <v>1.35</v>
      </c>
      <c r="C42" s="6">
        <v>1</v>
      </c>
      <c r="D42" s="6"/>
      <c r="E42" s="6"/>
      <c r="F42" s="6"/>
      <c r="G42" s="6"/>
    </row>
    <row r="43" spans="1:11">
      <c r="A43" s="11" t="s">
        <v>41</v>
      </c>
      <c r="B43" s="6">
        <v>1.8</v>
      </c>
      <c r="C43" s="6">
        <v>0.9</v>
      </c>
      <c r="D43" s="6">
        <v>5</v>
      </c>
      <c r="E43" s="6">
        <v>0.92</v>
      </c>
      <c r="F43" s="6">
        <v>0.92</v>
      </c>
      <c r="G43" s="6">
        <v>0</v>
      </c>
    </row>
    <row r="44" spans="1:11">
      <c r="A44" s="10" t="s">
        <v>34</v>
      </c>
      <c r="B44" s="6"/>
      <c r="C44" s="6">
        <v>0.5</v>
      </c>
    </row>
    <row r="45" spans="1:11">
      <c r="A45" s="10" t="s">
        <v>35</v>
      </c>
      <c r="B45" s="6">
        <v>2.7</v>
      </c>
      <c r="C45" s="6">
        <v>0.85</v>
      </c>
    </row>
    <row r="46" spans="1:11">
      <c r="A46" s="10" t="s">
        <v>36</v>
      </c>
      <c r="B46" s="6">
        <f>B45</f>
        <v>2.7</v>
      </c>
      <c r="C46" s="6">
        <v>0.61</v>
      </c>
    </row>
    <row r="47" spans="1:11">
      <c r="A47" s="10" t="s">
        <v>37</v>
      </c>
      <c r="B47" s="6">
        <v>1.5</v>
      </c>
      <c r="C47" s="6">
        <v>0.4</v>
      </c>
    </row>
    <row r="48" spans="1:11">
      <c r="A48" s="10" t="s">
        <v>32</v>
      </c>
      <c r="B48" s="6">
        <v>0</v>
      </c>
      <c r="C48" s="6">
        <v>0.74</v>
      </c>
    </row>
    <row r="50" spans="1:4">
      <c r="A50" s="6" t="s">
        <v>193</v>
      </c>
      <c r="B50" s="6">
        <v>2020</v>
      </c>
      <c r="C50" s="6">
        <v>2030</v>
      </c>
      <c r="D50" s="6">
        <v>2050</v>
      </c>
    </row>
    <row r="51" spans="1:4">
      <c r="A51" s="6" t="s">
        <v>27</v>
      </c>
      <c r="B51" s="6"/>
      <c r="C51" s="6"/>
      <c r="D51" s="6">
        <v>108000</v>
      </c>
    </row>
    <row r="52" spans="1:4">
      <c r="A52" s="6" t="s">
        <v>26</v>
      </c>
      <c r="B52" s="6"/>
      <c r="C52" s="6">
        <v>50000</v>
      </c>
      <c r="D52" s="6"/>
    </row>
    <row r="53" spans="1:4">
      <c r="A53" s="6" t="s">
        <v>28</v>
      </c>
      <c r="B53" s="6"/>
      <c r="C53" s="6">
        <v>27800</v>
      </c>
      <c r="D53" s="6">
        <v>26000</v>
      </c>
    </row>
    <row r="54" spans="1:4">
      <c r="A54" s="6" t="s">
        <v>29</v>
      </c>
      <c r="B54" s="6"/>
      <c r="C54" s="6">
        <v>27800</v>
      </c>
      <c r="D54" s="6">
        <v>26000</v>
      </c>
    </row>
    <row r="55" spans="1:4">
      <c r="A55" s="6" t="s">
        <v>30</v>
      </c>
      <c r="B55" s="6"/>
      <c r="C55" s="6">
        <v>27800</v>
      </c>
      <c r="D55" s="6"/>
    </row>
    <row r="56" spans="1:4">
      <c r="A56" s="6" t="s">
        <v>183</v>
      </c>
      <c r="B56" s="6"/>
      <c r="C56" s="6">
        <v>32000</v>
      </c>
      <c r="D56" s="6"/>
    </row>
    <row r="57" spans="1:4">
      <c r="A57" s="6" t="s">
        <v>41</v>
      </c>
      <c r="B57" s="6"/>
      <c r="C57" s="6">
        <v>1000</v>
      </c>
      <c r="D57" s="6">
        <v>800</v>
      </c>
    </row>
    <row r="58" spans="1:4">
      <c r="A58" s="6" t="s">
        <v>38</v>
      </c>
      <c r="B58" s="6"/>
      <c r="C58" s="6">
        <v>13450</v>
      </c>
      <c r="D58" s="6">
        <v>13425</v>
      </c>
    </row>
    <row r="59" spans="1:4">
      <c r="A59" s="6" t="s">
        <v>39</v>
      </c>
      <c r="B59" s="6"/>
      <c r="C59" s="6">
        <v>14950</v>
      </c>
      <c r="D59" s="6">
        <v>14850</v>
      </c>
    </row>
    <row r="60" spans="1:4">
      <c r="A60" s="6" t="s">
        <v>42</v>
      </c>
      <c r="B60" s="6"/>
      <c r="C60" s="6">
        <v>100000</v>
      </c>
      <c r="D60" s="6"/>
    </row>
    <row r="61" spans="1:4">
      <c r="A61" s="6" t="s">
        <v>43</v>
      </c>
      <c r="B61" s="6"/>
      <c r="C61" s="6">
        <v>7745</v>
      </c>
      <c r="D61" s="6">
        <v>7423</v>
      </c>
    </row>
    <row r="62" spans="1:4">
      <c r="A62" s="6" t="s">
        <v>34</v>
      </c>
      <c r="B62" s="6"/>
      <c r="C62" s="6"/>
      <c r="D62" s="6">
        <v>40000</v>
      </c>
    </row>
    <row r="63" spans="1:4">
      <c r="A63" s="6" t="s">
        <v>35</v>
      </c>
      <c r="B63" s="6"/>
      <c r="C63" s="6"/>
      <c r="D63" s="6">
        <v>30000</v>
      </c>
    </row>
    <row r="64" spans="1:4">
      <c r="A64" s="6" t="s">
        <v>36</v>
      </c>
      <c r="B64" s="6"/>
      <c r="C64" s="6"/>
      <c r="D64" s="6">
        <v>11250</v>
      </c>
    </row>
    <row r="65" spans="1:4">
      <c r="A65" s="6" t="s">
        <v>37</v>
      </c>
      <c r="B65" s="6"/>
      <c r="C65" s="6"/>
      <c r="D65" s="6">
        <v>8700</v>
      </c>
    </row>
    <row r="66" spans="1:4">
      <c r="A66" s="6" t="s">
        <v>32</v>
      </c>
      <c r="B66" s="6"/>
      <c r="C66" s="6"/>
      <c r="D66" s="6">
        <v>7000</v>
      </c>
    </row>
    <row r="67" spans="1:4">
      <c r="A67" s="6" t="s">
        <v>31</v>
      </c>
      <c r="B67" s="28">
        <v>61528.160000000003</v>
      </c>
      <c r="C67" s="6"/>
      <c r="D67" s="6"/>
    </row>
    <row r="68" spans="1:4">
      <c r="A68" s="6" t="s">
        <v>40</v>
      </c>
      <c r="B68" s="28">
        <v>61528.160000000003</v>
      </c>
      <c r="C68" s="6"/>
      <c r="D68" s="6"/>
    </row>
    <row r="69" spans="1:4">
      <c r="A69" s="6" t="s">
        <v>33</v>
      </c>
      <c r="B69" s="28">
        <v>8575</v>
      </c>
      <c r="C69" s="6"/>
      <c r="D69" s="6"/>
    </row>
    <row r="70" spans="1:4">
      <c r="A70" s="6" t="s">
        <v>42</v>
      </c>
      <c r="B70" s="28">
        <v>111166.3</v>
      </c>
      <c r="C70" s="6"/>
      <c r="D70" s="6"/>
    </row>
    <row r="71" spans="1:4">
      <c r="A71" s="6" t="s">
        <v>44</v>
      </c>
      <c r="B71" s="6">
        <v>16000</v>
      </c>
      <c r="C71" s="6"/>
      <c r="D71" s="6"/>
    </row>
    <row r="72" spans="1:4">
      <c r="A72" s="6" t="s">
        <v>58</v>
      </c>
      <c r="B72" s="6"/>
      <c r="C72" s="6">
        <f>(C74+C73)/2</f>
        <v>10300</v>
      </c>
      <c r="D72" s="6">
        <f>(D74+D73)/2</f>
        <v>9300</v>
      </c>
    </row>
    <row r="73" spans="1:4">
      <c r="A73" s="6" t="s">
        <v>184</v>
      </c>
      <c r="B73" s="6"/>
      <c r="C73" s="6">
        <v>12300</v>
      </c>
      <c r="D73" s="6">
        <v>11000</v>
      </c>
    </row>
    <row r="74" spans="1:4">
      <c r="A74" s="6" t="s">
        <v>45</v>
      </c>
      <c r="B74" s="6"/>
      <c r="C74" s="6">
        <v>8300</v>
      </c>
      <c r="D74" s="6">
        <v>7600</v>
      </c>
    </row>
    <row r="75" spans="1:4">
      <c r="A75" s="6" t="s">
        <v>46</v>
      </c>
      <c r="B75" s="6"/>
      <c r="C75" s="6">
        <v>30500</v>
      </c>
      <c r="D75" s="6">
        <v>24700</v>
      </c>
    </row>
    <row r="76" spans="1:4">
      <c r="A76" s="6" t="s">
        <v>47</v>
      </c>
      <c r="B76" s="6"/>
      <c r="C76" s="6">
        <v>14700</v>
      </c>
      <c r="D76" s="6">
        <v>12900</v>
      </c>
    </row>
  </sheetData>
  <phoneticPr fontId="2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BDE63-C164-44DB-BCC1-F1906C1F98B7}">
  <sheetPr>
    <tabColor theme="7" tint="0.59999389629810485"/>
  </sheetPr>
  <dimension ref="A1:G8"/>
  <sheetViews>
    <sheetView workbookViewId="0">
      <selection activeCell="C41" sqref="C41"/>
    </sheetView>
  </sheetViews>
  <sheetFormatPr defaultRowHeight="14.5"/>
  <cols>
    <col min="1" max="1" width="33.453125" customWidth="1"/>
    <col min="2" max="2" width="14.6328125" customWidth="1"/>
    <col min="3" max="3" width="53.08984375" customWidth="1"/>
    <col min="4" max="4" width="17.7265625" customWidth="1"/>
    <col min="5" max="5" width="14.7265625" customWidth="1"/>
  </cols>
  <sheetData>
    <row r="1" spans="1:7">
      <c r="A1" t="str">
        <f>[1]LoadShedders!A1</f>
        <v>Name</v>
      </c>
      <c r="B1" t="str">
        <f>[1]LoadShedders!B1</f>
        <v>VOLL</v>
      </c>
      <c r="C1" t="str">
        <f>[1]LoadShedders!C1</f>
        <v>TimeSeriesFile</v>
      </c>
      <c r="D1" t="str">
        <f>[1]LoadShedders!D1</f>
        <v>Shedder_capacity</v>
      </c>
    </row>
    <row r="2" spans="1:7">
      <c r="A2" t="str">
        <f>[1]LoadShedders!A2</f>
        <v>base</v>
      </c>
      <c r="B2">
        <f>[1]LoadShedders!B2</f>
        <v>4000</v>
      </c>
      <c r="C2" t="str">
        <f>[1]LoadShedders!C2</f>
        <v>amiris-config/data/load.csv</v>
      </c>
    </row>
    <row r="3" spans="1:7">
      <c r="A3" t="str">
        <f>[1]LoadShedders!A3</f>
        <v>high</v>
      </c>
      <c r="B3">
        <f>[1]LoadShedders!B3</f>
        <v>1500</v>
      </c>
      <c r="C3" t="str">
        <f>[1]LoadShedders!C3</f>
        <v>amiris-config/data/LS_high.csv</v>
      </c>
      <c r="F3" t="str">
        <f>[1]LoadShedders!F3</f>
        <v>industrial</v>
      </c>
    </row>
    <row r="4" spans="1:7">
      <c r="A4" t="str">
        <f>[1]LoadShedders!A4</f>
        <v>mid</v>
      </c>
      <c r="B4">
        <f>[1]LoadShedders!B4</f>
        <v>500</v>
      </c>
      <c r="C4" t="str">
        <f>[1]LoadShedders!C4</f>
        <v>amiris-config/data/LS_mid.csv</v>
      </c>
      <c r="F4" t="str">
        <f>[1]LoadShedders!F4</f>
        <v>household</v>
      </c>
    </row>
    <row r="5" spans="1:7">
      <c r="A5" t="str">
        <f>[1]LoadShedders!A5</f>
        <v>low</v>
      </c>
      <c r="B5">
        <f>[1]LoadShedders!B5</f>
        <v>250</v>
      </c>
      <c r="C5" t="str">
        <f>[1]LoadShedders!C5</f>
        <v>amiris-config/data/LS_low.csv</v>
      </c>
      <c r="F5" t="str">
        <f>[1]LoadShedders!F5</f>
        <v>commerce</v>
      </c>
    </row>
    <row r="6" spans="1:7">
      <c r="A6" t="str">
        <f>[1]LoadShedders!A6</f>
        <v>hydrogen_low</v>
      </c>
      <c r="B6">
        <f>[1]LoadShedders!B6</f>
        <v>40</v>
      </c>
      <c r="C6" t="str">
        <f>[1]LoadShedders!C6</f>
        <v>amiris-config/data/LS_hydrogen_low.csv</v>
      </c>
      <c r="D6">
        <f>[1]LoadShedders!D6</f>
        <v>251847372</v>
      </c>
      <c r="E6" s="15">
        <v>0.7</v>
      </c>
    </row>
    <row r="7" spans="1:7">
      <c r="A7" t="str">
        <f>[1]LoadShedders!A7</f>
        <v>hydrogen_high</v>
      </c>
      <c r="B7">
        <f>[1]LoadShedders!B7</f>
        <v>60</v>
      </c>
      <c r="C7" t="str">
        <f>[1]LoadShedders!C7</f>
        <v>amiris-config/data/LS_hydrogen_high.csv</v>
      </c>
      <c r="D7">
        <f>[1]LoadShedders!D7</f>
        <v>107934587</v>
      </c>
      <c r="E7" s="15">
        <v>0.3</v>
      </c>
    </row>
    <row r="8" spans="1:7">
      <c r="A8" t="s">
        <v>190</v>
      </c>
      <c r="B8">
        <v>64</v>
      </c>
      <c r="C8" t="s">
        <v>191</v>
      </c>
      <c r="F8">
        <v>48</v>
      </c>
      <c r="G8" t="s">
        <v>192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48432-32D0-48E1-AA1B-35CFCAE0ACE0}">
  <dimension ref="A3:D25"/>
  <sheetViews>
    <sheetView topLeftCell="A4" workbookViewId="0">
      <selection activeCell="A28" sqref="A28"/>
    </sheetView>
  </sheetViews>
  <sheetFormatPr defaultRowHeight="14.5"/>
  <cols>
    <col min="1" max="1" width="25.26953125" bestFit="1" customWidth="1"/>
    <col min="2" max="2" width="15.26953125" bestFit="1" customWidth="1"/>
    <col min="3" max="3" width="8.81640625" bestFit="1" customWidth="1"/>
    <col min="4" max="4" width="10.7265625" bestFit="1" customWidth="1"/>
  </cols>
  <sheetData>
    <row r="3" spans="1:4">
      <c r="A3" s="17" t="s">
        <v>162</v>
      </c>
      <c r="B3" s="17" t="s">
        <v>142</v>
      </c>
    </row>
    <row r="4" spans="1:4">
      <c r="A4" s="17" t="s">
        <v>25</v>
      </c>
      <c r="B4">
        <v>2030</v>
      </c>
      <c r="C4">
        <v>2050</v>
      </c>
      <c r="D4" t="s">
        <v>143</v>
      </c>
    </row>
    <row r="5" spans="1:4">
      <c r="A5" s="8" t="s">
        <v>144</v>
      </c>
    </row>
    <row r="6" spans="1:4">
      <c r="A6" s="8" t="s">
        <v>145</v>
      </c>
      <c r="B6">
        <v>284000</v>
      </c>
      <c r="C6">
        <v>270000</v>
      </c>
      <c r="D6">
        <v>554000</v>
      </c>
    </row>
    <row r="7" spans="1:4">
      <c r="A7" s="8" t="s">
        <v>146</v>
      </c>
      <c r="B7">
        <v>2400000</v>
      </c>
      <c r="C7">
        <v>2300000</v>
      </c>
      <c r="D7">
        <v>4700000</v>
      </c>
    </row>
    <row r="8" spans="1:4">
      <c r="A8" s="8" t="s">
        <v>147</v>
      </c>
    </row>
    <row r="9" spans="1:4">
      <c r="A9" s="8" t="s">
        <v>148</v>
      </c>
      <c r="B9">
        <v>350000</v>
      </c>
      <c r="D9">
        <v>350000</v>
      </c>
    </row>
    <row r="10" spans="1:4">
      <c r="A10" s="8" t="s">
        <v>139</v>
      </c>
    </row>
    <row r="11" spans="1:4">
      <c r="A11" s="8" t="s">
        <v>149</v>
      </c>
      <c r="B11">
        <v>835000</v>
      </c>
      <c r="D11">
        <v>835000</v>
      </c>
    </row>
    <row r="12" spans="1:4">
      <c r="A12" s="8" t="s">
        <v>150</v>
      </c>
      <c r="B12">
        <v>1000000</v>
      </c>
      <c r="D12">
        <v>1000000</v>
      </c>
    </row>
    <row r="13" spans="1:4">
      <c r="A13" s="8" t="s">
        <v>151</v>
      </c>
      <c r="B13">
        <v>435000</v>
      </c>
      <c r="D13">
        <v>435000</v>
      </c>
    </row>
    <row r="14" spans="1:4">
      <c r="A14" s="8" t="s">
        <v>42</v>
      </c>
      <c r="B14">
        <v>7940450</v>
      </c>
      <c r="C14">
        <v>6000000</v>
      </c>
      <c r="D14">
        <v>13940450</v>
      </c>
    </row>
    <row r="15" spans="1:4">
      <c r="A15" s="8" t="s">
        <v>152</v>
      </c>
      <c r="B15">
        <v>8600000</v>
      </c>
      <c r="C15">
        <v>7670000</v>
      </c>
      <c r="D15">
        <v>16270000</v>
      </c>
    </row>
    <row r="16" spans="1:4">
      <c r="A16" s="8" t="s">
        <v>153</v>
      </c>
    </row>
    <row r="17" spans="1:4">
      <c r="A17" s="8" t="s">
        <v>154</v>
      </c>
    </row>
    <row r="18" spans="1:4">
      <c r="A18" s="8" t="s">
        <v>155</v>
      </c>
    </row>
    <row r="19" spans="1:4">
      <c r="A19" s="8" t="s">
        <v>156</v>
      </c>
    </row>
    <row r="20" spans="1:4">
      <c r="A20" s="8" t="s">
        <v>157</v>
      </c>
    </row>
    <row r="21" spans="1:4">
      <c r="A21" s="8" t="s">
        <v>158</v>
      </c>
      <c r="B21">
        <v>380000</v>
      </c>
      <c r="C21">
        <v>290000</v>
      </c>
      <c r="D21">
        <v>670000</v>
      </c>
    </row>
    <row r="22" spans="1:4">
      <c r="A22" s="8" t="s">
        <v>159</v>
      </c>
      <c r="B22">
        <v>840000</v>
      </c>
      <c r="C22">
        <v>640000</v>
      </c>
      <c r="D22">
        <v>1480000</v>
      </c>
    </row>
    <row r="23" spans="1:4">
      <c r="A23" s="8" t="s">
        <v>160</v>
      </c>
      <c r="B23">
        <v>1800000</v>
      </c>
      <c r="C23">
        <v>1640000</v>
      </c>
      <c r="D23">
        <v>3440000</v>
      </c>
    </row>
    <row r="24" spans="1:4">
      <c r="A24" s="8" t="s">
        <v>161</v>
      </c>
      <c r="B24">
        <v>1040000</v>
      </c>
      <c r="C24">
        <v>960000</v>
      </c>
      <c r="D24">
        <v>2000000</v>
      </c>
    </row>
    <row r="25" spans="1:4">
      <c r="A25" s="8" t="s">
        <v>143</v>
      </c>
      <c r="B25">
        <v>25904450</v>
      </c>
      <c r="C25">
        <v>19770000</v>
      </c>
      <c r="D25">
        <v>45674450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FBB4-B33A-4767-8E25-52F1EB2A92EE}">
  <dimension ref="A1:X100"/>
  <sheetViews>
    <sheetView zoomScaleNormal="100" workbookViewId="0">
      <selection activeCell="E23" sqref="E23"/>
    </sheetView>
  </sheetViews>
  <sheetFormatPr defaultRowHeight="14.5"/>
  <cols>
    <col min="1" max="1" width="25.26953125" bestFit="1" customWidth="1"/>
    <col min="2" max="2" width="15.26953125" bestFit="1" customWidth="1"/>
    <col min="3" max="3" width="15.453125" customWidth="1"/>
    <col min="4" max="4" width="23.36328125" customWidth="1"/>
    <col min="5" max="5" width="25.26953125" bestFit="1" customWidth="1"/>
    <col min="6" max="6" width="7.453125" customWidth="1"/>
    <col min="7" max="7" width="8.81640625" bestFit="1" customWidth="1"/>
    <col min="8" max="11" width="4.81640625" customWidth="1"/>
    <col min="14" max="14" width="1.7265625" customWidth="1"/>
  </cols>
  <sheetData>
    <row r="1" spans="1:24">
      <c r="A1" t="s">
        <v>76</v>
      </c>
      <c r="B1" t="s">
        <v>84</v>
      </c>
      <c r="C1" t="s">
        <v>85</v>
      </c>
      <c r="E1" t="s">
        <v>182</v>
      </c>
      <c r="N1" s="21">
        <v>3.6</v>
      </c>
      <c r="O1" t="s">
        <v>179</v>
      </c>
    </row>
    <row r="2" spans="1:24">
      <c r="A2" t="s">
        <v>77</v>
      </c>
      <c r="B2">
        <v>26.81</v>
      </c>
      <c r="C2" s="18">
        <v>26.81</v>
      </c>
      <c r="E2" s="22"/>
      <c r="F2" s="22" t="s">
        <v>173</v>
      </c>
      <c r="G2" s="22" t="s">
        <v>174</v>
      </c>
      <c r="H2" s="22">
        <v>2025</v>
      </c>
      <c r="I2" s="22">
        <v>2030</v>
      </c>
      <c r="J2" s="22">
        <v>2040</v>
      </c>
      <c r="K2" s="22">
        <v>2050</v>
      </c>
      <c r="L2" s="22">
        <v>2025</v>
      </c>
      <c r="M2" s="22">
        <v>2030</v>
      </c>
      <c r="N2" s="22">
        <v>2040</v>
      </c>
      <c r="O2" s="22">
        <v>2050</v>
      </c>
    </row>
    <row r="3" spans="1:24">
      <c r="A3" t="s">
        <v>78</v>
      </c>
      <c r="B3">
        <v>74.27</v>
      </c>
      <c r="C3" s="18">
        <v>45.07</v>
      </c>
      <c r="E3" s="22" t="s">
        <v>24</v>
      </c>
      <c r="F3" s="22" t="s">
        <v>165</v>
      </c>
      <c r="G3" s="22" t="s">
        <v>175</v>
      </c>
      <c r="H3" s="22">
        <v>40</v>
      </c>
      <c r="I3" s="22">
        <v>78</v>
      </c>
      <c r="J3" s="22">
        <v>123</v>
      </c>
      <c r="K3" s="22">
        <v>168</v>
      </c>
      <c r="L3" s="20"/>
      <c r="M3" s="20"/>
      <c r="N3" s="20"/>
      <c r="O3" s="20"/>
      <c r="P3" s="22" t="s">
        <v>166</v>
      </c>
      <c r="Q3" s="22">
        <v>40</v>
      </c>
      <c r="R3" s="22">
        <v>70</v>
      </c>
      <c r="S3" s="22">
        <v>90</v>
      </c>
      <c r="T3" s="22" t="s">
        <v>167</v>
      </c>
    </row>
    <row r="4" spans="1:24">
      <c r="A4" t="s">
        <v>79</v>
      </c>
      <c r="B4">
        <v>8.93</v>
      </c>
      <c r="C4" s="18">
        <v>8.93</v>
      </c>
      <c r="E4" s="19" t="s">
        <v>168</v>
      </c>
      <c r="F4" s="22" t="s">
        <v>169</v>
      </c>
      <c r="G4" s="22" t="s">
        <v>175</v>
      </c>
      <c r="H4" s="22">
        <v>2.2999999999999998</v>
      </c>
      <c r="I4" s="22">
        <v>1.97</v>
      </c>
      <c r="J4" s="22">
        <v>1.92</v>
      </c>
      <c r="K4" s="22">
        <v>1.87</v>
      </c>
      <c r="L4" s="20">
        <f>H4*traderes!$N$1</f>
        <v>8.2799999999999994</v>
      </c>
      <c r="M4" s="20">
        <f>I4*traderes!$N$1</f>
        <v>7.0919999999999996</v>
      </c>
      <c r="N4" s="20">
        <f>J4*traderes!$N$1</f>
        <v>6.9119999999999999</v>
      </c>
      <c r="O4" s="20">
        <f>K4*traderes!$N$1</f>
        <v>6.7320000000000002</v>
      </c>
      <c r="P4" s="22" t="s">
        <v>166</v>
      </c>
      <c r="Q4" s="22">
        <v>2.2999999999999998</v>
      </c>
      <c r="R4" s="22">
        <v>2.48</v>
      </c>
      <c r="S4" s="22">
        <v>2.41</v>
      </c>
      <c r="T4" s="22" t="s">
        <v>167</v>
      </c>
      <c r="U4">
        <f>Q4*traderes!$N$1</f>
        <v>8.2799999999999994</v>
      </c>
      <c r="V4">
        <f>R4*traderes!$N$1</f>
        <v>8.9280000000000008</v>
      </c>
      <c r="W4">
        <f>S4*traderes!$N$1</f>
        <v>8.6760000000000002</v>
      </c>
      <c r="X4" t="e">
        <f>T4*traderes!$N$1</f>
        <v>#VALUE!</v>
      </c>
    </row>
    <row r="5" spans="1:24">
      <c r="A5" t="s">
        <v>80</v>
      </c>
      <c r="B5">
        <v>6.48</v>
      </c>
      <c r="C5">
        <v>6.48</v>
      </c>
      <c r="E5" s="19" t="s">
        <v>180</v>
      </c>
      <c r="F5" s="22"/>
      <c r="G5" s="22" t="s">
        <v>175</v>
      </c>
      <c r="H5" s="22">
        <v>12.87</v>
      </c>
      <c r="I5" s="22">
        <v>10.09</v>
      </c>
      <c r="J5" s="22">
        <v>9.61</v>
      </c>
      <c r="K5" s="22">
        <v>9.1199999999999992</v>
      </c>
      <c r="L5" s="20">
        <f>H5*traderes!$N$1</f>
        <v>46.332000000000001</v>
      </c>
      <c r="M5" s="20">
        <f>I5*traderes!$N$1</f>
        <v>36.323999999999998</v>
      </c>
      <c r="N5" s="20">
        <f>J5*traderes!$N$1</f>
        <v>34.595999999999997</v>
      </c>
      <c r="O5" s="20">
        <f>K5*traderes!$N$1</f>
        <v>32.832000000000001</v>
      </c>
      <c r="P5" s="22" t="s">
        <v>166</v>
      </c>
      <c r="Q5" s="22">
        <v>12.87</v>
      </c>
      <c r="R5" s="22">
        <v>13.78</v>
      </c>
      <c r="S5" s="22">
        <v>15.41</v>
      </c>
      <c r="T5" s="22" t="s">
        <v>167</v>
      </c>
      <c r="U5">
        <f>Q5*traderes!$N$1</f>
        <v>46.332000000000001</v>
      </c>
      <c r="V5">
        <f>R5*traderes!$N$1</f>
        <v>49.607999999999997</v>
      </c>
      <c r="W5">
        <f>S5*traderes!$N$1</f>
        <v>55.475999999999999</v>
      </c>
      <c r="X5" t="e">
        <f>T5*traderes!$N$1</f>
        <v>#VALUE!</v>
      </c>
    </row>
    <row r="6" spans="1:24">
      <c r="A6" t="s">
        <v>42</v>
      </c>
      <c r="B6">
        <v>1.69</v>
      </c>
      <c r="C6">
        <v>1.69</v>
      </c>
      <c r="E6" s="19" t="s">
        <v>176</v>
      </c>
      <c r="F6" s="22"/>
      <c r="G6" s="22" t="s">
        <v>175</v>
      </c>
      <c r="H6" s="22">
        <v>5.57</v>
      </c>
      <c r="I6" s="22">
        <v>4.0199999999999996</v>
      </c>
      <c r="J6" s="22">
        <v>4.07</v>
      </c>
      <c r="K6" s="22">
        <v>4.07</v>
      </c>
      <c r="L6" s="20">
        <f>H6*traderes!$N$1</f>
        <v>20.052000000000003</v>
      </c>
      <c r="M6" s="20">
        <f>I6*traderes!$N$1</f>
        <v>14.472</v>
      </c>
      <c r="N6" s="20">
        <f>J6*traderes!$N$1</f>
        <v>14.652000000000001</v>
      </c>
      <c r="O6" s="20">
        <f>K6*traderes!$N$1</f>
        <v>14.652000000000001</v>
      </c>
      <c r="P6" s="22" t="s">
        <v>166</v>
      </c>
      <c r="Q6" s="22">
        <v>5.57</v>
      </c>
      <c r="R6" s="22">
        <v>6.23</v>
      </c>
      <c r="S6" s="22">
        <v>6.9</v>
      </c>
      <c r="T6" s="22" t="s">
        <v>167</v>
      </c>
      <c r="U6">
        <f>Q6*traderes!$N$1</f>
        <v>20.052000000000003</v>
      </c>
      <c r="V6">
        <f>R6*traderes!$N$1</f>
        <v>22.428000000000001</v>
      </c>
      <c r="W6" t="s">
        <v>181</v>
      </c>
      <c r="X6" t="e">
        <f>T6*traderes!$N$1</f>
        <v>#VALUE!</v>
      </c>
    </row>
    <row r="7" spans="1:24">
      <c r="A7" t="s">
        <v>81</v>
      </c>
      <c r="B7">
        <v>40.68</v>
      </c>
      <c r="C7" s="18">
        <v>40.68</v>
      </c>
      <c r="E7" s="22" t="s">
        <v>170</v>
      </c>
      <c r="F7" s="22"/>
      <c r="G7" s="22" t="s">
        <v>175</v>
      </c>
      <c r="H7" s="22">
        <v>23.89</v>
      </c>
      <c r="I7" s="22">
        <v>20.74</v>
      </c>
      <c r="J7" s="22">
        <v>16.940000000000001</v>
      </c>
      <c r="K7" s="22">
        <v>13.97</v>
      </c>
      <c r="L7" s="20">
        <f>H7*traderes!$N$1</f>
        <v>86.004000000000005</v>
      </c>
      <c r="M7" s="20">
        <f>I7*traderes!$N$1</f>
        <v>74.664000000000001</v>
      </c>
      <c r="N7" s="20">
        <f>J7*traderes!$N$1</f>
        <v>60.984000000000009</v>
      </c>
      <c r="O7" s="20">
        <f>K7*traderes!$N$1</f>
        <v>50.292000000000002</v>
      </c>
      <c r="P7" s="22" t="s">
        <v>166</v>
      </c>
      <c r="Q7" s="22">
        <v>23.89</v>
      </c>
      <c r="R7" s="22">
        <v>20.74</v>
      </c>
      <c r="S7" s="22">
        <v>16.940000000000001</v>
      </c>
      <c r="T7" s="22" t="s">
        <v>167</v>
      </c>
      <c r="U7">
        <f>Q7*traderes!$N$1</f>
        <v>86.004000000000005</v>
      </c>
      <c r="V7">
        <f>R7*traderes!$N$1</f>
        <v>74.664000000000001</v>
      </c>
      <c r="W7">
        <f>S7*traderes!$N$1</f>
        <v>60.984000000000009</v>
      </c>
      <c r="X7" t="e">
        <f>T7*traderes!$N$1</f>
        <v>#VALUE!</v>
      </c>
    </row>
    <row r="8" spans="1:24">
      <c r="A8" t="s">
        <v>82</v>
      </c>
      <c r="B8">
        <v>74.66</v>
      </c>
      <c r="C8">
        <v>50.29</v>
      </c>
      <c r="E8" s="22" t="s">
        <v>171</v>
      </c>
      <c r="F8" s="22"/>
      <c r="G8" s="22" t="s">
        <v>175</v>
      </c>
      <c r="H8" s="22">
        <v>26.97</v>
      </c>
      <c r="I8" s="22">
        <v>28.96</v>
      </c>
      <c r="J8" s="22">
        <v>23.35</v>
      </c>
      <c r="K8" s="22">
        <v>18.09</v>
      </c>
      <c r="L8" s="20">
        <f>H8*traderes!$N$1</f>
        <v>97.091999999999999</v>
      </c>
      <c r="M8" s="20">
        <f>I8*traderes!$N$1</f>
        <v>104.256</v>
      </c>
      <c r="N8" s="20">
        <f>J8*traderes!$N$1</f>
        <v>84.06</v>
      </c>
      <c r="O8" s="20">
        <f>K8*traderes!$N$1</f>
        <v>65.123999999999995</v>
      </c>
      <c r="P8" s="22" t="s">
        <v>166</v>
      </c>
      <c r="Q8" s="22">
        <v>26.97</v>
      </c>
      <c r="R8" s="22">
        <v>28.09</v>
      </c>
      <c r="S8" s="22">
        <v>23.35</v>
      </c>
      <c r="T8" s="22" t="s">
        <v>167</v>
      </c>
      <c r="U8">
        <f>Q8*traderes!$N$1</f>
        <v>97.091999999999999</v>
      </c>
      <c r="V8">
        <f>R8*traderes!$N$1</f>
        <v>101.124</v>
      </c>
      <c r="W8">
        <f>S8*traderes!$N$1</f>
        <v>84.06</v>
      </c>
      <c r="X8" t="e">
        <f>T8*traderes!$N$1</f>
        <v>#VALUE!</v>
      </c>
    </row>
    <row r="9" spans="1:24">
      <c r="A9" t="s">
        <v>83</v>
      </c>
      <c r="B9">
        <v>15</v>
      </c>
      <c r="C9">
        <v>15</v>
      </c>
      <c r="E9" s="19" t="s">
        <v>177</v>
      </c>
      <c r="F9" s="22"/>
      <c r="G9" s="22" t="s">
        <v>175</v>
      </c>
      <c r="H9" s="22" t="s">
        <v>172</v>
      </c>
      <c r="I9" s="22">
        <v>20.63</v>
      </c>
      <c r="J9" s="22">
        <v>16.079999999999998</v>
      </c>
      <c r="K9" s="22">
        <v>12.52</v>
      </c>
      <c r="L9" s="20" t="e">
        <f>H9*traderes!$N$1</f>
        <v>#VALUE!</v>
      </c>
      <c r="M9" s="20">
        <f>I9*traderes!$N$1</f>
        <v>74.268000000000001</v>
      </c>
      <c r="N9" s="20">
        <f>J9*traderes!$N$1</f>
        <v>57.887999999999998</v>
      </c>
      <c r="O9" s="20">
        <f>K9*traderes!$N$1</f>
        <v>45.072000000000003</v>
      </c>
      <c r="P9" s="22" t="s">
        <v>166</v>
      </c>
      <c r="Q9" s="22" t="s">
        <v>172</v>
      </c>
      <c r="R9" s="22">
        <v>20.25</v>
      </c>
      <c r="S9" s="22">
        <v>16.079999999999998</v>
      </c>
      <c r="T9" s="22" t="s">
        <v>167</v>
      </c>
      <c r="U9" t="e">
        <f>Q9*traderes!$N$1</f>
        <v>#VALUE!</v>
      </c>
      <c r="V9">
        <f>R9*traderes!$N$1</f>
        <v>72.900000000000006</v>
      </c>
      <c r="W9">
        <f>S9*traderes!$N$1</f>
        <v>57.887999999999998</v>
      </c>
      <c r="X9" t="e">
        <f>T9*traderes!$N$1</f>
        <v>#VALUE!</v>
      </c>
    </row>
    <row r="10" spans="1:24">
      <c r="C10" t="s">
        <v>109</v>
      </c>
      <c r="E10" s="19" t="s">
        <v>178</v>
      </c>
      <c r="F10" s="22"/>
      <c r="G10" s="22" t="s">
        <v>175</v>
      </c>
      <c r="H10" s="22">
        <v>19.05</v>
      </c>
      <c r="I10" s="22">
        <v>17.11</v>
      </c>
      <c r="J10" s="22">
        <v>17.55</v>
      </c>
      <c r="K10" s="22">
        <v>17.91</v>
      </c>
      <c r="L10" s="20">
        <f>H10*traderes!$N$1</f>
        <v>68.58</v>
      </c>
      <c r="M10" s="20">
        <f>I10*traderes!$N$1</f>
        <v>61.595999999999997</v>
      </c>
      <c r="N10" s="20">
        <f>J10*traderes!$N$1</f>
        <v>63.180000000000007</v>
      </c>
      <c r="O10" s="20">
        <f>K10*traderes!$N$1</f>
        <v>64.475999999999999</v>
      </c>
      <c r="P10" s="22" t="s">
        <v>166</v>
      </c>
      <c r="Q10" s="22">
        <v>19.05</v>
      </c>
      <c r="R10" s="22">
        <v>20.25</v>
      </c>
      <c r="S10" s="22">
        <v>16.079999999999998</v>
      </c>
      <c r="T10" s="22" t="s">
        <v>167</v>
      </c>
      <c r="U10">
        <f>Q10*traderes!$N$1</f>
        <v>68.58</v>
      </c>
      <c r="V10">
        <f>R10*traderes!$N$1</f>
        <v>72.900000000000006</v>
      </c>
      <c r="W10">
        <f>S10*traderes!$N$1</f>
        <v>57.887999999999998</v>
      </c>
      <c r="X10" t="e">
        <f>T10*traderes!$N$1</f>
        <v>#VALUE!</v>
      </c>
    </row>
    <row r="11" spans="1:24">
      <c r="A11" t="s">
        <v>86</v>
      </c>
      <c r="C11">
        <v>0.9</v>
      </c>
    </row>
    <row r="12" spans="1:24">
      <c r="A12" t="s">
        <v>87</v>
      </c>
      <c r="C12">
        <v>1</v>
      </c>
    </row>
    <row r="13" spans="1:24">
      <c r="A13" t="s">
        <v>88</v>
      </c>
      <c r="C13">
        <v>0.9</v>
      </c>
    </row>
    <row r="14" spans="1:24">
      <c r="A14" t="s">
        <v>89</v>
      </c>
      <c r="C14">
        <v>1</v>
      </c>
    </row>
    <row r="15" spans="1:24">
      <c r="A15" t="s">
        <v>90</v>
      </c>
      <c r="C15">
        <v>0.309</v>
      </c>
    </row>
    <row r="16" spans="1:24">
      <c r="A16" t="s">
        <v>91</v>
      </c>
      <c r="C16">
        <v>0.309</v>
      </c>
    </row>
    <row r="17" spans="1:3">
      <c r="A17" t="s">
        <v>92</v>
      </c>
      <c r="C17">
        <v>1</v>
      </c>
    </row>
    <row r="18" spans="1:3">
      <c r="A18" t="s">
        <v>93</v>
      </c>
      <c r="C18">
        <v>0.4</v>
      </c>
    </row>
    <row r="19" spans="1:3">
      <c r="A19" t="s">
        <v>94</v>
      </c>
      <c r="C19">
        <v>1</v>
      </c>
    </row>
    <row r="20" spans="1:3">
      <c r="A20" t="s">
        <v>95</v>
      </c>
      <c r="C20">
        <v>0.4</v>
      </c>
    </row>
    <row r="21" spans="1:3">
      <c r="A21" t="s">
        <v>96</v>
      </c>
      <c r="C21">
        <v>0.35</v>
      </c>
    </row>
    <row r="22" spans="1:3">
      <c r="A22" t="s">
        <v>97</v>
      </c>
      <c r="C22">
        <v>0.33700000000000002</v>
      </c>
    </row>
    <row r="23" spans="1:3">
      <c r="A23" t="s">
        <v>98</v>
      </c>
      <c r="C23">
        <v>0.25</v>
      </c>
    </row>
    <row r="24" spans="1:3">
      <c r="A24" t="s">
        <v>99</v>
      </c>
      <c r="C24">
        <v>1</v>
      </c>
    </row>
    <row r="25" spans="1:3">
      <c r="A25" t="s">
        <v>100</v>
      </c>
      <c r="C25">
        <v>1</v>
      </c>
    </row>
    <row r="26" spans="1:3">
      <c r="A26" t="s">
        <v>101</v>
      </c>
      <c r="C26">
        <v>1</v>
      </c>
    </row>
    <row r="27" spans="1:3">
      <c r="A27" t="s">
        <v>102</v>
      </c>
      <c r="C27">
        <v>1</v>
      </c>
    </row>
    <row r="28" spans="1:3">
      <c r="A28" t="s">
        <v>103</v>
      </c>
      <c r="C28">
        <v>1</v>
      </c>
    </row>
    <row r="29" spans="1:3">
      <c r="A29" t="s">
        <v>104</v>
      </c>
      <c r="C29">
        <v>1</v>
      </c>
    </row>
    <row r="30" spans="1:3">
      <c r="A30" t="s">
        <v>105</v>
      </c>
      <c r="C30">
        <v>1</v>
      </c>
    </row>
    <row r="31" spans="1:3">
      <c r="A31" t="s">
        <v>106</v>
      </c>
      <c r="C31">
        <v>1</v>
      </c>
    </row>
    <row r="32" spans="1:3">
      <c r="A32" t="s">
        <v>107</v>
      </c>
      <c r="C32">
        <v>1</v>
      </c>
    </row>
    <row r="33" spans="1:13">
      <c r="A33" t="s">
        <v>108</v>
      </c>
      <c r="C33">
        <v>0.7</v>
      </c>
    </row>
    <row r="35" spans="1:13">
      <c r="A35" t="s">
        <v>110</v>
      </c>
      <c r="B35" t="s">
        <v>111</v>
      </c>
      <c r="C35" t="s">
        <v>112</v>
      </c>
      <c r="E35" t="s">
        <v>141</v>
      </c>
      <c r="F35" t="s">
        <v>140</v>
      </c>
      <c r="G35" t="s">
        <v>113</v>
      </c>
      <c r="H35" t="s">
        <v>114</v>
      </c>
      <c r="I35" t="s">
        <v>115</v>
      </c>
      <c r="J35" t="s">
        <v>116</v>
      </c>
      <c r="K35" t="s">
        <v>117</v>
      </c>
      <c r="L35" t="s">
        <v>118</v>
      </c>
      <c r="M35" t="s">
        <v>119</v>
      </c>
    </row>
    <row r="36" spans="1:13" ht="15">
      <c r="A36" t="s">
        <v>78</v>
      </c>
      <c r="B36" t="s">
        <v>120</v>
      </c>
      <c r="C36" t="s">
        <v>94</v>
      </c>
      <c r="D36" t="str">
        <f>RIGHT(C36,LEN(C36)-3)</f>
        <v>H2 storage</v>
      </c>
      <c r="E36" t="str">
        <f>IF(ISNUMBER(SEARCH(" New",D36)),D35,D36)</f>
        <v>H2 storage</v>
      </c>
      <c r="F36" s="16">
        <f>IF(ISNUMBER(SEARCH(" New",D36)),2050,2030)</f>
        <v>2030</v>
      </c>
      <c r="G36" t="s">
        <v>121</v>
      </c>
      <c r="J36">
        <v>20000</v>
      </c>
      <c r="K36">
        <v>1000000</v>
      </c>
      <c r="L36">
        <v>1</v>
      </c>
    </row>
    <row r="37" spans="1:13" ht="15">
      <c r="A37" t="s">
        <v>78</v>
      </c>
      <c r="B37" t="s">
        <v>120</v>
      </c>
      <c r="C37" t="s">
        <v>95</v>
      </c>
      <c r="D37" t="str">
        <f t="shared" ref="D37:D74" si="0">RIGHT(C37,LEN(C37)-3)</f>
        <v>H2 turbine</v>
      </c>
      <c r="E37" t="str">
        <f t="shared" ref="E37:E74" si="1">IF(ISNUMBER(SEARCH(" New",D37)),D36,D37)</f>
        <v>H2 turbine</v>
      </c>
      <c r="F37" s="16">
        <f t="shared" ref="F37:F74" si="2">IF(ISNUMBER(SEARCH(" New",D37)),2050,2030)</f>
        <v>2030</v>
      </c>
      <c r="G37" t="s">
        <v>121</v>
      </c>
      <c r="L37">
        <v>1</v>
      </c>
    </row>
    <row r="38" spans="1:13" ht="15">
      <c r="A38" t="s">
        <v>78</v>
      </c>
      <c r="B38" t="s">
        <v>120</v>
      </c>
      <c r="C38" t="s">
        <v>108</v>
      </c>
      <c r="D38" t="str">
        <f t="shared" si="0"/>
        <v>electrolyser</v>
      </c>
      <c r="E38" t="str">
        <f t="shared" si="1"/>
        <v>electrolyser</v>
      </c>
      <c r="F38" s="16">
        <f t="shared" si="2"/>
        <v>2030</v>
      </c>
      <c r="G38" t="s">
        <v>122</v>
      </c>
      <c r="J38">
        <v>7000</v>
      </c>
      <c r="K38">
        <v>350000</v>
      </c>
      <c r="L38">
        <v>1</v>
      </c>
    </row>
    <row r="39" spans="1:13" ht="15">
      <c r="A39" t="s">
        <v>123</v>
      </c>
      <c r="B39" t="s">
        <v>124</v>
      </c>
      <c r="C39" t="s">
        <v>86</v>
      </c>
      <c r="D39" t="str">
        <f t="shared" si="0"/>
        <v>Batteries Charge</v>
      </c>
      <c r="E39" t="str">
        <f t="shared" si="1"/>
        <v>Batteries Charge</v>
      </c>
      <c r="F39" s="16">
        <f t="shared" si="2"/>
        <v>2030</v>
      </c>
      <c r="G39" t="s">
        <v>122</v>
      </c>
      <c r="I39">
        <v>15430</v>
      </c>
      <c r="L39">
        <v>1</v>
      </c>
    </row>
    <row r="40" spans="1:13" ht="15">
      <c r="A40" t="s">
        <v>123</v>
      </c>
      <c r="B40" t="s">
        <v>125</v>
      </c>
      <c r="C40" t="s">
        <v>89</v>
      </c>
      <c r="D40" t="str">
        <f>RIGHT(C40,LEN(C40)-3)</f>
        <v>Batteries New Discharge</v>
      </c>
      <c r="E40" t="str">
        <f t="shared" si="1"/>
        <v>Batteries Charge</v>
      </c>
      <c r="F40" s="16">
        <f t="shared" si="2"/>
        <v>2050</v>
      </c>
      <c r="G40" t="s">
        <v>121</v>
      </c>
      <c r="L40">
        <v>1</v>
      </c>
    </row>
    <row r="41" spans="1:13" ht="15">
      <c r="A41" t="s">
        <v>123</v>
      </c>
      <c r="B41" t="s">
        <v>124</v>
      </c>
      <c r="C41" t="s">
        <v>87</v>
      </c>
      <c r="D41" t="str">
        <f t="shared" si="0"/>
        <v>Batteries Discharge</v>
      </c>
      <c r="E41" t="str">
        <f t="shared" si="1"/>
        <v>Batteries Discharge</v>
      </c>
      <c r="F41" s="16">
        <f t="shared" si="2"/>
        <v>2030</v>
      </c>
      <c r="G41" t="s">
        <v>121</v>
      </c>
      <c r="L41">
        <v>1</v>
      </c>
    </row>
    <row r="42" spans="1:13" ht="15">
      <c r="A42" t="s">
        <v>123</v>
      </c>
      <c r="B42" t="s">
        <v>125</v>
      </c>
      <c r="C42" t="s">
        <v>88</v>
      </c>
      <c r="D42" t="str">
        <f t="shared" si="0"/>
        <v>Batteries New Charge</v>
      </c>
      <c r="E42" t="str">
        <f t="shared" si="1"/>
        <v>Batteries Discharge</v>
      </c>
      <c r="F42" s="16">
        <f t="shared" si="2"/>
        <v>2050</v>
      </c>
      <c r="G42" t="s">
        <v>122</v>
      </c>
      <c r="L42">
        <v>1</v>
      </c>
    </row>
    <row r="43" spans="1:13" ht="15">
      <c r="A43" t="s">
        <v>126</v>
      </c>
      <c r="B43" t="s">
        <v>127</v>
      </c>
      <c r="C43" t="s">
        <v>128</v>
      </c>
      <c r="D43" t="str">
        <f t="shared" si="0"/>
        <v>residential.A2WHP_DHW</v>
      </c>
      <c r="E43" t="str">
        <f t="shared" si="1"/>
        <v>residential.A2WHP_DHW</v>
      </c>
      <c r="F43" s="16">
        <f t="shared" si="2"/>
        <v>2030</v>
      </c>
      <c r="G43" t="s">
        <v>122</v>
      </c>
      <c r="I43">
        <v>2294.0239999999999</v>
      </c>
      <c r="L43">
        <v>2294.0239999999999</v>
      </c>
    </row>
    <row r="44" spans="1:13" ht="15">
      <c r="A44" t="s">
        <v>126</v>
      </c>
      <c r="B44" t="s">
        <v>127</v>
      </c>
      <c r="C44" t="s">
        <v>129</v>
      </c>
      <c r="D44" t="str">
        <f t="shared" si="0"/>
        <v>residential.fuel_DHW</v>
      </c>
      <c r="E44" t="str">
        <f t="shared" si="1"/>
        <v>residential.fuel_DHW</v>
      </c>
      <c r="F44" s="16">
        <f t="shared" si="2"/>
        <v>2030</v>
      </c>
      <c r="G44" t="s">
        <v>122</v>
      </c>
      <c r="I44">
        <v>2294.0239999999999</v>
      </c>
      <c r="L44">
        <v>2294.0239999999999</v>
      </c>
    </row>
    <row r="45" spans="1:13" ht="15">
      <c r="A45" t="s">
        <v>126</v>
      </c>
      <c r="B45" t="s">
        <v>130</v>
      </c>
      <c r="C45" t="s">
        <v>131</v>
      </c>
      <c r="D45" t="str">
        <f t="shared" si="0"/>
        <v>residential.A2WHP_radiators</v>
      </c>
      <c r="E45" t="str">
        <f t="shared" si="1"/>
        <v>residential.A2WHP_radiators</v>
      </c>
      <c r="F45" s="16">
        <f t="shared" si="2"/>
        <v>2030</v>
      </c>
      <c r="G45" t="s">
        <v>122</v>
      </c>
      <c r="I45">
        <v>22940.240000000002</v>
      </c>
      <c r="L45">
        <v>22940.240000000002</v>
      </c>
    </row>
    <row r="46" spans="1:13" ht="15">
      <c r="A46" t="s">
        <v>126</v>
      </c>
      <c r="B46" t="s">
        <v>130</v>
      </c>
      <c r="C46" t="s">
        <v>132</v>
      </c>
      <c r="D46" t="str">
        <f t="shared" si="0"/>
        <v>residential.fuel_boiler_SH</v>
      </c>
      <c r="E46" t="str">
        <f t="shared" si="1"/>
        <v>residential.fuel_boiler_SH</v>
      </c>
      <c r="F46" s="16">
        <f t="shared" si="2"/>
        <v>2030</v>
      </c>
      <c r="G46" t="s">
        <v>122</v>
      </c>
      <c r="I46">
        <v>22940.240000000002</v>
      </c>
      <c r="L46">
        <v>22940.240000000002</v>
      </c>
    </row>
    <row r="47" spans="1:13" ht="15">
      <c r="A47" t="s">
        <v>126</v>
      </c>
      <c r="B47" t="s">
        <v>130</v>
      </c>
      <c r="C47" t="s">
        <v>133</v>
      </c>
      <c r="D47" t="str">
        <f t="shared" si="0"/>
        <v>residential.ideal_cooling</v>
      </c>
      <c r="E47" t="str">
        <f t="shared" si="1"/>
        <v>residential.ideal_cooling</v>
      </c>
      <c r="F47" s="16">
        <f t="shared" si="2"/>
        <v>2030</v>
      </c>
      <c r="G47" t="s">
        <v>122</v>
      </c>
      <c r="I47">
        <v>6882.0720000000001</v>
      </c>
      <c r="L47">
        <v>6882.0720000000001</v>
      </c>
    </row>
    <row r="48" spans="1:13" ht="15">
      <c r="A48" t="s">
        <v>134</v>
      </c>
      <c r="B48" t="s">
        <v>135</v>
      </c>
      <c r="C48" t="s">
        <v>86</v>
      </c>
      <c r="D48" t="str">
        <f t="shared" si="0"/>
        <v>Batteries Charge</v>
      </c>
      <c r="E48" t="str">
        <f t="shared" si="1"/>
        <v>Batteries Charge</v>
      </c>
      <c r="F48" s="16">
        <f t="shared" si="2"/>
        <v>2030</v>
      </c>
      <c r="G48" t="s">
        <v>121</v>
      </c>
      <c r="L48">
        <v>1</v>
      </c>
      <c r="M48">
        <v>0.5</v>
      </c>
    </row>
    <row r="49" spans="1:13" ht="15">
      <c r="A49" t="s">
        <v>134</v>
      </c>
      <c r="B49" t="s">
        <v>135</v>
      </c>
      <c r="C49" t="s">
        <v>88</v>
      </c>
      <c r="D49" t="str">
        <f>RIGHT(C49,LEN(C49)-3)</f>
        <v>Batteries New Charge</v>
      </c>
      <c r="E49" t="str">
        <f t="shared" si="1"/>
        <v>Batteries Charge</v>
      </c>
      <c r="F49" s="16">
        <f t="shared" si="2"/>
        <v>2050</v>
      </c>
      <c r="G49" t="s">
        <v>121</v>
      </c>
      <c r="L49">
        <v>1</v>
      </c>
      <c r="M49">
        <v>0.5</v>
      </c>
    </row>
    <row r="50" spans="1:13" ht="15">
      <c r="A50" t="s">
        <v>134</v>
      </c>
      <c r="B50" t="s">
        <v>135</v>
      </c>
      <c r="C50" t="s">
        <v>87</v>
      </c>
      <c r="D50" t="str">
        <f t="shared" si="0"/>
        <v>Batteries Discharge</v>
      </c>
      <c r="E50" t="str">
        <f t="shared" si="1"/>
        <v>Batteries Discharge</v>
      </c>
      <c r="F50" s="16">
        <f t="shared" si="2"/>
        <v>2030</v>
      </c>
      <c r="G50" t="s">
        <v>122</v>
      </c>
      <c r="H50">
        <v>8.5810999999999998E-2</v>
      </c>
      <c r="I50">
        <v>15430</v>
      </c>
      <c r="J50">
        <v>540</v>
      </c>
      <c r="K50">
        <v>284000</v>
      </c>
      <c r="L50">
        <v>1</v>
      </c>
      <c r="M50">
        <v>1.8</v>
      </c>
    </row>
    <row r="51" spans="1:13" ht="15">
      <c r="A51" t="s">
        <v>134</v>
      </c>
      <c r="B51" t="s">
        <v>135</v>
      </c>
      <c r="C51" t="s">
        <v>89</v>
      </c>
      <c r="D51" t="str">
        <f t="shared" si="0"/>
        <v>Batteries New Discharge</v>
      </c>
      <c r="E51" t="str">
        <f t="shared" si="1"/>
        <v>Batteries Discharge</v>
      </c>
      <c r="F51" s="16">
        <f t="shared" si="2"/>
        <v>2050</v>
      </c>
      <c r="G51" t="s">
        <v>122</v>
      </c>
      <c r="H51">
        <v>8.0586000000000005E-2</v>
      </c>
      <c r="J51">
        <v>540</v>
      </c>
      <c r="K51">
        <v>270000</v>
      </c>
      <c r="L51">
        <v>1</v>
      </c>
      <c r="M51">
        <v>1.6</v>
      </c>
    </row>
    <row r="52" spans="1:13" ht="15">
      <c r="A52" t="s">
        <v>134</v>
      </c>
      <c r="B52" t="s">
        <v>135</v>
      </c>
      <c r="C52" t="s">
        <v>90</v>
      </c>
      <c r="D52" t="str">
        <f t="shared" si="0"/>
        <v>Biofuel</v>
      </c>
      <c r="E52" t="str">
        <f t="shared" si="1"/>
        <v>Biofuel</v>
      </c>
      <c r="F52" s="16">
        <f t="shared" si="2"/>
        <v>2030</v>
      </c>
      <c r="G52" t="s">
        <v>122</v>
      </c>
      <c r="H52">
        <v>8.5810999999999998E-2</v>
      </c>
      <c r="I52">
        <v>1185</v>
      </c>
      <c r="J52">
        <v>64000</v>
      </c>
      <c r="K52">
        <v>2400000</v>
      </c>
      <c r="L52">
        <v>1</v>
      </c>
      <c r="M52">
        <v>2.6</v>
      </c>
    </row>
    <row r="53" spans="1:13" ht="15">
      <c r="A53" t="s">
        <v>134</v>
      </c>
      <c r="B53" t="s">
        <v>135</v>
      </c>
      <c r="C53" t="s">
        <v>91</v>
      </c>
      <c r="D53" t="str">
        <f t="shared" si="0"/>
        <v>Biofuel New</v>
      </c>
      <c r="E53" t="str">
        <f t="shared" si="1"/>
        <v>Biofuel</v>
      </c>
      <c r="F53" s="16">
        <f t="shared" si="2"/>
        <v>2050</v>
      </c>
      <c r="G53" t="s">
        <v>122</v>
      </c>
      <c r="H53">
        <v>8.5810999999999998E-2</v>
      </c>
      <c r="J53">
        <v>62000</v>
      </c>
      <c r="K53">
        <v>2300000</v>
      </c>
      <c r="L53">
        <v>1</v>
      </c>
      <c r="M53">
        <v>2.7</v>
      </c>
    </row>
    <row r="54" spans="1:13" ht="15">
      <c r="A54" t="s">
        <v>134</v>
      </c>
      <c r="B54" t="s">
        <v>135</v>
      </c>
      <c r="C54" t="s">
        <v>92</v>
      </c>
      <c r="D54" t="str">
        <f t="shared" si="0"/>
        <v>DSR</v>
      </c>
      <c r="E54" t="str">
        <f t="shared" si="1"/>
        <v>DSR</v>
      </c>
      <c r="F54" s="16">
        <f t="shared" si="2"/>
        <v>2030</v>
      </c>
      <c r="G54" t="s">
        <v>122</v>
      </c>
      <c r="I54">
        <v>460</v>
      </c>
      <c r="L54">
        <v>1</v>
      </c>
      <c r="M54">
        <v>344.82641033966041</v>
      </c>
    </row>
    <row r="55" spans="1:13" ht="15">
      <c r="A55" t="s">
        <v>134</v>
      </c>
      <c r="B55" t="s">
        <v>135</v>
      </c>
      <c r="C55" t="s">
        <v>95</v>
      </c>
      <c r="D55" t="str">
        <f t="shared" si="0"/>
        <v>H2 turbine</v>
      </c>
      <c r="E55" t="str">
        <f t="shared" si="1"/>
        <v>H2 turbine</v>
      </c>
      <c r="F55" s="16">
        <f t="shared" si="2"/>
        <v>2030</v>
      </c>
      <c r="G55" t="s">
        <v>122</v>
      </c>
      <c r="J55">
        <v>8700</v>
      </c>
      <c r="K55">
        <v>435000</v>
      </c>
      <c r="L55">
        <v>1</v>
      </c>
    </row>
    <row r="56" spans="1:13" ht="15">
      <c r="A56" t="s">
        <v>134</v>
      </c>
      <c r="B56" t="s">
        <v>135</v>
      </c>
      <c r="C56" t="s">
        <v>96</v>
      </c>
      <c r="D56" t="str">
        <f t="shared" si="0"/>
        <v>Nuclear</v>
      </c>
      <c r="E56" t="str">
        <f t="shared" si="1"/>
        <v>Nuclear</v>
      </c>
      <c r="F56" s="16">
        <f t="shared" si="2"/>
        <v>2030</v>
      </c>
      <c r="G56" t="s">
        <v>122</v>
      </c>
      <c r="H56">
        <v>8.5810999999999998E-2</v>
      </c>
      <c r="I56">
        <v>364.5</v>
      </c>
      <c r="J56">
        <v>111166.3</v>
      </c>
      <c r="K56">
        <v>7940450</v>
      </c>
      <c r="L56">
        <v>1</v>
      </c>
      <c r="M56">
        <v>3.5</v>
      </c>
    </row>
    <row r="57" spans="1:13" ht="15">
      <c r="A57" t="s">
        <v>134</v>
      </c>
      <c r="B57" t="s">
        <v>135</v>
      </c>
      <c r="C57" t="s">
        <v>97</v>
      </c>
      <c r="D57" t="str">
        <f t="shared" si="0"/>
        <v>Nuclear New</v>
      </c>
      <c r="E57" t="str">
        <f t="shared" si="1"/>
        <v>Nuclear</v>
      </c>
      <c r="F57" s="16">
        <f t="shared" si="2"/>
        <v>2050</v>
      </c>
      <c r="G57" t="s">
        <v>122</v>
      </c>
      <c r="H57">
        <v>7.3499999999999996E-2</v>
      </c>
      <c r="J57">
        <v>83999.999999999985</v>
      </c>
      <c r="K57">
        <v>6000000</v>
      </c>
      <c r="L57">
        <v>1</v>
      </c>
      <c r="M57">
        <v>8</v>
      </c>
    </row>
    <row r="58" spans="1:13" ht="15">
      <c r="A58" t="s">
        <v>134</v>
      </c>
      <c r="B58" t="s">
        <v>135</v>
      </c>
      <c r="C58" t="s">
        <v>98</v>
      </c>
      <c r="D58" t="str">
        <f t="shared" si="0"/>
        <v>Others renewable</v>
      </c>
      <c r="E58" t="str">
        <f t="shared" si="1"/>
        <v>Others renewable</v>
      </c>
      <c r="F58" s="16">
        <f t="shared" si="2"/>
        <v>2030</v>
      </c>
      <c r="G58" t="s">
        <v>122</v>
      </c>
      <c r="H58">
        <v>8.5810999999999998E-2</v>
      </c>
      <c r="I58">
        <v>457.2</v>
      </c>
      <c r="J58">
        <v>245000</v>
      </c>
      <c r="K58">
        <v>8600000</v>
      </c>
      <c r="L58">
        <v>1</v>
      </c>
      <c r="M58">
        <v>24.74</v>
      </c>
    </row>
    <row r="59" spans="1:13" ht="15">
      <c r="A59" t="s">
        <v>134</v>
      </c>
      <c r="B59" t="s">
        <v>135</v>
      </c>
      <c r="C59" t="s">
        <v>136</v>
      </c>
      <c r="D59" t="str">
        <f t="shared" si="0"/>
        <v>Others renewable New</v>
      </c>
      <c r="E59" t="str">
        <f t="shared" si="1"/>
        <v>Others renewable</v>
      </c>
      <c r="F59" s="16">
        <f t="shared" si="2"/>
        <v>2050</v>
      </c>
      <c r="G59" t="s">
        <v>122</v>
      </c>
      <c r="H59">
        <v>8.5810999999999998E-2</v>
      </c>
      <c r="J59">
        <v>209000</v>
      </c>
      <c r="K59">
        <v>7670000</v>
      </c>
      <c r="L59">
        <v>1</v>
      </c>
      <c r="M59">
        <v>23.93</v>
      </c>
    </row>
    <row r="60" spans="1:13" ht="15">
      <c r="A60" t="s">
        <v>134</v>
      </c>
      <c r="B60" t="s">
        <v>135</v>
      </c>
      <c r="C60" t="s">
        <v>100</v>
      </c>
      <c r="D60" t="str">
        <f t="shared" si="0"/>
        <v>Solar PV large</v>
      </c>
      <c r="E60" t="str">
        <f t="shared" si="1"/>
        <v>Solar PV large</v>
      </c>
      <c r="F60" s="16">
        <f t="shared" si="2"/>
        <v>2030</v>
      </c>
      <c r="G60" t="s">
        <v>122</v>
      </c>
      <c r="H60">
        <v>7.5009000000000006E-2</v>
      </c>
      <c r="I60">
        <v>46169.928815123567</v>
      </c>
      <c r="J60">
        <v>9500</v>
      </c>
      <c r="K60">
        <v>380000</v>
      </c>
      <c r="L60">
        <v>1</v>
      </c>
      <c r="M60">
        <v>0.5</v>
      </c>
    </row>
    <row r="61" spans="1:13" ht="15">
      <c r="A61" t="s">
        <v>134</v>
      </c>
      <c r="B61" t="s">
        <v>135</v>
      </c>
      <c r="C61" t="s">
        <v>101</v>
      </c>
      <c r="D61" t="str">
        <f t="shared" si="0"/>
        <v>Solar PV large New</v>
      </c>
      <c r="E61" t="str">
        <f t="shared" si="1"/>
        <v>Solar PV large</v>
      </c>
      <c r="F61" s="16">
        <f t="shared" si="2"/>
        <v>2050</v>
      </c>
      <c r="G61" t="s">
        <v>122</v>
      </c>
      <c r="H61">
        <v>7.5009000000000006E-2</v>
      </c>
      <c r="J61">
        <v>7400</v>
      </c>
      <c r="K61">
        <v>290000</v>
      </c>
      <c r="L61">
        <v>1</v>
      </c>
      <c r="M61">
        <v>0.5</v>
      </c>
    </row>
    <row r="62" spans="1:13" ht="15">
      <c r="A62" t="s">
        <v>134</v>
      </c>
      <c r="B62" t="s">
        <v>135</v>
      </c>
      <c r="C62" t="s">
        <v>102</v>
      </c>
      <c r="D62" t="str">
        <f t="shared" si="0"/>
        <v>Solar PV rooftop</v>
      </c>
      <c r="E62" t="str">
        <f t="shared" si="1"/>
        <v>Solar PV rooftop</v>
      </c>
      <c r="F62" s="16">
        <f t="shared" si="2"/>
        <v>2030</v>
      </c>
      <c r="G62" t="s">
        <v>122</v>
      </c>
      <c r="H62">
        <v>7.5009000000000006E-2</v>
      </c>
      <c r="J62">
        <v>9500</v>
      </c>
      <c r="K62">
        <v>840000</v>
      </c>
      <c r="L62">
        <v>1</v>
      </c>
      <c r="M62">
        <v>0.5</v>
      </c>
    </row>
    <row r="63" spans="1:13" ht="15">
      <c r="A63" t="s">
        <v>134</v>
      </c>
      <c r="B63" t="s">
        <v>135</v>
      </c>
      <c r="C63" t="s">
        <v>103</v>
      </c>
      <c r="D63" t="str">
        <f t="shared" si="0"/>
        <v>Solar PV rooftop New</v>
      </c>
      <c r="E63" t="str">
        <f t="shared" si="1"/>
        <v>Solar PV rooftop</v>
      </c>
      <c r="F63" s="16">
        <f t="shared" si="2"/>
        <v>2050</v>
      </c>
      <c r="G63" t="s">
        <v>122</v>
      </c>
      <c r="H63">
        <v>7.5009000000000006E-2</v>
      </c>
      <c r="J63">
        <v>10700</v>
      </c>
      <c r="K63">
        <v>640000</v>
      </c>
      <c r="L63">
        <v>1</v>
      </c>
      <c r="M63">
        <v>0.5</v>
      </c>
    </row>
    <row r="64" spans="1:13" ht="15">
      <c r="A64" t="s">
        <v>134</v>
      </c>
      <c r="B64" t="s">
        <v>135</v>
      </c>
      <c r="C64" t="s">
        <v>104</v>
      </c>
      <c r="D64" t="str">
        <f t="shared" si="0"/>
        <v>Wind Offshore</v>
      </c>
      <c r="E64" t="str">
        <f t="shared" si="1"/>
        <v>Wind Offshore</v>
      </c>
      <c r="F64" s="16">
        <f t="shared" si="2"/>
        <v>2030</v>
      </c>
      <c r="G64" t="s">
        <v>122</v>
      </c>
      <c r="H64">
        <v>8.0586000000000005E-2</v>
      </c>
      <c r="I64">
        <v>21470</v>
      </c>
      <c r="J64">
        <v>39000</v>
      </c>
      <c r="K64">
        <v>1800000</v>
      </c>
      <c r="L64">
        <v>1</v>
      </c>
      <c r="M64">
        <v>0.5</v>
      </c>
    </row>
    <row r="65" spans="1:13" ht="15">
      <c r="A65" t="s">
        <v>134</v>
      </c>
      <c r="B65" t="s">
        <v>135</v>
      </c>
      <c r="C65" t="s">
        <v>105</v>
      </c>
      <c r="D65" t="str">
        <f t="shared" si="0"/>
        <v>Wind Offshore New</v>
      </c>
      <c r="E65" t="str">
        <f t="shared" si="1"/>
        <v>Wind Offshore</v>
      </c>
      <c r="F65" s="16">
        <f t="shared" si="2"/>
        <v>2050</v>
      </c>
      <c r="G65" t="s">
        <v>122</v>
      </c>
      <c r="H65">
        <v>8.0586000000000005E-2</v>
      </c>
      <c r="J65">
        <v>33000</v>
      </c>
      <c r="K65">
        <v>1640000</v>
      </c>
      <c r="L65">
        <v>1</v>
      </c>
      <c r="M65">
        <v>0.5</v>
      </c>
    </row>
    <row r="66" spans="1:13" ht="15">
      <c r="A66" t="s">
        <v>134</v>
      </c>
      <c r="B66" t="s">
        <v>135</v>
      </c>
      <c r="C66" t="s">
        <v>106</v>
      </c>
      <c r="D66" t="str">
        <f t="shared" si="0"/>
        <v>Wind Onshore</v>
      </c>
      <c r="E66" t="str">
        <f t="shared" si="1"/>
        <v>Wind Onshore</v>
      </c>
      <c r="F66" s="16">
        <f t="shared" si="2"/>
        <v>2030</v>
      </c>
      <c r="G66" t="s">
        <v>122</v>
      </c>
      <c r="H66">
        <v>8.0586000000000005E-2</v>
      </c>
      <c r="I66">
        <v>11633</v>
      </c>
      <c r="J66">
        <v>12600</v>
      </c>
      <c r="K66">
        <v>1040000</v>
      </c>
      <c r="L66">
        <v>1</v>
      </c>
      <c r="M66">
        <v>0.5</v>
      </c>
    </row>
    <row r="67" spans="1:13" ht="15">
      <c r="A67" t="s">
        <v>134</v>
      </c>
      <c r="B67" t="s">
        <v>135</v>
      </c>
      <c r="C67" t="s">
        <v>107</v>
      </c>
      <c r="D67" t="str">
        <f t="shared" si="0"/>
        <v>Wind Onshore New</v>
      </c>
      <c r="E67" t="str">
        <f t="shared" si="1"/>
        <v>Wind Onshore</v>
      </c>
      <c r="F67" s="16">
        <f t="shared" si="2"/>
        <v>2050</v>
      </c>
      <c r="G67" t="s">
        <v>122</v>
      </c>
      <c r="H67">
        <v>8.0586000000000005E-2</v>
      </c>
      <c r="J67">
        <v>11340</v>
      </c>
      <c r="K67">
        <v>960000</v>
      </c>
      <c r="L67">
        <v>1</v>
      </c>
      <c r="M67">
        <v>0.5</v>
      </c>
    </row>
    <row r="68" spans="1:13" ht="15">
      <c r="A68" t="s">
        <v>134</v>
      </c>
      <c r="B68" t="s">
        <v>135</v>
      </c>
      <c r="C68" t="s">
        <v>108</v>
      </c>
      <c r="D68" t="str">
        <f t="shared" si="0"/>
        <v>electrolyser</v>
      </c>
      <c r="E68" t="str">
        <f t="shared" si="1"/>
        <v>electrolyser</v>
      </c>
      <c r="F68" s="16">
        <f t="shared" si="2"/>
        <v>2030</v>
      </c>
      <c r="G68" t="s">
        <v>121</v>
      </c>
      <c r="L68">
        <v>1</v>
      </c>
    </row>
    <row r="69" spans="1:13" ht="15">
      <c r="A69" t="s">
        <v>134</v>
      </c>
      <c r="B69" t="s">
        <v>135</v>
      </c>
      <c r="C69" t="s">
        <v>137</v>
      </c>
      <c r="D69" t="str">
        <f t="shared" si="0"/>
        <v>ev</v>
      </c>
      <c r="E69" t="str">
        <f t="shared" si="1"/>
        <v>ev</v>
      </c>
      <c r="F69" s="16">
        <f t="shared" si="2"/>
        <v>2030</v>
      </c>
      <c r="G69" t="s">
        <v>121</v>
      </c>
      <c r="I69">
        <v>35174.368000000002</v>
      </c>
      <c r="L69">
        <v>1</v>
      </c>
    </row>
    <row r="70" spans="1:13" ht="15">
      <c r="A70" t="s">
        <v>134</v>
      </c>
      <c r="B70" t="s">
        <v>135</v>
      </c>
      <c r="C70" t="s">
        <v>128</v>
      </c>
      <c r="D70" t="str">
        <f t="shared" si="0"/>
        <v>residential.A2WHP_DHW</v>
      </c>
      <c r="E70" t="str">
        <f t="shared" si="1"/>
        <v>residential.A2WHP_DHW</v>
      </c>
      <c r="F70" s="16">
        <f t="shared" si="2"/>
        <v>2030</v>
      </c>
      <c r="G70" t="s">
        <v>121</v>
      </c>
      <c r="I70">
        <v>1773.915272638189</v>
      </c>
      <c r="L70">
        <v>1773.915272638189</v>
      </c>
    </row>
    <row r="71" spans="1:13" ht="15">
      <c r="A71" t="s">
        <v>134</v>
      </c>
      <c r="B71" t="s">
        <v>135</v>
      </c>
      <c r="C71" t="s">
        <v>131</v>
      </c>
      <c r="D71" t="str">
        <f t="shared" si="0"/>
        <v>residential.A2WHP_radiators</v>
      </c>
      <c r="E71" t="str">
        <f t="shared" si="1"/>
        <v>residential.A2WHP_radiators</v>
      </c>
      <c r="F71" s="16">
        <f t="shared" si="2"/>
        <v>2030</v>
      </c>
      <c r="G71" t="s">
        <v>121</v>
      </c>
      <c r="I71">
        <v>17739.15272638189</v>
      </c>
      <c r="L71">
        <v>17739.15272638189</v>
      </c>
    </row>
    <row r="72" spans="1:13" ht="15">
      <c r="A72" t="s">
        <v>134</v>
      </c>
      <c r="B72" t="s">
        <v>135</v>
      </c>
      <c r="C72" t="s">
        <v>133</v>
      </c>
      <c r="D72" t="str">
        <f t="shared" si="0"/>
        <v>residential.ideal_cooling</v>
      </c>
      <c r="E72" t="str">
        <f t="shared" si="1"/>
        <v>residential.ideal_cooling</v>
      </c>
      <c r="F72" s="16">
        <f t="shared" si="2"/>
        <v>2030</v>
      </c>
      <c r="G72" t="s">
        <v>121</v>
      </c>
      <c r="I72">
        <v>5321.745817914566</v>
      </c>
      <c r="L72">
        <v>5321.745817914566</v>
      </c>
    </row>
    <row r="73" spans="1:13" ht="15">
      <c r="A73" t="s">
        <v>134</v>
      </c>
      <c r="B73" t="s">
        <v>135</v>
      </c>
      <c r="C73" t="s">
        <v>138</v>
      </c>
      <c r="D73" t="str">
        <f t="shared" si="0"/>
        <v>H2 plant</v>
      </c>
      <c r="E73" t="str">
        <f t="shared" si="1"/>
        <v>H2 plant</v>
      </c>
      <c r="F73" s="16">
        <f t="shared" si="2"/>
        <v>2030</v>
      </c>
      <c r="G73" t="s">
        <v>122</v>
      </c>
      <c r="H73">
        <v>8.5810999999999998E-2</v>
      </c>
      <c r="I73">
        <v>1.0000000000000001E-15</v>
      </c>
      <c r="J73">
        <v>16700</v>
      </c>
      <c r="K73">
        <v>835000</v>
      </c>
      <c r="L73">
        <v>1</v>
      </c>
      <c r="M73">
        <v>0.5</v>
      </c>
    </row>
    <row r="74" spans="1:13" ht="15">
      <c r="A74" t="s">
        <v>139</v>
      </c>
      <c r="B74" t="s">
        <v>137</v>
      </c>
      <c r="C74" t="s">
        <v>137</v>
      </c>
      <c r="D74" t="str">
        <f t="shared" si="0"/>
        <v>ev</v>
      </c>
      <c r="E74" t="str">
        <f t="shared" si="1"/>
        <v>ev</v>
      </c>
      <c r="F74" s="16">
        <f t="shared" si="2"/>
        <v>2030</v>
      </c>
      <c r="G74" t="s">
        <v>122</v>
      </c>
      <c r="L74">
        <v>1</v>
      </c>
    </row>
    <row r="77" spans="1:13">
      <c r="A77" s="7" t="s">
        <v>25</v>
      </c>
      <c r="B77" s="7">
        <v>2030</v>
      </c>
      <c r="C77" s="7">
        <v>2050</v>
      </c>
    </row>
    <row r="78" spans="1:13">
      <c r="A78" s="8" t="s">
        <v>144</v>
      </c>
    </row>
    <row r="79" spans="1:13">
      <c r="A79" s="9" t="s">
        <v>41</v>
      </c>
      <c r="B79">
        <v>284000</v>
      </c>
      <c r="C79">
        <v>270000</v>
      </c>
    </row>
    <row r="80" spans="1:13">
      <c r="A80" s="8" t="s">
        <v>146</v>
      </c>
      <c r="B80">
        <v>2400000</v>
      </c>
      <c r="C80">
        <v>2300000</v>
      </c>
    </row>
    <row r="81" spans="1:3">
      <c r="A81" s="8" t="s">
        <v>147</v>
      </c>
    </row>
    <row r="82" spans="1:3">
      <c r="A82" s="9" t="s">
        <v>32</v>
      </c>
      <c r="B82">
        <v>350000</v>
      </c>
    </row>
    <row r="83" spans="1:3">
      <c r="A83" s="8" t="s">
        <v>139</v>
      </c>
    </row>
    <row r="84" spans="1:3">
      <c r="A84" s="8" t="s">
        <v>149</v>
      </c>
      <c r="B84">
        <v>835000</v>
      </c>
    </row>
    <row r="85" spans="1:3">
      <c r="A85" s="8" t="s">
        <v>150</v>
      </c>
      <c r="B85">
        <v>1000000</v>
      </c>
    </row>
    <row r="86" spans="1:3">
      <c r="A86" s="9" t="s">
        <v>37</v>
      </c>
      <c r="B86">
        <v>435000</v>
      </c>
    </row>
    <row r="87" spans="1:3">
      <c r="A87" s="8" t="s">
        <v>42</v>
      </c>
      <c r="B87">
        <v>7940450</v>
      </c>
      <c r="C87">
        <v>6000000</v>
      </c>
    </row>
    <row r="88" spans="1:3">
      <c r="A88" s="8" t="s">
        <v>152</v>
      </c>
      <c r="B88">
        <v>8600000</v>
      </c>
      <c r="C88">
        <v>7670000</v>
      </c>
    </row>
    <row r="89" spans="1:3">
      <c r="A89" s="8" t="s">
        <v>153</v>
      </c>
    </row>
    <row r="90" spans="1:3">
      <c r="A90" s="8" t="s">
        <v>154</v>
      </c>
    </row>
    <row r="91" spans="1:3">
      <c r="A91" s="8" t="s">
        <v>155</v>
      </c>
    </row>
    <row r="92" spans="1:3">
      <c r="A92" s="8" t="s">
        <v>156</v>
      </c>
    </row>
    <row r="93" spans="1:3">
      <c r="A93" s="8" t="s">
        <v>157</v>
      </c>
    </row>
    <row r="94" spans="1:3">
      <c r="A94" s="9" t="s">
        <v>45</v>
      </c>
      <c r="B94">
        <v>380000</v>
      </c>
      <c r="C94">
        <v>290000</v>
      </c>
    </row>
    <row r="95" spans="1:3">
      <c r="A95" s="8" t="s">
        <v>159</v>
      </c>
      <c r="B95">
        <v>840000</v>
      </c>
      <c r="C95">
        <v>640000</v>
      </c>
    </row>
    <row r="96" spans="1:3">
      <c r="A96" s="9" t="s">
        <v>46</v>
      </c>
      <c r="B96">
        <v>1800000</v>
      </c>
      <c r="C96">
        <v>1640000</v>
      </c>
    </row>
    <row r="97" spans="1:3">
      <c r="A97" s="9" t="s">
        <v>47</v>
      </c>
      <c r="B97">
        <v>1040000</v>
      </c>
      <c r="C97">
        <v>960000</v>
      </c>
    </row>
    <row r="98" spans="1:3">
      <c r="A98" s="9"/>
    </row>
    <row r="99" spans="1:3">
      <c r="A99" s="9"/>
    </row>
    <row r="100" spans="1:3">
      <c r="A100" s="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919C5-07FE-4AE2-AA9E-FE62D2303B6B}">
  <dimension ref="A1:AN42"/>
  <sheetViews>
    <sheetView workbookViewId="0">
      <selection activeCell="AK16" sqref="AK16"/>
    </sheetView>
  </sheetViews>
  <sheetFormatPr defaultRowHeight="14.5"/>
  <cols>
    <col min="8" max="9" width="13.08984375" customWidth="1"/>
    <col min="10" max="10" width="11.26953125" bestFit="1" customWidth="1"/>
    <col min="11" max="11" width="9.54296875" customWidth="1"/>
    <col min="12" max="34" width="2.453125" customWidth="1"/>
    <col min="35" max="35" width="4.08984375" customWidth="1"/>
    <col min="36" max="39" width="2.453125" customWidth="1"/>
    <col min="40" max="40" width="7.6328125" customWidth="1"/>
    <col min="41" max="44" width="1.7265625" customWidth="1"/>
    <col min="45" max="45" width="6.26953125" customWidth="1"/>
  </cols>
  <sheetData>
    <row r="1" spans="1:40">
      <c r="A1" s="6" t="s">
        <v>56</v>
      </c>
      <c r="C1" t="s">
        <v>71</v>
      </c>
      <c r="F1" t="s">
        <v>57</v>
      </c>
    </row>
    <row r="2" spans="1:40">
      <c r="A2" s="6"/>
      <c r="B2" s="6">
        <v>2020</v>
      </c>
      <c r="C2" s="6">
        <v>2030</v>
      </c>
      <c r="D2" s="6">
        <v>2050</v>
      </c>
      <c r="G2" t="s">
        <v>70</v>
      </c>
      <c r="H2" t="s">
        <v>73</v>
      </c>
      <c r="I2" t="s">
        <v>74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  <c r="Q2">
        <v>7</v>
      </c>
      <c r="R2">
        <v>8</v>
      </c>
      <c r="S2">
        <v>9</v>
      </c>
      <c r="T2">
        <v>10</v>
      </c>
      <c r="U2">
        <v>11</v>
      </c>
      <c r="V2">
        <v>12</v>
      </c>
      <c r="W2">
        <v>13</v>
      </c>
      <c r="X2">
        <v>14</v>
      </c>
      <c r="Y2">
        <v>15</v>
      </c>
      <c r="Z2">
        <v>16</v>
      </c>
      <c r="AA2">
        <v>17</v>
      </c>
      <c r="AB2">
        <v>18</v>
      </c>
      <c r="AC2">
        <v>19</v>
      </c>
      <c r="AD2">
        <v>20</v>
      </c>
      <c r="AE2">
        <v>21</v>
      </c>
      <c r="AF2">
        <v>22</v>
      </c>
      <c r="AG2">
        <v>23</v>
      </c>
      <c r="AH2">
        <v>24</v>
      </c>
      <c r="AI2">
        <v>25</v>
      </c>
      <c r="AJ2">
        <v>26</v>
      </c>
      <c r="AK2">
        <v>27</v>
      </c>
      <c r="AL2">
        <v>28</v>
      </c>
      <c r="AM2">
        <v>29</v>
      </c>
      <c r="AN2">
        <v>30</v>
      </c>
    </row>
    <row r="3" spans="1:40">
      <c r="A3" s="9" t="s">
        <v>26</v>
      </c>
      <c r="B3" s="6">
        <f>IF(ISBLANK(E3),#N/A,E3/1000000)</f>
        <v>2.04</v>
      </c>
      <c r="C3" s="6">
        <f t="shared" ref="C3:D18" si="0">IF(ISBLANK(F3),#N/A,F3/1000000)</f>
        <v>2.04</v>
      </c>
      <c r="D3" s="6" t="e">
        <f t="shared" si="0"/>
        <v>#N/A</v>
      </c>
      <c r="E3" s="6">
        <v>2040000</v>
      </c>
      <c r="F3" s="6">
        <v>2040000</v>
      </c>
      <c r="G3" s="6"/>
      <c r="J3">
        <f t="shared" ref="J3:J21" si="1">F3</f>
        <v>2040000</v>
      </c>
    </row>
    <row r="4" spans="1:40">
      <c r="A4" s="9" t="s">
        <v>27</v>
      </c>
      <c r="B4" s="6" t="e">
        <f t="shared" ref="B4:D24" si="2">IF(ISBLANK(E4),#N/A,E4/1000000)</f>
        <v>#N/A</v>
      </c>
      <c r="C4" s="6">
        <f t="shared" si="0"/>
        <v>2.9</v>
      </c>
      <c r="D4" s="6" t="e">
        <f t="shared" si="0"/>
        <v>#N/A</v>
      </c>
      <c r="E4" s="6"/>
      <c r="F4" s="6">
        <v>2900000</v>
      </c>
      <c r="G4" s="6"/>
      <c r="J4">
        <f t="shared" si="1"/>
        <v>2900000</v>
      </c>
    </row>
    <row r="5" spans="1:40">
      <c r="A5" s="9" t="s">
        <v>28</v>
      </c>
      <c r="B5" s="6" t="e">
        <f t="shared" si="2"/>
        <v>#N/A</v>
      </c>
      <c r="C5" s="6">
        <f t="shared" si="0"/>
        <v>0.83</v>
      </c>
      <c r="D5" s="6" t="e">
        <f t="shared" si="0"/>
        <v>#N/A</v>
      </c>
      <c r="E5" s="6"/>
      <c r="F5" s="6">
        <v>830000</v>
      </c>
      <c r="G5" s="6"/>
      <c r="J5">
        <f t="shared" si="1"/>
        <v>830000</v>
      </c>
    </row>
    <row r="6" spans="1:40">
      <c r="A6" s="9" t="s">
        <v>29</v>
      </c>
      <c r="B6" s="6" t="e">
        <f t="shared" si="2"/>
        <v>#N/A</v>
      </c>
      <c r="C6" s="6">
        <f t="shared" si="0"/>
        <v>1.2</v>
      </c>
      <c r="D6" s="6" t="e">
        <f t="shared" si="0"/>
        <v>#N/A</v>
      </c>
      <c r="E6" s="6"/>
      <c r="F6" s="6">
        <v>1200000</v>
      </c>
      <c r="G6" s="6"/>
      <c r="J6">
        <f t="shared" si="1"/>
        <v>1200000</v>
      </c>
    </row>
    <row r="7" spans="1:40">
      <c r="A7" s="9" t="s">
        <v>30</v>
      </c>
      <c r="B7" s="6" t="e">
        <f t="shared" si="2"/>
        <v>#N/A</v>
      </c>
      <c r="C7" s="6">
        <f t="shared" si="0"/>
        <v>1.2</v>
      </c>
      <c r="D7" s="6" t="e">
        <f t="shared" si="0"/>
        <v>#N/A</v>
      </c>
      <c r="E7" s="6"/>
      <c r="F7" s="6">
        <v>1200000</v>
      </c>
      <c r="G7" s="6"/>
      <c r="J7">
        <f t="shared" si="1"/>
        <v>1200000</v>
      </c>
    </row>
    <row r="8" spans="1:40">
      <c r="A8" s="9" t="s">
        <v>31</v>
      </c>
      <c r="B8" s="6">
        <f t="shared" si="2"/>
        <v>3.84551</v>
      </c>
      <c r="C8" s="6" t="e">
        <f t="shared" si="0"/>
        <v>#N/A</v>
      </c>
      <c r="D8" s="6" t="e">
        <f t="shared" si="0"/>
        <v>#N/A</v>
      </c>
      <c r="E8" s="6">
        <v>3845510</v>
      </c>
      <c r="F8" s="6"/>
      <c r="G8" s="6"/>
      <c r="J8">
        <f t="shared" si="1"/>
        <v>0</v>
      </c>
    </row>
    <row r="9" spans="1:40">
      <c r="A9" s="9" t="s">
        <v>32</v>
      </c>
      <c r="B9" s="6" t="e">
        <f t="shared" si="2"/>
        <v>#N/A</v>
      </c>
      <c r="C9" s="6" t="e">
        <f t="shared" si="0"/>
        <v>#N/A</v>
      </c>
      <c r="D9" s="6">
        <f t="shared" si="0"/>
        <v>0.35</v>
      </c>
      <c r="E9" s="6"/>
      <c r="F9" s="6"/>
      <c r="G9" s="6">
        <v>350000</v>
      </c>
      <c r="J9">
        <f t="shared" si="1"/>
        <v>0</v>
      </c>
    </row>
    <row r="10" spans="1:40">
      <c r="A10" s="9" t="s">
        <v>33</v>
      </c>
      <c r="B10" s="6">
        <f t="shared" si="2"/>
        <v>0.34300000000000003</v>
      </c>
      <c r="C10" s="6" t="e">
        <f t="shared" si="0"/>
        <v>#N/A</v>
      </c>
      <c r="D10" s="6" t="e">
        <f t="shared" si="0"/>
        <v>#N/A</v>
      </c>
      <c r="E10" s="6">
        <v>343000</v>
      </c>
      <c r="F10" s="6"/>
      <c r="G10" s="6"/>
      <c r="J10">
        <f t="shared" si="1"/>
        <v>0</v>
      </c>
    </row>
    <row r="11" spans="1:40">
      <c r="A11" s="9" t="s">
        <v>34</v>
      </c>
      <c r="B11" s="6" t="e">
        <f t="shared" si="2"/>
        <v>#N/A</v>
      </c>
      <c r="C11" s="6" t="e">
        <f t="shared" si="0"/>
        <v>#N/A</v>
      </c>
      <c r="D11" s="6">
        <f t="shared" si="0"/>
        <v>0.8</v>
      </c>
      <c r="E11" s="6"/>
      <c r="F11" s="6"/>
      <c r="G11" s="6">
        <v>800000</v>
      </c>
      <c r="J11">
        <f t="shared" si="1"/>
        <v>0</v>
      </c>
    </row>
    <row r="12" spans="1:40">
      <c r="A12" s="9" t="s">
        <v>35</v>
      </c>
      <c r="B12" s="6" t="e">
        <f t="shared" si="2"/>
        <v>#N/A</v>
      </c>
      <c r="C12" s="6" t="e">
        <f t="shared" si="0"/>
        <v>#N/A</v>
      </c>
      <c r="D12" s="6">
        <f t="shared" si="0"/>
        <v>0.73</v>
      </c>
      <c r="E12" s="6"/>
      <c r="F12" s="6"/>
      <c r="G12" s="6">
        <v>730000</v>
      </c>
      <c r="J12">
        <f t="shared" si="1"/>
        <v>0</v>
      </c>
    </row>
    <row r="13" spans="1:40">
      <c r="A13" s="9" t="s">
        <v>36</v>
      </c>
      <c r="B13" s="6" t="e">
        <f t="shared" si="2"/>
        <v>#N/A</v>
      </c>
      <c r="C13" s="6" t="e">
        <f t="shared" si="0"/>
        <v>#N/A</v>
      </c>
      <c r="D13" s="6">
        <f t="shared" si="0"/>
        <v>0.75</v>
      </c>
      <c r="E13" s="6"/>
      <c r="F13" s="6"/>
      <c r="G13" s="6">
        <v>750000</v>
      </c>
      <c r="J13">
        <f t="shared" si="1"/>
        <v>0</v>
      </c>
    </row>
    <row r="14" spans="1:40">
      <c r="A14" s="9" t="s">
        <v>37</v>
      </c>
      <c r="B14" s="6" t="e">
        <f t="shared" si="2"/>
        <v>#N/A</v>
      </c>
      <c r="C14" s="6" t="e">
        <f t="shared" si="0"/>
        <v>#N/A</v>
      </c>
      <c r="D14" s="6">
        <f t="shared" si="0"/>
        <v>0.435</v>
      </c>
      <c r="E14" s="6"/>
      <c r="F14" s="6"/>
      <c r="G14" s="6">
        <v>435000</v>
      </c>
      <c r="J14">
        <f t="shared" si="1"/>
        <v>0</v>
      </c>
    </row>
    <row r="15" spans="1:40">
      <c r="A15" s="9" t="s">
        <v>38</v>
      </c>
      <c r="B15" s="6">
        <f t="shared" si="2"/>
        <v>8</v>
      </c>
      <c r="C15" s="6">
        <f t="shared" si="0"/>
        <v>2.69</v>
      </c>
      <c r="D15" s="6" t="e">
        <f t="shared" si="0"/>
        <v>#N/A</v>
      </c>
      <c r="E15" s="6">
        <v>8000000</v>
      </c>
      <c r="F15" s="6">
        <v>2690000</v>
      </c>
      <c r="G15" s="6"/>
      <c r="J15">
        <f t="shared" si="1"/>
        <v>2690000</v>
      </c>
    </row>
    <row r="16" spans="1:40">
      <c r="A16" s="9" t="s">
        <v>39</v>
      </c>
      <c r="B16" s="6">
        <f t="shared" si="2"/>
        <v>8</v>
      </c>
      <c r="C16" s="6" t="e">
        <f t="shared" si="0"/>
        <v>#N/A</v>
      </c>
      <c r="D16" s="6" t="e">
        <f t="shared" si="0"/>
        <v>#N/A</v>
      </c>
      <c r="E16" s="6">
        <v>8000000</v>
      </c>
      <c r="F16" s="6"/>
      <c r="G16" s="6"/>
      <c r="J16">
        <f t="shared" si="1"/>
        <v>0</v>
      </c>
    </row>
    <row r="17" spans="1:40">
      <c r="A17" s="9" t="s">
        <v>40</v>
      </c>
      <c r="B17" s="6">
        <f t="shared" si="2"/>
        <v>3.84551</v>
      </c>
      <c r="C17" s="6" t="e">
        <f t="shared" si="0"/>
        <v>#N/A</v>
      </c>
      <c r="D17" s="6" t="e">
        <f t="shared" si="0"/>
        <v>#N/A</v>
      </c>
      <c r="E17" s="6">
        <v>3845510</v>
      </c>
      <c r="F17" s="6"/>
      <c r="G17" s="6"/>
      <c r="J17">
        <f t="shared" si="1"/>
        <v>0</v>
      </c>
    </row>
    <row r="18" spans="1:40">
      <c r="A18" s="9" t="s">
        <v>41</v>
      </c>
      <c r="B18" s="6">
        <f t="shared" si="2"/>
        <v>0.32100000000000001</v>
      </c>
      <c r="C18" s="6">
        <f t="shared" si="0"/>
        <v>0.17599999999999999</v>
      </c>
      <c r="D18" s="6" t="e">
        <f t="shared" si="0"/>
        <v>#N/A</v>
      </c>
      <c r="E18" s="6">
        <v>321000</v>
      </c>
      <c r="F18" s="6">
        <v>176000</v>
      </c>
      <c r="G18" s="6"/>
      <c r="J18">
        <f t="shared" si="1"/>
        <v>176000</v>
      </c>
    </row>
    <row r="19" spans="1:40">
      <c r="A19" s="9" t="s">
        <v>42</v>
      </c>
      <c r="B19" s="6">
        <f t="shared" si="2"/>
        <v>7.9404500000000002</v>
      </c>
      <c r="C19" s="6">
        <f t="shared" si="2"/>
        <v>4</v>
      </c>
      <c r="D19" s="6" t="e">
        <f t="shared" si="2"/>
        <v>#N/A</v>
      </c>
      <c r="E19" s="6">
        <v>7940450</v>
      </c>
      <c r="F19" s="6">
        <v>4000000</v>
      </c>
      <c r="G19" s="6"/>
      <c r="J19">
        <f t="shared" si="1"/>
        <v>4000000</v>
      </c>
    </row>
    <row r="20" spans="1:40">
      <c r="A20" s="9" t="s">
        <v>43</v>
      </c>
      <c r="B20" s="6" t="e">
        <f t="shared" si="2"/>
        <v>#N/A</v>
      </c>
      <c r="C20" s="6">
        <f t="shared" si="2"/>
        <v>0.435</v>
      </c>
      <c r="D20" s="6" t="e">
        <f t="shared" si="2"/>
        <v>#N/A</v>
      </c>
      <c r="E20" s="6"/>
      <c r="F20" s="6">
        <v>435000</v>
      </c>
      <c r="G20" s="6"/>
      <c r="J20">
        <f t="shared" si="1"/>
        <v>435000</v>
      </c>
    </row>
    <row r="21" spans="1:40">
      <c r="A21" s="9" t="s">
        <v>44</v>
      </c>
      <c r="B21" s="6">
        <f t="shared" si="2"/>
        <v>2</v>
      </c>
      <c r="C21" s="6" t="e">
        <f t="shared" si="2"/>
        <v>#N/A</v>
      </c>
      <c r="D21" s="6" t="e">
        <f t="shared" si="2"/>
        <v>#N/A</v>
      </c>
      <c r="E21" s="6">
        <v>2000000</v>
      </c>
      <c r="F21" s="6"/>
      <c r="G21" s="6"/>
      <c r="J21">
        <f t="shared" si="1"/>
        <v>0</v>
      </c>
    </row>
    <row r="22" spans="1:40">
      <c r="A22" s="9" t="s">
        <v>45</v>
      </c>
      <c r="B22" s="6">
        <f t="shared" si="2"/>
        <v>0.58699999999999997</v>
      </c>
      <c r="C22" s="6">
        <f t="shared" si="2"/>
        <v>0.38</v>
      </c>
      <c r="D22" s="6">
        <f t="shared" si="2"/>
        <v>0.38</v>
      </c>
      <c r="E22" s="6">
        <v>587000</v>
      </c>
      <c r="F22" s="6">
        <v>380000</v>
      </c>
      <c r="G22" s="6">
        <v>380000</v>
      </c>
      <c r="H22" s="13">
        <f>NPV(0.1,J22:AH22)</f>
        <v>8101.1801766502595</v>
      </c>
      <c r="I22">
        <v>0.12</v>
      </c>
      <c r="J22" s="13">
        <f>-F22*0.3</f>
        <v>-114000</v>
      </c>
      <c r="K22">
        <f>-J22*I22</f>
        <v>13680</v>
      </c>
      <c r="L22">
        <f>K22</f>
        <v>13680</v>
      </c>
      <c r="M22">
        <f t="shared" ref="M22:AH22" si="3">L22</f>
        <v>13680</v>
      </c>
      <c r="N22">
        <f t="shared" si="3"/>
        <v>13680</v>
      </c>
      <c r="O22">
        <f t="shared" si="3"/>
        <v>13680</v>
      </c>
      <c r="P22">
        <f t="shared" si="3"/>
        <v>13680</v>
      </c>
      <c r="Q22">
        <f t="shared" si="3"/>
        <v>13680</v>
      </c>
      <c r="R22">
        <f t="shared" si="3"/>
        <v>13680</v>
      </c>
      <c r="S22">
        <f t="shared" si="3"/>
        <v>13680</v>
      </c>
      <c r="T22">
        <f t="shared" si="3"/>
        <v>13680</v>
      </c>
      <c r="U22">
        <f t="shared" si="3"/>
        <v>13680</v>
      </c>
      <c r="V22">
        <f t="shared" si="3"/>
        <v>13680</v>
      </c>
      <c r="W22">
        <f t="shared" si="3"/>
        <v>13680</v>
      </c>
      <c r="X22">
        <f t="shared" si="3"/>
        <v>13680</v>
      </c>
      <c r="Y22">
        <f t="shared" si="3"/>
        <v>13680</v>
      </c>
      <c r="Z22">
        <f t="shared" si="3"/>
        <v>13680</v>
      </c>
      <c r="AA22">
        <f t="shared" si="3"/>
        <v>13680</v>
      </c>
      <c r="AB22">
        <f t="shared" si="3"/>
        <v>13680</v>
      </c>
      <c r="AC22">
        <f t="shared" si="3"/>
        <v>13680</v>
      </c>
      <c r="AD22">
        <f t="shared" si="3"/>
        <v>13680</v>
      </c>
      <c r="AE22">
        <f t="shared" si="3"/>
        <v>13680</v>
      </c>
      <c r="AF22">
        <f t="shared" si="3"/>
        <v>13680</v>
      </c>
      <c r="AG22">
        <f t="shared" si="3"/>
        <v>13680</v>
      </c>
      <c r="AH22">
        <f t="shared" si="3"/>
        <v>13680</v>
      </c>
      <c r="AI22">
        <f t="shared" ref="AI22:AN22" si="4">AH22</f>
        <v>13680</v>
      </c>
      <c r="AJ22">
        <f t="shared" si="4"/>
        <v>13680</v>
      </c>
      <c r="AK22">
        <f t="shared" si="4"/>
        <v>13680</v>
      </c>
      <c r="AL22">
        <f t="shared" si="4"/>
        <v>13680</v>
      </c>
      <c r="AM22">
        <f t="shared" si="4"/>
        <v>13680</v>
      </c>
      <c r="AN22">
        <f t="shared" si="4"/>
        <v>13680</v>
      </c>
    </row>
    <row r="23" spans="1:40">
      <c r="A23" s="9" t="s">
        <v>46</v>
      </c>
      <c r="B23" s="6">
        <f t="shared" si="2"/>
        <v>2.27</v>
      </c>
      <c r="C23" s="6">
        <f t="shared" si="2"/>
        <v>1.93</v>
      </c>
      <c r="D23" s="6">
        <f t="shared" si="2"/>
        <v>1.8</v>
      </c>
      <c r="E23" s="6">
        <v>2270000</v>
      </c>
      <c r="F23" s="6">
        <v>1930000</v>
      </c>
      <c r="G23" s="6">
        <v>1800000</v>
      </c>
      <c r="H23" s="13">
        <f t="shared" ref="H23" si="5">NPV(0.1,J23:AH23)</f>
        <v>41145.467739302665</v>
      </c>
      <c r="I23">
        <v>0.12</v>
      </c>
      <c r="J23" s="13">
        <f t="shared" ref="J23" si="6">-F23*0.3</f>
        <v>-579000</v>
      </c>
      <c r="K23">
        <f>-J23*I23</f>
        <v>69480</v>
      </c>
      <c r="L23">
        <f t="shared" ref="L23:AH23" si="7">K23</f>
        <v>69480</v>
      </c>
      <c r="M23">
        <f t="shared" si="7"/>
        <v>69480</v>
      </c>
      <c r="N23">
        <f t="shared" si="7"/>
        <v>69480</v>
      </c>
      <c r="O23">
        <f t="shared" si="7"/>
        <v>69480</v>
      </c>
      <c r="P23">
        <f t="shared" si="7"/>
        <v>69480</v>
      </c>
      <c r="Q23">
        <f t="shared" si="7"/>
        <v>69480</v>
      </c>
      <c r="R23">
        <f t="shared" si="7"/>
        <v>69480</v>
      </c>
      <c r="S23">
        <f t="shared" si="7"/>
        <v>69480</v>
      </c>
      <c r="T23">
        <f t="shared" si="7"/>
        <v>69480</v>
      </c>
      <c r="U23">
        <f t="shared" si="7"/>
        <v>69480</v>
      </c>
      <c r="V23">
        <f t="shared" si="7"/>
        <v>69480</v>
      </c>
      <c r="W23">
        <f t="shared" si="7"/>
        <v>69480</v>
      </c>
      <c r="X23">
        <f t="shared" si="7"/>
        <v>69480</v>
      </c>
      <c r="Y23">
        <f t="shared" si="7"/>
        <v>69480</v>
      </c>
      <c r="Z23">
        <f t="shared" si="7"/>
        <v>69480</v>
      </c>
      <c r="AA23">
        <f t="shared" si="7"/>
        <v>69480</v>
      </c>
      <c r="AB23">
        <f t="shared" si="7"/>
        <v>69480</v>
      </c>
      <c r="AC23">
        <f t="shared" si="7"/>
        <v>69480</v>
      </c>
      <c r="AD23">
        <f t="shared" si="7"/>
        <v>69480</v>
      </c>
      <c r="AE23">
        <f t="shared" si="7"/>
        <v>69480</v>
      </c>
      <c r="AF23">
        <f t="shared" si="7"/>
        <v>69480</v>
      </c>
      <c r="AG23">
        <f t="shared" si="7"/>
        <v>69480</v>
      </c>
      <c r="AH23">
        <f t="shared" si="7"/>
        <v>69480</v>
      </c>
      <c r="AI23">
        <f t="shared" ref="AI23:AN23" si="8">AH23</f>
        <v>69480</v>
      </c>
      <c r="AJ23">
        <f t="shared" si="8"/>
        <v>69480</v>
      </c>
      <c r="AK23">
        <f t="shared" si="8"/>
        <v>69480</v>
      </c>
      <c r="AL23">
        <f t="shared" si="8"/>
        <v>69480</v>
      </c>
      <c r="AM23">
        <f t="shared" si="8"/>
        <v>69480</v>
      </c>
      <c r="AN23">
        <f t="shared" si="8"/>
        <v>69480</v>
      </c>
    </row>
    <row r="24" spans="1:40">
      <c r="A24" s="9" t="s">
        <v>47</v>
      </c>
      <c r="B24" s="6">
        <f t="shared" si="2"/>
        <v>1.1499999999999999</v>
      </c>
      <c r="C24" s="6">
        <f t="shared" si="2"/>
        <v>1.04</v>
      </c>
      <c r="D24" s="6">
        <f t="shared" si="2"/>
        <v>1.04</v>
      </c>
      <c r="E24" s="6">
        <v>1150000</v>
      </c>
      <c r="F24" s="6">
        <v>1040000</v>
      </c>
      <c r="G24" s="6">
        <v>1040000</v>
      </c>
      <c r="H24" s="13"/>
      <c r="J24" s="13"/>
    </row>
    <row r="27" spans="1:40">
      <c r="H27" s="13">
        <v>2724418</v>
      </c>
      <c r="I27" s="13"/>
      <c r="J27" s="13">
        <f>H27/350</f>
        <v>7784.0514285714289</v>
      </c>
    </row>
    <row r="28" spans="1:40">
      <c r="H28" s="13">
        <v>800000</v>
      </c>
      <c r="I28" s="13"/>
      <c r="J28" s="13">
        <f>H28/350</f>
        <v>2285.7142857142858</v>
      </c>
      <c r="L28" t="s">
        <v>72</v>
      </c>
    </row>
    <row r="42" spans="11:11">
      <c r="K4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CECFC-4612-4C4E-B0A2-4ADEBC6DC152}">
  <dimension ref="A1:E8"/>
  <sheetViews>
    <sheetView tabSelected="1" workbookViewId="0">
      <selection activeCell="H40" sqref="H40"/>
    </sheetView>
  </sheetViews>
  <sheetFormatPr defaultRowHeight="14.5"/>
  <cols>
    <col min="2" max="2" width="21" customWidth="1"/>
    <col min="3" max="3" width="19.54296875" customWidth="1"/>
    <col min="4" max="4" width="18.6328125" customWidth="1"/>
    <col min="5" max="5" width="12.26953125" customWidth="1"/>
  </cols>
  <sheetData>
    <row r="1" spans="1:5">
      <c r="A1" s="9"/>
      <c r="B1" s="9" t="s">
        <v>61</v>
      </c>
      <c r="C1" s="9" t="s">
        <v>66</v>
      </c>
      <c r="D1" s="9" t="s">
        <v>65</v>
      </c>
      <c r="E1" s="14" t="s">
        <v>75</v>
      </c>
    </row>
    <row r="2" spans="1:5">
      <c r="A2" s="9" t="s">
        <v>58</v>
      </c>
      <c r="B2" s="9">
        <v>16.7</v>
      </c>
      <c r="C2" s="9">
        <v>14</v>
      </c>
      <c r="D2" s="9" t="s">
        <v>64</v>
      </c>
    </row>
    <row r="3" spans="1:5">
      <c r="A3" s="9" t="s">
        <v>59</v>
      </c>
      <c r="B3" s="9">
        <v>45</v>
      </c>
      <c r="C3" s="9">
        <v>31</v>
      </c>
      <c r="D3" s="9" t="s">
        <v>62</v>
      </c>
    </row>
    <row r="4" spans="1:5">
      <c r="A4" s="9" t="s">
        <v>60</v>
      </c>
      <c r="B4" s="9">
        <v>53</v>
      </c>
      <c r="C4" s="9">
        <v>59</v>
      </c>
      <c r="D4" s="9" t="s">
        <v>63</v>
      </c>
      <c r="E4" s="15">
        <v>0.6</v>
      </c>
    </row>
    <row r="6" spans="1:5">
      <c r="B6" s="12"/>
    </row>
    <row r="7" spans="1:5">
      <c r="B7" s="12"/>
    </row>
    <row r="8" spans="1:5">
      <c r="B8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Technology</vt:lpstr>
      <vt:lpstr>fuelprices</vt:lpstr>
      <vt:lpstr>investmentCosts</vt:lpstr>
      <vt:lpstr>loadshedders</vt:lpstr>
      <vt:lpstr>Sheet2</vt:lpstr>
      <vt:lpstr>traderes</vt:lpstr>
      <vt:lpstr>minimum NPV</vt:lpstr>
      <vt:lpstr>capacityFactors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2023-04-04T17:13:18Z</dcterms:created>
  <dcterms:modified xsi:type="dcterms:W3CDTF">2023-05-02T10:42:22Z</dcterms:modified>
</cp:coreProperties>
</file>