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071D1E0-234C-486E-9830-BEF83DC83E50}" xr6:coauthVersionLast="47" xr6:coauthVersionMax="47" xr10:uidLastSave="{00000000-0000-0000-0000-000000000000}"/>
  <bookViews>
    <workbookView xWindow="-29115" yWindow="17145" windowWidth="29040" windowHeight="17640" tabRatio="998" firstSheet="7" activeTab="2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8" l="1"/>
  <c r="H4" i="68"/>
  <c r="H5" i="68" s="1"/>
  <c r="H6" i="68" s="1"/>
  <c r="H7" i="68" s="1"/>
  <c r="H8" i="68" s="1"/>
  <c r="H3" i="68"/>
  <c r="H2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F5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<sst xmlns="http://schemas.openxmlformats.org/spreadsheetml/2006/main" count="1107" uniqueCount="485">
  <si>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</si>
  <si>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</si>
  <si>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</si>
  <si>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</si>
  <si>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</si>
  <si>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</si>
  <si>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</si>
  <si>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</si>
  <si>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</si>
  <si>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</si>
  <si>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</si>
  <si>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</si>
  <si>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</si>
  <si>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</si>
  <si>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</si>
  <si>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</si>
  <si>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</si>
  <si>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</si>
  <si>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</si>
  <si>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</si>
  <si>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</si>
  <si>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</si>
  <si>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</si>
  <si>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</si>
  <si>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</si>
  <si>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</si>
  <si>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</si>
  <si>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</si>
  <si>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</si>
  <si>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</si>
  <si>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</si>
  <si>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</si>
  <si>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</si>
  <si>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</si>
  <si>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</si>
  <si>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</si>
  <si>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</si>
  <si>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</si>
  <si>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</si>
  <si>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</si>
  <si>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</si>
  <si>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</si>
  <si>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</si>
  <si>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</si>
  <si>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</si>
  <si>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</si>
  <si>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</si>
  <si>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</si>
  <si>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</si>
  <si>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</si>
  <si>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</si>
  <si>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</si>
  <si>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</si>
  <si>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</si>
  <si>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</si>
  <si>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</si>
  <si>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</si>
  <si>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</si>
  <si>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</si>
  <si>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</si>
  <si>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</si>
  <si>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</si>
  <si>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</si>
  <si>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</si>
  <si>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</si>
  <si>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</si>
  <si>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</si>
  <si>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</si>
  <si>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</si>
  <si>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</si>
  <si>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</si>
  <si>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</si>
  <si>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</si>
  <si>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</si>
  <si>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</si>
  <si>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</si>
  <si>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</si>
  <si>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</si>
  <si>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</si>
  <si>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</si>
  <si>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</si>
  <si>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</si>
  <si>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</si>
  <si>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</si>
  <si>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</si>
  <si>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</si>
  <si>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</si>
  <si>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</si>
  <si>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</si>
  <si>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</si>
  <si>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</si>
  <si>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</si>
  <si>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</si>
  <si>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</si>
  <si>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</si>
  <si>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</si>
  <si>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</si>
  <si>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</si>
  <si>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</si>
  <si>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</si>
  <si>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</si>
  <si>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</si>
  <si>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</si>
  <si>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</si>
  <si>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</si>
  <si>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</si>
  <si>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</si>
  <si>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</si>
  <si>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</si>
  <si>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</si>
  <si>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</si>
  <si>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</si>
  <si>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</si>
  <si>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</si>
  <si>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</si>
  <si>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</si>
  <si>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</si>
  <si>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</si>
  <si>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</si>
  <si>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</si>
  <si>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</si>
  <si>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</si>
  <si>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</si>
  <si>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</si>
  <si>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</si>
  <si>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</si>
  <si>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</si>
  <si>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</si>
  <si>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</si>
  <si>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</si>
  <si>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</si>
  <si>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</si>
  <si>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</si>
  <si>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</si>
  <si>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</si>
  <si>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</si>
  <si>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</si>
  <si>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</si>
  <si>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</si>
  <si>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</si>
  <si>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</si>
  <si>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</si>
  <si>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</si>
  <si>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</si>
  <si>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</si>
  <si>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</si>
  <si>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</si>
  <si>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</si>
  <si>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</si>
  <si>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</si>
  <si>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</si>
  <si>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</si>
  <si>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</si>
  <si>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</si>
  <si>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</si>
  <si>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</si>
  <si>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</si>
  <si>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</si>
  <si>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</si>
  <si>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</si>
  <si>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</si>
  <si>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</si>
  <si>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</si>
  <si>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</si>
  <si>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</si>
  <si>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</si>
  <si>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</si>
  <si>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</si>
  <si>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</si>
  <si>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</si>
  <si>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</si>
  <si>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</si>
  <si>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</si>
  <si>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</si>
  <si>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</si>
  <si>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</si>
  <si>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</si>
  <si>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</si>
  <si>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</si>
  <si>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</si>
  <si>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</si>
  <si>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</si>
  <si>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</si>
  <si>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</si>
  <si>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</si>
  <si>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</si>
  <si>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</si>
  <si>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</si>
  <si>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</si>
  <si>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</si>
  <si>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</si>
  <si>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</si>
  <si>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</si>
  <si>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</si>
  <si>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</si>
  <si>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</si>
  <si>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</si>
  <si>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</si>
  <si>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</si>
  <si>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</si>
  <si>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</si>
  <si>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</si>
  <si>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</si>
  <si>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</si>
  <si>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</si>
  <si>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</si>
  <si>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</si>
  <si>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</si>
  <si>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</si>
  <si>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</si>
  <si>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</si>
  <si>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</si>
  <si>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</si>
  <si>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</si>
  <si>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</si>
  <si>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</si>
  <si>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</si>
  <si>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</si>
  <si>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</si>
  <si>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</si>
  <si>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</si>
  <si>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</si>
  <si>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</si>
  <si>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</si>
  <si>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</si>
  <si>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</si>
  <si>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</si>
  <si>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</si>
  <si>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</si>
  <si>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</si>
  <si>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</si>
  <si>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</si>
  <si>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</si>
  <si>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</si>
  <si>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</si>
  <si>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</si>
  <si>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</si>
  <si>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</si>
  <si>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</si>
  <si>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</si>
  <si>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</si>
  <si>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</si>
  <si>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</si>
  <si>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</si>
  <si>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</si>
  <si>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</si>
  <si>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</si>
  <si>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</si>
  <si>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</si>
  <si>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</si>
  <si>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</si>
  <si>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</si>
  <si>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</si>
  <si>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</si>
  <si>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</si>
  <si>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</si>
  <si>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</si>
  <si>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</si>
  <si>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</si>
  <si>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</si>
  <si>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</si>
  <si>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</si>
  <si>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</si>
  <si>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</si>
  <si>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</si>
  <si>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</si>
  <si>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</si>
  <si>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</si>
  <si>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</si>
  <si>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</si>
  <si>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</si>
  <si>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</si>
  <si>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</si>
  <si>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</si>
  <si>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</si>
  <si>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</si>
  <si>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</si>
  <si>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</si>
  <si>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</si>
  <si>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</si>
  <si>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</si>
  <si>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</si>
  <si>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</si>
  <si>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</si>
  <si>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</si>
  <si>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</si>
  <si>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</si>
  <si>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</si>
  <si>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</si>
  <si>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</si>
  <si>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</si>
  <si>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</si>
  <si>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</si>
  <si>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</si>
  <si>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</si>
  <si>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</si>
  <si>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</si>
  <si>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</si>
  <si>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</si>
  <si>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</si>
  <si>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</si>
  <si>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</si>
  <si>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</si>
  <si>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</si>
  <si>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</si>
  <si>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</si>
  <si>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</si>
  <si>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</si>
  <si>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</si>
  <si>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</si>
  <si>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</si>
  <si>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</si>
  <si>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</si>
  <si>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</si>
  <si>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</si>
  <si>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</si>
  <si>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</si>
  <si>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</si>
  <si>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</si>
  <si>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</si>
  <si>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</si>
  <si>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</si>
  <si>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</si>
  <si>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</si>
  <si>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</si>
  <si>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</si>
  <si>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</si>
  <si>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</si>
  <si>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</si>
  <si>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</si>
  <si>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</si>
  <si>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</si>
  <si>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</si>
  <si>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</si>
  <si>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</si>
  <si>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</si>
  <si>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</si>
  <si>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</si>
  <si>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</si>
  <si>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</si>
  <si>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</si>
  <si>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</si>
  <si>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</si>
  <si>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</si>
  <si>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</si>
  <si>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</si>
  <si>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</si>
  <si>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</si>
  <si>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</si>
  <si>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</si>
  <si>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</si>
  <si>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</si>
  <si>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</si>
  <si>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</si>
  <si>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</si>
  <si>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</si>
  <si>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</si>
  <si>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</si>
  <si>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</si>
  <si>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</si>
  <si>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</si>
  <si>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</si>
  <si>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</si>
  <si>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</si>
  <si>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</si>
  <si>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</si>
  <si>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</si>
  <si>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</si>
  <si>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</si>
  <si>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</si>
  <si>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</si>
  <si>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</si>
  <si>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</si>
  <si>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</si>
  <si>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</si>
  <si>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</si>
  <si>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</si>
  <si>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</si>
  <si>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</si>
  <si>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</si>
  <si>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</si>
  <si>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</si>
  <si>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</si>
  <si>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</si>
  <si>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</si>
  <si>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</si>
  <si>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</si>
  <si>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</si>
  <si>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</si>
  <si>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</si>
  <si>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</si>
  <si>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</si>
  <si>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</si>
  <si>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</si>
  <si>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</si>
  <si>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</si>
  <si>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</si>
  <si>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</si>
  <si>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</si>
  <si>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</si>
  <si>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</si>
  <si>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</si>
  <si>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</si>
  <si>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</si>
  <si>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</si>
  <si>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</si>
  <si>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</si>
  <si>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</si>
  <si>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</si>
  <si>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</si>
  <si>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</si>
  <si>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</si>
  <si>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</si>
  <si>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</si>
  <si>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</si>
  <si>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</si>
  <si>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</si>
  <si>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</si>
  <si>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</si>
  <si>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</si>
  <si>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</si>
  <si>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</si>
  <si>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</si>
  <si>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</si>
  <si>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</si>
  <si>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</si>
  <si>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</si>
  <si>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</si>
  <si>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</si>
  <si>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</si>
  <si>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</si>
  <si>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</si>
  <si>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</si>
  <si>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</si>
  <si>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</si>
  <si>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</si>
  <si>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</si>
  <si>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</si>
  <si>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</si>
  <si>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</si>
  <si>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</si>
  <si>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</si>
  <si>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</si>
  <si>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</si>
  <si>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</si>
  <si>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</si>
  <si>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</si>
  <si>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</si>
  <si>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</si>
  <si>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</si>
  <si>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</si>
  <si>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</si>
  <si>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</si>
  <si>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</si>
  <si>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</si>
  <si>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</si>
  <si>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</si>
  <si>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</si>
  <si>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</si>
  <si>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</si>
  <si>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</si>
  <si>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</si>
  <si>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</si>
  <si>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</si>
  <si>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</si>
  <si>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</si>
  <si>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</si>
  <si>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</si>
  <si>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</si>
  <si>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</si>
  <si>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</si>
  <si>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</si>
  <si>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</si>
  <si>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</si>
  <si>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</si>
  <si>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</si>
  <si>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</si>
  <si>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</si>
  <si>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</si>
  <si>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</si>
  <si>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</si>
  <si>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CONE</t>
  </si>
  <si>
    <t>reliability_standard</t>
  </si>
  <si>
    <t>PriceCapTimesCONE</t>
  </si>
  <si>
    <t>The VOLL is saved in a different tab so that it can be added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</si>
</sst>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LoadShedders2!$I$1</c:f>
              <c:strCache>
                <c:ptCount val="1"/>
                <c:pt idx="0">
                  <c:v>VOLL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13333.333333333334</c:v>
                </c:pt>
                <c:pt idx="1">
                  <c:v>8000</c:v>
                </c:pt>
                <c:pt idx="2">
                  <c:v>4000</c:v>
                </c:pt>
                <c:pt idx="3">
                  <c:v>1142.8571428571429</c:v>
                </c:pt>
                <c:pt idx="4">
                  <c:v>1000</c:v>
                </c:pt>
                <c:pt idx="5">
                  <c:v>800</c:v>
                </c:pt>
                <c:pt idx="6">
                  <c:v>571.42857142857144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E9A-A789-15CF4799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147637</xdr:rowOff>
    </xdr:from>
    <xdr:to>
      <xdr:col>17</xdr:col>
      <xdr:colOff>581025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482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481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workbookViewId="0">
      <selection activeCell="L30" sqref="L30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482</v>
      </c>
      <c r="I1" t="s">
        <v>400</v>
      </c>
      <c r="P1" t="s">
        <v>484</v>
      </c>
    </row>
    <row r="2" spans="1:16">
      <c r="A2">
        <v>1</v>
      </c>
      <c r="B2" t="str">
        <f t="shared" ref="B2:B8" si="0">CONCATENATE("amiris-config/data/LS_",A2,".csv")</f>
        <v>amiris-config/data/LS_1.csv</v>
      </c>
      <c r="C2" t="str">
        <f t="shared" ref="C2:C8" si="1">CONCATENATE("amiris-config/data/future_LS_",A2,".csv")</f>
        <v>amiris-config/data/future_LS_1.csv</v>
      </c>
      <c r="D2" t="s">
        <v>86</v>
      </c>
      <c r="E2" s="61">
        <f>1-SUM(E3:E8)</f>
        <v>0.59000000000000008</v>
      </c>
      <c r="F2" s="18">
        <v>3</v>
      </c>
      <c r="H2">
        <f>E2*1000</f>
        <v>590.00000000000011</v>
      </c>
      <c r="I2" s="18">
        <f>$G$14/F2</f>
        <v>13333.333333333334</v>
      </c>
      <c r="J2" s="61"/>
    </row>
    <row r="3" spans="1:16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61">
        <v>0.1</v>
      </c>
      <c r="F3" s="18">
        <v>5</v>
      </c>
      <c r="H3">
        <f>E3*1000+H2</f>
        <v>690.00000000000011</v>
      </c>
      <c r="I3" s="18">
        <f t="shared" ref="I3:I8" si="2">$G$14/F3</f>
        <v>8000</v>
      </c>
      <c r="J3" s="61"/>
    </row>
    <row r="4" spans="1:16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61">
        <v>0.15</v>
      </c>
      <c r="F4" s="18">
        <v>10</v>
      </c>
      <c r="H4">
        <f t="shared" ref="H4:H8" si="3">E4*1000+H3</f>
        <v>840.00000000000011</v>
      </c>
      <c r="I4" s="18">
        <f t="shared" si="2"/>
        <v>4000</v>
      </c>
      <c r="J4" s="61"/>
    </row>
    <row r="5" spans="1:16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61">
        <v>0.04</v>
      </c>
      <c r="F5" s="18">
        <f>35</f>
        <v>35</v>
      </c>
      <c r="H5">
        <f t="shared" si="3"/>
        <v>880.00000000000011</v>
      </c>
      <c r="I5" s="18">
        <f t="shared" si="2"/>
        <v>1142.8571428571429</v>
      </c>
      <c r="J5" s="61"/>
    </row>
    <row r="6" spans="1:16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61">
        <v>0.04</v>
      </c>
      <c r="F6" s="18">
        <f>40</f>
        <v>40</v>
      </c>
      <c r="H6">
        <f t="shared" si="3"/>
        <v>920.00000000000011</v>
      </c>
      <c r="I6" s="18">
        <f t="shared" si="2"/>
        <v>1000</v>
      </c>
      <c r="J6" s="61"/>
    </row>
    <row r="7" spans="1:16">
      <c r="A7">
        <v>6</v>
      </c>
      <c r="B7" t="str">
        <f t="shared" si="0"/>
        <v>amiris-config/data/LS_6.csv</v>
      </c>
      <c r="C7" t="str">
        <f t="shared" si="1"/>
        <v>amiris-config/data/future_LS_6.csv</v>
      </c>
      <c r="D7" t="s">
        <v>86</v>
      </c>
      <c r="E7" s="61">
        <v>0.04</v>
      </c>
      <c r="F7" s="18">
        <v>50</v>
      </c>
      <c r="H7">
        <f t="shared" si="3"/>
        <v>960.00000000000011</v>
      </c>
      <c r="I7" s="18">
        <f t="shared" si="2"/>
        <v>800</v>
      </c>
      <c r="J7" s="61"/>
    </row>
    <row r="8" spans="1:16">
      <c r="A8">
        <v>7</v>
      </c>
      <c r="B8" t="str">
        <f t="shared" si="0"/>
        <v>amiris-config/data/LS_7.csv</v>
      </c>
      <c r="C8" t="str">
        <f t="shared" si="1"/>
        <v>amiris-config/data/future_LS_7.csv</v>
      </c>
      <c r="D8" t="s">
        <v>86</v>
      </c>
      <c r="E8" s="61">
        <v>0.04</v>
      </c>
      <c r="F8" s="18">
        <v>70</v>
      </c>
      <c r="H8">
        <f t="shared" si="3"/>
        <v>1000.0000000000001</v>
      </c>
      <c r="I8" s="18">
        <f t="shared" si="2"/>
        <v>571.42857142857144</v>
      </c>
      <c r="J8" s="61"/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</row>
    <row r="13" spans="1:16">
      <c r="G13" s="70" t="s">
        <v>481</v>
      </c>
      <c r="H13" s="71"/>
    </row>
    <row r="14" spans="1:16">
      <c r="G14" s="70">
        <v>40000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tabSelected="1" workbookViewId="0">
      <selection activeCell="N19" sqref="N19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>
      <c r="A2">
        <v>2050</v>
      </c>
      <c r="B2">
        <v>13333.333333333334</v>
      </c>
      <c r="C2">
        <v>8000</v>
      </c>
      <c r="D2">
        <v>4000</v>
      </c>
      <c r="E2">
        <v>1142.8571428571429</v>
      </c>
      <c r="F2">
        <v>1000</v>
      </c>
      <c r="G2">
        <v>800</v>
      </c>
      <c r="H2">
        <v>571.42857142857144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M33" sqref="M3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483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2024-02-24T17:07:06Z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