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06B81F2-D682-4EA5-BE43-B9FD95E63798}" xr6:coauthVersionLast="47" xr6:coauthVersionMax="47" xr10:uidLastSave="{00000000-0000-0000-0000-000000000000}"/>
  <bookViews>
    <workbookView xWindow="-120" yWindow="-120" windowWidth="29040" windowHeight="17640" tabRatio="998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<sst xmlns="http://schemas.openxmlformats.org/spreadsheetml/2006/main" count="1126" uniqueCount="545">
  <si>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</si>
  <si>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</si>
  <si>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</si>
  <si>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</si>
  <si>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</si>
  <si>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</si>
  <si>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</si>
  <si>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</si>
  <si>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</si>
  <si>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</si>
  <si>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</si>
  <si>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</si>
  <si>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</si>
  <si>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</si>
  <si>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</si>
  <si>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</si>
  <si>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</si>
  <si>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</si>
  <si>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</si>
  <si>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</si>
  <si>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</si>
  <si>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</si>
  <si>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</si>
  <si>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</si>
  <si>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</si>
  <si>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</si>
  <si>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</si>
  <si>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</si>
  <si>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</si>
  <si>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</si>
  <si>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</si>
  <si>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</si>
  <si>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</si>
  <si>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</si>
  <si>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</si>
  <si>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</si>
  <si>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</si>
  <si>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</si>
  <si>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</si>
  <si>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</si>
  <si>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</si>
  <si>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</si>
  <si>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</si>
  <si>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</si>
  <si>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</si>
  <si>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</si>
  <si>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</si>
  <si>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</si>
  <si>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</si>
  <si>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</si>
  <si>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</si>
  <si>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</si>
  <si>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</si>
  <si>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</si>
  <si>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</si>
  <si>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</si>
  <si>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</si>
  <si>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</si>
  <si>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</si>
  <si>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</si>
  <si>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</si>
  <si>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</si>
  <si>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</si>
  <si>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</si>
  <si>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</si>
  <si>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</si>
  <si>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</si>
  <si>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</si>
  <si>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</si>
  <si>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</si>
  <si>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</si>
  <si>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</si>
  <si>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</si>
  <si>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</si>
  <si>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</si>
  <si>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</si>
  <si>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</si>
  <si>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</si>
  <si>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</si>
  <si>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</si>
  <si>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</si>
  <si>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</si>
  <si>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</si>
  <si>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</si>
  <si>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</si>
  <si>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</si>
  <si>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</si>
  <si>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</si>
  <si>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</si>
  <si>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</si>
  <si>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</si>
  <si>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</si>
  <si>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</si>
  <si>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</si>
  <si>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</si>
  <si>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</si>
  <si>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</si>
  <si>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</si>
  <si>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</si>
  <si>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</si>
  <si>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</si>
  <si>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</si>
  <si>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</si>
  <si>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</si>
  <si>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</si>
  <si>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</si>
  <si>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</si>
  <si>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</si>
  <si>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</si>
  <si>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</si>
  <si>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</si>
  <si>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</si>
  <si>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</si>
  <si>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</si>
  <si>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</si>
  <si>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</si>
  <si>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</si>
  <si>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</si>
  <si>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</si>
  <si>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</si>
  <si>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</si>
  <si>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</si>
  <si>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</si>
  <si>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</si>
  <si>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</si>
  <si>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</si>
  <si>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</si>
  <si>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</si>
  <si>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</si>
  <si>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</si>
  <si>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</si>
  <si>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</si>
  <si>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</si>
  <si>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</si>
  <si>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</si>
  <si>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</si>
  <si>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</si>
  <si>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</si>
  <si>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</si>
  <si>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</si>
  <si>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</si>
  <si>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</si>
  <si>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</si>
  <si>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</si>
  <si>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</si>
  <si>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</si>
  <si>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</si>
  <si>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</si>
  <si>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</si>
  <si>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</si>
  <si>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</si>
  <si>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</si>
  <si>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</si>
  <si>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</si>
  <si>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</si>
  <si>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</si>
  <si>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</si>
  <si>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</si>
  <si>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</si>
  <si>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</si>
  <si>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</si>
  <si>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</si>
  <si>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</si>
  <si>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</si>
  <si>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</si>
  <si>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</si>
  <si>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</si>
  <si>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</si>
  <si>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</si>
  <si>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</si>
  <si>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</si>
  <si>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</si>
  <si>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</si>
  <si>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</si>
  <si>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</si>
  <si>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</si>
  <si>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</si>
  <si>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</si>
  <si>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</si>
  <si>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</si>
  <si>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</si>
  <si>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</si>
  <si>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</si>
  <si>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</si>
  <si>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</si>
  <si>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</si>
  <si>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</si>
  <si>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</si>
  <si>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</si>
  <si>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</si>
  <si>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</si>
  <si>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</si>
  <si>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</si>
  <si>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</si>
  <si>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</si>
  <si>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</si>
  <si>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</si>
  <si>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</si>
  <si>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</si>
  <si>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</si>
  <si>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</si>
  <si>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</si>
  <si>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</si>
  <si>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</si>
  <si>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</si>
  <si>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</si>
  <si>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</si>
  <si>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</si>
  <si>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</si>
  <si>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</si>
  <si>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</si>
  <si>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</si>
  <si>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</si>
  <si>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</si>
  <si>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</si>
  <si>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</si>
  <si>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</si>
  <si>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</si>
  <si>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</si>
  <si>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</si>
  <si>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</si>
  <si>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</si>
  <si>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</si>
  <si>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</si>
  <si>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</si>
  <si>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</si>
  <si>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</si>
  <si>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</si>
  <si>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</si>
  <si>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</si>
  <si>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</si>
  <si>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</si>
  <si>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</si>
  <si>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</si>
  <si>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</si>
  <si>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</si>
  <si>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</si>
  <si>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</si>
  <si>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</si>
  <si>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</si>
  <si>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</si>
  <si>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</si>
  <si>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</si>
  <si>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</si>
  <si>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</si>
  <si>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</si>
  <si>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</si>
  <si>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</si>
  <si>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</si>
  <si>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</si>
  <si>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</si>
  <si>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</si>
  <si>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</si>
  <si>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</si>
  <si>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</si>
  <si>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</si>
  <si>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</si>
  <si>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</si>
  <si>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</si>
  <si>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</si>
  <si>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</si>
  <si>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</si>
  <si>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</si>
  <si>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</si>
  <si>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</si>
  <si>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</si>
  <si>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</si>
  <si>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</si>
  <si>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</si>
  <si>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</si>
  <si>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</si>
  <si>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</si>
  <si>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</si>
  <si>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</si>
  <si>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</si>
  <si>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</si>
  <si>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</si>
  <si>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</si>
  <si>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</si>
  <si>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</si>
  <si>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</si>
  <si>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</si>
  <si>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</si>
  <si>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</si>
  <si>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</si>
  <si>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</si>
  <si>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</si>
  <si>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</si>
  <si>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</si>
  <si>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</si>
  <si>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</si>
  <si>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</si>
  <si>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</si>
  <si>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</si>
  <si>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</si>
  <si>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</si>
  <si>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</si>
  <si>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</si>
  <si>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</si>
  <si>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</si>
  <si>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</si>
  <si>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</si>
  <si>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</si>
  <si>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</si>
  <si>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</si>
  <si>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</si>
  <si>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</si>
  <si>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</si>
  <si>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</si>
  <si>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</si>
  <si>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</si>
  <si>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</si>
  <si>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</si>
  <si>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</si>
  <si>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</si>
  <si>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</si>
  <si>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</si>
  <si>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</si>
  <si>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</si>
  <si>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</si>
  <si>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</si>
  <si>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</si>
  <si>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</si>
  <si>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</si>
  <si>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</si>
  <si>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</si>
  <si>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</si>
  <si>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</si>
  <si>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</si>
  <si>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</si>
  <si>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</si>
  <si>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</si>
  <si>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</si>
  <si>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</si>
  <si>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</si>
  <si>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</si>
  <si>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</si>
  <si>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</si>
  <si>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</si>
  <si>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</si>
  <si>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</si>
  <si>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</si>
  <si>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</si>
  <si>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</si>
  <si>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</si>
  <si>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</si>
  <si>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</si>
  <si>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</si>
  <si>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</si>
  <si>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</si>
  <si>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</si>
  <si>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</si>
  <si>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</si>
  <si>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</si>
  <si>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</si>
  <si>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</si>
  <si>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</si>
  <si>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</si>
  <si>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</si>
  <si>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</si>
  <si>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</si>
  <si>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</si>
  <si>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</si>
  <si>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</si>
  <si>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</si>
  <si>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</si>
  <si>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</si>
  <si>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</si>
  <si>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</si>
  <si>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</si>
  <si>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</si>
  <si>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</si>
  <si>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</si>
  <si>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</si>
  <si>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</si>
  <si>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</si>
  <si>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</si>
  <si>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</si>
  <si>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</si>
  <si>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</si>
  <si>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</si>
  <si>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</si>
  <si>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</si>
  <si>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</si>
  <si>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</si>
  <si>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</si>
  <si>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</si>
  <si>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</si>
  <si>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</si>
  <si>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</si>
  <si>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</si>
  <si>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</si>
  <si>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</si>
  <si>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</si>
  <si>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</si>
  <si>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</si>
  <si>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</si>
  <si>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</si>
  <si>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</si>
  <si>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</si>
  <si>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</si>
  <si>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</si>
  <si>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</si>
  <si>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</si>
  <si>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</si>
  <si>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</si>
  <si>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</si>
  <si>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</si>
  <si>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</si>
  <si>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</si>
  <si>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</si>
  <si>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</si>
  <si>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</si>
  <si>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</si>
  <si>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</si>
  <si>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</si>
  <si>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</si>
  <si>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</si>
  <si>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</si>
  <si>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</si>
  <si>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</si>
  <si>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</si>
  <si>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</si>
  <si>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</si>
  <si>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</si>
  <si>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</si>
  <si>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</si>
  <si>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</si>
  <si>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</si>
  <si>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</si>
  <si>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</si>
  <si>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</si>
  <si>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</si>
  <si>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</si>
  <si>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</si>
  <si>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</si>
  <si>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</si>
  <si>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</si>
  <si>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</si>
  <si>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</si>
  <si>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</si>
  <si>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</si>
  <si>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</si>
  <si>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</si>
  <si>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</si>
  <si>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</si>
  <si>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</si>
  <si>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</si>
  <si>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</si>
  <si>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</si>
  <si>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</si>
  <si>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</si>
  <si>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</si>
  <si>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</si>
  <si>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</si>
  <si>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</si>
  <si>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</si>
  <si>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</si>
  <si>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</si>
  <si>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</si>
  <si>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</si>
  <si>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</si>
  <si>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</si>
  <si>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</si>
  <si>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</si>
  <si>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</si>
  <si>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</si>
  <si>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</si>
  <si>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</si>
  <si>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</si>
  <si>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</si>
  <si>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</si>
  <si>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</si>
  <si>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</si>
  <si>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</si>
  <si>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</si>
  <si>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</si>
  <si>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</si>
  <si>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</si>
  <si>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</si>
  <si>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</si>
  <si>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</si>
  <si>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</si>
  <si>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</si>
  <si>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</si>
  <si>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</si>
  <si>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</si>
  <si>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</si>
  <si>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</si>
  <si>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</si>
  <si>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</si>
  <si>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</si>
  <si>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</si>
  <si>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</si>
  <si>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</si>
  <si>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</si>
  <si>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</si>
  <si>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</si>
  <si>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</si>
  <si>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</si>
  <si>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</si>
  <si>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</si>
  <si>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</si>
  <si>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</si>
  <si>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</si>
  <si>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</si>
  <si>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</si>
  <si>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</si>
  <si>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</si>
  <si>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</si>
  <si>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</si>
  <si>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</si>
  <si>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</si>
  <si>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</si>
  <si>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</si>
  <si>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</si>
  <si>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</si>
  <si>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</si>
  <si>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</si>
  <si>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</si>
  <si>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</si>
  <si>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</si>
  <si>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</si>
  <si>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</si>
  <si>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</si>
  <si>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</si>
  <si>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</si>
  <si>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</si>
  <si>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</si>
  <si>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</si>
  <si>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</si>
  <si>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</si>
  <si>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</si>
  <si>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</si>
  <si>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</si>
  <si>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</si>
  <si>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</si>
  <si>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</si>
  <si>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</si>
  <si>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</si>
  <si>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</si>
  <si>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</si>
  <si>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</si>
  <si>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</si>
  <si>
    <t>hydrogen turbine,hydrogen OCGT,Lithium ion battery,Lithium ion battery 4,hydrogen CCGT,OCGT,CCGT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</si>
</sst>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214</v>
      </c>
      <c r="C1" s="75" t="s">
        <v>215</v>
      </c>
      <c r="D1" s="75" t="s">
        <v>216</v>
      </c>
      <c r="F1" s="82" t="s">
        <v>217</v>
      </c>
      <c r="G1" t="s">
        <v>218</v>
      </c>
    </row>
    <row r="2" spans="1:13">
      <c r="A2" s="73" t="s">
        <v>202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212</v>
      </c>
      <c r="L2" s="13">
        <f>G7-0.05</f>
        <v>0.03</v>
      </c>
      <c r="M2" s="75">
        <v>0</v>
      </c>
    </row>
    <row r="3" spans="1:13">
      <c r="A3" s="73" t="s">
        <v>204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213</v>
      </c>
      <c r="L3" s="13">
        <v>0</v>
      </c>
      <c r="M3" s="75">
        <v>0</v>
      </c>
    </row>
    <row r="4" spans="1:13">
      <c r="A4" s="73" t="s">
        <v>205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207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209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208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210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212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213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222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223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224</v>
      </c>
      <c r="C4" s="13" t="s">
        <v>225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223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S25" sqref="S25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226</v>
      </c>
      <c r="B1" s="13" t="s">
        <v>227</v>
      </c>
      <c r="C1" s="13" t="s">
        <v>228</v>
      </c>
    </row>
    <row r="2" spans="1:6">
      <c r="A2">
        <v>2020</v>
      </c>
      <c r="B2">
        <f>3100</f>
        <v>3100</v>
      </c>
      <c r="C2">
        <f>800000</f>
        <v>800000</v>
      </c>
      <c r="F2" t="s">
        <v>229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W21" sqref="W21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230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226</v>
      </c>
      <c r="B1" s="13" t="s">
        <v>231</v>
      </c>
      <c r="D1">
        <f>D2*2</f>
        <v>8392.0011415525114</v>
      </c>
    </row>
    <row r="2" spans="1:14">
      <c r="A2" s="13" t="s">
        <v>232</v>
      </c>
      <c r="B2" s="13">
        <v>6155</v>
      </c>
      <c r="D2">
        <f>B3/730</f>
        <v>4196.0005707762557</v>
      </c>
      <c r="E2" t="s">
        <v>233</v>
      </c>
      <c r="K2" t="s">
        <v>234</v>
      </c>
      <c r="L2" t="s">
        <v>235</v>
      </c>
    </row>
    <row r="3" spans="1:14">
      <c r="A3" s="13" t="s">
        <v>236</v>
      </c>
      <c r="B3" s="34">
        <f>K3/(12)</f>
        <v>3063080.4166666665</v>
      </c>
      <c r="D3" t="s">
        <v>237</v>
      </c>
      <c r="K3">
        <v>36756965</v>
      </c>
      <c r="L3">
        <v>51575940</v>
      </c>
      <c r="M3">
        <v>51.575940000000003</v>
      </c>
      <c r="N3" t="s">
        <v>238</v>
      </c>
    </row>
    <row r="4" spans="1:14">
      <c r="A4" s="13" t="s">
        <v>239</v>
      </c>
      <c r="B4" s="13" t="s">
        <v>240</v>
      </c>
      <c r="D4" s="36" t="s">
        <v>241</v>
      </c>
      <c r="K4">
        <f>K3/1000000</f>
        <v>36.756965000000001</v>
      </c>
    </row>
    <row r="6" spans="1:14">
      <c r="D6">
        <f>B3/B2</f>
        <v>497.65725697265094</v>
      </c>
      <c r="J6" s="1" t="s">
        <v>242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243</v>
      </c>
      <c r="B1" s="13">
        <v>1</v>
      </c>
      <c r="C1" s="13">
        <v>2</v>
      </c>
      <c r="D1" s="13" t="s">
        <v>141</v>
      </c>
      <c r="J1" t="s">
        <v>244</v>
      </c>
      <c r="K1" t="s">
        <v>245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223</v>
      </c>
      <c r="G2" t="s">
        <v>246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223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247</v>
      </c>
      <c r="D14" t="s">
        <v>248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249</v>
      </c>
    </row>
    <row r="2" spans="1:9">
      <c r="A2" s="13">
        <v>2020</v>
      </c>
      <c r="B2" s="13">
        <v>20000</v>
      </c>
      <c r="E2" t="s">
        <v>250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251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252</v>
      </c>
      <c r="B1" s="50" t="s">
        <v>253</v>
      </c>
      <c r="C1" s="51" t="s">
        <v>254</v>
      </c>
      <c r="E1" s="52" t="s">
        <v>55</v>
      </c>
      <c r="F1" s="52" t="s">
        <v>255</v>
      </c>
      <c r="G1" s="52"/>
    </row>
    <row r="2" spans="1:10">
      <c r="A2" s="13" t="s">
        <v>149</v>
      </c>
      <c r="B2" s="13" t="s">
        <v>256</v>
      </c>
      <c r="C2" s="13">
        <v>0</v>
      </c>
      <c r="D2" s="59"/>
      <c r="E2" s="52"/>
      <c r="F2" s="52"/>
      <c r="G2" s="52"/>
    </row>
    <row r="3" spans="1:10">
      <c r="A3" s="13" t="s">
        <v>257</v>
      </c>
      <c r="B3" s="13" t="s">
        <v>258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259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260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261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262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263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265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266</v>
      </c>
      <c r="C1" s="13" t="s">
        <v>267</v>
      </c>
      <c r="D1" s="13" t="s">
        <v>268</v>
      </c>
      <c r="E1" s="13"/>
      <c r="H1" t="s">
        <v>269</v>
      </c>
    </row>
    <row r="2" spans="1:8">
      <c r="A2" s="13" t="s">
        <v>256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263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260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259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261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262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270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265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258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271</v>
      </c>
      <c r="C1" s="13" t="s">
        <v>272</v>
      </c>
      <c r="D1" s="13" t="s">
        <v>273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274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275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276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277</v>
      </c>
      <c r="B1" s="38" t="s">
        <v>278</v>
      </c>
      <c r="C1" s="55" t="s">
        <v>37</v>
      </c>
      <c r="D1" s="55" t="s">
        <v>38</v>
      </c>
      <c r="E1" s="55" t="s">
        <v>279</v>
      </c>
      <c r="F1" s="55" t="s">
        <v>280</v>
      </c>
      <c r="G1" s="56" t="s">
        <v>281</v>
      </c>
      <c r="H1" s="38" t="s">
        <v>282</v>
      </c>
      <c r="I1" s="38" t="s">
        <v>283</v>
      </c>
      <c r="L1" t="s">
        <v>284</v>
      </c>
      <c r="M1" t="s">
        <v>285</v>
      </c>
      <c r="N1" s="55" t="s">
        <v>37</v>
      </c>
      <c r="O1" s="55" t="s">
        <v>38</v>
      </c>
      <c r="P1" s="55" t="s">
        <v>280</v>
      </c>
      <c r="Q1" t="s">
        <v>286</v>
      </c>
      <c r="R1" t="s">
        <v>42</v>
      </c>
      <c r="S1" s="5" t="s">
        <v>287</v>
      </c>
      <c r="T1" s="5" t="s">
        <v>40</v>
      </c>
      <c r="U1" s="5" t="s">
        <v>288</v>
      </c>
      <c r="V1" t="s">
        <v>289</v>
      </c>
      <c r="W1" t="s">
        <v>290</v>
      </c>
      <c r="X1" s="2" t="s">
        <v>291</v>
      </c>
      <c r="Y1" t="s">
        <v>292</v>
      </c>
      <c r="Z1" s="2" t="s">
        <v>293</v>
      </c>
      <c r="AA1" s="2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I1" s="9" t="s">
        <v>300</v>
      </c>
      <c r="AJ1" s="9"/>
    </row>
    <row r="2" spans="1:41">
      <c r="A2" s="13" t="s">
        <v>109</v>
      </c>
      <c r="B2" s="13" t="s">
        <v>301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302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303</v>
      </c>
      <c r="Y2" s="27" t="s">
        <v>304</v>
      </c>
      <c r="Z2" s="9">
        <v>600</v>
      </c>
      <c r="AA2" s="9"/>
      <c r="AB2" s="9" t="s">
        <v>305</v>
      </c>
      <c r="AC2" s="9" t="s">
        <v>306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301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303</v>
      </c>
      <c r="Y3" s="27" t="s">
        <v>307</v>
      </c>
      <c r="Z3" s="9">
        <v>500</v>
      </c>
      <c r="AB3" s="9" t="s">
        <v>308</v>
      </c>
      <c r="AC3" s="9" t="s">
        <v>309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301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310</v>
      </c>
      <c r="Z4" s="9">
        <v>500</v>
      </c>
      <c r="AA4" s="9">
        <v>500</v>
      </c>
      <c r="AB4" s="9" t="s">
        <v>150</v>
      </c>
      <c r="AC4" s="9" t="s">
        <v>311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312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312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301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313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314</v>
      </c>
      <c r="AB8" t="s">
        <v>315</v>
      </c>
      <c r="AC8" t="s">
        <v>316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313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313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313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301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317</v>
      </c>
      <c r="B13" s="13" t="s">
        <v>301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318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301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315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301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301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313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301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303</v>
      </c>
      <c r="Y18" s="27" t="s">
        <v>319</v>
      </c>
      <c r="Z18" s="9">
        <v>600</v>
      </c>
      <c r="AA18" s="9"/>
      <c r="AB18" s="9" t="s">
        <v>305</v>
      </c>
      <c r="AC18" s="9" t="s">
        <v>320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313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303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301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301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301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312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321</v>
      </c>
      <c r="B24" s="13" t="s">
        <v>301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322</v>
      </c>
      <c r="B1" s="55" t="s">
        <v>323</v>
      </c>
      <c r="D1" s="5" t="s">
        <v>323</v>
      </c>
      <c r="E1" s="41" t="s">
        <v>324</v>
      </c>
      <c r="K1" t="s">
        <v>325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326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327</v>
      </c>
      <c r="L5" t="s">
        <v>328</v>
      </c>
      <c r="M5" t="s">
        <v>329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331</v>
      </c>
      <c r="L20" t="s">
        <v>332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309</v>
      </c>
      <c r="K28" t="s">
        <v>331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333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334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335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336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337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338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339</v>
      </c>
      <c r="C1" s="49" t="s">
        <v>340</v>
      </c>
      <c r="D1" s="49" t="s">
        <v>69</v>
      </c>
      <c r="E1" s="49" t="s">
        <v>71</v>
      </c>
      <c r="F1" s="49" t="s">
        <v>341</v>
      </c>
      <c r="G1" s="49" t="s">
        <v>72</v>
      </c>
      <c r="H1" s="49" t="s">
        <v>342</v>
      </c>
      <c r="I1" s="49" t="s">
        <v>343</v>
      </c>
    </row>
    <row r="2" spans="1:15">
      <c r="A2" s="13" t="s">
        <v>344</v>
      </c>
      <c r="B2" s="13" t="s">
        <v>345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346</v>
      </c>
      <c r="B3" s="13" t="s">
        <v>249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349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350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351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352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353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354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355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356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357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359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278</v>
      </c>
      <c r="B1" t="s">
        <v>360</v>
      </c>
      <c r="C1" s="36"/>
    </row>
    <row r="2" spans="1:3">
      <c r="A2" t="s">
        <v>361</v>
      </c>
      <c r="B2" t="s">
        <v>362</v>
      </c>
    </row>
    <row r="3" spans="1:3">
      <c r="A3" t="s">
        <v>363</v>
      </c>
      <c r="B3" t="s">
        <v>362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277</v>
      </c>
      <c r="B1" t="s">
        <v>180</v>
      </c>
      <c r="C1" t="s">
        <v>178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365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317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366</v>
      </c>
      <c r="C1" t="s">
        <v>367</v>
      </c>
      <c r="D1" t="s">
        <v>368</v>
      </c>
      <c r="E1" t="s">
        <v>369</v>
      </c>
      <c r="I1" s="13"/>
      <c r="J1" s="13" t="s">
        <v>370</v>
      </c>
      <c r="K1" s="13" t="s">
        <v>371</v>
      </c>
      <c r="L1" s="70" t="s">
        <v>372</v>
      </c>
      <c r="M1" s="13" t="s">
        <v>366</v>
      </c>
      <c r="N1" s="13" t="s">
        <v>373</v>
      </c>
      <c r="P1" s="13" t="s">
        <v>374</v>
      </c>
      <c r="T1" t="s">
        <v>375</v>
      </c>
      <c r="V1" t="s">
        <v>376</v>
      </c>
      <c r="AA1" t="s">
        <v>377</v>
      </c>
      <c r="AD1" t="s">
        <v>378</v>
      </c>
    </row>
    <row r="2" spans="1:30" ht="15.75" thickBot="1">
      <c r="A2" t="s">
        <v>202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379</v>
      </c>
      <c r="U2">
        <v>33500</v>
      </c>
      <c r="V2">
        <f>U2*1.5</f>
        <v>50250</v>
      </c>
      <c r="AA2" t="s">
        <v>380</v>
      </c>
      <c r="AB2">
        <v>2017</v>
      </c>
      <c r="AC2" t="s">
        <v>381</v>
      </c>
      <c r="AD2" t="s">
        <v>382</v>
      </c>
    </row>
    <row r="3" spans="1:30" ht="15.75" thickBot="1">
      <c r="A3" t="s">
        <v>204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383</v>
      </c>
      <c r="U3">
        <v>18700</v>
      </c>
      <c r="V3">
        <f t="shared" ref="V3" si="5">U3*1.5</f>
        <v>28050</v>
      </c>
    </row>
    <row r="4" spans="1:30" ht="15.75" thickBot="1">
      <c r="A4" t="s">
        <v>205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206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384</v>
      </c>
      <c r="U4">
        <v>16380</v>
      </c>
      <c r="V4">
        <f>U4*1.5</f>
        <v>24570</v>
      </c>
    </row>
    <row r="5" spans="1:30" ht="15.75" thickBot="1">
      <c r="A5" t="s">
        <v>385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386</v>
      </c>
      <c r="U5">
        <v>12420</v>
      </c>
      <c r="V5">
        <f>U5*1.5</f>
        <v>18630</v>
      </c>
    </row>
    <row r="6" spans="1:30" ht="15.75" thickBot="1">
      <c r="A6" t="s">
        <v>387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208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212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388</v>
      </c>
      <c r="P9" t="s">
        <v>389</v>
      </c>
      <c r="T9" s="13"/>
      <c r="U9" s="13" t="s">
        <v>366</v>
      </c>
      <c r="V9" s="13" t="s">
        <v>390</v>
      </c>
      <c r="W9" s="13" t="s">
        <v>368</v>
      </c>
      <c r="X9" s="13" t="s">
        <v>391</v>
      </c>
    </row>
    <row r="10" spans="1:30">
      <c r="A10" t="s">
        <v>213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202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392</v>
      </c>
      <c r="T11" s="13" t="s">
        <v>204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205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393</v>
      </c>
      <c r="T13" s="13" t="s">
        <v>394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395</v>
      </c>
      <c r="O14" s="16">
        <v>80</v>
      </c>
      <c r="P14" s="16">
        <f>O14</f>
        <v>80</v>
      </c>
      <c r="Q14">
        <v>4000</v>
      </c>
      <c r="T14" s="13" t="s">
        <v>209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208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396</v>
      </c>
      <c r="O16" s="16">
        <v>5</v>
      </c>
      <c r="P16" s="16">
        <f t="shared" ref="P16:P17" si="12">O16+P15</f>
        <v>95</v>
      </c>
      <c r="Q16">
        <v>500</v>
      </c>
      <c r="T16" s="13" t="s">
        <v>210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212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213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397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398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222</v>
      </c>
      <c r="X37" s="13" t="s">
        <v>399</v>
      </c>
    </row>
    <row r="38" spans="1:24" ht="27.75" customHeight="1">
      <c r="A38" t="s">
        <v>400</v>
      </c>
      <c r="B38" t="s">
        <v>371</v>
      </c>
      <c r="C38" s="2" t="s">
        <v>401</v>
      </c>
      <c r="D38" s="2" t="s">
        <v>402</v>
      </c>
      <c r="E38" s="2" t="s">
        <v>403</v>
      </c>
      <c r="F38" s="2" t="s">
        <v>404</v>
      </c>
      <c r="G38" s="2"/>
      <c r="Q38" t="s">
        <v>405</v>
      </c>
      <c r="R38" t="s">
        <v>366</v>
      </c>
      <c r="S38" t="s">
        <v>222</v>
      </c>
      <c r="V38" s="13" t="s">
        <v>202</v>
      </c>
      <c r="W38" s="13">
        <v>78082</v>
      </c>
      <c r="X38" s="13">
        <v>4</v>
      </c>
    </row>
    <row r="39" spans="1:24">
      <c r="A39" t="s">
        <v>406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397</v>
      </c>
      <c r="V39" s="13" t="s">
        <v>204</v>
      </c>
      <c r="W39" s="13">
        <v>75286.5</v>
      </c>
      <c r="X39" s="13">
        <v>9</v>
      </c>
    </row>
    <row r="40" spans="1:24">
      <c r="A40" t="s">
        <v>407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398</v>
      </c>
      <c r="V40" s="13" t="s">
        <v>205</v>
      </c>
      <c r="W40" s="13">
        <v>56496</v>
      </c>
      <c r="X40" s="13">
        <v>13</v>
      </c>
    </row>
    <row r="41" spans="1:24">
      <c r="A41" t="s">
        <v>408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394</v>
      </c>
      <c r="W41" s="13">
        <v>50618</v>
      </c>
      <c r="X41" s="13">
        <v>5</v>
      </c>
    </row>
    <row r="42" spans="1:24">
      <c r="A42" t="s">
        <v>409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209</v>
      </c>
      <c r="W42" s="13">
        <v>44904</v>
      </c>
      <c r="X42" s="13">
        <v>28</v>
      </c>
    </row>
    <row r="43" spans="1:24">
      <c r="A43" t="s">
        <v>410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208</v>
      </c>
      <c r="W43" s="13">
        <v>33635</v>
      </c>
      <c r="X43" s="13">
        <v>9</v>
      </c>
    </row>
    <row r="44" spans="1:24">
      <c r="V44" s="13" t="s">
        <v>210</v>
      </c>
      <c r="W44" s="13">
        <v>28646.5</v>
      </c>
      <c r="X44" s="13">
        <v>21</v>
      </c>
    </row>
    <row r="45" spans="1:24" ht="45">
      <c r="A45" t="s">
        <v>411</v>
      </c>
      <c r="B45" t="s">
        <v>371</v>
      </c>
      <c r="C45" s="2" t="s">
        <v>401</v>
      </c>
      <c r="D45" s="2" t="s">
        <v>402</v>
      </c>
      <c r="E45" s="2" t="s">
        <v>403</v>
      </c>
      <c r="F45" s="2" t="s">
        <v>404</v>
      </c>
      <c r="V45" s="13" t="s">
        <v>212</v>
      </c>
      <c r="W45" s="13">
        <v>27499.5</v>
      </c>
      <c r="X45" s="13">
        <v>8</v>
      </c>
    </row>
    <row r="46" spans="1:24">
      <c r="A46" t="s">
        <v>406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213</v>
      </c>
      <c r="W46" s="13">
        <v>19207.5</v>
      </c>
      <c r="X46" s="13">
        <v>3</v>
      </c>
    </row>
    <row r="47" spans="1:24">
      <c r="A47" t="s">
        <v>407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222</v>
      </c>
      <c r="M47" t="s">
        <v>412</v>
      </c>
    </row>
    <row r="48" spans="1:24">
      <c r="A48" t="s">
        <v>408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409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410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369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369</v>
      </c>
      <c r="L58" s="16">
        <f>(SUM(L48:L52) +L57)/100</f>
        <v>56139.46</v>
      </c>
    </row>
    <row r="59" spans="1:13">
      <c r="K59" t="s">
        <v>222</v>
      </c>
    </row>
    <row r="60" spans="1:13">
      <c r="K60" t="s">
        <v>286</v>
      </c>
      <c r="L60">
        <v>49877</v>
      </c>
    </row>
    <row r="61" spans="1:13">
      <c r="K61" t="s">
        <v>413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414</v>
      </c>
      <c r="F1" s="13" t="s">
        <v>222</v>
      </c>
      <c r="G1" s="18"/>
      <c r="H1" s="18" t="s">
        <v>415</v>
      </c>
      <c r="I1" s="18" t="s">
        <v>416</v>
      </c>
      <c r="J1" s="44"/>
      <c r="K1" s="44" t="s">
        <v>417</v>
      </c>
      <c r="L1" s="44" t="s">
        <v>418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223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223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223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223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224</v>
      </c>
      <c r="C7" s="13" t="s">
        <v>225</v>
      </c>
      <c r="D7" s="13">
        <f>29090</f>
        <v>29090</v>
      </c>
      <c r="E7" s="13"/>
      <c r="F7" s="13"/>
      <c r="J7" s="44"/>
      <c r="K7" s="44" t="s">
        <v>223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286</v>
      </c>
      <c r="L9" s="54" t="s">
        <v>419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414</v>
      </c>
      <c r="F1" s="13" t="s">
        <v>222</v>
      </c>
      <c r="G1" s="66"/>
      <c r="H1" s="18"/>
      <c r="I1" s="18"/>
      <c r="J1" s="18" t="s">
        <v>420</v>
      </c>
      <c r="K1" s="18" t="s">
        <v>416</v>
      </c>
      <c r="L1" s="44"/>
      <c r="M1" s="44" t="s">
        <v>417</v>
      </c>
      <c r="N1" s="44" t="s">
        <v>418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223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223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223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223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223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223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223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224</v>
      </c>
      <c r="C9" s="13" t="s">
        <v>225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286</v>
      </c>
      <c r="N9" s="54" t="s">
        <v>419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414</v>
      </c>
      <c r="D13" s="13" t="s">
        <v>222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219</v>
      </c>
      <c r="C1" t="s">
        <v>220</v>
      </c>
      <c r="D1" t="s">
        <v>221</v>
      </c>
      <c r="E1" t="s">
        <v>243</v>
      </c>
      <c r="F1" t="s">
        <v>414</v>
      </c>
      <c r="H1" t="s">
        <v>421</v>
      </c>
      <c r="I1" t="s">
        <v>417</v>
      </c>
      <c r="J1" t="s">
        <v>418</v>
      </c>
      <c r="K1" t="s">
        <v>422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223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223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223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223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223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224</v>
      </c>
      <c r="C7" t="s">
        <v>225</v>
      </c>
      <c r="D7">
        <f>29090</f>
        <v>29090</v>
      </c>
      <c r="E7" t="s">
        <v>223</v>
      </c>
      <c r="I7" t="s">
        <v>223</v>
      </c>
    </row>
    <row r="8" spans="1:11">
      <c r="E8" s="42"/>
      <c r="F8" s="16"/>
      <c r="I8" s="16"/>
    </row>
    <row r="13" spans="1:11">
      <c r="G13" s="47" t="s">
        <v>286</v>
      </c>
      <c r="H13" s="47" t="s">
        <v>419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222</v>
      </c>
      <c r="C1" t="s">
        <v>219</v>
      </c>
      <c r="D1" t="s">
        <v>220</v>
      </c>
      <c r="E1" t="s">
        <v>221</v>
      </c>
      <c r="F1" t="s">
        <v>243</v>
      </c>
      <c r="G1" t="s">
        <v>414</v>
      </c>
    </row>
    <row r="2" spans="1:12" ht="17.45" customHeight="1">
      <c r="A2" t="s">
        <v>423</v>
      </c>
      <c r="B2">
        <v>4000</v>
      </c>
      <c r="C2" t="s">
        <v>424</v>
      </c>
      <c r="D2" t="s">
        <v>425</v>
      </c>
      <c r="E2" t="s">
        <v>223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423</v>
      </c>
    </row>
    <row r="3" spans="1:12" ht="17.45" customHeight="1">
      <c r="A3" t="s">
        <v>426</v>
      </c>
      <c r="B3">
        <v>1500</v>
      </c>
      <c r="C3" t="s">
        <v>427</v>
      </c>
      <c r="D3" t="s">
        <v>428</v>
      </c>
      <c r="E3" t="s">
        <v>223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429</v>
      </c>
    </row>
    <row r="4" spans="1:12" ht="17.45" customHeight="1">
      <c r="A4" t="s">
        <v>430</v>
      </c>
      <c r="B4">
        <v>500</v>
      </c>
      <c r="C4" t="s">
        <v>431</v>
      </c>
      <c r="D4" t="s">
        <v>432</v>
      </c>
      <c r="E4" t="s">
        <v>223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433</v>
      </c>
      <c r="B5">
        <v>250</v>
      </c>
      <c r="C5" t="s">
        <v>434</v>
      </c>
      <c r="D5" t="s">
        <v>435</v>
      </c>
      <c r="E5" s="16" t="s">
        <v>223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436</v>
      </c>
      <c r="L5" t="s">
        <v>437</v>
      </c>
    </row>
    <row r="6" spans="1:12">
      <c r="A6" t="s">
        <v>141</v>
      </c>
      <c r="B6" t="s">
        <v>223</v>
      </c>
      <c r="C6" t="s">
        <v>224</v>
      </c>
      <c r="D6" t="s">
        <v>225</v>
      </c>
      <c r="E6">
        <f>29090</f>
        <v>29090</v>
      </c>
      <c r="F6" t="s">
        <v>223</v>
      </c>
      <c r="G6">
        <v>1000</v>
      </c>
      <c r="J6" t="s">
        <v>438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439</v>
      </c>
      <c r="K7">
        <f>K6*0.74</f>
        <v>27200154.100000001</v>
      </c>
    </row>
    <row r="8" spans="1:12">
      <c r="J8" s="16">
        <v>41070</v>
      </c>
      <c r="K8" t="s">
        <v>440</v>
      </c>
    </row>
    <row r="10" spans="1:12">
      <c r="J10" s="47" t="s">
        <v>286</v>
      </c>
    </row>
    <row r="11" spans="1:12">
      <c r="J11" s="47">
        <v>40000</v>
      </c>
    </row>
    <row r="13" spans="1:12">
      <c r="J13" t="s">
        <v>441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442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443</v>
      </c>
      <c r="B1" t="s">
        <v>444</v>
      </c>
    </row>
    <row r="2" spans="1:2">
      <c r="A2" s="3" t="s">
        <v>445</v>
      </c>
      <c r="B2" t="s">
        <v>184</v>
      </c>
    </row>
    <row r="3" spans="1:2">
      <c r="A3" t="s">
        <v>446</v>
      </c>
      <c r="B3" t="s">
        <v>447</v>
      </c>
    </row>
    <row r="4" spans="1:2">
      <c r="A4" t="s">
        <v>448</v>
      </c>
      <c r="B4" t="s">
        <v>332</v>
      </c>
    </row>
    <row r="5" spans="1:2">
      <c r="A5" t="s">
        <v>449</v>
      </c>
      <c r="B5" t="s">
        <v>332</v>
      </c>
    </row>
    <row r="6" spans="1:2">
      <c r="A6" t="s">
        <v>450</v>
      </c>
      <c r="B6" t="s">
        <v>451</v>
      </c>
    </row>
    <row r="7" spans="1:2">
      <c r="A7" t="s">
        <v>452</v>
      </c>
      <c r="B7" t="s">
        <v>451</v>
      </c>
    </row>
    <row r="8" spans="1:2">
      <c r="A8" t="s">
        <v>453</v>
      </c>
      <c r="B8" t="s">
        <v>454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455</v>
      </c>
      <c r="C1" t="s">
        <v>456</v>
      </c>
      <c r="D1" t="s">
        <v>457</v>
      </c>
      <c r="E1" t="s">
        <v>458</v>
      </c>
      <c r="G1" s="22" t="s">
        <v>459</v>
      </c>
    </row>
    <row r="2" spans="1:10">
      <c r="A2" t="s">
        <v>460</v>
      </c>
      <c r="B2">
        <v>1</v>
      </c>
      <c r="C2">
        <v>700</v>
      </c>
      <c r="D2">
        <v>700</v>
      </c>
      <c r="E2">
        <v>700</v>
      </c>
    </row>
    <row r="3" spans="1:10">
      <c r="A3" t="s">
        <v>461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462</v>
      </c>
      <c r="B4">
        <v>1</v>
      </c>
      <c r="C4">
        <v>700</v>
      </c>
      <c r="D4">
        <v>700</v>
      </c>
      <c r="E4">
        <v>700</v>
      </c>
    </row>
    <row r="5" spans="1:10">
      <c r="A5" t="s">
        <v>463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464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465</v>
      </c>
      <c r="C1" t="s">
        <v>466</v>
      </c>
      <c r="D1" t="s">
        <v>467</v>
      </c>
    </row>
    <row r="2" spans="1:4">
      <c r="A2" t="s">
        <v>468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469</v>
      </c>
      <c r="B1" t="s">
        <v>470</v>
      </c>
      <c r="C1" t="s">
        <v>471</v>
      </c>
      <c r="D1" t="s">
        <v>160</v>
      </c>
      <c r="E1" t="s">
        <v>472</v>
      </c>
    </row>
    <row r="2" spans="1:16">
      <c r="A2" t="s">
        <v>473</v>
      </c>
      <c r="B2" t="s">
        <v>157</v>
      </c>
      <c r="C2" t="s">
        <v>474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473</v>
      </c>
      <c r="B3" t="s">
        <v>157</v>
      </c>
      <c r="C3" t="s">
        <v>474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473</v>
      </c>
      <c r="B4" t="s">
        <v>157</v>
      </c>
      <c r="C4" t="s">
        <v>474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473</v>
      </c>
      <c r="B5" t="s">
        <v>157</v>
      </c>
      <c r="C5" t="s">
        <v>474</v>
      </c>
      <c r="D5" s="30">
        <v>2040</v>
      </c>
      <c r="E5" s="30">
        <f>(K11+K16)*1000</f>
        <v>11570</v>
      </c>
      <c r="F5" s="30"/>
    </row>
    <row r="6" spans="1:16">
      <c r="A6" t="s">
        <v>473</v>
      </c>
      <c r="B6" t="s">
        <v>157</v>
      </c>
      <c r="C6" t="s">
        <v>474</v>
      </c>
      <c r="D6" s="30">
        <v>2050</v>
      </c>
      <c r="E6" s="30">
        <f>(K12+K17)*1000</f>
        <v>12040</v>
      </c>
      <c r="F6" s="30"/>
      <c r="H6" s="32"/>
      <c r="L6" s="29" t="s">
        <v>475</v>
      </c>
      <c r="M6" s="29" t="s">
        <v>476</v>
      </c>
      <c r="N6" s="29" t="s">
        <v>477</v>
      </c>
      <c r="O6" s="29" t="s">
        <v>478</v>
      </c>
      <c r="P6" s="29" t="s">
        <v>479</v>
      </c>
    </row>
    <row r="7" spans="1:16" ht="15" customHeight="1">
      <c r="A7" t="s">
        <v>473</v>
      </c>
      <c r="B7" t="s">
        <v>173</v>
      </c>
      <c r="C7" t="s">
        <v>474</v>
      </c>
      <c r="D7" s="30">
        <v>2019</v>
      </c>
      <c r="E7" s="30">
        <f>(J8+J13)*1000</f>
        <v>89450</v>
      </c>
      <c r="F7" s="30"/>
      <c r="H7" s="87" t="s">
        <v>480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473</v>
      </c>
      <c r="B8" t="s">
        <v>173</v>
      </c>
      <c r="C8" t="s">
        <v>474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238</v>
      </c>
    </row>
    <row r="9" spans="1:16" ht="14.45" customHeight="1">
      <c r="A9" t="s">
        <v>473</v>
      </c>
      <c r="B9" t="s">
        <v>173</v>
      </c>
      <c r="C9" t="s">
        <v>474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238</v>
      </c>
    </row>
    <row r="10" spans="1:16">
      <c r="A10" t="s">
        <v>473</v>
      </c>
      <c r="B10" t="s">
        <v>173</v>
      </c>
      <c r="C10" t="s">
        <v>474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238</v>
      </c>
    </row>
    <row r="11" spans="1:16">
      <c r="A11" t="s">
        <v>473</v>
      </c>
      <c r="B11" t="s">
        <v>173</v>
      </c>
      <c r="C11" t="s">
        <v>474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238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238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481</v>
      </c>
      <c r="M13">
        <v>2019</v>
      </c>
      <c r="N13">
        <v>462</v>
      </c>
      <c r="O13">
        <v>19</v>
      </c>
      <c r="P13" t="s">
        <v>238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481</v>
      </c>
      <c r="M14">
        <v>2020</v>
      </c>
      <c r="N14">
        <v>335</v>
      </c>
      <c r="O14">
        <v>19</v>
      </c>
      <c r="P14" t="s">
        <v>238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481</v>
      </c>
      <c r="M15">
        <v>2030</v>
      </c>
      <c r="N15">
        <v>309</v>
      </c>
      <c r="O15">
        <v>22</v>
      </c>
      <c r="P15" t="s">
        <v>238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481</v>
      </c>
      <c r="M16">
        <v>2040</v>
      </c>
      <c r="N16">
        <v>299</v>
      </c>
      <c r="O16">
        <v>25</v>
      </c>
      <c r="P16" t="s">
        <v>238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481</v>
      </c>
      <c r="M17">
        <v>2050</v>
      </c>
      <c r="N17">
        <v>321</v>
      </c>
      <c r="O17">
        <v>28</v>
      </c>
      <c r="P17" t="s">
        <v>238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482</v>
      </c>
      <c r="C1" t="s">
        <v>483</v>
      </c>
      <c r="D1" t="s">
        <v>309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484</v>
      </c>
    </row>
    <row r="2" spans="1:4">
      <c r="A2">
        <v>2019</v>
      </c>
      <c r="B2">
        <v>19.7</v>
      </c>
      <c r="D2" t="s">
        <v>485</v>
      </c>
    </row>
    <row r="3" spans="1:4">
      <c r="A3">
        <v>2020</v>
      </c>
      <c r="B3">
        <v>20.399999999999999</v>
      </c>
      <c r="D3" t="s">
        <v>485</v>
      </c>
    </row>
    <row r="4" spans="1:4">
      <c r="A4">
        <v>2021</v>
      </c>
      <c r="B4">
        <v>21.7</v>
      </c>
      <c r="D4" t="s">
        <v>485</v>
      </c>
    </row>
    <row r="5" spans="1:4">
      <c r="A5">
        <v>2030</v>
      </c>
      <c r="B5">
        <v>53</v>
      </c>
      <c r="D5" t="s">
        <v>485</v>
      </c>
    </row>
    <row r="6" spans="1:4">
      <c r="A6">
        <v>2040</v>
      </c>
      <c r="B6">
        <v>100</v>
      </c>
      <c r="D6" t="s">
        <v>485</v>
      </c>
    </row>
    <row r="7" spans="1:4">
      <c r="A7">
        <v>2050</v>
      </c>
      <c r="B7">
        <v>120</v>
      </c>
      <c r="D7" t="s">
        <v>485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277</v>
      </c>
      <c r="B1" s="5" t="s">
        <v>34</v>
      </c>
      <c r="D1" t="s">
        <v>162</v>
      </c>
      <c r="E1" t="s">
        <v>455</v>
      </c>
      <c r="F1" t="s">
        <v>456</v>
      </c>
      <c r="G1" t="s">
        <v>457</v>
      </c>
      <c r="H1" t="s">
        <v>458</v>
      </c>
      <c r="L1" t="s">
        <v>486</v>
      </c>
      <c r="M1" t="s">
        <v>487</v>
      </c>
      <c r="N1" t="s">
        <v>423</v>
      </c>
      <c r="O1">
        <v>93.904775180000001</v>
      </c>
    </row>
    <row r="2" spans="1:15">
      <c r="A2" t="s">
        <v>473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488</v>
      </c>
      <c r="M2" t="s">
        <v>487</v>
      </c>
      <c r="N2" t="s">
        <v>423</v>
      </c>
      <c r="O2">
        <v>97.012060739999995</v>
      </c>
    </row>
    <row r="3" spans="1:15">
      <c r="A3" t="s">
        <v>489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490</v>
      </c>
      <c r="M3" t="s">
        <v>487</v>
      </c>
      <c r="N3" t="s">
        <v>423</v>
      </c>
      <c r="O3">
        <v>796.91070000000002</v>
      </c>
    </row>
    <row r="4" spans="1:15">
      <c r="A4" t="s">
        <v>491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491</v>
      </c>
      <c r="M4" t="s">
        <v>487</v>
      </c>
      <c r="N4" t="s">
        <v>423</v>
      </c>
      <c r="O4">
        <v>10.29</v>
      </c>
    </row>
    <row r="5" spans="1:15">
      <c r="A5" t="s">
        <v>492</v>
      </c>
      <c r="B5">
        <v>0.01</v>
      </c>
      <c r="D5" t="s">
        <v>493</v>
      </c>
      <c r="E5">
        <v>1</v>
      </c>
      <c r="F5">
        <v>1000000</v>
      </c>
      <c r="G5">
        <v>0</v>
      </c>
      <c r="H5">
        <v>0</v>
      </c>
      <c r="L5" t="s">
        <v>492</v>
      </c>
      <c r="M5" t="s">
        <v>487</v>
      </c>
      <c r="N5" t="s">
        <v>423</v>
      </c>
      <c r="O5">
        <v>42.191125290000002</v>
      </c>
    </row>
    <row r="6" spans="1:15">
      <c r="A6" t="s">
        <v>494</v>
      </c>
      <c r="D6" t="s">
        <v>495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486</v>
      </c>
      <c r="D7" t="s">
        <v>496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488</v>
      </c>
    </row>
    <row r="9" spans="1:15">
      <c r="A9" t="s">
        <v>490</v>
      </c>
      <c r="B9">
        <v>0.01</v>
      </c>
    </row>
    <row r="10" spans="1:15">
      <c r="A10" t="s">
        <v>497</v>
      </c>
    </row>
    <row r="11" spans="1:15">
      <c r="A11" t="s">
        <v>498</v>
      </c>
    </row>
    <row r="12" spans="1:15">
      <c r="A12" t="s">
        <v>499</v>
      </c>
    </row>
    <row r="13" spans="1:15">
      <c r="A13" t="s">
        <v>500</v>
      </c>
    </row>
    <row r="14" spans="1:15">
      <c r="A14" t="s">
        <v>501</v>
      </c>
      <c r="B14">
        <v>0.01</v>
      </c>
    </row>
    <row r="15" spans="1:15">
      <c r="A15" t="s">
        <v>502</v>
      </c>
    </row>
    <row r="16" spans="1:15">
      <c r="A16" t="s">
        <v>503</v>
      </c>
      <c r="B16">
        <f t="shared" ref="B16" si="0">B14</f>
        <v>0.01</v>
      </c>
    </row>
    <row r="17" spans="1:2">
      <c r="A17" t="s">
        <v>504</v>
      </c>
    </row>
    <row r="18" spans="1:2">
      <c r="A18" t="s">
        <v>102</v>
      </c>
      <c r="B18">
        <v>0.01</v>
      </c>
    </row>
    <row r="19" spans="1:2">
      <c r="A19" t="s">
        <v>505</v>
      </c>
    </row>
    <row r="20" spans="1:2">
      <c r="A20" t="s">
        <v>506</v>
      </c>
    </row>
    <row r="21" spans="1:2">
      <c r="A21" t="s">
        <v>507</v>
      </c>
    </row>
    <row r="22" spans="1:2">
      <c r="A22" t="s">
        <v>114</v>
      </c>
      <c r="B22">
        <v>0.01</v>
      </c>
    </row>
    <row r="23" spans="1:2">
      <c r="A23" t="s">
        <v>508</v>
      </c>
    </row>
    <row r="24" spans="1:2">
      <c r="A24" t="s">
        <v>509</v>
      </c>
    </row>
    <row r="25" spans="1:2">
      <c r="A25" t="s">
        <v>115</v>
      </c>
      <c r="B25">
        <v>0.01</v>
      </c>
    </row>
    <row r="26" spans="1:2">
      <c r="A26" t="s">
        <v>510</v>
      </c>
    </row>
    <row r="27" spans="1:2" ht="12.95" customHeight="1">
      <c r="A27" s="2" t="s">
        <v>511</v>
      </c>
      <c r="B27" s="8">
        <v>0.2</v>
      </c>
    </row>
    <row r="28" spans="1:2">
      <c r="A28" s="2" t="s">
        <v>512</v>
      </c>
      <c r="B28" s="8">
        <v>0.2</v>
      </c>
    </row>
    <row r="29" spans="1:2">
      <c r="A29" s="11" t="s">
        <v>513</v>
      </c>
      <c r="B29">
        <v>0.01</v>
      </c>
    </row>
    <row r="30" spans="1:2">
      <c r="A30" s="11" t="s">
        <v>514</v>
      </c>
      <c r="B30">
        <v>0.01</v>
      </c>
    </row>
    <row r="31" spans="1:2">
      <c r="A31" s="11" t="s">
        <v>275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349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350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351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352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353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354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355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356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357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515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516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517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518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519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349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350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351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352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353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354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355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356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357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515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516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517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518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519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347</v>
      </c>
      <c r="B38" t="s">
        <v>348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349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350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351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352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353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354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355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356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357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521</v>
      </c>
    </row>
    <row r="4" spans="4:14">
      <c r="N4" t="s">
        <v>522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523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523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524</v>
      </c>
    </row>
    <row r="30" spans="17:20">
      <c r="Q30" t="s">
        <v>525</v>
      </c>
      <c r="R30" s="84">
        <v>2020</v>
      </c>
      <c r="S30" s="84">
        <v>2030</v>
      </c>
      <c r="T30" s="84">
        <v>2050</v>
      </c>
    </row>
    <row r="31" spans="17:20">
      <c r="Q31" t="s">
        <v>526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527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528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529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530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271</v>
      </c>
      <c r="B1" s="7" t="s">
        <v>531</v>
      </c>
      <c r="C1" s="7" t="s">
        <v>278</v>
      </c>
      <c r="D1" s="7" t="s">
        <v>532</v>
      </c>
      <c r="E1" s="7" t="s">
        <v>533</v>
      </c>
      <c r="F1" s="7" t="s">
        <v>534</v>
      </c>
      <c r="G1" s="7" t="s">
        <v>535</v>
      </c>
      <c r="H1" s="7" t="s">
        <v>536</v>
      </c>
      <c r="I1" s="7" t="s">
        <v>537</v>
      </c>
    </row>
    <row r="2" spans="1:9" ht="30">
      <c r="A2" t="s">
        <v>501</v>
      </c>
      <c r="B2" s="2" t="s">
        <v>538</v>
      </c>
      <c r="C2" t="s">
        <v>313</v>
      </c>
      <c r="D2" t="s">
        <v>257</v>
      </c>
      <c r="E2" t="s">
        <v>539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490</v>
      </c>
      <c r="B3" s="2" t="s">
        <v>538</v>
      </c>
      <c r="C3" t="s">
        <v>313</v>
      </c>
      <c r="D3" t="s">
        <v>257</v>
      </c>
      <c r="E3" t="s">
        <v>539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492</v>
      </c>
      <c r="B4" s="2" t="s">
        <v>538</v>
      </c>
      <c r="C4" t="s">
        <v>313</v>
      </c>
      <c r="D4" t="s">
        <v>257</v>
      </c>
      <c r="E4" t="s">
        <v>539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473</v>
      </c>
      <c r="B5" s="2" t="s">
        <v>540</v>
      </c>
      <c r="C5" t="s">
        <v>313</v>
      </c>
      <c r="D5" t="s">
        <v>257</v>
      </c>
      <c r="E5" t="s">
        <v>539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503</v>
      </c>
      <c r="B6" s="2" t="s">
        <v>538</v>
      </c>
      <c r="C6" t="s">
        <v>313</v>
      </c>
      <c r="D6" t="s">
        <v>257</v>
      </c>
      <c r="E6" t="s">
        <v>539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538</v>
      </c>
      <c r="C7" t="s">
        <v>301</v>
      </c>
      <c r="D7" t="s">
        <v>257</v>
      </c>
      <c r="E7" t="s">
        <v>539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541</v>
      </c>
      <c r="B8" s="2" t="s">
        <v>540</v>
      </c>
      <c r="C8" t="s">
        <v>301</v>
      </c>
      <c r="D8" t="s">
        <v>257</v>
      </c>
      <c r="E8" t="s">
        <v>539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491</v>
      </c>
      <c r="B9" s="2" t="s">
        <v>538</v>
      </c>
      <c r="C9" t="s">
        <v>313</v>
      </c>
      <c r="D9" t="s">
        <v>257</v>
      </c>
      <c r="E9" t="s">
        <v>539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502</v>
      </c>
      <c r="B10" s="2" t="s">
        <v>538</v>
      </c>
      <c r="C10" t="s">
        <v>301</v>
      </c>
      <c r="D10" t="s">
        <v>257</v>
      </c>
      <c r="E10" t="s">
        <v>539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538</v>
      </c>
      <c r="C11" t="s">
        <v>301</v>
      </c>
      <c r="D11" t="s">
        <v>257</v>
      </c>
      <c r="E11" t="s">
        <v>539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512</v>
      </c>
      <c r="B12" s="2" t="s">
        <v>542</v>
      </c>
      <c r="C12" t="s">
        <v>312</v>
      </c>
      <c r="D12" t="s">
        <v>257</v>
      </c>
      <c r="E12" t="s">
        <v>543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511</v>
      </c>
      <c r="B13" s="2" t="s">
        <v>542</v>
      </c>
      <c r="C13" t="s">
        <v>312</v>
      </c>
      <c r="D13" t="s">
        <v>257</v>
      </c>
      <c r="E13" t="s">
        <v>539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Q36" sqref="Q36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zoomScale="123" workbookViewId="0">
      <selection activeCell="F29" sqref="F29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544</v>
      </c>
    </row>
    <row r="3" spans="1:15">
      <c r="A3" s="13" t="s">
        <v>174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1</v>
      </c>
      <c r="L3" s="13">
        <v>1</v>
      </c>
      <c r="M3" s="13" t="s">
        <v>544</v>
      </c>
    </row>
    <row r="4" spans="1:15">
      <c r="A4" s="13" t="s">
        <v>175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1</v>
      </c>
      <c r="L4" s="13">
        <v>15</v>
      </c>
      <c r="M4" s="13" t="s">
        <v>544</v>
      </c>
    </row>
    <row r="6" spans="1:15">
      <c r="E6" t="s">
        <v>176</v>
      </c>
      <c r="G6" t="s">
        <v>177</v>
      </c>
    </row>
    <row r="7" spans="1:15">
      <c r="D7" s="13">
        <v>26776</v>
      </c>
      <c r="E7" t="s">
        <v>178</v>
      </c>
      <c r="F7" t="s">
        <v>179</v>
      </c>
    </row>
    <row r="8" spans="1:15">
      <c r="D8" s="13">
        <v>26500</v>
      </c>
      <c r="E8" t="s">
        <v>180</v>
      </c>
    </row>
    <row r="9" spans="1:15">
      <c r="D9">
        <v>20000</v>
      </c>
      <c r="E9" t="s">
        <v>181</v>
      </c>
    </row>
    <row r="10" spans="1:15">
      <c r="D10">
        <v>24500</v>
      </c>
      <c r="E10" t="s">
        <v>182</v>
      </c>
      <c r="M10" s="13"/>
    </row>
    <row r="12" spans="1:15">
      <c r="D12">
        <v>19200</v>
      </c>
      <c r="E12" t="s">
        <v>183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184</v>
      </c>
      <c r="B1" s="49" t="s">
        <v>80</v>
      </c>
      <c r="C1" s="49" t="s">
        <v>81</v>
      </c>
      <c r="D1" s="49" t="s">
        <v>185</v>
      </c>
      <c r="E1" s="49" t="s">
        <v>186</v>
      </c>
      <c r="F1" s="49" t="s">
        <v>187</v>
      </c>
      <c r="G1" s="49" t="s">
        <v>188</v>
      </c>
      <c r="H1" s="49" t="s">
        <v>189</v>
      </c>
      <c r="I1" s="49" t="s">
        <v>190</v>
      </c>
      <c r="K1" t="s">
        <v>191</v>
      </c>
    </row>
    <row r="2" spans="1:11">
      <c r="A2" s="13" t="s">
        <v>192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193</v>
      </c>
    </row>
    <row r="3" spans="1:11">
      <c r="A3" s="13" t="s">
        <v>194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195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196</v>
      </c>
      <c r="C1" s="13" t="s">
        <v>165</v>
      </c>
      <c r="F1" s="44" t="s">
        <v>197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198</v>
      </c>
      <c r="C1" s="13" t="s">
        <v>199</v>
      </c>
      <c r="F1" t="s">
        <v>200</v>
      </c>
      <c r="G1" t="s">
        <v>201</v>
      </c>
    </row>
    <row r="2" spans="1:12">
      <c r="A2" s="73" t="s">
        <v>202</v>
      </c>
      <c r="B2" s="77">
        <v>78082</v>
      </c>
      <c r="C2" s="13">
        <v>0.04</v>
      </c>
      <c r="E2" s="13" t="s">
        <v>203</v>
      </c>
      <c r="F2">
        <v>50000</v>
      </c>
      <c r="G2" s="77">
        <v>102043.30769230769</v>
      </c>
    </row>
    <row r="3" spans="1:12">
      <c r="A3" s="73" t="s">
        <v>204</v>
      </c>
      <c r="B3" s="77">
        <v>75286.5</v>
      </c>
      <c r="C3" s="13">
        <v>0.09</v>
      </c>
      <c r="E3" s="13" t="s">
        <v>205</v>
      </c>
      <c r="F3">
        <v>40000</v>
      </c>
      <c r="G3" s="77">
        <v>84942</v>
      </c>
    </row>
    <row r="4" spans="1:12">
      <c r="A4" s="73" t="s">
        <v>205</v>
      </c>
      <c r="B4" s="77">
        <v>56496</v>
      </c>
      <c r="C4" s="13">
        <v>0.13</v>
      </c>
      <c r="E4" s="13" t="s">
        <v>206</v>
      </c>
      <c r="F4">
        <v>30000</v>
      </c>
      <c r="G4" s="77">
        <v>63489.515151515152</v>
      </c>
    </row>
    <row r="5" spans="1:12">
      <c r="A5" s="73" t="s">
        <v>207</v>
      </c>
      <c r="B5" s="77">
        <v>50618</v>
      </c>
      <c r="C5" s="13">
        <v>0.05</v>
      </c>
      <c r="E5" s="13" t="s">
        <v>208</v>
      </c>
      <c r="F5">
        <v>20000</v>
      </c>
      <c r="G5" s="77">
        <v>42700</v>
      </c>
    </row>
    <row r="6" spans="1:12">
      <c r="A6" s="73" t="s">
        <v>209</v>
      </c>
      <c r="B6" s="77">
        <v>44904</v>
      </c>
      <c r="C6" s="13">
        <v>0.28000000000000003</v>
      </c>
      <c r="E6" s="13" t="s">
        <v>210</v>
      </c>
      <c r="F6">
        <v>10000</v>
      </c>
      <c r="G6" s="77">
        <v>32723</v>
      </c>
      <c r="H6" t="s">
        <v>211</v>
      </c>
    </row>
    <row r="7" spans="1:12">
      <c r="A7" s="73" t="s">
        <v>208</v>
      </c>
      <c r="B7" s="34">
        <v>33635</v>
      </c>
      <c r="C7" s="13">
        <v>0.09</v>
      </c>
      <c r="H7">
        <f>SUM(C2:C8)</f>
        <v>0.89</v>
      </c>
      <c r="J7" s="13" t="s">
        <v>212</v>
      </c>
      <c r="K7" s="34">
        <v>30429</v>
      </c>
      <c r="L7" s="13">
        <v>0.08</v>
      </c>
    </row>
    <row r="8" spans="1:12">
      <c r="A8" s="73" t="s">
        <v>210</v>
      </c>
      <c r="B8" s="34">
        <v>28646.5</v>
      </c>
      <c r="C8" s="13">
        <v>0.21</v>
      </c>
      <c r="J8" s="13" t="s">
        <v>213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2024-10-14T19:32:21Z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