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22555048-1543-433C-9B13-159BD887D31E}" xr6:coauthVersionLast="47" xr6:coauthVersionMax="47" xr10:uidLastSave="{00000000-0000-0000-0000-000000000000}"/>
  <bookViews>
    <workbookView xWindow="-120" yWindow="-120" windowWidth="29040" windowHeight="17640" tabRatio="998" firstSheet="4" activeTab="5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  <externalReference r:id="rId34"/>
  </externalReferences>
  <definedNames>
    <definedName name="_xlnm._FilterDatabase" localSheetId="9" hidden="1">CandidatePowerPlants!$A$1:$D$1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65" l="1"/>
  <c r="I3" i="67"/>
  <c r="I4" i="67"/>
  <c r="I2" i="67"/>
  <c r="H2" i="67"/>
  <c r="B3" i="67"/>
  <c r="D3" i="67" l="1"/>
  <c r="I3" i="64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B6" i="65"/>
  <c r="I6" i="65"/>
  <c r="I7" i="65"/>
  <c r="G2" i="45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18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3" i="33"/>
  <c r="T15" i="33"/>
  <c r="T16" i="33"/>
  <c r="T35" i="33"/>
  <c r="T36" i="33"/>
  <c r="T18" i="33"/>
  <c r="T17" i="33"/>
  <c r="T25" i="33"/>
  <c r="T26" i="33"/>
  <c r="T27" i="33"/>
  <c r="T28" i="33"/>
  <c r="T29" i="33"/>
  <c r="T30" i="33"/>
  <c r="T31" i="33"/>
  <c r="T4" i="33"/>
  <c r="T5" i="33"/>
  <c r="T6" i="33"/>
  <c r="T7" i="33"/>
  <c r="T8" i="33"/>
  <c r="T32" i="33"/>
  <c r="T33" i="33"/>
  <c r="T9" i="33"/>
  <c r="T34" i="33"/>
  <c r="T13" i="33"/>
  <c r="T14" i="33"/>
  <c r="T10" i="33"/>
  <c r="T11" i="33"/>
  <c r="T12" i="33"/>
  <c r="T2" i="33"/>
  <c r="A30" i="41"/>
  <c r="A29" i="41"/>
  <c r="C3" i="18"/>
  <c r="D19" i="33"/>
  <c r="P19" i="33"/>
  <c r="T19" i="33"/>
  <c r="Q19" i="33"/>
  <c r="R19" i="33"/>
  <c r="C19" i="33"/>
  <c r="G3" i="35"/>
  <c r="G4" i="35"/>
  <c r="G5" i="35"/>
  <c r="G6" i="35"/>
  <c r="G7" i="35"/>
  <c r="G8" i="35"/>
  <c r="G9" i="35"/>
  <c r="G10" i="35"/>
  <c r="G11" i="35"/>
  <c r="G12" i="35"/>
  <c r="G13" i="35"/>
  <c r="G2" i="35"/>
  <c r="S19" i="33"/>
  <c r="I8" i="35"/>
  <c r="I11" i="35"/>
  <c r="S3" i="33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<sst xmlns="http://schemas.openxmlformats.org/spreadsheetml/2006/main" count="1041" uniqueCount="458">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</sst>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9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6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40weatherYears2050TNO.xlsx" TargetMode="External"/><Relationship Id="rId1" Type="http://schemas.openxmlformats.org/officeDocument/2006/relationships/externalLinkPath" Target="40weatherYears2050TN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nd Onshore profiles"/>
      <sheetName val="Load"/>
      <sheetName val="Wind Offshore profiles"/>
      <sheetName val="Sun PV profiles"/>
      <sheetName val="Sheet1"/>
      <sheetName val="PeakLoadAnalysiss"/>
    </sheetNames>
    <sheetDataSet>
      <sheetData sheetId="0"/>
      <sheetData sheetId="1"/>
      <sheetData sheetId="2"/>
      <sheetData sheetId="3"/>
      <sheetData sheetId="4"/>
      <sheetData sheetId="5">
        <row r="1">
          <cell r="D1">
            <v>33164.685167226271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node"/>
      <sheetName val="investmentCosts"/>
      <sheetName val="fixedCosts"/>
      <sheetName val="unit2020"/>
      <sheetName val="unit2030"/>
      <sheetName val="unit2050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/>
      <sheetData sheetId="1"/>
      <sheetData sheetId="2">
        <row r="34">
          <cell r="C34">
            <v>45.1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352</v>
      </c>
    </row>
    <row r="2" spans="1:5">
      <c r="A2" s="8" t="s">
        <v>351</v>
      </c>
      <c r="B2" t="s">
        <v>150</v>
      </c>
    </row>
    <row r="3" spans="1:5">
      <c r="A3" s="23" t="s">
        <v>287</v>
      </c>
      <c r="B3" t="s">
        <v>288</v>
      </c>
    </row>
    <row r="4" spans="1:5">
      <c r="A4" s="36" t="s">
        <v>328</v>
      </c>
      <c r="B4" t="s">
        <v>329</v>
      </c>
    </row>
    <row r="6" spans="1:5">
      <c r="A6" s="15"/>
      <c r="B6" s="15" t="s">
        <v>355</v>
      </c>
      <c r="C6" s="15" t="s">
        <v>70</v>
      </c>
      <c r="D6" s="15" t="s">
        <v>270</v>
      </c>
      <c r="E6" s="15" t="s">
        <v>260</v>
      </c>
    </row>
    <row r="7" spans="1:5">
      <c r="A7" s="15" t="s">
        <v>156</v>
      </c>
      <c r="B7" s="15" t="s">
        <v>192</v>
      </c>
      <c r="C7" s="15" t="s">
        <v>285</v>
      </c>
      <c r="D7" s="15"/>
      <c r="E7" s="15"/>
    </row>
    <row r="8" spans="1:5">
      <c r="A8" s="15"/>
      <c r="B8" s="15" t="s">
        <v>157</v>
      </c>
      <c r="C8" s="15" t="s">
        <v>195</v>
      </c>
      <c r="D8" s="15"/>
      <c r="E8" s="15"/>
    </row>
    <row r="9" spans="1:5">
      <c r="B9" s="21" t="s">
        <v>196</v>
      </c>
      <c r="C9" s="15" t="s">
        <v>281</v>
      </c>
      <c r="D9" s="15"/>
      <c r="E9" s="15"/>
    </row>
    <row r="10" spans="1:5">
      <c r="B10" s="15" t="s">
        <v>276</v>
      </c>
      <c r="C10" s="15"/>
      <c r="D10" s="15"/>
      <c r="E10" s="15"/>
    </row>
    <row r="11" spans="1:5">
      <c r="B11" s="15" t="s">
        <v>268</v>
      </c>
      <c r="C11" s="15" t="s">
        <v>269</v>
      </c>
      <c r="D11" s="15"/>
      <c r="E11" s="15"/>
    </row>
    <row r="12" spans="1:5">
      <c r="A12" s="15" t="s">
        <v>71</v>
      </c>
      <c r="B12" s="8" t="s">
        <v>191</v>
      </c>
      <c r="C12" s="15" t="s">
        <v>283</v>
      </c>
      <c r="D12" s="15"/>
      <c r="E12" s="15"/>
    </row>
    <row r="13" spans="1:5">
      <c r="A13" s="15"/>
      <c r="B13" s="8" t="s">
        <v>188</v>
      </c>
      <c r="C13" s="15" t="s">
        <v>283</v>
      </c>
      <c r="D13" s="15"/>
    </row>
    <row r="14" spans="1:5">
      <c r="A14" s="15"/>
      <c r="B14" s="8" t="s">
        <v>189</v>
      </c>
      <c r="C14" s="15" t="s">
        <v>283</v>
      </c>
      <c r="D14" s="15"/>
      <c r="E14" s="15"/>
    </row>
    <row r="15" spans="1:5">
      <c r="A15" s="15"/>
      <c r="B15" s="8" t="s">
        <v>185</v>
      </c>
      <c r="C15" s="15" t="s">
        <v>267</v>
      </c>
      <c r="D15" s="15"/>
      <c r="E15" s="15"/>
    </row>
    <row r="16" spans="1:5">
      <c r="A16" s="15"/>
      <c r="B16" s="8" t="s">
        <v>186</v>
      </c>
      <c r="C16" s="15" t="s">
        <v>259</v>
      </c>
      <c r="D16" s="15"/>
      <c r="E16" s="15"/>
    </row>
    <row r="17" spans="1:5">
      <c r="A17" s="15"/>
      <c r="B17" s="8" t="s">
        <v>187</v>
      </c>
      <c r="C17" s="15" t="s">
        <v>264</v>
      </c>
      <c r="D17" s="15"/>
      <c r="E17" s="15"/>
    </row>
    <row r="18" spans="1:5">
      <c r="A18" s="15"/>
      <c r="B18" s="15" t="s">
        <v>73</v>
      </c>
      <c r="C18" s="15"/>
      <c r="D18" s="15"/>
      <c r="E18" s="15"/>
    </row>
    <row r="19" spans="1:5">
      <c r="A19" s="15"/>
      <c r="B19" s="15" t="s">
        <v>136</v>
      </c>
      <c r="C19" s="15" t="s">
        <v>278</v>
      </c>
      <c r="D19" s="15" t="s">
        <v>257</v>
      </c>
      <c r="E19" s="15"/>
    </row>
    <row r="20" spans="1:5">
      <c r="A20" s="15"/>
      <c r="B20" s="15" t="s">
        <v>66</v>
      </c>
      <c r="C20" s="15"/>
      <c r="D20" s="15" t="s">
        <v>257</v>
      </c>
      <c r="E20" s="15"/>
    </row>
    <row r="21" spans="1:5">
      <c r="A21" s="15"/>
      <c r="B21" s="15" t="s">
        <v>67</v>
      </c>
      <c r="C21" s="15" t="s">
        <v>262</v>
      </c>
      <c r="D21" s="15" t="s">
        <v>257</v>
      </c>
      <c r="E21" s="15"/>
    </row>
    <row r="22" spans="1:5">
      <c r="A22" s="15"/>
      <c r="B22" s="15" t="s">
        <v>134</v>
      </c>
      <c r="C22" s="15" t="s">
        <v>261</v>
      </c>
      <c r="D22" s="15" t="s">
        <v>257</v>
      </c>
      <c r="E22" s="15"/>
    </row>
    <row r="23" spans="1:5">
      <c r="A23" s="15"/>
      <c r="B23" s="15" t="s">
        <v>240</v>
      </c>
      <c r="C23" s="20" t="s">
        <v>263</v>
      </c>
      <c r="D23" s="15" t="s">
        <v>257</v>
      </c>
      <c r="E23" s="15"/>
    </row>
    <row r="24" spans="1:5">
      <c r="A24" s="15"/>
      <c r="B24" s="15" t="s">
        <v>232</v>
      </c>
      <c r="C24" s="15" t="s">
        <v>166</v>
      </c>
      <c r="D24" s="15" t="s">
        <v>257</v>
      </c>
    </row>
    <row r="25" spans="1:5">
      <c r="A25" s="15"/>
      <c r="B25" s="15" t="s">
        <v>233</v>
      </c>
      <c r="C25" s="15" t="s">
        <v>166</v>
      </c>
      <c r="D25" s="15"/>
      <c r="E25" s="15"/>
    </row>
    <row r="26" spans="1:5">
      <c r="A26" s="15"/>
      <c r="B26" s="15" t="s">
        <v>234</v>
      </c>
      <c r="C26" s="15" t="s">
        <v>166</v>
      </c>
      <c r="D26" s="15"/>
      <c r="E26" s="15"/>
    </row>
    <row r="27" spans="1:5" ht="17.100000000000001" customHeight="1">
      <c r="A27" s="15"/>
      <c r="B27" s="15" t="s">
        <v>177</v>
      </c>
      <c r="C27" s="15"/>
      <c r="D27" s="15" t="s">
        <v>282</v>
      </c>
      <c r="E27" s="15"/>
    </row>
    <row r="28" spans="1:5">
      <c r="A28" s="15" t="s">
        <v>266</v>
      </c>
      <c r="B28" s="21" t="s">
        <v>271</v>
      </c>
      <c r="C28" s="15" t="s">
        <v>155</v>
      </c>
      <c r="D28" s="15"/>
      <c r="E28" s="15"/>
    </row>
    <row r="29" spans="1:5">
      <c r="A29" s="15"/>
      <c r="B29" s="15" t="s">
        <v>272</v>
      </c>
      <c r="C29" s="15" t="s">
        <v>279</v>
      </c>
      <c r="D29" s="15" t="s">
        <v>257</v>
      </c>
      <c r="E29" s="15"/>
    </row>
    <row r="30" spans="1:5">
      <c r="A30" s="15"/>
      <c r="B30" s="15" t="s">
        <v>35</v>
      </c>
      <c r="C30" s="15"/>
      <c r="D30" s="15"/>
      <c r="E30" s="15"/>
    </row>
    <row r="31" spans="1:5">
      <c r="A31" s="15"/>
      <c r="B31" s="15" t="s">
        <v>36</v>
      </c>
      <c r="C31" s="15"/>
      <c r="D31" s="15"/>
      <c r="E31" s="15"/>
    </row>
    <row r="32" spans="1:5">
      <c r="A32" s="15" t="s">
        <v>148</v>
      </c>
      <c r="B32" s="15" t="s">
        <v>272</v>
      </c>
      <c r="C32" s="15" t="s">
        <v>279</v>
      </c>
      <c r="D32" s="15" t="s">
        <v>257</v>
      </c>
      <c r="E32" s="15"/>
    </row>
    <row r="33" spans="1:5">
      <c r="A33" s="15" t="s">
        <v>265</v>
      </c>
      <c r="B33" s="15" t="s">
        <v>235</v>
      </c>
      <c r="C33" s="15"/>
      <c r="D33" s="15"/>
      <c r="E33" s="15"/>
    </row>
    <row r="34" spans="1:5">
      <c r="A34" s="15" t="s">
        <v>274</v>
      </c>
      <c r="B34" s="15" t="s">
        <v>231</v>
      </c>
      <c r="C34" s="15" t="s">
        <v>275</v>
      </c>
      <c r="D34" s="15"/>
      <c r="E34" s="15"/>
    </row>
    <row r="35" spans="1:5">
      <c r="A35" s="15"/>
      <c r="B35" s="15" t="s">
        <v>227</v>
      </c>
      <c r="C35" s="15" t="s">
        <v>275</v>
      </c>
      <c r="D35" s="15"/>
      <c r="E35" s="15"/>
    </row>
    <row r="36" spans="1:5">
      <c r="A36" s="15"/>
      <c r="B36" s="15" t="s">
        <v>228</v>
      </c>
      <c r="C36" s="15" t="s">
        <v>275</v>
      </c>
      <c r="D36" s="15"/>
      <c r="E36" s="15"/>
    </row>
    <row r="37" spans="1:5">
      <c r="A37" s="15"/>
      <c r="B37" s="15" t="s">
        <v>229</v>
      </c>
      <c r="C37" s="15" t="s">
        <v>275</v>
      </c>
      <c r="D37" s="15"/>
      <c r="E37" s="15"/>
    </row>
    <row r="38" spans="1:5">
      <c r="A38" s="15"/>
      <c r="B38" s="15" t="s">
        <v>230</v>
      </c>
      <c r="C38" s="15" t="s">
        <v>275</v>
      </c>
      <c r="D38" s="15"/>
      <c r="E38" s="15"/>
    </row>
    <row r="39" spans="1:5">
      <c r="A39" s="15" t="s">
        <v>72</v>
      </c>
      <c r="B39" s="15" t="s">
        <v>11</v>
      </c>
      <c r="C39" s="15"/>
      <c r="D39" s="15" t="s">
        <v>257</v>
      </c>
      <c r="E39" s="15"/>
    </row>
    <row r="40" spans="1:5">
      <c r="A40" s="15"/>
      <c r="B40" s="15" t="s">
        <v>12</v>
      </c>
      <c r="C40" s="15"/>
      <c r="D40" s="15" t="s">
        <v>257</v>
      </c>
      <c r="E40" s="15"/>
    </row>
    <row r="41" spans="1:5">
      <c r="A41" s="15"/>
      <c r="B41" s="15" t="s">
        <v>13</v>
      </c>
      <c r="C41" s="15"/>
      <c r="D41" s="15" t="s">
        <v>257</v>
      </c>
      <c r="E41" s="15"/>
    </row>
    <row r="42" spans="1:5">
      <c r="A42" s="15"/>
      <c r="B42" s="15" t="s">
        <v>14</v>
      </c>
      <c r="C42" s="15"/>
      <c r="D42" s="15" t="s">
        <v>257</v>
      </c>
      <c r="E42" s="15"/>
    </row>
    <row r="43" spans="1:5">
      <c r="A43" s="15"/>
      <c r="B43" s="15" t="s">
        <v>16</v>
      </c>
      <c r="C43" s="15" t="s">
        <v>284</v>
      </c>
      <c r="D43" s="15" t="s">
        <v>257</v>
      </c>
      <c r="E43" s="15"/>
    </row>
    <row r="44" spans="1:5">
      <c r="A44" s="15" t="s">
        <v>69</v>
      </c>
      <c r="B44" s="15" t="s">
        <v>28</v>
      </c>
      <c r="C44" s="15"/>
      <c r="D44" s="15" t="s">
        <v>257</v>
      </c>
      <c r="E44" s="15"/>
    </row>
    <row r="45" spans="1:5">
      <c r="A45" s="15"/>
      <c r="B45" s="15" t="s">
        <v>29</v>
      </c>
      <c r="C45" s="15"/>
      <c r="D45" s="15" t="s">
        <v>257</v>
      </c>
      <c r="E45" s="15"/>
    </row>
    <row r="46" spans="1:5">
      <c r="A46" s="15"/>
      <c r="B46" s="15" t="s">
        <v>30</v>
      </c>
      <c r="C46" s="15"/>
      <c r="D46" s="15" t="s">
        <v>257</v>
      </c>
      <c r="E46" s="15"/>
    </row>
    <row r="47" spans="1:5">
      <c r="A47" s="15"/>
      <c r="B47" s="15" t="s">
        <v>31</v>
      </c>
      <c r="C47" s="15"/>
      <c r="D47" s="15" t="s">
        <v>257</v>
      </c>
      <c r="E47" s="15"/>
    </row>
    <row r="48" spans="1:5">
      <c r="A48" s="15" t="s">
        <v>258</v>
      </c>
      <c r="B48" s="15" t="s">
        <v>252</v>
      </c>
      <c r="C48" s="15"/>
      <c r="D48" s="15" t="s">
        <v>257</v>
      </c>
      <c r="E48" s="15"/>
    </row>
    <row r="49" spans="1:5">
      <c r="A49" s="15"/>
      <c r="B49" s="15" t="s">
        <v>253</v>
      </c>
      <c r="C49" s="15"/>
      <c r="D49" s="15" t="s">
        <v>257</v>
      </c>
      <c r="E49" s="15"/>
    </row>
    <row r="50" spans="1:5">
      <c r="A50" s="15" t="s">
        <v>258</v>
      </c>
      <c r="B50" s="15" t="s">
        <v>277</v>
      </c>
      <c r="C50" s="15" t="s">
        <v>280</v>
      </c>
      <c r="D50" s="15" t="s">
        <v>257</v>
      </c>
      <c r="E50" s="15"/>
    </row>
    <row r="51" spans="1:5">
      <c r="A51" s="15" t="s">
        <v>74</v>
      </c>
      <c r="B51" s="15" t="s">
        <v>27</v>
      </c>
      <c r="C51" s="15" t="s">
        <v>273</v>
      </c>
      <c r="D51" s="15" t="s">
        <v>257</v>
      </c>
      <c r="E51" s="15"/>
    </row>
    <row r="52" spans="1:5">
      <c r="A52" s="15"/>
      <c r="B52" s="15" t="s">
        <v>20</v>
      </c>
      <c r="C52" s="15" t="s">
        <v>273</v>
      </c>
      <c r="D52" s="15" t="s">
        <v>257</v>
      </c>
      <c r="E52" s="15"/>
    </row>
    <row r="53" spans="1:5">
      <c r="A53" s="15"/>
      <c r="B53" s="15" t="s">
        <v>21</v>
      </c>
      <c r="C53" s="15" t="s">
        <v>273</v>
      </c>
      <c r="D53" s="15" t="s">
        <v>257</v>
      </c>
      <c r="E53" s="15"/>
    </row>
    <row r="54" spans="1:5">
      <c r="A54" s="15"/>
      <c r="B54" s="15" t="s">
        <v>22</v>
      </c>
      <c r="C54" s="15" t="s">
        <v>273</v>
      </c>
      <c r="D54" s="15" t="s">
        <v>257</v>
      </c>
      <c r="E54" s="15"/>
    </row>
    <row r="55" spans="1:5">
      <c r="A55" s="15"/>
      <c r="B55" s="15" t="s">
        <v>75</v>
      </c>
      <c r="C55" s="15" t="s">
        <v>273</v>
      </c>
      <c r="D55" s="15" t="s">
        <v>257</v>
      </c>
      <c r="E55" s="15"/>
    </row>
    <row r="56" spans="1:5">
      <c r="A56" t="s">
        <v>356</v>
      </c>
      <c r="C56" s="20" t="s">
        <v>358</v>
      </c>
    </row>
    <row r="57" spans="1:5">
      <c r="A57" t="s">
        <v>357</v>
      </c>
      <c r="C57" s="20" t="s">
        <v>359</v>
      </c>
    </row>
    <row r="62" spans="1:5" ht="18.7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F22" sqref="F22"/>
    </sheetView>
  </sheetViews>
  <sheetFormatPr defaultRowHeight="15"/>
  <cols>
    <col min="1" max="1" width="15.85546875" customWidth="1"/>
    <col min="2" max="2" width="33.42578125" customWidth="1"/>
    <col min="4" max="4" width="10.8554687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256</v>
      </c>
      <c r="G1" t="s">
        <v>248</v>
      </c>
    </row>
    <row r="2" spans="1:8">
      <c r="A2" s="15">
        <v>1</v>
      </c>
      <c r="B2" s="15" t="s">
        <v>174</v>
      </c>
      <c r="C2" s="15" t="b">
        <v>1</v>
      </c>
      <c r="D2" s="15">
        <v>100</v>
      </c>
      <c r="G2">
        <f>LOOKUP(B2,TechnologiesEmlab!A2:A36,TechnologiesEmlab!S2:S36)</f>
        <v>0</v>
      </c>
    </row>
    <row r="3" spans="1:8">
      <c r="A3" s="15">
        <v>2</v>
      </c>
      <c r="B3" s="15" t="s">
        <v>114</v>
      </c>
      <c r="C3" s="15" t="b">
        <v>1</v>
      </c>
      <c r="D3" s="15">
        <v>500</v>
      </c>
    </row>
    <row r="4" spans="1:8">
      <c r="A4" s="15">
        <v>3</v>
      </c>
      <c r="B4" s="15" t="s">
        <v>344</v>
      </c>
      <c r="C4" s="15" t="b">
        <v>1</v>
      </c>
      <c r="D4" s="15">
        <v>500</v>
      </c>
    </row>
    <row r="5" spans="1:8">
      <c r="A5" s="15">
        <v>4</v>
      </c>
      <c r="B5" s="15" t="s">
        <v>112</v>
      </c>
      <c r="C5" s="15" t="b">
        <v>1</v>
      </c>
      <c r="D5" s="15">
        <v>350</v>
      </c>
    </row>
    <row r="6" spans="1:8">
      <c r="A6" s="15">
        <v>5</v>
      </c>
      <c r="B6" s="15" t="s">
        <v>115</v>
      </c>
      <c r="C6" s="15" t="b">
        <v>1</v>
      </c>
      <c r="D6" s="15">
        <v>250</v>
      </c>
    </row>
    <row r="7" spans="1:8">
      <c r="A7" s="15">
        <v>6</v>
      </c>
      <c r="B7" s="15" t="s">
        <v>95</v>
      </c>
      <c r="C7" s="15" t="b">
        <v>1</v>
      </c>
      <c r="D7" s="15">
        <v>300</v>
      </c>
    </row>
    <row r="8" spans="1:8">
      <c r="A8" s="15">
        <v>7</v>
      </c>
      <c r="B8" s="15" t="s">
        <v>111</v>
      </c>
      <c r="C8" s="15" t="b">
        <v>1</v>
      </c>
      <c r="D8" s="15">
        <v>300</v>
      </c>
    </row>
    <row r="9" spans="1:8">
      <c r="A9" s="15">
        <v>8</v>
      </c>
      <c r="B9" s="15" t="s">
        <v>48</v>
      </c>
      <c r="C9" s="15" t="b">
        <v>1</v>
      </c>
      <c r="D9" s="15">
        <v>1000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t="s">
        <v>345</v>
      </c>
      <c r="C14" t="b">
        <v>1</v>
      </c>
      <c r="D14">
        <v>300</v>
      </c>
      <c r="H14" t="s">
        <v>360</v>
      </c>
    </row>
    <row r="15" spans="1:8">
      <c r="A15">
        <v>5</v>
      </c>
      <c r="B15" t="s">
        <v>346</v>
      </c>
      <c r="C15" t="b">
        <v>1</v>
      </c>
      <c r="D15">
        <v>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8"/>
  <sheetViews>
    <sheetView zoomScale="96" zoomScaleNormal="96" workbookViewId="0">
      <pane xSplit="1" ySplit="1" topLeftCell="F15" activePane="bottomRight" state="frozen"/>
      <selection pane="topRight" activeCell="B1" sqref="B1"/>
      <selection pane="bottomLeft" activeCell="A2" sqref="A2"/>
      <selection pane="bottomRight" activeCell="H20" sqref="H20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5" width="0.85546875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3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378</v>
      </c>
      <c r="I1" s="48" t="s">
        <v>240</v>
      </c>
      <c r="J1" s="6" t="s">
        <v>153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413</v>
      </c>
      <c r="AG1" s="11"/>
    </row>
    <row r="2" spans="1:33" s="11" customFormat="1">
      <c r="A2" s="11" t="s">
        <v>95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0.7</v>
      </c>
      <c r="J2" s="11" t="s">
        <v>131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30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96</v>
      </c>
      <c r="B3" s="11" t="s">
        <v>145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5</v>
      </c>
      <c r="I3">
        <v>0.7</v>
      </c>
      <c r="J3" s="11" t="s">
        <v>130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78</v>
      </c>
      <c r="Z3" t="s">
        <v>79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83</v>
      </c>
      <c r="B4" s="11" t="s">
        <v>145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5</v>
      </c>
      <c r="I4" s="11">
        <v>1</v>
      </c>
      <c r="J4" s="11" t="s">
        <v>127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83</v>
      </c>
      <c r="W4" s="11">
        <v>775</v>
      </c>
      <c r="X4" s="11">
        <v>775</v>
      </c>
      <c r="Y4" s="11" t="s">
        <v>82</v>
      </c>
      <c r="Z4" s="11" t="s">
        <v>83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97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1</v>
      </c>
      <c r="J5" s="11" t="s">
        <v>127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98</v>
      </c>
      <c r="B6" t="s">
        <v>145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5</v>
      </c>
      <c r="I6">
        <v>1</v>
      </c>
      <c r="J6" t="s">
        <v>127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81</v>
      </c>
      <c r="B7" t="s">
        <v>145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5</v>
      </c>
      <c r="I7">
        <v>1</v>
      </c>
      <c r="J7" t="s">
        <v>122</v>
      </c>
      <c r="S7">
        <f t="shared" si="0"/>
        <v>3</v>
      </c>
      <c r="T7">
        <f t="shared" si="1"/>
        <v>0</v>
      </c>
      <c r="U7" t="s">
        <v>152</v>
      </c>
      <c r="Y7" t="s">
        <v>82</v>
      </c>
      <c r="Z7" t="s">
        <v>85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48</v>
      </c>
      <c r="B8" s="11" t="s">
        <v>145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10</v>
      </c>
      <c r="I8" s="11">
        <v>1</v>
      </c>
      <c r="J8" s="11" t="s">
        <v>128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140</v>
      </c>
      <c r="W8" s="11">
        <v>1000</v>
      </c>
      <c r="X8" s="11"/>
      <c r="Y8" s="11" t="s">
        <v>89</v>
      </c>
      <c r="Z8" s="11" t="s">
        <v>86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108</v>
      </c>
      <c r="B9" s="11" t="s">
        <v>145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5</v>
      </c>
      <c r="I9" s="11">
        <v>1</v>
      </c>
      <c r="J9" s="11" t="s">
        <v>127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9" si="2">IF(P9&lt;&gt;"",1,0)</f>
        <v>1</v>
      </c>
      <c r="U9" s="11"/>
      <c r="V9" s="11" t="s">
        <v>108</v>
      </c>
      <c r="W9" s="11">
        <v>150</v>
      </c>
      <c r="X9" s="11">
        <v>150</v>
      </c>
      <c r="Y9" s="11" t="s">
        <v>82</v>
      </c>
      <c r="Z9" s="11" t="s">
        <v>84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178</v>
      </c>
      <c r="B10" s="11" t="s">
        <v>145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5</v>
      </c>
      <c r="I10" s="11">
        <v>1</v>
      </c>
      <c r="J10" s="11" t="s">
        <v>122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414</v>
      </c>
    </row>
    <row r="11" spans="1:33">
      <c r="A11" s="11" t="s">
        <v>179</v>
      </c>
      <c r="B11" s="11" t="s">
        <v>145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5</v>
      </c>
      <c r="I11" s="11">
        <v>1</v>
      </c>
      <c r="J11" s="11" t="s">
        <v>126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180</v>
      </c>
      <c r="B12" s="11" t="s">
        <v>145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5</v>
      </c>
      <c r="I12" s="11">
        <v>1</v>
      </c>
      <c r="J12" s="11" t="s">
        <v>123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174</v>
      </c>
      <c r="B13" s="11" t="s">
        <v>172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173</v>
      </c>
      <c r="B14" s="11" t="s">
        <v>172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20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114</v>
      </c>
      <c r="B15" s="11" t="s">
        <v>146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3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151</v>
      </c>
      <c r="V15" s="30" t="s">
        <v>144</v>
      </c>
      <c r="W15" s="11">
        <v>600</v>
      </c>
      <c r="Y15" s="11" t="s">
        <v>92</v>
      </c>
      <c r="Z15" s="11" t="s">
        <v>94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115</v>
      </c>
      <c r="B16" s="11" t="s">
        <v>146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2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151</v>
      </c>
      <c r="V16" s="30" t="s">
        <v>143</v>
      </c>
      <c r="W16" s="11">
        <v>600</v>
      </c>
      <c r="Y16" s="11" t="s">
        <v>92</v>
      </c>
      <c r="Z16" s="11" t="s">
        <v>93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112</v>
      </c>
      <c r="B17" s="11" t="s">
        <v>146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1</v>
      </c>
      <c r="I17" s="11">
        <v>0.03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151</v>
      </c>
      <c r="V17" s="30" t="s">
        <v>141</v>
      </c>
      <c r="W17" s="11">
        <v>500</v>
      </c>
      <c r="X17" s="11"/>
      <c r="Y17" s="11" t="s">
        <v>90</v>
      </c>
      <c r="Z17" s="11" t="s">
        <v>91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>
      <c r="A18" s="11" t="s">
        <v>111</v>
      </c>
      <c r="B18" s="11" t="s">
        <v>146</v>
      </c>
      <c r="C18" s="11">
        <v>1</v>
      </c>
      <c r="D18" s="11">
        <v>1</v>
      </c>
      <c r="E18" s="11">
        <v>25</v>
      </c>
      <c r="F18" s="11">
        <v>25</v>
      </c>
      <c r="G18" s="11" t="b">
        <v>1</v>
      </c>
      <c r="H18" s="11">
        <v>1</v>
      </c>
      <c r="I18" s="11">
        <v>0.03</v>
      </c>
      <c r="K18" s="11"/>
      <c r="L18" s="11"/>
      <c r="M18" s="11"/>
      <c r="S18">
        <f>D18+C18</f>
        <v>2</v>
      </c>
      <c r="T18">
        <f>IF(P18&lt;&gt;"",1,0)</f>
        <v>0</v>
      </c>
      <c r="U18" t="s">
        <v>151</v>
      </c>
      <c r="V18" s="30"/>
      <c r="W18" s="11"/>
      <c r="X18" s="11"/>
      <c r="Y18" s="11"/>
      <c r="Z18" s="11"/>
      <c r="AA18" s="11"/>
      <c r="AB18" s="11"/>
      <c r="AC18" s="11"/>
      <c r="AD18" s="11"/>
      <c r="AF18" s="11"/>
      <c r="AG18" s="11"/>
    </row>
    <row r="19" spans="1:33" s="11" customFormat="1">
      <c r="A19" s="11" t="s">
        <v>104</v>
      </c>
      <c r="B19" s="11" t="s">
        <v>146</v>
      </c>
      <c r="C19" s="11">
        <f>C29</f>
        <v>2</v>
      </c>
      <c r="D19" s="11">
        <f>D29</f>
        <v>5</v>
      </c>
      <c r="E19" s="11">
        <v>60</v>
      </c>
      <c r="F19" s="11">
        <v>60</v>
      </c>
      <c r="G19" s="11" t="b">
        <v>0</v>
      </c>
      <c r="H19" s="11">
        <v>20</v>
      </c>
      <c r="I19" s="11">
        <v>0.5</v>
      </c>
      <c r="P19" s="11" t="b">
        <f>P29</f>
        <v>1</v>
      </c>
      <c r="Q19" s="11">
        <f>Q29</f>
        <v>1</v>
      </c>
      <c r="R19" s="11">
        <f>R29</f>
        <v>1</v>
      </c>
      <c r="S19">
        <f t="shared" si="0"/>
        <v>7</v>
      </c>
      <c r="T19" s="11">
        <f t="shared" si="2"/>
        <v>1</v>
      </c>
      <c r="U19" s="11" t="s">
        <v>124</v>
      </c>
    </row>
    <row r="20" spans="1:33">
      <c r="A20" s="11" t="s">
        <v>344</v>
      </c>
      <c r="B20" s="11" t="s">
        <v>145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3</v>
      </c>
      <c r="I20">
        <v>1</v>
      </c>
      <c r="J20" s="17" t="s">
        <v>419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345</v>
      </c>
      <c r="B21" s="11" t="s">
        <v>145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5</v>
      </c>
      <c r="I21">
        <v>1</v>
      </c>
      <c r="J21" s="17" t="s">
        <v>419</v>
      </c>
      <c r="N21" s="11"/>
      <c r="O21" s="11"/>
      <c r="S21">
        <f t="shared" si="0"/>
        <v>4</v>
      </c>
      <c r="AF21" s="11"/>
      <c r="AG21" s="11"/>
    </row>
    <row r="22" spans="1:33">
      <c r="A22" s="11" t="s">
        <v>346</v>
      </c>
      <c r="B22" s="11" t="s">
        <v>145</v>
      </c>
      <c r="C22" s="11">
        <v>2</v>
      </c>
      <c r="D22" s="11">
        <v>2</v>
      </c>
      <c r="E22" s="11">
        <v>30</v>
      </c>
      <c r="F22" s="11">
        <v>30</v>
      </c>
      <c r="G22" t="b">
        <v>0</v>
      </c>
      <c r="H22" s="11">
        <v>5</v>
      </c>
      <c r="I22">
        <v>1</v>
      </c>
      <c r="J22" s="17" t="s">
        <v>419</v>
      </c>
      <c r="N22" s="11"/>
      <c r="O22" s="11"/>
      <c r="S22">
        <f t="shared" si="0"/>
        <v>4</v>
      </c>
      <c r="AF22" s="11"/>
      <c r="AG22" s="11"/>
    </row>
    <row r="23" spans="1:33">
      <c r="A23" t="s">
        <v>348</v>
      </c>
      <c r="B23" t="s">
        <v>145</v>
      </c>
      <c r="C23">
        <v>1</v>
      </c>
      <c r="D23">
        <v>2</v>
      </c>
      <c r="E23">
        <v>10</v>
      </c>
      <c r="F23">
        <v>10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3</v>
      </c>
    </row>
    <row r="24" spans="1:33">
      <c r="A24" t="s">
        <v>343</v>
      </c>
      <c r="B24" t="s">
        <v>145</v>
      </c>
      <c r="C24">
        <v>2</v>
      </c>
      <c r="D24">
        <v>2</v>
      </c>
      <c r="E24">
        <v>20</v>
      </c>
      <c r="F24">
        <v>20</v>
      </c>
      <c r="G24" t="b">
        <v>0</v>
      </c>
      <c r="H24" s="11">
        <v>0</v>
      </c>
      <c r="I24">
        <v>1</v>
      </c>
      <c r="J24" t="s">
        <v>2</v>
      </c>
      <c r="N24" s="11"/>
      <c r="O24" s="11"/>
      <c r="S24">
        <f t="shared" si="0"/>
        <v>4</v>
      </c>
    </row>
    <row r="25" spans="1:33">
      <c r="A25" t="s">
        <v>113</v>
      </c>
      <c r="B25" t="s">
        <v>146</v>
      </c>
      <c r="E25">
        <v>0</v>
      </c>
      <c r="F25">
        <v>0</v>
      </c>
      <c r="G25" t="b">
        <v>0</v>
      </c>
      <c r="H25" s="11">
        <v>0</v>
      </c>
      <c r="I25">
        <v>1</v>
      </c>
      <c r="S25">
        <f t="shared" si="0"/>
        <v>0</v>
      </c>
      <c r="T25">
        <f t="shared" si="1"/>
        <v>0</v>
      </c>
      <c r="U25" t="s">
        <v>2</v>
      </c>
    </row>
    <row r="26" spans="1:33" s="11" customFormat="1">
      <c r="A26" t="s">
        <v>99</v>
      </c>
      <c r="B26" t="s">
        <v>146</v>
      </c>
      <c r="C26"/>
      <c r="D26"/>
      <c r="E26">
        <v>20</v>
      </c>
      <c r="F26">
        <v>20</v>
      </c>
      <c r="G26" t="b">
        <v>0</v>
      </c>
      <c r="H26" s="11">
        <v>0</v>
      </c>
      <c r="I26">
        <v>0.03</v>
      </c>
      <c r="J26"/>
      <c r="N26"/>
      <c r="O26"/>
      <c r="P26"/>
      <c r="Q26"/>
      <c r="R26"/>
      <c r="S26">
        <f t="shared" si="0"/>
        <v>0</v>
      </c>
      <c r="T26">
        <f t="shared" si="1"/>
        <v>0</v>
      </c>
      <c r="U26" t="s">
        <v>151</v>
      </c>
      <c r="V26"/>
      <c r="W26"/>
      <c r="X26"/>
      <c r="Y26"/>
      <c r="Z26"/>
      <c r="AA26"/>
      <c r="AB26"/>
      <c r="AC26"/>
      <c r="AD26"/>
      <c r="AF26"/>
      <c r="AG26"/>
    </row>
    <row r="27" spans="1:33">
      <c r="A27" t="s">
        <v>100</v>
      </c>
      <c r="B27" t="s">
        <v>146</v>
      </c>
      <c r="E27">
        <v>20</v>
      </c>
      <c r="F27">
        <v>20</v>
      </c>
      <c r="G27" t="b">
        <v>0</v>
      </c>
      <c r="H27" s="11">
        <v>0</v>
      </c>
      <c r="I27">
        <v>0.03</v>
      </c>
      <c r="S27">
        <f t="shared" si="0"/>
        <v>0</v>
      </c>
      <c r="T27">
        <f t="shared" si="1"/>
        <v>0</v>
      </c>
      <c r="U27" t="s">
        <v>151</v>
      </c>
    </row>
    <row r="28" spans="1:33" s="11" customFormat="1">
      <c r="A28" t="s">
        <v>101</v>
      </c>
      <c r="B28" t="s">
        <v>146</v>
      </c>
      <c r="C28"/>
      <c r="D28"/>
      <c r="E28">
        <v>0</v>
      </c>
      <c r="F28">
        <v>0</v>
      </c>
      <c r="G28" t="b">
        <v>0</v>
      </c>
      <c r="H28" s="11">
        <v>0</v>
      </c>
      <c r="I28">
        <v>1</v>
      </c>
      <c r="J28" t="s">
        <v>124</v>
      </c>
      <c r="N28"/>
      <c r="O28"/>
      <c r="P28"/>
      <c r="Q28"/>
      <c r="R28"/>
      <c r="S28">
        <f t="shared" si="0"/>
        <v>0</v>
      </c>
      <c r="T28">
        <f t="shared" si="1"/>
        <v>0</v>
      </c>
      <c r="U28" t="s">
        <v>124</v>
      </c>
      <c r="V28"/>
      <c r="W28"/>
      <c r="X28"/>
      <c r="Y28"/>
      <c r="Z28"/>
      <c r="AA28"/>
      <c r="AB28"/>
      <c r="AC28"/>
      <c r="AD28"/>
      <c r="AF28"/>
      <c r="AG28"/>
    </row>
    <row r="29" spans="1:33" s="11" customFormat="1">
      <c r="A29" t="s">
        <v>102</v>
      </c>
      <c r="B29" t="s">
        <v>146</v>
      </c>
      <c r="C29">
        <v>2</v>
      </c>
      <c r="D29">
        <v>5</v>
      </c>
      <c r="E29">
        <v>20</v>
      </c>
      <c r="F29">
        <v>20</v>
      </c>
      <c r="G29" t="b">
        <v>0</v>
      </c>
      <c r="H29" s="11">
        <v>0</v>
      </c>
      <c r="I29">
        <v>0.7</v>
      </c>
      <c r="J29"/>
      <c r="N29"/>
      <c r="O29"/>
      <c r="P29" t="b">
        <v>1</v>
      </c>
      <c r="Q29">
        <v>1</v>
      </c>
      <c r="R29">
        <v>1</v>
      </c>
      <c r="S29">
        <f t="shared" si="0"/>
        <v>7</v>
      </c>
      <c r="T29">
        <f t="shared" si="1"/>
        <v>1</v>
      </c>
      <c r="U29" t="s">
        <v>124</v>
      </c>
      <c r="V29" t="s">
        <v>142</v>
      </c>
      <c r="W29">
        <v>250</v>
      </c>
      <c r="X29"/>
      <c r="Y29" t="s">
        <v>87</v>
      </c>
      <c r="Z29" t="s">
        <v>88</v>
      </c>
      <c r="AA29">
        <v>0</v>
      </c>
      <c r="AB29">
        <v>1.2</v>
      </c>
      <c r="AC29">
        <v>16</v>
      </c>
      <c r="AD29">
        <v>0</v>
      </c>
      <c r="AF29"/>
      <c r="AG29"/>
    </row>
    <row r="30" spans="1:33" s="11" customFormat="1">
      <c r="A30" t="s">
        <v>103</v>
      </c>
      <c r="B30" t="s">
        <v>146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P30"/>
      <c r="Q30"/>
      <c r="R30"/>
      <c r="S30">
        <f t="shared" si="0"/>
        <v>0</v>
      </c>
      <c r="T30">
        <f t="shared" si="1"/>
        <v>0</v>
      </c>
      <c r="U30" t="s">
        <v>124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105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0.5</v>
      </c>
      <c r="J31"/>
      <c r="N31"/>
      <c r="O31"/>
      <c r="R31"/>
      <c r="S31">
        <f t="shared" si="0"/>
        <v>0</v>
      </c>
      <c r="T31" t="e">
        <f>IF(#REF!&lt;&gt;"",1,0)</f>
        <v>#REF!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3" s="11" customFormat="1">
      <c r="A32" t="s">
        <v>106</v>
      </c>
      <c r="B32" t="s">
        <v>145</v>
      </c>
      <c r="C32"/>
      <c r="D32"/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128</v>
      </c>
      <c r="N32"/>
      <c r="O32"/>
      <c r="P32"/>
      <c r="Q32"/>
      <c r="R32"/>
      <c r="S32">
        <f t="shared" si="0"/>
        <v>0</v>
      </c>
      <c r="T32">
        <f t="shared" ref="T32:T36" si="3">IF(P32&lt;&gt;"",1,0)</f>
        <v>0</v>
      </c>
      <c r="U32"/>
      <c r="V32"/>
      <c r="W32"/>
      <c r="X32"/>
      <c r="Y32"/>
      <c r="Z32"/>
      <c r="AA32"/>
      <c r="AB32"/>
      <c r="AC32"/>
      <c r="AD32"/>
      <c r="AF32"/>
      <c r="AG32"/>
    </row>
    <row r="33" spans="1:33">
      <c r="A33" t="s">
        <v>107</v>
      </c>
      <c r="B33" t="s">
        <v>145</v>
      </c>
      <c r="E33">
        <v>20</v>
      </c>
      <c r="F33">
        <v>20</v>
      </c>
      <c r="G33" t="b">
        <v>0</v>
      </c>
      <c r="H33" s="11">
        <v>0</v>
      </c>
      <c r="I33">
        <v>1</v>
      </c>
      <c r="J33" t="s">
        <v>128</v>
      </c>
      <c r="S33">
        <f t="shared" si="0"/>
        <v>0</v>
      </c>
      <c r="T33">
        <f t="shared" si="3"/>
        <v>0</v>
      </c>
    </row>
    <row r="34" spans="1:33">
      <c r="A34" t="s">
        <v>109</v>
      </c>
      <c r="B34" t="s">
        <v>145</v>
      </c>
      <c r="E34">
        <v>15</v>
      </c>
      <c r="F34">
        <v>15</v>
      </c>
      <c r="G34" t="b">
        <v>0</v>
      </c>
      <c r="H34" s="11">
        <v>0</v>
      </c>
      <c r="I34">
        <v>1</v>
      </c>
      <c r="S34">
        <f t="shared" si="0"/>
        <v>0</v>
      </c>
      <c r="T34">
        <f t="shared" si="3"/>
        <v>0</v>
      </c>
      <c r="U34" t="s">
        <v>2</v>
      </c>
    </row>
    <row r="35" spans="1:33">
      <c r="A35" t="s">
        <v>116</v>
      </c>
      <c r="B35" t="s">
        <v>146</v>
      </c>
      <c r="E35">
        <v>20</v>
      </c>
      <c r="F35">
        <v>20</v>
      </c>
      <c r="G35" t="b">
        <v>0</v>
      </c>
      <c r="H35" s="11">
        <v>0</v>
      </c>
      <c r="I35">
        <v>0.05</v>
      </c>
      <c r="S35">
        <f t="shared" si="0"/>
        <v>0</v>
      </c>
      <c r="T35">
        <f t="shared" si="3"/>
        <v>0</v>
      </c>
      <c r="U35" t="s">
        <v>151</v>
      </c>
    </row>
    <row r="36" spans="1:33">
      <c r="A36" t="s">
        <v>91</v>
      </c>
      <c r="B36" t="s">
        <v>146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0.03</v>
      </c>
      <c r="S36">
        <f t="shared" si="0"/>
        <v>2</v>
      </c>
      <c r="T36">
        <f t="shared" si="3"/>
        <v>0</v>
      </c>
      <c r="U36" t="s">
        <v>151</v>
      </c>
    </row>
    <row r="37" spans="1:33" s="11" customFormat="1">
      <c r="V37"/>
      <c r="W37"/>
      <c r="X37"/>
      <c r="Y37"/>
      <c r="Z37"/>
      <c r="AA37"/>
      <c r="AB37"/>
      <c r="AC37"/>
      <c r="AD37"/>
      <c r="AF37"/>
      <c r="AG37"/>
    </row>
    <row r="38" spans="1:33">
      <c r="C38" s="10"/>
      <c r="D38" s="10"/>
      <c r="J38" s="11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62" zoomScale="71" workbookViewId="0">
      <selection activeCell="H104" sqref="H104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390</v>
      </c>
      <c r="B1" s="7" t="s">
        <v>387</v>
      </c>
      <c r="D1" s="7" t="s">
        <v>387</v>
      </c>
      <c r="E1" s="54" t="s">
        <v>401</v>
      </c>
      <c r="K1" t="s">
        <v>394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392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ACTIVE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ACTIVE</v>
      </c>
      <c r="K5" t="s">
        <v>395</v>
      </c>
      <c r="L5" t="s">
        <v>396</v>
      </c>
      <c r="M5" t="s">
        <v>397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ACTIVE</v>
      </c>
      <c r="I7" t="s">
        <v>393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_xlfn.CONCAT(TechnologiesEmlab!A19,"FixedOperatingCostTimeSeries")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_xlfn.CONCAT(TechnologiesEmlab!A20,"FixedOperatingCostTimeSeries")</f>
        <v>hydrogen_turbineFixedOperatingCostTimeSeries</v>
      </c>
      <c r="B19" s="11">
        <v>0</v>
      </c>
      <c r="D19" s="11">
        <v>0</v>
      </c>
      <c r="E19" t="str">
        <f>IF(TechnologiesEmlab!H19&gt;0,"ACTIVE", "not active, max life extension 0")</f>
        <v>ACTIVE</v>
      </c>
    </row>
    <row r="20" spans="1:14">
      <c r="A20" t="str">
        <f>_xlfn.CONCAT(TechnologiesEmlab!A21,"FixedOperatingCostTimeSeries")</f>
        <v>hydrogen_CHPFixedOperatingCostTimeSeries</v>
      </c>
      <c r="B20" s="11">
        <v>0</v>
      </c>
      <c r="D20" s="11">
        <v>0</v>
      </c>
      <c r="E20" t="str">
        <f>IF(TechnologiesEmlab!H20&gt;0,"ACTIVE", "not active, max life extension 0")</f>
        <v>ACTIVE</v>
      </c>
      <c r="I20" t="s">
        <v>108</v>
      </c>
      <c r="K20" t="s">
        <v>400</v>
      </c>
      <c r="L20" t="s">
        <v>212</v>
      </c>
    </row>
    <row r="21" spans="1:14">
      <c r="A21" t="str">
        <f>_xlfn.CONCAT(TechnologiesEmlab!A22,"FixedOperatingCostTimeSeries")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IF(TechnologiesEmlab!H21&gt;0,"ACTIVE",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_xlfn.CONCAT(TechnologiesEmlab!A23,"FixedOperatingCostTimeSeries")</f>
        <v>fuel_cellFixedOperatingCostTimeSeries</v>
      </c>
      <c r="B22" s="11">
        <v>0</v>
      </c>
      <c r="D22" s="11">
        <v>0</v>
      </c>
      <c r="E22" t="str">
        <f>IF(TechnologiesEmlab!H22&gt;0,"ACTIVE",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_xlfn.CONCAT(TechnologiesEmlab!A24,"FixedOperatingCostTimeSeries")</f>
        <v>electrolyzerFixedOperatingCostTimeSeries</v>
      </c>
      <c r="B23" s="11">
        <v>0</v>
      </c>
      <c r="D23" s="11">
        <v>0</v>
      </c>
      <c r="E23" t="str">
        <f>IF(TechnologiesEmlab!H23&gt;0,"ACTIVE",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_xlfn.CONCAT(TechnologiesEmlab!A25,"FixedOperatingCostTimeSeries")</f>
        <v>Power_to_Jet_FuelFixedOperatingCostTimeSeries</v>
      </c>
      <c r="B24" s="11">
        <v>0</v>
      </c>
      <c r="D24" s="11">
        <v>0</v>
      </c>
      <c r="E24" t="str">
        <f>IF(TechnologiesEmlab!H24&gt;0,"ACTIVE",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_xlfn.CONCAT(TechnologiesEmlab!A26,"FixedOperatingCostTimeSeries")</f>
        <v>CSP_ParabolicFixedOperatingCostTimeSeries</v>
      </c>
      <c r="B25" s="11">
        <v>0</v>
      </c>
      <c r="D25" s="11">
        <v>0</v>
      </c>
      <c r="E25" t="str">
        <f>IF(TechnologiesEmlab!H25&gt;0,"ACTIVE",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_xlfn.CONCAT(TechnologiesEmlab!A27,"FixedOperatingCostTimeSeries")</f>
        <v>CSP_TowerFixedOperatingCostTimeSeries</v>
      </c>
      <c r="B26" s="11">
        <v>0</v>
      </c>
      <c r="D26" s="11">
        <v>0</v>
      </c>
      <c r="E26" t="str">
        <f>IF(TechnologiesEmlab!H26&gt;0,"ACTIVE",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_xlfn.CONCAT(TechnologiesEmlab!A28,"FixedOperatingCostTimeSeries")</f>
        <v>Hydrogen_to_Jet_FuelFixedOperatingCostTimeSeries</v>
      </c>
      <c r="B27" s="11">
        <v>0</v>
      </c>
      <c r="D27" s="11">
        <v>0</v>
      </c>
      <c r="E27" t="str">
        <f>IF(TechnologiesEmlab!H27&gt;0,"ACTIVE", "not active, max life extension 0")</f>
        <v>not active, max life extension 0</v>
      </c>
    </row>
    <row r="28" spans="1:14">
      <c r="A28" t="str">
        <f>_xlfn.CONCAT(TechnologiesEmlab!A29,"FixedOperatingCostTimeSeries")</f>
        <v>Hydropower_RORFixedOperatingCostTimeSeries</v>
      </c>
      <c r="B28" s="11">
        <v>0</v>
      </c>
      <c r="D28" s="11">
        <v>0</v>
      </c>
      <c r="E28" t="str">
        <f>IF(TechnologiesEmlab!H28&gt;0,"ACTIVE", "not active, max life extension 0")</f>
        <v>not active, max life extension 0</v>
      </c>
      <c r="I28" t="s">
        <v>91</v>
      </c>
      <c r="K28" t="s">
        <v>400</v>
      </c>
    </row>
    <row r="29" spans="1:14">
      <c r="A29" t="str">
        <f>_xlfn.CONCAT(TechnologiesEmlab!A30,"FixedOperatingCostTimeSeries")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IF(TechnologiesEmlab!H29&gt;0,"ACTIVE",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_xlfn.CONCAT(TechnologiesEmlab!A31,"FixedOperatingCostTimeSeries")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IF(TechnologiesEmlab!H30&gt;0,"ACTIVE",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_xlfn.CONCAT(TechnologiesEmlab!A32,"FixedOperatingCostTimeSeries")</f>
        <v>Nuclear_CHP_DHFixedOperatingCostTimeSeries</v>
      </c>
      <c r="B31" s="11">
        <v>0</v>
      </c>
      <c r="D31" s="11">
        <v>0</v>
      </c>
      <c r="E31" t="str">
        <f>IF(TechnologiesEmlab!H31&gt;0,"ACTIVE",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_xlfn.CONCAT(TechnologiesEmlab!A33,"FixedOperatingCostTimeSeries")</f>
        <v>Nuclear_CHP_PHFixedOperatingCostTimeSeries</v>
      </c>
      <c r="B32" s="11">
        <v>0</v>
      </c>
      <c r="D32" s="11">
        <v>0</v>
      </c>
      <c r="E32" t="str">
        <f>IF(TechnologiesEmlab!H32&gt;0,"ACTIVE",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_xlfn.CONCAT(TechnologiesEmlab!A34,"FixedOperatingCostTimeSeries")</f>
        <v>PEM_ElectrolyzerFixedOperatingCostTimeSeries</v>
      </c>
      <c r="B33" s="11">
        <v>0</v>
      </c>
      <c r="D33" s="11">
        <v>0</v>
      </c>
      <c r="E33" t="str">
        <f>IF(TechnologiesEmlab!H33&gt;0,"ACTIVE", "not active, max life extension 0")</f>
        <v>not active, max life extension 0</v>
      </c>
    </row>
    <row r="34" spans="1:5">
      <c r="A34" t="str">
        <f>_xlfn.CONCAT(TechnologiesEmlab!A35,"FixedOperatingCostTimeSeries")</f>
        <v>Wave_energyFixedOperatingCostTimeSeries</v>
      </c>
      <c r="B34" s="11">
        <v>0</v>
      </c>
      <c r="D34" s="11">
        <v>0</v>
      </c>
      <c r="E34" t="str">
        <f>IF(TechnologiesEmlab!H34&gt;0,"ACTIVE", "not active, max life extension 0")</f>
        <v>not active, max life extension 0</v>
      </c>
    </row>
    <row r="35" spans="1:5">
      <c r="A35" t="str">
        <f>_xlfn.CONCAT(TechnologiesEmlab!A36,"FixedOperatingCostTimeSeries")</f>
        <v>PVFixedOperatingCostTimeSeries</v>
      </c>
      <c r="B35" s="11">
        <v>0</v>
      </c>
      <c r="D35" s="11">
        <v>0</v>
      </c>
      <c r="E35" t="str">
        <f>IF(TechnologiesEmlab!H35&gt;0,"ACTIVE", "not active, max life extension 0")</f>
        <v>not active, max life extension 0</v>
      </c>
    </row>
    <row r="36" spans="1:5">
      <c r="A36" t="str">
        <f>_xlfn.CONCAT(TechnologiesEmlab!A18,"FixedOperatingCostTimeSeries")</f>
        <v>PV_residentialFixedOperatingCostTimeSeries</v>
      </c>
      <c r="B36" s="11">
        <v>0</v>
      </c>
      <c r="D36" s="11">
        <v>0</v>
      </c>
      <c r="E36" t="str">
        <f>IF(TechnologiesEmlab!H36&gt;0,"ACTIVE",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391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399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388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389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415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_xlfn.CONCAT(TechnologiesEmlab!A19,"InvestmentCostTimeSeries")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_xlfn.CONCAT(TechnologiesEmlab!A20,"InvestmentCostTimeSeries")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_xlfn.CONCAT(TechnologiesEmlab!A21,"InvestmentCostTimeSeries")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_xlfn.CONCAT(TechnologiesEmlab!A22,"InvestmentCostTimeSeries")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_xlfn.CONCAT(TechnologiesEmlab!A23,"InvestmentCostTimeSeries")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_xlfn.CONCAT(TechnologiesEmlab!A24,"InvestmentCostTimeSeries")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_xlfn.CONCAT(TechnologiesEmlab!A25,"InvestmentCostTimeSeries")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_xlfn.CONCAT(TechnologiesEmlab!A26,"InvestmentCostTimeSeries")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_xlfn.CONCAT(TechnologiesEmlab!A27,"InvestmentCostTimeSeries")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_xlfn.CONCAT(TechnologiesEmlab!A28,"InvestmentCostTimeSeries")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_xlfn.CONCAT(TechnologiesEmlab!A29,"InvestmentCostTimeSeries")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_xlfn.CONCAT(TechnologiesEmlab!A30,"InvestmentCostTimeSeries")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_xlfn.CONCAT(TechnologiesEmlab!A31,"InvestmentCostTimeSeries")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_xlfn.CONCAT(TechnologiesEmlab!A32,"InvestmentCostTimeSeries")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_xlfn.CONCAT(TechnologiesEmlab!A33,"InvestmentCostTimeSeries")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_xlfn.CONCAT(TechnologiesEmlab!A34,"InvestmentCostTimeSeries")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_xlfn.CONCAT(TechnologiesEmlab!A35,"InvestmentCostTimeSeries")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_xlfn.CONCAT(TechnologiesEmlab!A36,"InvestmentCostTimeSeries")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_xlfn.CONCAT(TechnologiesEmlab!A18,"InvestmentCostTimeSeries")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_xlfn.CONCAT(TechnologiesEmlab!A19,"VariableCostTimeSeries")</f>
        <v>Hydropower_reservoir_mediumVariableCostTimeSeries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_xlfn.CONCAT(TechnologiesEmlab!A20,"VariableCostTimeSeries")</f>
        <v>hydrogen_turbineVariableCostTimeSeries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_xlfn.CONCAT(TechnologiesEmlab!A21,"VariableCostTimeSeries")</f>
        <v>hydrogen_CHPVariableCostTimeSeries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_xlfn.CONCAT(TechnologiesEmlab!A22,"VariableCostTimeSeries")</f>
        <v>hydrogen_combined_cycleVariableCostTimeSeries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_xlfn.CONCAT(TechnologiesEmlab!A23,"VariableCostTimeSeries")</f>
        <v>fuel_cellVariableCostTimeSeries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_xlfn.CONCAT(TechnologiesEmlab!A24,"VariableCostTimeSeries")</f>
        <v>electrolyzerVariableCostTimeSeries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_xlfn.CONCAT(TechnologiesEmlab!A25,"VariableCostTimeSeries")</f>
        <v>Power_to_Jet_FuelVariableCostTimeSeries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_xlfn.CONCAT(TechnologiesEmlab!A26,"VariableCostTimeSeries")</f>
        <v>CSP_ParabolicVariableCostTimeSeries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_xlfn.CONCAT(TechnologiesEmlab!A27,"VariableCostTimeSeries")</f>
        <v>CSP_TowerVariableCostTimeSeries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_xlfn.CONCAT(TechnologiesEmlab!A28,"VariableCostTimeSeries")</f>
        <v>Hydrogen_to_Jet_FuelVariableCostTimeSeries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_xlfn.CONCAT(TechnologiesEmlab!A29,"VariableCostTimeSeries")</f>
        <v>Hydropower_RORVariableCostTimeSeries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_xlfn.CONCAT(TechnologiesEmlab!A30,"VariableCostTimeSeries")</f>
        <v>Hydropower_reservoir_largeVariableCostTimeSeries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_xlfn.CONCAT(TechnologiesEmlab!A31,"VariableCostTimeSeries")</f>
        <v>Hydropower_reservoir_smallVariableCostTimeSeries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_xlfn.CONCAT(TechnologiesEmlab!A32,"VariableCostTimeSeries")</f>
        <v>Nuclear_CHP_DHVariableCostTimeSeries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_xlfn.CONCAT(TechnologiesEmlab!A33,"VariableCostTimeSeries")</f>
        <v>Nuclear_CHP_PHVariableCostTimeSeries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_xlfn.CONCAT(TechnologiesEmlab!A34,"VariableCostTimeSeries")</f>
        <v>PEM_ElectrolyzerVariableCostTimeSeries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_xlfn.CONCAT(TechnologiesEmlab!A35,"VariableCostTimeSeries")</f>
        <v>Wave_energyVariableCostTimeSeries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_xlfn.CONCAT(TechnologiesEmlab!A36,"VariableCostTimeSeries")</f>
        <v>PVVariableCostTimeSeries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_xlfn.CONCAT(TechnologiesEmlab!A18,"VariableCostTimeSeries")</f>
        <v>PV_residentialVariableCostTimeSeries</v>
      </c>
      <c r="B106" s="11">
        <v>5.0000000000000001E-3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398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_xlfn.CONCAT(TechnologiesEmlab!A19,"EfficiencyTimeSeries")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_xlfn.CONCAT(TechnologiesEmlab!A20,"EfficiencyTimeSeries")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_xlfn.CONCAT(TechnologiesEmlab!A21,"EfficiencyTimeSeries")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_xlfn.CONCAT(TechnologiesEmlab!A22,"EfficiencyTimeSeries")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_xlfn.CONCAT(TechnologiesEmlab!A23,"EfficiencyTimeSeries")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_xlfn.CONCAT(TechnologiesEmlab!A24,"EfficiencyTimeSeries")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_xlfn.CONCAT(TechnologiesEmlab!A25,"EfficiencyTimeSeries")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_xlfn.CONCAT(TechnologiesEmlab!A26,"EfficiencyTimeSeries")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_xlfn.CONCAT(TechnologiesEmlab!A27,"EfficiencyTimeSeries")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_xlfn.CONCAT(TechnologiesEmlab!A28,"EfficiencyTimeSeries")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_xlfn.CONCAT(TechnologiesEmlab!A29,"EfficiencyTimeSeries")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_xlfn.CONCAT(TechnologiesEmlab!A30,"EfficiencyTimeSeries")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_xlfn.CONCAT(TechnologiesEmlab!A31,"EfficiencyTimeSeries")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_xlfn.CONCAT(TechnologiesEmlab!A32,"EfficiencyTimeSeries")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_xlfn.CONCAT(TechnologiesEmlab!A33,"EfficiencyTimeSeries")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_xlfn.CONCAT(TechnologiesEmlab!A34,"EfficiencyTimeSeries")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_xlfn.CONCAT(TechnologiesEmlab!A35,"EfficiencyTimeSeries")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_xlfn.CONCAT(TechnologiesEmlab!A36,"EfficiencyTimeSeries")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_xlfn.CONCAT(TechnologiesEmlab!A18,"EfficiencyTimeSeries")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362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363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364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365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366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367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368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369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370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371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372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373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374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375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376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377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361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379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381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364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365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366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367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368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369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370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371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372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3" t="s">
        <v>379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381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364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365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366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367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368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369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370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371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372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373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374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375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376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377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440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379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381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364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365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366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367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368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369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370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371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372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373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374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375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376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377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440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379</v>
      </c>
      <c r="B38" t="s">
        <v>381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379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381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364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365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366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367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368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369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370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371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372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36" sqref="F36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443</v>
      </c>
      <c r="C2" t="b">
        <v>1</v>
      </c>
      <c r="D2">
        <v>0</v>
      </c>
      <c r="E2">
        <v>0.7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442</v>
      </c>
      <c r="C3" t="b">
        <v>1</v>
      </c>
      <c r="D3">
        <v>0</v>
      </c>
      <c r="E3">
        <v>0.7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21" sqref="F21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4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F1" s="64" t="s">
        <v>441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4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zoomScale="99" zoomScaleNormal="99" workbookViewId="0">
      <selection activeCell="J16" sqref="J16"/>
    </sheetView>
  </sheetViews>
  <sheetFormatPr defaultRowHeight="15"/>
  <cols>
    <col min="1" max="1" width="30.42578125" customWidth="1"/>
    <col min="2" max="2" width="31.5703125" customWidth="1"/>
  </cols>
  <sheetData>
    <row r="1" spans="1:9">
      <c r="A1" s="15" t="s">
        <v>410</v>
      </c>
      <c r="B1" s="15" t="s">
        <v>434</v>
      </c>
      <c r="D1">
        <f>D2*2</f>
        <v>11775.328767123288</v>
      </c>
    </row>
    <row r="2" spans="1:9">
      <c r="A2" s="15" t="s">
        <v>402</v>
      </c>
      <c r="B2" s="15">
        <v>11775</v>
      </c>
      <c r="D2">
        <f>B3/730</f>
        <v>5887.6643835616442</v>
      </c>
      <c r="E2" t="s">
        <v>409</v>
      </c>
    </row>
    <row r="3" spans="1:9">
      <c r="A3" s="15" t="s">
        <v>403</v>
      </c>
      <c r="B3" s="15">
        <v>4297995</v>
      </c>
      <c r="D3" t="s">
        <v>408</v>
      </c>
      <c r="I3" s="1">
        <f>B3*12</f>
        <v>51575940</v>
      </c>
    </row>
    <row r="4" spans="1:9">
      <c r="A4" s="15" t="s">
        <v>435</v>
      </c>
      <c r="B4" s="15" t="s">
        <v>437</v>
      </c>
      <c r="D4" s="46" t="s">
        <v>436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workbookViewId="0">
      <selection activeCell="F20" sqref="F2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7" max="7" width="7.140625" customWidth="1"/>
    <col min="8" max="8" width="24.42578125" customWidth="1"/>
    <col min="9" max="9" width="19.85546875" customWidth="1"/>
    <col min="10" max="10" width="15.7109375" customWidth="1"/>
    <col min="11" max="11" width="12.28515625" customWidth="1"/>
  </cols>
  <sheetData>
    <row r="1" spans="1:10" ht="17.45" customHeight="1">
      <c r="A1" t="s">
        <v>0</v>
      </c>
      <c r="B1" t="s">
        <v>404</v>
      </c>
      <c r="C1" t="s">
        <v>405</v>
      </c>
      <c r="D1" t="s">
        <v>433</v>
      </c>
      <c r="E1" t="s">
        <v>438</v>
      </c>
      <c r="F1" t="s">
        <v>428</v>
      </c>
    </row>
    <row r="2" spans="1:10" ht="17.45" customHeight="1">
      <c r="A2" t="s">
        <v>301</v>
      </c>
      <c r="B2">
        <v>4000</v>
      </c>
      <c r="C2" t="s">
        <v>454</v>
      </c>
      <c r="D2" t="s">
        <v>453</v>
      </c>
      <c r="E2" t="s">
        <v>86</v>
      </c>
      <c r="F2" s="62">
        <f>1-F3-F4-F5</f>
        <v>0.79999999999999993</v>
      </c>
      <c r="H2" t="s">
        <v>301</v>
      </c>
    </row>
    <row r="3" spans="1:10" ht="17.45" customHeight="1">
      <c r="A3" t="s">
        <v>406</v>
      </c>
      <c r="B3">
        <v>1500</v>
      </c>
      <c r="C3" t="s">
        <v>411</v>
      </c>
      <c r="D3" t="s">
        <v>430</v>
      </c>
      <c r="E3" t="s">
        <v>86</v>
      </c>
      <c r="F3" s="62">
        <v>0.1</v>
      </c>
      <c r="H3" t="s">
        <v>422</v>
      </c>
    </row>
    <row r="4" spans="1:10" ht="17.45" customHeight="1">
      <c r="A4" t="s">
        <v>426</v>
      </c>
      <c r="B4">
        <v>500</v>
      </c>
      <c r="C4" t="s">
        <v>425</v>
      </c>
      <c r="D4" t="s">
        <v>431</v>
      </c>
      <c r="E4" t="s">
        <v>86</v>
      </c>
      <c r="F4" s="62">
        <v>0.05</v>
      </c>
      <c r="H4" t="s">
        <v>423</v>
      </c>
    </row>
    <row r="5" spans="1:10" ht="17.45" customHeight="1">
      <c r="A5" t="s">
        <v>407</v>
      </c>
      <c r="B5">
        <v>250</v>
      </c>
      <c r="C5" t="s">
        <v>412</v>
      </c>
      <c r="D5" t="s">
        <v>432</v>
      </c>
      <c r="E5" s="18" t="s">
        <v>86</v>
      </c>
      <c r="F5" s="62">
        <v>0.05</v>
      </c>
      <c r="H5" t="s">
        <v>424</v>
      </c>
      <c r="J5" t="s">
        <v>429</v>
      </c>
    </row>
    <row r="6" spans="1:10">
      <c r="A6" t="s">
        <v>124</v>
      </c>
      <c r="B6">
        <f>J6</f>
        <v>66.748000000000005</v>
      </c>
      <c r="C6" t="s">
        <v>439</v>
      </c>
      <c r="D6" t="s">
        <v>452</v>
      </c>
      <c r="E6" s="18">
        <v>41070.999885844751</v>
      </c>
      <c r="F6" t="s">
        <v>86</v>
      </c>
      <c r="H6" t="s">
        <v>427</v>
      </c>
      <c r="I6" s="18">
        <f>LoadShifterCap!B3*12</f>
        <v>51575940</v>
      </c>
      <c r="J6">
        <f>[2]node!$C$34*0.74*2</f>
        <v>66.748000000000005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7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295</v>
      </c>
      <c r="G1" s="17" t="s">
        <v>203</v>
      </c>
    </row>
    <row r="2" spans="1:7">
      <c r="A2" s="15" t="s">
        <v>114</v>
      </c>
      <c r="B2" s="15" t="s">
        <v>144</v>
      </c>
      <c r="C2" s="15" t="s">
        <v>223</v>
      </c>
      <c r="D2" s="15">
        <v>1</v>
      </c>
      <c r="G2" t="s">
        <v>302</v>
      </c>
    </row>
    <row r="3" spans="1:7">
      <c r="A3" s="15" t="s">
        <v>115</v>
      </c>
      <c r="B3" s="15" t="s">
        <v>143</v>
      </c>
      <c r="C3" s="15" t="s">
        <v>222</v>
      </c>
      <c r="D3" s="15">
        <v>2</v>
      </c>
      <c r="F3" t="s">
        <v>298</v>
      </c>
      <c r="G3" t="s">
        <v>347</v>
      </c>
    </row>
    <row r="4" spans="1:7">
      <c r="A4" s="15" t="s">
        <v>112</v>
      </c>
      <c r="B4" s="15" t="s">
        <v>141</v>
      </c>
      <c r="C4" s="15" t="s">
        <v>225</v>
      </c>
      <c r="D4" s="15">
        <v>3</v>
      </c>
    </row>
    <row r="5" spans="1:7">
      <c r="A5" s="15" t="s">
        <v>91</v>
      </c>
      <c r="B5" s="15"/>
      <c r="C5" s="15" t="s">
        <v>225</v>
      </c>
      <c r="D5" s="15">
        <v>4</v>
      </c>
      <c r="F5" t="s">
        <v>297</v>
      </c>
    </row>
    <row r="6" spans="1:7">
      <c r="A6" s="15" t="s">
        <v>111</v>
      </c>
      <c r="B6" s="15"/>
      <c r="C6" s="15" t="s">
        <v>221</v>
      </c>
      <c r="D6" s="15">
        <v>5</v>
      </c>
    </row>
    <row r="7" spans="1:7">
      <c r="A7" s="15" t="s">
        <v>95</v>
      </c>
      <c r="B7" s="15" t="s">
        <v>138</v>
      </c>
      <c r="C7" s="15" t="s">
        <v>237</v>
      </c>
      <c r="D7" s="15">
        <v>6</v>
      </c>
    </row>
    <row r="8" spans="1:7">
      <c r="A8" s="15" t="s">
        <v>96</v>
      </c>
      <c r="B8" s="15"/>
      <c r="C8" s="15" t="s">
        <v>237</v>
      </c>
      <c r="D8" s="15">
        <v>7</v>
      </c>
    </row>
    <row r="9" spans="1:7">
      <c r="A9" s="15" t="s">
        <v>83</v>
      </c>
      <c r="B9" s="15" t="s">
        <v>83</v>
      </c>
      <c r="C9" s="15" t="s">
        <v>237</v>
      </c>
      <c r="D9" s="15">
        <v>8</v>
      </c>
    </row>
    <row r="10" spans="1:7">
      <c r="A10" s="15" t="s">
        <v>97</v>
      </c>
      <c r="B10" s="15"/>
      <c r="C10" s="15" t="s">
        <v>237</v>
      </c>
      <c r="D10" s="15">
        <v>9</v>
      </c>
    </row>
    <row r="11" spans="1:7">
      <c r="A11" s="15" t="s">
        <v>98</v>
      </c>
      <c r="B11" s="15"/>
      <c r="C11" s="15" t="s">
        <v>237</v>
      </c>
      <c r="D11" s="15">
        <v>10</v>
      </c>
    </row>
    <row r="12" spans="1:7">
      <c r="A12" s="15" t="s">
        <v>81</v>
      </c>
      <c r="B12" s="15"/>
      <c r="C12" s="15" t="s">
        <v>237</v>
      </c>
      <c r="D12" s="15">
        <v>11</v>
      </c>
    </row>
    <row r="13" spans="1:7">
      <c r="A13" s="15" t="s">
        <v>99</v>
      </c>
      <c r="B13" s="15"/>
      <c r="C13" s="15" t="s">
        <v>237</v>
      </c>
      <c r="D13" s="15">
        <v>12</v>
      </c>
    </row>
    <row r="14" spans="1:7">
      <c r="A14" s="15" t="s">
        <v>100</v>
      </c>
      <c r="B14" s="15"/>
      <c r="C14" s="15" t="s">
        <v>237</v>
      </c>
      <c r="D14" s="15">
        <v>13</v>
      </c>
    </row>
    <row r="15" spans="1:7">
      <c r="A15" s="15" t="s">
        <v>101</v>
      </c>
      <c r="B15" s="15"/>
      <c r="C15" s="15" t="s">
        <v>237</v>
      </c>
      <c r="D15" s="15">
        <v>14</v>
      </c>
      <c r="F15" t="s">
        <v>48</v>
      </c>
    </row>
    <row r="16" spans="1:7">
      <c r="A16" s="15" t="s">
        <v>102</v>
      </c>
      <c r="B16" s="15"/>
      <c r="C16" s="15" t="s">
        <v>224</v>
      </c>
      <c r="D16" s="15">
        <v>15</v>
      </c>
    </row>
    <row r="17" spans="1:7">
      <c r="A17" s="15" t="s">
        <v>103</v>
      </c>
      <c r="B17" s="15"/>
      <c r="C17" s="15" t="s">
        <v>224</v>
      </c>
      <c r="D17" s="15">
        <v>16</v>
      </c>
    </row>
    <row r="18" spans="1:7">
      <c r="A18" s="15" t="s">
        <v>104</v>
      </c>
      <c r="B18" s="15" t="s">
        <v>142</v>
      </c>
      <c r="C18" s="15" t="s">
        <v>224</v>
      </c>
      <c r="D18" s="15">
        <v>17</v>
      </c>
      <c r="F18" t="s">
        <v>296</v>
      </c>
      <c r="G18" t="s">
        <v>108</v>
      </c>
    </row>
    <row r="19" spans="1:7">
      <c r="A19" s="15" t="s">
        <v>105</v>
      </c>
      <c r="B19" s="15"/>
      <c r="C19" s="15" t="s">
        <v>224</v>
      </c>
      <c r="D19" s="15">
        <v>18</v>
      </c>
    </row>
    <row r="20" spans="1:7">
      <c r="A20" s="15" t="s">
        <v>48</v>
      </c>
      <c r="B20" s="15" t="s">
        <v>140</v>
      </c>
      <c r="C20" s="15" t="s">
        <v>237</v>
      </c>
      <c r="D20" s="15">
        <v>19</v>
      </c>
    </row>
    <row r="21" spans="1:7">
      <c r="A21" s="15" t="s">
        <v>106</v>
      </c>
      <c r="B21" s="15"/>
      <c r="C21" s="15" t="s">
        <v>237</v>
      </c>
      <c r="D21" s="15">
        <v>20</v>
      </c>
    </row>
    <row r="22" spans="1:7">
      <c r="A22" s="15" t="s">
        <v>107</v>
      </c>
      <c r="B22" s="15"/>
      <c r="C22" s="15" t="s">
        <v>237</v>
      </c>
      <c r="D22" s="15">
        <v>21</v>
      </c>
    </row>
    <row r="23" spans="1:7">
      <c r="A23" s="15" t="s">
        <v>108</v>
      </c>
      <c r="B23" s="15" t="s">
        <v>108</v>
      </c>
      <c r="C23" s="15" t="s">
        <v>237</v>
      </c>
      <c r="D23" s="15">
        <v>22</v>
      </c>
    </row>
    <row r="24" spans="1:7">
      <c r="A24" s="15" t="s">
        <v>109</v>
      </c>
      <c r="B24" s="15"/>
      <c r="C24" s="15" t="s">
        <v>237</v>
      </c>
      <c r="D24" s="15">
        <v>23</v>
      </c>
      <c r="F24" t="s">
        <v>114</v>
      </c>
    </row>
    <row r="25" spans="1:7">
      <c r="A25" s="15" t="s">
        <v>113</v>
      </c>
      <c r="B25" s="15"/>
      <c r="C25" s="15" t="s">
        <v>237</v>
      </c>
      <c r="D25" s="15">
        <v>24</v>
      </c>
    </row>
    <row r="26" spans="1:7">
      <c r="A26" s="15" t="s">
        <v>116</v>
      </c>
      <c r="B26" s="15"/>
      <c r="C26" s="15" t="s">
        <v>237</v>
      </c>
      <c r="D26" s="15">
        <v>25</v>
      </c>
    </row>
    <row r="27" spans="1:7">
      <c r="A27" s="15" t="s">
        <v>174</v>
      </c>
      <c r="B27" s="15"/>
      <c r="C27" s="15" t="s">
        <v>237</v>
      </c>
      <c r="D27" s="15">
        <v>26</v>
      </c>
    </row>
    <row r="28" spans="1:7">
      <c r="A28" s="15" t="s">
        <v>173</v>
      </c>
      <c r="B28" s="15"/>
      <c r="C28" s="15" t="s">
        <v>237</v>
      </c>
      <c r="D28" s="15">
        <v>27</v>
      </c>
    </row>
    <row r="29" spans="1:7">
      <c r="A29" s="50" t="str">
        <f>B29</f>
        <v>Coal PSC</v>
      </c>
      <c r="B29" s="50" t="s">
        <v>178</v>
      </c>
      <c r="C29" s="15" t="s">
        <v>237</v>
      </c>
      <c r="D29" s="15">
        <v>28</v>
      </c>
    </row>
    <row r="30" spans="1:7">
      <c r="A30" s="50" t="str">
        <f>B30</f>
        <v>Lignite PSC</v>
      </c>
      <c r="B30" s="50" t="s">
        <v>179</v>
      </c>
      <c r="C30" s="15" t="s">
        <v>237</v>
      </c>
      <c r="D30" s="15">
        <v>29</v>
      </c>
    </row>
    <row r="31" spans="1:7">
      <c r="A31" s="50" t="s">
        <v>180</v>
      </c>
      <c r="B31" s="50" t="s">
        <v>180</v>
      </c>
      <c r="C31" s="15" t="s">
        <v>237</v>
      </c>
      <c r="D31" s="15">
        <v>30</v>
      </c>
    </row>
    <row r="32" spans="1:7">
      <c r="A32" s="15" t="s">
        <v>348</v>
      </c>
      <c r="B32" s="15"/>
      <c r="C32" s="15" t="s">
        <v>237</v>
      </c>
      <c r="D32" s="15">
        <v>31</v>
      </c>
    </row>
    <row r="33" spans="1:4">
      <c r="A33" s="15" t="s">
        <v>343</v>
      </c>
      <c r="B33" s="15"/>
      <c r="C33" s="15" t="s">
        <v>237</v>
      </c>
      <c r="D33" s="15">
        <v>32</v>
      </c>
    </row>
    <row r="34" spans="1:4">
      <c r="A34" s="15" t="s">
        <v>344</v>
      </c>
      <c r="B34" s="15"/>
      <c r="C34" s="15" t="s">
        <v>237</v>
      </c>
      <c r="D34" s="15">
        <v>33</v>
      </c>
    </row>
    <row r="35" spans="1:4">
      <c r="A35" s="15" t="s">
        <v>345</v>
      </c>
      <c r="B35" s="15"/>
      <c r="C35" s="15" t="s">
        <v>237</v>
      </c>
      <c r="D35" s="15">
        <v>34</v>
      </c>
    </row>
    <row r="36" spans="1:4">
      <c r="A36" s="15" t="s">
        <v>346</v>
      </c>
      <c r="B36" s="15"/>
      <c r="C36" s="15" t="s">
        <v>237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303</v>
      </c>
      <c r="C1" t="s">
        <v>314</v>
      </c>
    </row>
    <row r="2" spans="1:3">
      <c r="A2" t="s">
        <v>312</v>
      </c>
      <c r="B2" t="s">
        <v>1</v>
      </c>
      <c r="C2" t="s">
        <v>115</v>
      </c>
    </row>
    <row r="3" spans="1:3">
      <c r="A3" t="s">
        <v>311</v>
      </c>
      <c r="B3" t="s">
        <v>1</v>
      </c>
      <c r="C3" t="s">
        <v>114</v>
      </c>
    </row>
    <row r="4" spans="1:3">
      <c r="A4" t="s">
        <v>313</v>
      </c>
      <c r="B4" t="s">
        <v>1</v>
      </c>
      <c r="C4" s="11" t="s">
        <v>112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293</v>
      </c>
      <c r="B1" t="s">
        <v>312</v>
      </c>
      <c r="C1" t="s">
        <v>311</v>
      </c>
      <c r="D1" t="s">
        <v>313</v>
      </c>
      <c r="F1" t="s">
        <v>310</v>
      </c>
      <c r="G1" s="25" t="s">
        <v>309</v>
      </c>
      <c r="H1" s="40" t="s">
        <v>308</v>
      </c>
      <c r="I1" s="40" t="s">
        <v>222</v>
      </c>
      <c r="J1" s="40" t="s">
        <v>223</v>
      </c>
      <c r="K1" s="40" t="s">
        <v>315</v>
      </c>
      <c r="M1" s="43" t="s">
        <v>337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380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309</v>
      </c>
      <c r="I6" s="25" t="s">
        <v>222</v>
      </c>
      <c r="J6" s="25" t="s">
        <v>223</v>
      </c>
      <c r="K6" s="25" t="s">
        <v>315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316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318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317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293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336</v>
      </c>
      <c r="F2" s="39" t="s">
        <v>335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319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320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I13" sqref="I13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289</v>
      </c>
      <c r="B1" t="s">
        <v>338</v>
      </c>
      <c r="C1" t="s">
        <v>340</v>
      </c>
      <c r="D1" t="s">
        <v>342</v>
      </c>
      <c r="H1" t="s">
        <v>333</v>
      </c>
    </row>
    <row r="2" spans="1:11">
      <c r="A2" t="s">
        <v>115</v>
      </c>
      <c r="B2" t="s">
        <v>1</v>
      </c>
      <c r="C2" t="s">
        <v>339</v>
      </c>
      <c r="D2" s="18">
        <v>12000</v>
      </c>
      <c r="E2" s="18"/>
      <c r="H2" s="18">
        <v>43336.125918999998</v>
      </c>
      <c r="I2" t="s">
        <v>291</v>
      </c>
      <c r="J2" t="s">
        <v>115</v>
      </c>
    </row>
    <row r="3" spans="1:11">
      <c r="A3" t="s">
        <v>111</v>
      </c>
      <c r="B3" t="s">
        <v>1</v>
      </c>
      <c r="C3" t="s">
        <v>339</v>
      </c>
      <c r="D3" s="56">
        <v>26964</v>
      </c>
      <c r="E3" s="18"/>
      <c r="H3" s="18">
        <v>96145.2</v>
      </c>
      <c r="I3" t="s">
        <v>292</v>
      </c>
      <c r="J3" t="s">
        <v>112</v>
      </c>
    </row>
    <row r="4" spans="1:11">
      <c r="A4" s="11" t="s">
        <v>112</v>
      </c>
      <c r="B4" t="s">
        <v>1</v>
      </c>
      <c r="C4" t="s">
        <v>339</v>
      </c>
      <c r="D4" s="56">
        <v>82099</v>
      </c>
      <c r="F4" t="s">
        <v>445</v>
      </c>
      <c r="H4" s="37">
        <v>47745</v>
      </c>
      <c r="I4" t="s">
        <v>291</v>
      </c>
      <c r="J4" t="s">
        <v>114</v>
      </c>
    </row>
    <row r="5" spans="1:11">
      <c r="A5" t="s">
        <v>114</v>
      </c>
      <c r="B5" t="s">
        <v>1</v>
      </c>
      <c r="C5" t="s">
        <v>339</v>
      </c>
      <c r="D5" s="18">
        <v>70000</v>
      </c>
      <c r="E5" s="18"/>
      <c r="H5" s="55">
        <v>134820</v>
      </c>
      <c r="J5" t="s">
        <v>420</v>
      </c>
      <c r="K5" t="s">
        <v>421</v>
      </c>
    </row>
    <row r="6" spans="1:11">
      <c r="A6" t="s">
        <v>108</v>
      </c>
      <c r="B6" t="s">
        <v>1</v>
      </c>
      <c r="C6" t="s">
        <v>339</v>
      </c>
      <c r="D6" s="18">
        <v>2700</v>
      </c>
      <c r="E6" s="33"/>
      <c r="H6" s="56">
        <v>82099</v>
      </c>
      <c r="I6" t="s">
        <v>416</v>
      </c>
      <c r="J6" s="59" t="s">
        <v>417</v>
      </c>
    </row>
    <row r="7" spans="1:11" ht="15" customHeight="1">
      <c r="A7" t="s">
        <v>95</v>
      </c>
      <c r="B7" t="s">
        <v>1</v>
      </c>
      <c r="C7" t="s">
        <v>339</v>
      </c>
      <c r="D7" s="18">
        <v>12040</v>
      </c>
      <c r="E7" s="33"/>
      <c r="H7" s="56">
        <v>26964</v>
      </c>
      <c r="I7" t="s">
        <v>416</v>
      </c>
      <c r="J7" s="59" t="s">
        <v>418</v>
      </c>
    </row>
    <row r="8" spans="1:11" ht="14.45" customHeight="1">
      <c r="A8" t="s">
        <v>115</v>
      </c>
      <c r="B8" t="s">
        <v>190</v>
      </c>
      <c r="C8" t="s">
        <v>339</v>
      </c>
      <c r="D8" s="18">
        <v>42191.125290999997</v>
      </c>
      <c r="E8" s="33"/>
    </row>
    <row r="9" spans="1:11" ht="14.45" customHeight="1">
      <c r="A9" t="s">
        <v>114</v>
      </c>
      <c r="B9" t="s">
        <v>190</v>
      </c>
      <c r="C9" t="s">
        <v>339</v>
      </c>
      <c r="D9" s="18">
        <v>27840</v>
      </c>
      <c r="E9" s="33"/>
    </row>
    <row r="10" spans="1:11" ht="14.45" customHeight="1">
      <c r="A10" s="11" t="s">
        <v>112</v>
      </c>
      <c r="B10" t="s">
        <v>190</v>
      </c>
      <c r="C10" t="s">
        <v>339</v>
      </c>
      <c r="D10" s="18">
        <v>796910.69999999984</v>
      </c>
      <c r="E10" s="33"/>
    </row>
    <row r="11" spans="1:11" ht="14.45" customHeight="1">
      <c r="E11" s="18"/>
    </row>
    <row r="12" spans="1:11" ht="14.45" customHeight="1"/>
    <row r="13" spans="1:11" ht="14.45" customHeight="1">
      <c r="B13" s="18"/>
      <c r="E13" s="33"/>
    </row>
    <row r="14" spans="1:11" ht="14.45" customHeight="1">
      <c r="B14" s="18"/>
      <c r="E14" s="33"/>
    </row>
    <row r="15" spans="1:11" ht="14.45" customHeight="1">
      <c r="C15" s="33"/>
      <c r="D15" s="33"/>
      <c r="E15" s="33"/>
    </row>
    <row r="16" spans="1:11" ht="14.45" customHeight="1">
      <c r="C16" s="33"/>
      <c r="D16" s="33"/>
      <c r="E16" s="33"/>
    </row>
    <row r="17" spans="4:10" ht="14.4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255</v>
      </c>
      <c r="C1" s="46"/>
    </row>
    <row r="2" spans="1:3">
      <c r="A2" t="s">
        <v>382</v>
      </c>
      <c r="B2" t="s">
        <v>384</v>
      </c>
    </row>
    <row r="3" spans="1:3">
      <c r="A3" t="s">
        <v>383</v>
      </c>
      <c r="B3" t="s">
        <v>384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299</v>
      </c>
    </row>
    <row r="2" spans="1:10">
      <c r="A2" t="s">
        <v>307</v>
      </c>
      <c r="B2">
        <v>1</v>
      </c>
      <c r="C2">
        <v>700</v>
      </c>
      <c r="D2">
        <v>700</v>
      </c>
      <c r="E2">
        <v>700</v>
      </c>
    </row>
    <row r="3" spans="1:10">
      <c r="A3" t="s">
        <v>304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305</v>
      </c>
      <c r="B4">
        <v>1</v>
      </c>
      <c r="C4">
        <v>700</v>
      </c>
      <c r="D4">
        <v>700</v>
      </c>
      <c r="E4">
        <v>700</v>
      </c>
    </row>
    <row r="5" spans="1:10">
      <c r="A5" t="s">
        <v>306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312</v>
      </c>
      <c r="B7">
        <v>10</v>
      </c>
      <c r="D7" s="18"/>
      <c r="E7" s="18">
        <v>290.54545454545456</v>
      </c>
      <c r="G7" s="47" t="s">
        <v>385</v>
      </c>
    </row>
    <row r="8" spans="1:10">
      <c r="A8" t="s">
        <v>311</v>
      </c>
      <c r="B8">
        <v>10</v>
      </c>
      <c r="D8" s="18"/>
      <c r="E8" s="18">
        <v>1821.6363636363637</v>
      </c>
    </row>
    <row r="9" spans="1:10">
      <c r="A9" t="s">
        <v>313</v>
      </c>
      <c r="B9">
        <v>10</v>
      </c>
      <c r="D9" s="18"/>
      <c r="E9" s="18">
        <v>1724.3181818181818</v>
      </c>
    </row>
    <row r="10" spans="1:10">
      <c r="A10" t="s">
        <v>312</v>
      </c>
      <c r="B10">
        <v>20</v>
      </c>
      <c r="E10">
        <v>228.4</v>
      </c>
    </row>
    <row r="11" spans="1:10">
      <c r="A11" t="s">
        <v>311</v>
      </c>
      <c r="B11">
        <v>20</v>
      </c>
      <c r="E11">
        <v>2450</v>
      </c>
    </row>
    <row r="12" spans="1:10">
      <c r="A12" t="s">
        <v>313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289</v>
      </c>
      <c r="B1" t="s">
        <v>338</v>
      </c>
      <c r="C1" t="s">
        <v>340</v>
      </c>
      <c r="D1" t="s">
        <v>293</v>
      </c>
      <c r="E1" t="s">
        <v>342</v>
      </c>
    </row>
    <row r="2" spans="1:16">
      <c r="A2" t="s">
        <v>95</v>
      </c>
      <c r="B2" t="s">
        <v>1</v>
      </c>
      <c r="C2" t="s">
        <v>341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341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341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341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341</v>
      </c>
      <c r="D6" s="33">
        <v>2050</v>
      </c>
      <c r="E6" s="33">
        <f>(K12+K17)*1000</f>
        <v>12040</v>
      </c>
      <c r="F6" s="33"/>
      <c r="H6" s="35"/>
      <c r="L6" s="32" t="s">
        <v>321</v>
      </c>
      <c r="M6" s="32" t="s">
        <v>322</v>
      </c>
      <c r="N6" s="32" t="s">
        <v>323</v>
      </c>
      <c r="O6" s="32" t="s">
        <v>325</v>
      </c>
      <c r="P6" s="32" t="s">
        <v>290</v>
      </c>
    </row>
    <row r="7" spans="1:16" ht="15" customHeight="1">
      <c r="A7" t="s">
        <v>95</v>
      </c>
      <c r="B7" t="s">
        <v>190</v>
      </c>
      <c r="C7" t="s">
        <v>341</v>
      </c>
      <c r="D7" s="33">
        <v>2019</v>
      </c>
      <c r="E7" s="33">
        <f>(J8+J13)*1000</f>
        <v>89450</v>
      </c>
      <c r="F7" s="33"/>
      <c r="H7" s="66" t="s">
        <v>330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341</v>
      </c>
      <c r="D8" s="33">
        <v>2020</v>
      </c>
      <c r="E8" s="33">
        <f>(J9+J14)*1000</f>
        <v>69440</v>
      </c>
      <c r="F8" s="33"/>
      <c r="H8" s="66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294</v>
      </c>
    </row>
    <row r="9" spans="1:16" ht="14.45" customHeight="1">
      <c r="A9" t="s">
        <v>95</v>
      </c>
      <c r="B9" t="s">
        <v>190</v>
      </c>
      <c r="C9" t="s">
        <v>341</v>
      </c>
      <c r="D9" s="33">
        <v>2030</v>
      </c>
      <c r="E9" s="33">
        <f>(J10+J15)*1000</f>
        <v>65680</v>
      </c>
      <c r="F9" s="33"/>
      <c r="H9" s="66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294</v>
      </c>
    </row>
    <row r="10" spans="1:16">
      <c r="A10" t="s">
        <v>95</v>
      </c>
      <c r="B10" t="s">
        <v>190</v>
      </c>
      <c r="C10" t="s">
        <v>341</v>
      </c>
      <c r="D10" s="33">
        <v>2040</v>
      </c>
      <c r="E10" s="33">
        <f>(J11+J16)*1000</f>
        <v>64430.000000000007</v>
      </c>
      <c r="F10" s="18"/>
      <c r="H10" s="66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294</v>
      </c>
    </row>
    <row r="11" spans="1:16">
      <c r="A11" t="s">
        <v>95</v>
      </c>
      <c r="B11" t="s">
        <v>190</v>
      </c>
      <c r="C11" t="s">
        <v>341</v>
      </c>
      <c r="D11" s="33">
        <v>2050</v>
      </c>
      <c r="E11" s="33">
        <f>(J12+J17)*1000</f>
        <v>68340</v>
      </c>
      <c r="H11" s="66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294</v>
      </c>
    </row>
    <row r="12" spans="1:16">
      <c r="F12" s="18"/>
      <c r="H12" s="66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294</v>
      </c>
    </row>
    <row r="13" spans="1:16">
      <c r="F13" s="33"/>
      <c r="H13" s="66"/>
      <c r="I13" s="33">
        <v>2019</v>
      </c>
      <c r="J13" s="33">
        <v>72.25</v>
      </c>
      <c r="K13" s="33">
        <v>2.97</v>
      </c>
      <c r="L13" s="33" t="s">
        <v>324</v>
      </c>
      <c r="M13">
        <v>2019</v>
      </c>
      <c r="N13">
        <v>462</v>
      </c>
      <c r="O13">
        <v>19</v>
      </c>
      <c r="P13" t="s">
        <v>294</v>
      </c>
    </row>
    <row r="14" spans="1:16">
      <c r="F14" s="33"/>
      <c r="H14" s="66"/>
      <c r="I14" s="33">
        <v>2020</v>
      </c>
      <c r="J14" s="33">
        <v>52.39</v>
      </c>
      <c r="K14" s="33">
        <v>2.97</v>
      </c>
      <c r="L14" s="33" t="s">
        <v>324</v>
      </c>
      <c r="M14">
        <v>2020</v>
      </c>
      <c r="N14">
        <v>335</v>
      </c>
      <c r="O14">
        <v>19</v>
      </c>
      <c r="P14" t="s">
        <v>294</v>
      </c>
    </row>
    <row r="15" spans="1:16">
      <c r="F15" s="33"/>
      <c r="H15" s="66"/>
      <c r="I15" s="33">
        <v>2030</v>
      </c>
      <c r="J15" s="33">
        <v>48.32</v>
      </c>
      <c r="K15" s="33">
        <v>3.44</v>
      </c>
      <c r="L15" s="33" t="s">
        <v>324</v>
      </c>
      <c r="M15">
        <v>2030</v>
      </c>
      <c r="N15">
        <v>309</v>
      </c>
      <c r="O15">
        <v>22</v>
      </c>
      <c r="P15" t="s">
        <v>294</v>
      </c>
    </row>
    <row r="16" spans="1:16">
      <c r="F16" s="33"/>
      <c r="H16" s="66"/>
      <c r="I16" s="33">
        <v>2040</v>
      </c>
      <c r="J16" s="33">
        <v>46.76</v>
      </c>
      <c r="K16" s="33">
        <v>3.91</v>
      </c>
      <c r="L16" s="33" t="s">
        <v>324</v>
      </c>
      <c r="M16">
        <v>2040</v>
      </c>
      <c r="N16">
        <v>299</v>
      </c>
      <c r="O16">
        <v>25</v>
      </c>
      <c r="P16" t="s">
        <v>294</v>
      </c>
    </row>
    <row r="17" spans="5:16">
      <c r="F17" s="33"/>
      <c r="H17" s="66"/>
      <c r="I17" s="33">
        <v>2050</v>
      </c>
      <c r="J17" s="33">
        <v>50.2</v>
      </c>
      <c r="K17" s="33">
        <v>4.38</v>
      </c>
      <c r="L17" s="33" t="s">
        <v>324</v>
      </c>
      <c r="M17">
        <v>2050</v>
      </c>
      <c r="N17">
        <v>321</v>
      </c>
      <c r="O17">
        <v>28</v>
      </c>
      <c r="P17" t="s">
        <v>294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293</v>
      </c>
      <c r="B1" t="s">
        <v>331</v>
      </c>
      <c r="C1" t="s">
        <v>332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293</v>
      </c>
      <c r="B1" t="s">
        <v>190</v>
      </c>
      <c r="D1" t="s">
        <v>319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5"/>
  <cols>
    <col min="1" max="1" width="18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353</v>
      </c>
      <c r="F1" t="s">
        <v>354</v>
      </c>
    </row>
    <row r="2" spans="1:6">
      <c r="A2" s="60" t="s">
        <v>122</v>
      </c>
      <c r="B2" t="s">
        <v>183</v>
      </c>
      <c r="C2">
        <v>1</v>
      </c>
      <c r="E2" t="s">
        <v>41</v>
      </c>
      <c r="F2" s="22"/>
    </row>
    <row r="3" spans="1:6">
      <c r="A3" s="60" t="s">
        <v>126</v>
      </c>
      <c r="B3" t="s">
        <v>197</v>
      </c>
      <c r="C3">
        <v>2</v>
      </c>
      <c r="E3" t="s">
        <v>46</v>
      </c>
      <c r="F3" s="22"/>
    </row>
    <row r="4" spans="1:6">
      <c r="A4" s="60" t="s">
        <v>130</v>
      </c>
      <c r="B4" t="s">
        <v>298</v>
      </c>
      <c r="C4">
        <v>3</v>
      </c>
      <c r="E4" t="s">
        <v>52</v>
      </c>
    </row>
    <row r="5" spans="1:6">
      <c r="A5" t="s">
        <v>118</v>
      </c>
      <c r="B5" s="61" t="s">
        <v>118</v>
      </c>
      <c r="C5">
        <v>4</v>
      </c>
      <c r="E5" t="s">
        <v>43</v>
      </c>
    </row>
    <row r="6" spans="1:6">
      <c r="A6" s="60" t="s">
        <v>123</v>
      </c>
      <c r="B6" t="s">
        <v>182</v>
      </c>
      <c r="C6">
        <v>5</v>
      </c>
      <c r="E6" t="s">
        <v>50</v>
      </c>
      <c r="F6" s="22"/>
    </row>
    <row r="7" spans="1:6">
      <c r="A7" s="60" t="s">
        <v>124</v>
      </c>
      <c r="B7" s="61" t="s">
        <v>198</v>
      </c>
      <c r="C7">
        <v>6</v>
      </c>
    </row>
    <row r="8" spans="1:6">
      <c r="A8" t="s">
        <v>125</v>
      </c>
      <c r="B8" s="61" t="s">
        <v>199</v>
      </c>
      <c r="C8">
        <v>7</v>
      </c>
    </row>
    <row r="9" spans="1:6">
      <c r="A9" s="60" t="s">
        <v>127</v>
      </c>
      <c r="B9" t="s">
        <v>181</v>
      </c>
      <c r="C9">
        <v>8</v>
      </c>
      <c r="E9" t="s">
        <v>45</v>
      </c>
      <c r="F9" s="22"/>
    </row>
    <row r="10" spans="1:6">
      <c r="A10" s="60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1" t="s">
        <v>200</v>
      </c>
      <c r="C11">
        <v>10</v>
      </c>
    </row>
    <row r="12" spans="1:6">
      <c r="A12" t="s">
        <v>120</v>
      </c>
      <c r="B12" s="61" t="s">
        <v>242</v>
      </c>
      <c r="C12">
        <v>11</v>
      </c>
      <c r="E12" t="s">
        <v>39</v>
      </c>
    </row>
    <row r="13" spans="1:6">
      <c r="A13" t="s">
        <v>119</v>
      </c>
      <c r="B13" s="61" t="s">
        <v>201</v>
      </c>
      <c r="C13">
        <v>12</v>
      </c>
    </row>
    <row r="14" spans="1:6">
      <c r="A14" s="60" t="s">
        <v>131</v>
      </c>
      <c r="B14" t="s">
        <v>78</v>
      </c>
      <c r="C14">
        <v>13</v>
      </c>
    </row>
    <row r="15" spans="1:6">
      <c r="A15" t="s">
        <v>419</v>
      </c>
      <c r="B15" s="61" t="s">
        <v>419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300</v>
      </c>
      <c r="N1" t="s">
        <v>301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300</v>
      </c>
      <c r="N2" t="s">
        <v>301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300</v>
      </c>
      <c r="N3" t="s">
        <v>301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300</v>
      </c>
      <c r="N4" t="s">
        <v>301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300</v>
      </c>
      <c r="N5" t="s">
        <v>301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326</v>
      </c>
    </row>
    <row r="4" spans="4:14">
      <c r="N4" t="s">
        <v>327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F3"/>
  <sheetViews>
    <sheetView workbookViewId="0">
      <selection activeCell="D2" sqref="B1:D2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</cols>
  <sheetData>
    <row r="1" spans="1:6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</row>
    <row r="2" spans="1:6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75000</v>
      </c>
      <c r="F2" s="15" t="s">
        <v>190</v>
      </c>
    </row>
    <row r="3" spans="1:6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75000</v>
      </c>
      <c r="F3" s="15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K18"/>
  <sheetViews>
    <sheetView tabSelected="1" workbookViewId="0">
      <selection activeCell="G8" sqref="G8"/>
    </sheetView>
  </sheetViews>
  <sheetFormatPr defaultRowHeight="15"/>
  <cols>
    <col min="1" max="1" width="8.140625" customWidth="1"/>
    <col min="2" max="5" width="20.140625" customWidth="1"/>
    <col min="6" max="7" width="9.5703125" customWidth="1"/>
  </cols>
  <sheetData>
    <row r="1" spans="1:11" ht="36.75" customHeight="1">
      <c r="A1" s="15" t="s">
        <v>211</v>
      </c>
      <c r="B1" s="15" t="s">
        <v>252</v>
      </c>
      <c r="C1" s="15" t="s">
        <v>253</v>
      </c>
      <c r="D1" s="15" t="s">
        <v>4</v>
      </c>
      <c r="E1" s="15" t="s">
        <v>451</v>
      </c>
      <c r="F1" s="15" t="s">
        <v>455</v>
      </c>
      <c r="G1" s="15" t="s">
        <v>19</v>
      </c>
      <c r="H1" s="15" t="s">
        <v>249</v>
      </c>
      <c r="I1" s="15" t="s">
        <v>254</v>
      </c>
      <c r="K1" t="s">
        <v>446</v>
      </c>
    </row>
    <row r="2" spans="1:11">
      <c r="A2" s="15" t="s">
        <v>250</v>
      </c>
      <c r="B2" s="15">
        <v>800</v>
      </c>
      <c r="C2" s="15">
        <v>0.15</v>
      </c>
      <c r="D2" s="15" t="s">
        <v>190</v>
      </c>
      <c r="E2" s="15">
        <v>10</v>
      </c>
      <c r="F2" s="15">
        <v>3</v>
      </c>
      <c r="G2" s="15">
        <v>0</v>
      </c>
      <c r="H2" s="15"/>
      <c r="I2" s="15">
        <v>0</v>
      </c>
      <c r="K2" t="s">
        <v>456</v>
      </c>
    </row>
    <row r="3" spans="1:11">
      <c r="A3" s="15" t="s">
        <v>251</v>
      </c>
      <c r="B3" s="15">
        <v>1600</v>
      </c>
      <c r="C3" s="15">
        <v>0.05</v>
      </c>
      <c r="D3" s="15" t="s">
        <v>1</v>
      </c>
      <c r="E3" s="15">
        <v>10</v>
      </c>
      <c r="F3" s="15">
        <v>3</v>
      </c>
      <c r="G3" s="15">
        <v>0</v>
      </c>
      <c r="H3" s="15"/>
      <c r="I3" s="15">
        <v>0</v>
      </c>
      <c r="K3" t="s">
        <v>457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N19" sqref="N19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293</v>
      </c>
      <c r="B1" t="s">
        <v>442</v>
      </c>
      <c r="H1" t="s">
        <v>448</v>
      </c>
      <c r="I1" t="s">
        <v>449</v>
      </c>
      <c r="J1" t="s">
        <v>450</v>
      </c>
    </row>
    <row r="2" spans="1:10">
      <c r="A2" s="15">
        <v>2020</v>
      </c>
      <c r="B2" s="15">
        <v>25000</v>
      </c>
      <c r="D2" t="s">
        <v>444</v>
      </c>
      <c r="G2">
        <v>33165</v>
      </c>
      <c r="H2" s="65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f>[1]PeakLoadAnalysiss!$D$1</f>
        <v>33164.685167226271</v>
      </c>
      <c r="D3" s="15">
        <f>35000+LoadShifterCap!B2</f>
        <v>46775</v>
      </c>
      <c r="E3" t="s">
        <v>447</v>
      </c>
      <c r="H3" s="65">
        <v>0.1</v>
      </c>
      <c r="I3" s="18">
        <f t="shared" ref="I3:I4" si="0">H3*$G$2</f>
        <v>3316.5</v>
      </c>
      <c r="J3">
        <v>3000</v>
      </c>
    </row>
    <row r="4" spans="1:10">
      <c r="H4" s="65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D16" sqref="A1:D16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286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121</v>
      </c>
      <c r="B5" t="s">
        <v>40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239</v>
      </c>
      <c r="D6">
        <v>0</v>
      </c>
    </row>
    <row r="7" spans="1:10">
      <c r="A7" t="s">
        <v>122</v>
      </c>
      <c r="B7" t="s">
        <v>42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123</v>
      </c>
      <c r="B8" t="s">
        <v>51</v>
      </c>
      <c r="D8" s="57">
        <v>0.26676</v>
      </c>
      <c r="E8" s="22"/>
      <c r="J8" s="22"/>
    </row>
    <row r="9" spans="1:10">
      <c r="A9" t="s">
        <v>125</v>
      </c>
      <c r="B9" t="s">
        <v>51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126</v>
      </c>
      <c r="B10" t="s">
        <v>47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127</v>
      </c>
      <c r="B11" t="s">
        <v>44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128</v>
      </c>
      <c r="B12" t="s">
        <v>49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129</v>
      </c>
      <c r="B13" t="s">
        <v>51</v>
      </c>
      <c r="D13" s="58">
        <f>D9</f>
        <v>0.26676</v>
      </c>
    </row>
    <row r="14" spans="1:10">
      <c r="A14" t="s">
        <v>130</v>
      </c>
      <c r="B14" t="s">
        <v>40</v>
      </c>
      <c r="D14" s="58">
        <v>0</v>
      </c>
      <c r="J14" s="22"/>
    </row>
    <row r="15" spans="1:10">
      <c r="A15" t="s">
        <v>131</v>
      </c>
      <c r="B15" t="s">
        <v>40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124</v>
      </c>
      <c r="B16" t="s">
        <v>349</v>
      </c>
      <c r="C16">
        <v>0</v>
      </c>
      <c r="D16" s="58">
        <v>0</v>
      </c>
    </row>
    <row r="19" spans="3:3">
      <c r="C19" t="s">
        <v>334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D18" sqref="D18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386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349</v>
      </c>
      <c r="B11" s="15">
        <v>1.02</v>
      </c>
      <c r="C11" s="15">
        <v>1.03</v>
      </c>
      <c r="D11" s="15">
        <v>0.98</v>
      </c>
      <c r="E11" s="15" t="s">
        <v>350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2023-10-29T22:10:28Z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