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98CD74A-3A40-40D1-A52E-12ADF79419C2}" xr6:coauthVersionLast="47" xr6:coauthVersionMax="47" xr10:uidLastSave="{00000000-0000-0000-0000-000000000000}"/>
  <bookViews>
    <workbookView xWindow="-120" yWindow="-120" windowWidth="29040" windowHeight="17640" tabRatio="998" firstSheet="9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derating" sheetId="74" r:id="rId14"/>
    <sheet name="TechnologyTrends" sheetId="63" r:id="rId15"/>
    <sheet name="EnergyProducers" sheetId="17" r:id="rId16"/>
    <sheet name="LoadShifterCap" sheetId="64" r:id="rId17"/>
    <sheet name="LoadShedders_feb24" sheetId="73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2" sheetId="68" r:id="rId24"/>
    <sheet name="LoadShedders_copy" sheetId="71" r:id="rId25"/>
    <sheet name="dictvariables" sheetId="43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weatherYearsOLD" sheetId="66" r:id="rId33"/>
    <sheet name="sources" sheetId="54" r:id="rId34"/>
    <sheet name="NewTechnologies" sheetId="35" r:id="rId35"/>
  </sheets>
  <externalReferences>
    <externalReference r:id="rId36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5" hidden="1">EnergyProducers!#REF!</definedName>
    <definedName name="_xlnm._FilterDatabase" localSheetId="22" hidden="1">LS_NL!$A$1:$D$1</definedName>
    <definedName name="_xlnm._FilterDatabase" localSheetId="34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4" l="1"/>
  <c r="D2" i="64" s="1"/>
  <c r="D1" i="64" l="1"/>
  <c r="D9" i="65"/>
  <c r="J48" i="72"/>
  <c r="J49" i="72"/>
  <c r="J50" i="72"/>
  <c r="J51" i="72"/>
  <c r="J52" i="72"/>
  <c r="J53" i="72"/>
  <c r="J54" i="72"/>
  <c r="J47" i="72"/>
  <c r="L49" i="72"/>
  <c r="L50" i="72"/>
  <c r="L51" i="72"/>
  <c r="L52" i="72"/>
  <c r="L53" i="72"/>
  <c r="L54" i="72"/>
  <c r="L48" i="72"/>
  <c r="K48" i="72"/>
  <c r="K49" i="72"/>
  <c r="K50" i="72"/>
  <c r="K51" i="72"/>
  <c r="K52" i="72"/>
  <c r="K53" i="72"/>
  <c r="K54" i="72"/>
  <c r="I49" i="72"/>
  <c r="I50" i="72"/>
  <c r="I51" i="72"/>
  <c r="I52" i="72"/>
  <c r="I53" i="72"/>
  <c r="I54" i="72"/>
  <c r="I48" i="72"/>
  <c r="N3" i="72"/>
  <c r="M10" i="33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O4" i="72"/>
  <c r="O5" i="72"/>
  <c r="O6" i="72"/>
  <c r="O7" i="72"/>
  <c r="O8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<sst xmlns="http://schemas.openxmlformats.org/spreadsheetml/2006/main" count="1016" uniqueCount="497">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</sst>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489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1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1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1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1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1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1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1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1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1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0.09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1</v>
      </c>
      <c r="AG13" s="9"/>
      <c r="AH13" s="9"/>
    </row>
    <row r="14" spans="1:39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1</v>
      </c>
      <c r="AG14" s="9"/>
      <c r="AH14" s="9"/>
    </row>
    <row r="15" spans="1:39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1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1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>
        <v>0</v>
      </c>
      <c r="Q22" s="9"/>
      <c r="R22" s="9"/>
      <c r="S22" s="9"/>
    </row>
    <row r="24" spans="1:34">
      <c r="G24" t="s">
        <v>457</v>
      </c>
      <c r="P24" t="s">
        <v>457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490</v>
      </c>
      <c r="C1" t="s">
        <v>491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456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425</v>
      </c>
      <c r="B10">
        <v>0.41</v>
      </c>
      <c r="C10">
        <v>0.41</v>
      </c>
    </row>
    <row r="11" spans="1:3">
      <c r="A11" t="s">
        <v>429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428</v>
      </c>
      <c r="B14">
        <v>0.95</v>
      </c>
      <c r="C14">
        <v>0.95</v>
      </c>
    </row>
    <row r="15" spans="1:3">
      <c r="A15" t="s">
        <v>426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432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430</v>
      </c>
      <c r="B20">
        <v>0.9</v>
      </c>
      <c r="C20">
        <v>0.9</v>
      </c>
    </row>
    <row r="21" spans="1:3">
      <c r="A21" t="s">
        <v>427</v>
      </c>
      <c r="B21">
        <v>0.9</v>
      </c>
      <c r="C21">
        <v>0.9</v>
      </c>
    </row>
    <row r="22" spans="1:3">
      <c r="A22" t="s">
        <v>424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tabSelected="1" zoomScale="115" zoomScaleNormal="115" workbookViewId="0">
      <selection activeCell="K4" sqref="K4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495</v>
      </c>
      <c r="L2" t="s">
        <v>494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D9" sqref="D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4"/>
  <sheetViews>
    <sheetView topLeftCell="A30" workbookViewId="0">
      <selection activeCell="H64" sqref="H64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>J3/25</f>
        <v>3397.68</v>
      </c>
      <c r="O3">
        <f>N3*15</f>
        <v>50965.2</v>
      </c>
      <c r="S3" t="s">
        <v>485</v>
      </c>
      <c r="T3">
        <v>33500</v>
      </c>
      <c r="U3">
        <f t="shared" ref="U3:U4" si="3">T3*1.5</f>
        <v>50250</v>
      </c>
    </row>
    <row r="4" spans="1:2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ref="N4:N8" si="5">J4/25</f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3"/>
        <v>28050</v>
      </c>
    </row>
    <row r="5" spans="1:2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5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5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5"/>
        <v>1217.1600000000001</v>
      </c>
      <c r="O7">
        <f t="shared" si="6"/>
        <v>18257.400000000001</v>
      </c>
    </row>
    <row r="8" spans="1:2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5"/>
        <v>791.4</v>
      </c>
      <c r="O8">
        <f t="shared" si="6"/>
        <v>11871</v>
      </c>
    </row>
    <row r="9" spans="1:2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L47" t="s">
        <v>493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2">K2</f>
        <v>13</v>
      </c>
      <c r="K48">
        <f t="shared" ref="K48:K54" si="13">J2</f>
        <v>102043.30769230769</v>
      </c>
      <c r="L48" s="16">
        <f t="shared" ref="L48:L54" si="14">N2</f>
        <v>4081.7323076923076</v>
      </c>
    </row>
    <row r="49" spans="1:12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5">I3</f>
        <v>commercial and service sector</v>
      </c>
      <c r="J49">
        <f t="shared" si="12"/>
        <v>13</v>
      </c>
      <c r="K49">
        <f t="shared" si="13"/>
        <v>84942</v>
      </c>
      <c r="L49" s="16">
        <f t="shared" si="14"/>
        <v>3397.68</v>
      </c>
    </row>
    <row r="50" spans="1:12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5"/>
        <v>industry</v>
      </c>
      <c r="J50">
        <f t="shared" si="12"/>
        <v>33</v>
      </c>
      <c r="K50">
        <f t="shared" si="13"/>
        <v>63489.515151515152</v>
      </c>
      <c r="L50" s="16">
        <f t="shared" si="14"/>
        <v>2539.580606060606</v>
      </c>
    </row>
    <row r="51" spans="1:12">
      <c r="I51" t="str">
        <f t="shared" si="15"/>
        <v>household other</v>
      </c>
      <c r="J51">
        <f t="shared" si="12"/>
        <v>9</v>
      </c>
      <c r="K51">
        <f t="shared" si="13"/>
        <v>42700</v>
      </c>
      <c r="L51" s="16">
        <f t="shared" si="14"/>
        <v>1708</v>
      </c>
    </row>
    <row r="52" spans="1:12">
      <c r="I52" t="str">
        <f t="shared" si="15"/>
        <v>household city center</v>
      </c>
      <c r="J52">
        <f t="shared" si="12"/>
        <v>21</v>
      </c>
      <c r="K52">
        <f t="shared" si="13"/>
        <v>32723</v>
      </c>
      <c r="L52" s="16">
        <f t="shared" si="14"/>
        <v>1308.92</v>
      </c>
    </row>
    <row r="53" spans="1:12">
      <c r="I53" t="str">
        <f t="shared" si="15"/>
        <v>household feed in areas</v>
      </c>
      <c r="J53">
        <f t="shared" si="12"/>
        <v>8</v>
      </c>
      <c r="K53">
        <f t="shared" si="13"/>
        <v>30429</v>
      </c>
      <c r="L53" s="16">
        <f t="shared" si="14"/>
        <v>1217.1600000000001</v>
      </c>
    </row>
    <row r="54" spans="1:12">
      <c r="I54" t="str">
        <f t="shared" si="15"/>
        <v>industrySME</v>
      </c>
      <c r="J54">
        <f t="shared" si="12"/>
        <v>3</v>
      </c>
      <c r="K54">
        <f t="shared" si="13"/>
        <v>19785</v>
      </c>
      <c r="L54" s="16">
        <f t="shared" si="14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F8" sqref="F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492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486</v>
      </c>
      <c r="I1" s="13" t="s">
        <v>399</v>
      </c>
      <c r="J1" s="13" t="s">
        <v>381</v>
      </c>
      <c r="K1" s="13" t="s">
        <v>488</v>
      </c>
      <c r="L1" s="13" t="s">
        <v>459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460</v>
      </c>
    </row>
    <row r="3" spans="1:12">
      <c r="A3" s="13" t="s">
        <v>213</v>
      </c>
      <c r="B3" s="13">
        <v>0</v>
      </c>
      <c r="C3" s="13">
        <v>25500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460</v>
      </c>
    </row>
    <row r="4" spans="1:12">
      <c r="A4" s="13" t="s">
        <v>487</v>
      </c>
      <c r="B4" s="13">
        <v>0</v>
      </c>
      <c r="C4" s="13">
        <v>25500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Q13" sqref="Q13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2024-04-15T16:33:09Z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