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316D6A2-E45D-4DBD-B50A-FE031C872A0A}" xr6:coauthVersionLast="47" xr6:coauthVersionMax="47" xr10:uidLastSave="{00000000-0000-0000-0000-000000000000}"/>
  <bookViews>
    <workbookView xWindow="1530" yWindow="1455" windowWidth="25845" windowHeight="10260" tabRatio="785" activeTab="5" xr2:uid="{9A6D5CBA-73A9-44EC-81CD-5563DD7C030A}"/>
  </bookViews>
  <sheets>
    <sheet name="readme" sheetId="12" r:id="rId1"/>
    <sheet name="DE" sheetId="11" r:id="rId2"/>
    <sheet name="NL" sheetId="7" r:id="rId3"/>
    <sheet name="investmentCosts" sheetId="2" r:id="rId4"/>
    <sheet name="fixedCosts" sheetId="3" r:id="rId5"/>
    <sheet name="fuelprices" sheetId="4" r:id="rId6"/>
    <sheet name="lifetime_technical" sheetId="9" r:id="rId7"/>
    <sheet name="techspecs" sheetId="5" r:id="rId8"/>
    <sheet name="yearlyCO2" sheetId="6" r:id="rId9"/>
    <sheet name="YearlyTargets" sheetId="8" r:id="rId10"/>
    <sheet name="sources" sheetId="10" r:id="rId11"/>
  </sheets>
  <definedNames>
    <definedName name="_xlnm._FilterDatabase" localSheetId="4" hidden="1">fixedCosts!$A$1:$B$1</definedName>
    <definedName name="_xlnm._FilterDatabase" localSheetId="3" hidden="1">investmentCosts!$A$1:$B$1</definedName>
    <definedName name="_xlnm._FilterDatabase" localSheetId="6" hidden="1">lifetime_technical!$A$1:$D$1</definedName>
    <definedName name="_xlnm._FilterDatabase" localSheetId="7" hidden="1">techspecs!$A$1:$I$1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C23" i="2"/>
  <c r="B23" i="3" l="1"/>
  <c r="B11" i="3" l="1"/>
  <c r="H6" i="3"/>
  <c r="B6" i="3"/>
  <c r="H10" i="3"/>
  <c r="B10" i="3"/>
  <c r="H13" i="3"/>
  <c r="H16" i="3"/>
  <c r="B16" i="3"/>
  <c r="I22" i="2" l="1"/>
  <c r="H3" i="2" l="1"/>
  <c r="H9" i="2"/>
  <c r="B16" i="2"/>
  <c r="I16" i="2"/>
  <c r="B10" i="2"/>
  <c r="B6" i="2"/>
  <c r="I10" i="2"/>
  <c r="I6" i="2"/>
  <c r="I13" i="2" l="1"/>
  <c r="I17" i="2"/>
  <c r="C2" i="6" l="1"/>
  <c r="C3" i="6"/>
  <c r="C4" i="6"/>
  <c r="C5" i="6"/>
  <c r="C6" i="6"/>
  <c r="C7" i="6"/>
  <c r="C8" i="6"/>
  <c r="C9" i="6"/>
  <c r="C10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C43" i="6"/>
  <c r="G43" i="6"/>
  <c r="C44" i="6"/>
  <c r="C45" i="6"/>
  <c r="C4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tc={7683A134-5051-4502-95AA-7E7E1506D127}</author>
  </authors>
  <commentList>
    <comment ref="A1" authorId="0" shapeId="0" xr:uid="{7683A134-5051-4502-95AA-7E7E1506D127}">
      <text>
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Eur/MW
</t>
      </text>
    </comment>
  </commentList>
</comments>
</file>

<file path=xl/sharedStrings.xml><?xml version="1.0" encoding="utf-8"?>
<sst xmlns="http://schemas.openxmlformats.org/spreadsheetml/2006/main" count="186" uniqueCount="94">
  <si>
    <t>OCGT</t>
  </si>
  <si>
    <t>Wind Onshore</t>
  </si>
  <si>
    <t>Wind Offshore</t>
  </si>
  <si>
    <t>Solar PV rooftop</t>
  </si>
  <si>
    <t>Solar PV large</t>
  </si>
  <si>
    <t>Nuclear</t>
  </si>
  <si>
    <t>Lithium ion battery</t>
  </si>
  <si>
    <t>hydrogen CHP</t>
  </si>
  <si>
    <t>electrolyzer</t>
  </si>
  <si>
    <t>Biofuel</t>
  </si>
  <si>
    <t>year</t>
  </si>
  <si>
    <t>CO2</t>
  </si>
  <si>
    <t>hydrogen</t>
  </si>
  <si>
    <t>electricity</t>
  </si>
  <si>
    <t>processing_residues</t>
  </si>
  <si>
    <t>biomethane</t>
  </si>
  <si>
    <t>Oil</t>
  </si>
  <si>
    <t>nuclear</t>
  </si>
  <si>
    <t>lignite</t>
  </si>
  <si>
    <t>hard_coal</t>
  </si>
  <si>
    <t>natural_gas</t>
  </si>
  <si>
    <t>SelfDischargeRatePerHour</t>
  </si>
  <si>
    <t>DischargingEfficiency</t>
  </si>
  <si>
    <t>EnergyToPowerRatio</t>
  </si>
  <si>
    <t>ChargingEfficiency</t>
  </si>
  <si>
    <t>efficiency_full_load</t>
  </si>
  <si>
    <t>vom_cost</t>
  </si>
  <si>
    <t>Fuels keys</t>
  </si>
  <si>
    <t>technology</t>
  </si>
  <si>
    <t>NL from COMPETES</t>
  </si>
  <si>
    <t xml:space="preserve">DE from TYNDP 2020; </t>
  </si>
  <si>
    <t>https://github.com/alexanderkell/elecsim/blob/master/elecsim/data/processed/carbon_price/uk_carbon_tax_historical.csv</t>
  </si>
  <si>
    <t>DE</t>
  </si>
  <si>
    <t>NL</t>
  </si>
  <si>
    <t>prices 2010 -2018</t>
  </si>
  <si>
    <t>NL Solar PV rooftop New</t>
  </si>
  <si>
    <t>JRC/traderes</t>
  </si>
  <si>
    <t>NL Solar PV large New</t>
  </si>
  <si>
    <t>???</t>
  </si>
  <si>
    <t>TNO</t>
  </si>
  <si>
    <t>WTG_offshore</t>
  </si>
  <si>
    <t>GW</t>
  </si>
  <si>
    <t>&lt; technology factshee TNO</t>
  </si>
  <si>
    <t>PV_utility_systems</t>
  </si>
  <si>
    <t>GW_e</t>
  </si>
  <si>
    <t>WTG_onshore</t>
  </si>
  <si>
    <t>From Traderes, but wrong. The target is higher than potential for offshore wind</t>
  </si>
  <si>
    <t>MW</t>
  </si>
  <si>
    <t>traderesTechnology</t>
  </si>
  <si>
    <t>ProducerDE</t>
  </si>
  <si>
    <t>2019-2050</t>
  </si>
  <si>
    <t>2031-2050</t>
  </si>
  <si>
    <t>2019-2030</t>
  </si>
  <si>
    <t>SunPV</t>
  </si>
  <si>
    <t>WindOff</t>
  </si>
  <si>
    <t>WindOn</t>
  </si>
  <si>
    <t>Yearly Installed Capacity per periods [MW]</t>
  </si>
  <si>
    <t xml:space="preserve">see email Ni jept </t>
  </si>
  <si>
    <t>Source???</t>
  </si>
  <si>
    <t>VRE installed capacity [MW]</t>
  </si>
  <si>
    <t>&lt;---</t>
  </si>
  <si>
    <t>yearlytargetNL_PV</t>
  </si>
  <si>
    <t>yearlytargetNL_windoffshore</t>
  </si>
  <si>
    <t>yearlytargetNL_windonshore</t>
  </si>
  <si>
    <t>fuel</t>
  </si>
  <si>
    <t>Hard Coal</t>
  </si>
  <si>
    <t>Lignite</t>
  </si>
  <si>
    <t>oil</t>
  </si>
  <si>
    <t>Hydro Reservoir</t>
  </si>
  <si>
    <t>Hydropower ROR</t>
  </si>
  <si>
    <t>PHS Discharge</t>
  </si>
  <si>
    <t>this is the S1-S4 limit in traderes dutch case</t>
  </si>
  <si>
    <t>Simon €Oberg 2022</t>
  </si>
  <si>
    <t xml:space="preserve">same as natural gas turbine </t>
  </si>
  <si>
    <t>Lux 2022</t>
  </si>
  <si>
    <t>CCS gas</t>
  </si>
  <si>
    <t>Total = limit for all years. For the ones with year, data is interpolated</t>
  </si>
  <si>
    <t>CCGT</t>
  </si>
  <si>
    <t>lifetime_technical</t>
  </si>
  <si>
    <t>central gas boiler</t>
  </si>
  <si>
    <t>electrolyzer info is needed for load shedder</t>
  </si>
  <si>
    <t>central boiler for load shifter</t>
  </si>
  <si>
    <t>wood pellets = biomass is needed for amiris</t>
  </si>
  <si>
    <t>OTHER</t>
  </si>
  <si>
    <t>other is natural gas times efficiency</t>
  </si>
  <si>
    <t>OTHER fuel</t>
  </si>
  <si>
    <t>hydrogen OCGT</t>
  </si>
  <si>
    <t>Lithium ion battery 4</t>
  </si>
  <si>
    <t>correct values</t>
  </si>
  <si>
    <t>talking</t>
  </si>
  <si>
    <t>BIOMASSRETRO CCS  (retrofit) CAPEX (500 €/kW); FIX O&amp;M(74,8€/kW); VAR O&amp;M(2,8€/MWh); Efficiency (0,3) (Source: Aurora, 2021 Zero-Carbon Dutch power System report)</t>
  </si>
  <si>
    <t>BIOMASS CCS (new)  CAPEX (3840 €/kW); FIX O&amp;M(33,5€/kW); VAR O&amp;M(2,3€/MWh); Efficiency (0,48) (Source: Tsiropoulos I, Tarvydas, D, Zucker, A, (2018). Cost development of low carbon energy technologies)</t>
  </si>
  <si>
    <t>hydrogen CCGT</t>
  </si>
  <si>
    <t>&lt;4E-P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</si>
</sst>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FF0000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9"/>
      <color theme="1"/>
      <name val="Segoe U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1"/>
    <xf numFmtId="0" fontId="2" fillId="0" borderId="1" xfId="1" applyBorder="1"/>
    <xf numFmtId="165" fontId="2" fillId="0" borderId="1" xfId="1" applyNumberFormat="1" applyBorder="1"/>
    <xf numFmtId="164" fontId="0" fillId="0" borderId="1" xfId="2" applyNumberFormat="1" applyFont="1" applyBorder="1"/>
    <xf numFmtId="0" fontId="1" fillId="0" borderId="1" xfId="1" applyFont="1" applyBorder="1"/>
    <xf numFmtId="165" fontId="0" fillId="0" borderId="0" xfId="0" applyNumberFormat="1"/>
    <xf numFmtId="1" fontId="0" fillId="0" borderId="0" xfId="0" applyNumberFormat="1"/>
    <xf numFmtId="0" fontId="5" fillId="0" borderId="0" xfId="4"/>
    <xf numFmtId="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0" fillId="3" borderId="1" xfId="0" applyNumberFormat="1" applyFill="1" applyBorder="1"/>
    <xf numFmtId="0" fontId="6" fillId="0" borderId="0" xfId="0" applyFont="1"/>
    <xf numFmtId="0" fontId="7" fillId="0" borderId="0" xfId="0" applyFont="1"/>
    <xf numFmtId="0" fontId="7" fillId="4" borderId="0" xfId="0" applyFont="1" applyFill="1"/>
    <xf numFmtId="0" fontId="8" fillId="0" borderId="0" xfId="0" applyFont="1"/>
    <xf numFmtId="1" fontId="3" fillId="2" borderId="0" xfId="3" applyNumberFormat="1"/>
    <xf numFmtId="0" fontId="7" fillId="4" borderId="1" xfId="0" applyFont="1" applyFill="1" applyBorder="1"/>
    <xf numFmtId="0" fontId="9" fillId="0" borderId="1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5" borderId="0" xfId="0" applyFont="1" applyFill="1"/>
    <xf numFmtId="0" fontId="9" fillId="0" borderId="1" xfId="0" applyFont="1" applyBorder="1"/>
    <xf numFmtId="0" fontId="4" fillId="5" borderId="2" xfId="0" applyFont="1" applyFill="1" applyBorder="1"/>
    <xf numFmtId="0" fontId="4" fillId="5" borderId="1" xfId="0" applyFont="1" applyFill="1" applyBorder="1"/>
    <xf numFmtId="0" fontId="0" fillId="0" borderId="1" xfId="2" applyNumberFormat="1" applyFont="1" applyBorder="1"/>
    <xf numFmtId="2" fontId="2" fillId="0" borderId="1" xfId="1" applyNumberFormat="1" applyBorder="1"/>
    <xf numFmtId="2" fontId="2" fillId="0" borderId="0" xfId="1" applyNumberFormat="1"/>
    <xf numFmtId="2" fontId="10" fillId="6" borderId="1" xfId="5" applyNumberFormat="1" applyBorder="1"/>
    <xf numFmtId="2" fontId="10" fillId="6" borderId="0" xfId="5" applyNumberFormat="1"/>
    <xf numFmtId="165" fontId="10" fillId="6" borderId="1" xfId="5" applyNumberFormat="1" applyBorder="1"/>
    <xf numFmtId="0" fontId="10" fillId="6" borderId="1" xfId="5" applyBorder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" fontId="10" fillId="6" borderId="1" xfId="5" applyNumberFormat="1" applyBorder="1"/>
    <xf numFmtId="0" fontId="13" fillId="0" borderId="1" xfId="0" applyFont="1" applyBorder="1" applyAlignment="1">
      <alignment horizontal="left"/>
    </xf>
    <xf numFmtId="0" fontId="1" fillId="0" borderId="0" xfId="1" applyFont="1"/>
    <xf numFmtId="0" fontId="0" fillId="7" borderId="0" xfId="0" applyFill="1" applyAlignment="1">
      <alignment horizontal="left" wrapText="1"/>
    </xf>
    <xf numFmtId="0" fontId="0" fillId="0" borderId="2" xfId="0" applyBorder="1"/>
    <xf numFmtId="2" fontId="1" fillId="0" borderId="1" xfId="1" applyNumberFormat="1" applyFont="1" applyBorder="1"/>
    <xf numFmtId="0" fontId="14" fillId="0" borderId="0" xfId="0" applyFont="1"/>
    <xf numFmtId="1" fontId="2" fillId="0" borderId="1" xfId="1" applyNumberFormat="1" applyBorder="1"/>
    <xf numFmtId="1" fontId="0" fillId="0" borderId="1" xfId="2" applyNumberFormat="1" applyFont="1" applyBorder="1"/>
    <xf numFmtId="1" fontId="10" fillId="6" borderId="1" xfId="5" applyNumberFormat="1" applyBorder="1" applyAlignment="1">
      <alignment horizontal="right"/>
    </xf>
    <xf numFmtId="1" fontId="2" fillId="0" borderId="0" xfId="1" applyNumberFormat="1"/>
    <xf numFmtId="1" fontId="0" fillId="0" borderId="0" xfId="2" applyNumberFormat="1" applyFont="1"/>
    <xf numFmtId="164" fontId="10" fillId="6" borderId="1" xfId="5" applyNumberFormat="1" applyBorder="1"/>
    <xf numFmtId="1" fontId="1" fillId="0" borderId="1" xfId="1" applyNumberFormat="1" applyFont="1" applyBorder="1"/>
    <xf numFmtId="1" fontId="0" fillId="0" borderId="1" xfId="6" applyNumberFormat="1" applyFont="1" applyBorder="1"/>
    <xf numFmtId="1" fontId="13" fillId="0" borderId="0" xfId="0" applyNumberFormat="1" applyFont="1" applyAlignment="1">
      <alignment horizontal="left"/>
    </xf>
    <xf numFmtId="0" fontId="2" fillId="0" borderId="3" xfId="1" applyBorder="1"/>
    <xf numFmtId="1" fontId="13" fillId="0" borderId="1" xfId="0" applyNumberFormat="1" applyFont="1" applyBorder="1" applyAlignment="1">
      <alignment horizontal="left"/>
    </xf>
    <xf numFmtId="1" fontId="10" fillId="6" borderId="1" xfId="5" applyNumberFormat="1" applyBorder="1" applyAlignment="1">
      <alignment horizontal="center"/>
    </xf>
    <xf numFmtId="1" fontId="10" fillId="6" borderId="0" xfId="5" applyNumberFormat="1"/>
    <xf numFmtId="0" fontId="10" fillId="6" borderId="0" xfId="5"/>
    <xf numFmtId="2" fontId="10" fillId="6" borderId="0" xfId="5" applyNumberFormat="1" applyAlignment="1">
      <alignment horizontal="center"/>
    </xf>
    <xf numFmtId="1" fontId="3" fillId="2" borderId="1" xfId="3" applyNumberFormat="1" applyBorder="1"/>
    <xf numFmtId="0" fontId="10" fillId="6" borderId="0" xfId="5" applyAlignment="1">
      <alignment horizontal="center"/>
    </xf>
    <xf numFmtId="0" fontId="0" fillId="0" borderId="0" xfId="0" applyAlignment="1">
      <alignment vertical="center"/>
    </xf>
    <xf numFmtId="0" fontId="15" fillId="0" borderId="1" xfId="1" applyFont="1" applyBorder="1"/>
  </cellXfs>
  <cellStyles count="8">
    <cellStyle name="Comma 2" xfId="2" xr:uid="{E5037CBA-12FA-4B97-B1F6-0BDCF682C8FC}"/>
    <cellStyle name="Comma 2 2" xfId="6" xr:uid="{70A3E38C-3CB6-43E2-84EC-850839FF8B51}"/>
    <cellStyle name="Comma 2 3" xfId="7" xr:uid="{8FEEAB14-B303-4891-A615-0BE5A09BA410}"/>
    <cellStyle name="Goed" xfId="5" builtinId="26"/>
    <cellStyle name="Hyperlink" xfId="4" builtinId="8"/>
    <cellStyle name="Normal 2" xfId="1" xr:uid="{66935CEE-9E6E-468B-A18D-D284C6317C61}"/>
    <cellStyle name="Ongeldig" xfId="3" builtinId="27"/>
    <cellStyle name="Standaard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76199</xdr:rowOff>
    </xdr:from>
    <xdr:to>
      <xdr:col>11</xdr:col>
      <xdr:colOff>145829</xdr:colOff>
      <xdr:row>32</xdr:row>
      <xdr:rowOff>84576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126F6-7C21-3065-D2EA-C16DCC93D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"/>
          <a:ext cx="6851429" cy="5723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15</xdr:col>
      <xdr:colOff>456000</xdr:colOff>
      <xdr:row>42</xdr:row>
      <xdr:rowOff>37929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F59F0-C1F7-0387-7AD3-F812FE3B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9600000" cy="13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1AFEDA11-B260-4889-B7FD-56DACB6D222F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4T19:59:53.38" personId="{1AFEDA11-B260-4889-B7FD-56DACB6D222F}" id="{7683A134-5051-4502-95AA-7E7E1506D127}">
    <text xml:space="preserve">Eur/MW
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0DAF-1F73-4FA6-BDA2-9B4F19FDD1B8}">
  <dimension ref="A1:A4"/>
  <sheetViews>
    <sheetView workbookViewId="0">
      <selection activeCell="M22" sqref="M22"/>
    </sheetView>
  </sheetViews>
  <sheetFormatPr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EE7-78BD-4D7B-BBF6-8C8367192318}">
  <dimension ref="A1:M33"/>
  <sheetViews>
    <sheetView zoomScaleNormal="100" workbookViewId="0">
      <selection activeCell="H24" sqref="H24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0" t="s">
        <v>10</v>
      </c>
      <c r="B1" s="10" t="s">
        <v>63</v>
      </c>
      <c r="C1" s="10" t="s">
        <v>62</v>
      </c>
      <c r="D1" s="10" t="s">
        <v>61</v>
      </c>
      <c r="F1" t="s">
        <v>60</v>
      </c>
      <c r="G1" s="21" t="s">
        <v>56</v>
      </c>
      <c r="H1" s="24" t="s">
        <v>59</v>
      </c>
      <c r="I1" s="24" t="s">
        <v>55</v>
      </c>
      <c r="J1" s="24" t="s">
        <v>54</v>
      </c>
      <c r="K1" s="24" t="s">
        <v>53</v>
      </c>
      <c r="M1" s="23" t="s">
        <v>58</v>
      </c>
    </row>
    <row r="2" spans="1:13" x14ac:dyDescent="0.25">
      <c r="A2" s="19">
        <v>2019</v>
      </c>
      <c r="B2" s="11">
        <v>290.54545454545456</v>
      </c>
      <c r="C2" s="11">
        <v>1821.6363636363637</v>
      </c>
      <c r="D2" s="11">
        <v>1724.3181818181799</v>
      </c>
      <c r="E2" s="6"/>
      <c r="F2" s="6"/>
      <c r="G2" s="6"/>
      <c r="H2" s="22">
        <v>2019</v>
      </c>
      <c r="I2" s="10">
        <v>4236</v>
      </c>
      <c r="J2" s="10">
        <v>962</v>
      </c>
      <c r="K2" s="10">
        <v>6789</v>
      </c>
      <c r="M2" t="s">
        <v>57</v>
      </c>
    </row>
    <row r="3" spans="1:13" x14ac:dyDescent="0.25">
      <c r="A3" s="10">
        <v>2020</v>
      </c>
      <c r="B3" s="11">
        <v>290.54545454545456</v>
      </c>
      <c r="C3" s="11">
        <v>1821.6363636363637</v>
      </c>
      <c r="D3" s="11">
        <v>1724.3181818181818</v>
      </c>
      <c r="E3" s="6"/>
      <c r="F3" s="6"/>
      <c r="G3" s="6"/>
      <c r="H3" s="22">
        <v>2030</v>
      </c>
      <c r="I3" s="10">
        <v>7432</v>
      </c>
      <c r="J3" s="10">
        <v>21000</v>
      </c>
      <c r="K3" s="9">
        <v>25756.5</v>
      </c>
    </row>
    <row r="4" spans="1:13" x14ac:dyDescent="0.25">
      <c r="A4" s="19">
        <v>2021</v>
      </c>
      <c r="B4" s="11">
        <v>290.54545454545456</v>
      </c>
      <c r="C4" s="11">
        <v>1821.6363636363637</v>
      </c>
      <c r="D4" s="11">
        <v>1724.3181818181818</v>
      </c>
      <c r="E4" s="6"/>
      <c r="F4" s="6"/>
      <c r="G4" s="6"/>
      <c r="H4" s="22">
        <v>2050</v>
      </c>
      <c r="I4" s="10">
        <v>12000</v>
      </c>
      <c r="J4" s="10">
        <v>70000</v>
      </c>
      <c r="K4" s="10">
        <v>91733</v>
      </c>
    </row>
    <row r="5" spans="1:13" x14ac:dyDescent="0.25">
      <c r="A5" s="10">
        <v>2022</v>
      </c>
      <c r="B5" s="11">
        <v>290.54545454545456</v>
      </c>
      <c r="C5" s="11">
        <v>1821.6363636363637</v>
      </c>
      <c r="D5" s="11">
        <v>1724.3181818181818</v>
      </c>
    </row>
    <row r="6" spans="1:13" x14ac:dyDescent="0.25">
      <c r="A6" s="19">
        <v>2023</v>
      </c>
      <c r="B6" s="11">
        <v>290.54545454545456</v>
      </c>
      <c r="C6" s="11">
        <v>1821.6363636363637</v>
      </c>
      <c r="D6" s="11">
        <v>1724.3181818181818</v>
      </c>
      <c r="H6" s="21" t="s">
        <v>56</v>
      </c>
      <c r="I6" s="21" t="s">
        <v>55</v>
      </c>
      <c r="J6" s="21" t="s">
        <v>54</v>
      </c>
      <c r="K6" s="21" t="s">
        <v>53</v>
      </c>
    </row>
    <row r="7" spans="1:13" x14ac:dyDescent="0.25">
      <c r="A7" s="10">
        <v>2024</v>
      </c>
      <c r="B7" s="11">
        <v>290.54545454545456</v>
      </c>
      <c r="C7" s="11">
        <v>1821.6363636363637</v>
      </c>
      <c r="D7" s="11">
        <v>1724.3181818181818</v>
      </c>
      <c r="H7" s="20" t="s">
        <v>52</v>
      </c>
      <c r="I7" s="6">
        <v>290.54545454545502</v>
      </c>
      <c r="J7" s="6">
        <v>1821.6363636363637</v>
      </c>
      <c r="K7" s="6">
        <v>1724.3181818181818</v>
      </c>
    </row>
    <row r="8" spans="1:13" x14ac:dyDescent="0.25">
      <c r="A8" s="19">
        <v>2025</v>
      </c>
      <c r="B8" s="11">
        <v>290.54545454545456</v>
      </c>
      <c r="C8" s="11">
        <v>1821.6363636363637</v>
      </c>
      <c r="D8" s="11">
        <v>1724.3181818181818</v>
      </c>
      <c r="H8" s="20" t="s">
        <v>51</v>
      </c>
      <c r="I8" s="6">
        <v>228.4</v>
      </c>
      <c r="J8" s="6">
        <v>2450</v>
      </c>
      <c r="K8" s="6">
        <v>3298.8249999999998</v>
      </c>
    </row>
    <row r="9" spans="1:13" x14ac:dyDescent="0.25">
      <c r="A9" s="10">
        <v>2026</v>
      </c>
      <c r="B9" s="11">
        <v>290.54545454545456</v>
      </c>
      <c r="C9" s="11">
        <v>1821.6363636363637</v>
      </c>
      <c r="D9" s="11">
        <v>1724.3181818181818</v>
      </c>
      <c r="H9" s="20" t="s">
        <v>50</v>
      </c>
      <c r="I9" s="6">
        <v>250.45161290322579</v>
      </c>
      <c r="J9" s="6">
        <v>2227.0322580645161</v>
      </c>
      <c r="K9" s="6">
        <v>2740.1290322580644</v>
      </c>
    </row>
    <row r="10" spans="1:13" x14ac:dyDescent="0.25">
      <c r="A10" s="19">
        <v>2027</v>
      </c>
      <c r="B10" s="11">
        <v>290.54545454545456</v>
      </c>
      <c r="C10" s="11">
        <v>1821.6363636363637</v>
      </c>
      <c r="D10" s="11">
        <v>1724.3181818181818</v>
      </c>
    </row>
    <row r="11" spans="1:13" x14ac:dyDescent="0.25">
      <c r="A11" s="10">
        <v>2028</v>
      </c>
      <c r="B11" s="11">
        <v>290.54545454545456</v>
      </c>
      <c r="C11" s="11">
        <v>1821.6363636363637</v>
      </c>
      <c r="D11" s="11">
        <v>1724.3181818181818</v>
      </c>
    </row>
    <row r="12" spans="1:13" x14ac:dyDescent="0.25">
      <c r="A12" s="10">
        <v>2029</v>
      </c>
      <c r="B12" s="11">
        <v>290.54545454545456</v>
      </c>
      <c r="C12" s="11">
        <v>1821.6363636363637</v>
      </c>
      <c r="D12" s="11">
        <v>1724.3181818181818</v>
      </c>
    </row>
    <row r="13" spans="1:13" x14ac:dyDescent="0.25">
      <c r="A13" s="19">
        <v>2030</v>
      </c>
      <c r="B13" s="11">
        <v>228.4</v>
      </c>
      <c r="C13" s="11">
        <v>2450</v>
      </c>
      <c r="D13" s="11">
        <v>3298.8249999999998</v>
      </c>
    </row>
    <row r="14" spans="1:13" x14ac:dyDescent="0.25">
      <c r="A14" s="19">
        <v>2031</v>
      </c>
      <c r="B14" s="11">
        <v>228.4</v>
      </c>
      <c r="C14" s="11">
        <v>2450</v>
      </c>
      <c r="D14" s="11">
        <v>3298.8249999999998</v>
      </c>
      <c r="G14" s="20"/>
      <c r="H14" t="s">
        <v>40</v>
      </c>
      <c r="I14" t="s">
        <v>49</v>
      </c>
      <c r="J14" t="b">
        <v>1</v>
      </c>
      <c r="K14">
        <v>400</v>
      </c>
    </row>
    <row r="15" spans="1:13" x14ac:dyDescent="0.25">
      <c r="A15" s="10">
        <v>2032</v>
      </c>
      <c r="B15" s="11">
        <v>228.4</v>
      </c>
      <c r="C15" s="11">
        <v>2450</v>
      </c>
      <c r="D15" s="11">
        <v>3298.8249999999998</v>
      </c>
      <c r="G15" s="20"/>
      <c r="H15" t="s">
        <v>45</v>
      </c>
      <c r="I15" t="s">
        <v>49</v>
      </c>
      <c r="J15" t="b">
        <v>1</v>
      </c>
      <c r="K15">
        <v>220</v>
      </c>
    </row>
    <row r="16" spans="1:13" x14ac:dyDescent="0.25">
      <c r="A16" s="10">
        <v>2033</v>
      </c>
      <c r="B16" s="11">
        <v>228.4</v>
      </c>
      <c r="C16" s="11">
        <v>2450</v>
      </c>
      <c r="D16" s="11">
        <v>3298.8249999999998</v>
      </c>
      <c r="H16" t="s">
        <v>43</v>
      </c>
      <c r="I16" t="s">
        <v>49</v>
      </c>
      <c r="J16" t="b">
        <v>1</v>
      </c>
      <c r="K16" s="6">
        <v>300</v>
      </c>
    </row>
    <row r="17" spans="1:4" x14ac:dyDescent="0.25">
      <c r="A17" s="19">
        <v>2034</v>
      </c>
      <c r="B17" s="11">
        <v>228.4</v>
      </c>
      <c r="C17" s="11">
        <v>2450</v>
      </c>
      <c r="D17" s="11">
        <v>3298.8249999999998</v>
      </c>
    </row>
    <row r="18" spans="1:4" x14ac:dyDescent="0.25">
      <c r="A18" s="19">
        <v>2035</v>
      </c>
      <c r="B18" s="11">
        <v>228.4</v>
      </c>
      <c r="C18" s="11">
        <v>2450</v>
      </c>
      <c r="D18" s="11">
        <v>3298.8249999999998</v>
      </c>
    </row>
    <row r="19" spans="1:4" x14ac:dyDescent="0.25">
      <c r="A19" s="10">
        <v>2036</v>
      </c>
      <c r="B19" s="11">
        <v>228.4</v>
      </c>
      <c r="C19" s="11">
        <v>2450</v>
      </c>
      <c r="D19" s="11">
        <v>3298.8249999999998</v>
      </c>
    </row>
    <row r="20" spans="1:4" x14ac:dyDescent="0.25">
      <c r="A20" s="10">
        <v>2037</v>
      </c>
      <c r="B20" s="11">
        <v>228.4</v>
      </c>
      <c r="C20" s="11">
        <v>2450</v>
      </c>
      <c r="D20" s="11">
        <v>3298.8249999999998</v>
      </c>
    </row>
    <row r="21" spans="1:4" x14ac:dyDescent="0.25">
      <c r="A21" s="19">
        <v>2038</v>
      </c>
      <c r="B21" s="11">
        <v>228.4</v>
      </c>
      <c r="C21" s="11">
        <v>2450</v>
      </c>
      <c r="D21" s="11">
        <v>3298.8249999999998</v>
      </c>
    </row>
    <row r="22" spans="1:4" x14ac:dyDescent="0.25">
      <c r="A22" s="19">
        <v>2039</v>
      </c>
      <c r="B22" s="11">
        <v>228.4</v>
      </c>
      <c r="C22" s="11">
        <v>2450</v>
      </c>
      <c r="D22" s="11">
        <v>3298.8249999999998</v>
      </c>
    </row>
    <row r="23" spans="1:4" x14ac:dyDescent="0.25">
      <c r="A23" s="10">
        <v>2040</v>
      </c>
      <c r="B23" s="11">
        <v>228.4</v>
      </c>
      <c r="C23" s="11">
        <v>2450</v>
      </c>
      <c r="D23" s="11">
        <v>3298.8249999999998</v>
      </c>
    </row>
    <row r="24" spans="1:4" x14ac:dyDescent="0.25">
      <c r="A24" s="10">
        <v>2041</v>
      </c>
      <c r="B24" s="11">
        <v>228.4</v>
      </c>
      <c r="C24" s="11">
        <v>2450</v>
      </c>
      <c r="D24" s="11">
        <v>3298.8249999999998</v>
      </c>
    </row>
    <row r="25" spans="1:4" x14ac:dyDescent="0.25">
      <c r="A25" s="19">
        <v>2042</v>
      </c>
      <c r="B25" s="11">
        <v>228.4</v>
      </c>
      <c r="C25" s="11">
        <v>2450</v>
      </c>
      <c r="D25" s="11">
        <v>3298.8249999999998</v>
      </c>
    </row>
    <row r="26" spans="1:4" x14ac:dyDescent="0.25">
      <c r="A26" s="19">
        <v>2043</v>
      </c>
      <c r="B26" s="11">
        <v>228.4</v>
      </c>
      <c r="C26" s="11">
        <v>2450</v>
      </c>
      <c r="D26" s="11">
        <v>3298.8249999999998</v>
      </c>
    </row>
    <row r="27" spans="1:4" x14ac:dyDescent="0.25">
      <c r="A27" s="10">
        <v>2044</v>
      </c>
      <c r="B27" s="11">
        <v>228.4</v>
      </c>
      <c r="C27" s="11">
        <v>2450</v>
      </c>
      <c r="D27" s="11">
        <v>3298.8249999999998</v>
      </c>
    </row>
    <row r="28" spans="1:4" x14ac:dyDescent="0.25">
      <c r="A28" s="10">
        <v>2045</v>
      </c>
      <c r="B28" s="11">
        <v>228.4</v>
      </c>
      <c r="C28" s="11">
        <v>2450</v>
      </c>
      <c r="D28" s="11">
        <v>3298.8249999999998</v>
      </c>
    </row>
    <row r="29" spans="1:4" x14ac:dyDescent="0.25">
      <c r="A29" s="19">
        <v>2046</v>
      </c>
      <c r="B29" s="11">
        <v>228.4</v>
      </c>
      <c r="C29" s="11">
        <v>2450</v>
      </c>
      <c r="D29" s="11">
        <v>3298.8249999999998</v>
      </c>
    </row>
    <row r="30" spans="1:4" x14ac:dyDescent="0.25">
      <c r="A30" s="19">
        <v>2047</v>
      </c>
      <c r="B30" s="11">
        <v>228.4</v>
      </c>
      <c r="C30" s="11">
        <v>2450</v>
      </c>
      <c r="D30" s="11">
        <v>3298.8249999999998</v>
      </c>
    </row>
    <row r="31" spans="1:4" x14ac:dyDescent="0.25">
      <c r="A31" s="10">
        <v>2048</v>
      </c>
      <c r="B31" s="11">
        <v>228.4</v>
      </c>
      <c r="C31" s="11">
        <v>2450</v>
      </c>
      <c r="D31" s="11">
        <v>3298.8249999999998</v>
      </c>
    </row>
    <row r="32" spans="1:4" x14ac:dyDescent="0.25">
      <c r="A32" s="10">
        <v>2049</v>
      </c>
      <c r="B32" s="11">
        <v>228.4</v>
      </c>
      <c r="C32" s="11">
        <v>2450</v>
      </c>
      <c r="D32" s="11">
        <v>3298.8249999999998</v>
      </c>
    </row>
    <row r="33" spans="1:4" x14ac:dyDescent="0.25">
      <c r="A33" s="19">
        <v>2050</v>
      </c>
      <c r="B33" s="11">
        <v>228.4</v>
      </c>
      <c r="C33" s="11">
        <v>2450</v>
      </c>
      <c r="D33" s="11">
        <v>3298.8249999999998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706D-91F6-4F7E-841A-03D37A556D1E}">
  <dimension ref="A2:A34"/>
  <sheetViews>
    <sheetView workbookViewId="0">
      <selection activeCell="S12" sqref="S12"/>
    </sheetView>
  </sheetViews>
  <sheetFormatPr defaultRowHeight="15" x14ac:dyDescent="0.25"/>
  <sheetData>
    <row r="2" spans="1:1" x14ac:dyDescent="0.25">
      <c r="A2" t="s">
        <v>72</v>
      </c>
    </row>
    <row r="34" spans="1:1" x14ac:dyDescent="0.25">
      <c r="A34" t="s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7D85-7365-4438-8111-61C57E75C3ED}">
  <dimension ref="A1:H21"/>
  <sheetViews>
    <sheetView zoomScale="115" zoomScaleNormal="115" workbookViewId="0">
      <selection activeCell="B17" sqref="B17"/>
    </sheetView>
  </sheetViews>
  <sheetFormatPr defaultRowHeight="15" x14ac:dyDescent="0.25"/>
  <cols>
    <col min="1" max="1" width="8.5703125" customWidth="1"/>
    <col min="5" max="5" width="23.5703125" customWidth="1"/>
    <col min="7" max="7" width="15" customWidth="1"/>
  </cols>
  <sheetData>
    <row r="1" spans="1:8" x14ac:dyDescent="0.25">
      <c r="A1" s="10" t="s">
        <v>48</v>
      </c>
      <c r="B1" s="10" t="s">
        <v>47</v>
      </c>
      <c r="F1" t="s">
        <v>46</v>
      </c>
    </row>
    <row r="2" spans="1:8" ht="14.45" customHeight="1" x14ac:dyDescent="0.25">
      <c r="A2" s="10" t="s">
        <v>1</v>
      </c>
      <c r="B2" s="9">
        <v>42191.125290999997</v>
      </c>
      <c r="C2" s="13"/>
    </row>
    <row r="3" spans="1:8" ht="14.45" customHeight="1" x14ac:dyDescent="0.25">
      <c r="A3" s="10" t="s">
        <v>2</v>
      </c>
      <c r="B3" s="9">
        <v>27840</v>
      </c>
      <c r="D3" s="41" t="s">
        <v>76</v>
      </c>
    </row>
    <row r="4" spans="1:8" ht="14.45" customHeight="1" x14ac:dyDescent="0.25">
      <c r="A4" s="10" t="s">
        <v>4</v>
      </c>
      <c r="B4" s="9">
        <v>796910.69999999984</v>
      </c>
      <c r="C4" s="13"/>
    </row>
    <row r="5" spans="1:8" ht="14.45" customHeight="1" x14ac:dyDescent="0.25"/>
    <row r="6" spans="1:8" ht="14.45" customHeight="1" x14ac:dyDescent="0.25"/>
    <row r="7" spans="1:8" ht="14.45" customHeight="1" x14ac:dyDescent="0.25"/>
    <row r="8" spans="1:8" ht="14.45" customHeight="1" x14ac:dyDescent="0.25">
      <c r="A8" s="7"/>
      <c r="C8" s="13"/>
    </row>
    <row r="9" spans="1:8" ht="14.45" customHeight="1" x14ac:dyDescent="0.25">
      <c r="B9" s="13"/>
      <c r="C9" s="13"/>
    </row>
    <row r="10" spans="1:8" ht="14.45" customHeight="1" x14ac:dyDescent="0.25">
      <c r="B10" s="13"/>
      <c r="C10" s="13"/>
    </row>
    <row r="11" spans="1:8" ht="14.45" customHeight="1" x14ac:dyDescent="0.25">
      <c r="C11" s="13"/>
    </row>
    <row r="14" spans="1:8" x14ac:dyDescent="0.25">
      <c r="B14" s="7"/>
      <c r="C14" s="7"/>
      <c r="D14" s="13"/>
      <c r="E14" s="13"/>
      <c r="F14" s="13"/>
      <c r="G14" s="13"/>
      <c r="H14" s="13"/>
    </row>
    <row r="15" spans="1:8" x14ac:dyDescent="0.25">
      <c r="D15" s="13"/>
      <c r="E15" s="13"/>
      <c r="F15" s="13"/>
      <c r="G15" s="13"/>
      <c r="H15" s="13"/>
    </row>
    <row r="16" spans="1:8" x14ac:dyDescent="0.25">
      <c r="D16" s="13"/>
      <c r="E16" s="13"/>
      <c r="F16" s="13"/>
      <c r="G16" s="13"/>
      <c r="H16" s="13"/>
    </row>
    <row r="17" spans="4:8" x14ac:dyDescent="0.25">
      <c r="D17" s="13"/>
      <c r="E17" s="13"/>
      <c r="F17" s="13"/>
      <c r="G17" s="13"/>
      <c r="H17" s="13"/>
    </row>
    <row r="18" spans="4:8" x14ac:dyDescent="0.25">
      <c r="D18" s="13"/>
      <c r="E18" s="13"/>
      <c r="F18" s="13"/>
      <c r="G18" s="13"/>
      <c r="H18" s="13"/>
    </row>
    <row r="19" spans="4:8" x14ac:dyDescent="0.25">
      <c r="D19" s="13"/>
      <c r="E19" s="13"/>
      <c r="F19" s="13"/>
      <c r="G19" s="13"/>
      <c r="H19" s="13"/>
    </row>
    <row r="20" spans="4:8" x14ac:dyDescent="0.25">
      <c r="D20" s="13"/>
      <c r="E20" s="13"/>
      <c r="F20" s="13"/>
      <c r="G20" s="13"/>
      <c r="H20" s="13"/>
    </row>
    <row r="21" spans="4:8" x14ac:dyDescent="0.25">
      <c r="D21" s="13"/>
      <c r="E21" s="13"/>
      <c r="F21" s="13"/>
      <c r="G21" s="13"/>
      <c r="H21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8292-F701-4F4A-86C9-86F89DF9810A}">
  <dimension ref="A1:I27"/>
  <sheetViews>
    <sheetView zoomScale="115" zoomScaleNormal="115" workbookViewId="0">
      <selection activeCell="E33" sqref="E33"/>
    </sheetView>
  </sheetViews>
  <sheetFormatPr defaultRowHeight="15" x14ac:dyDescent="0.25"/>
  <cols>
    <col min="1" max="1" width="22" customWidth="1"/>
    <col min="5" max="5" width="23.5703125" customWidth="1"/>
    <col min="7" max="7" width="15" customWidth="1"/>
  </cols>
  <sheetData>
    <row r="1" spans="1:9" x14ac:dyDescent="0.25">
      <c r="A1" s="10" t="s">
        <v>48</v>
      </c>
      <c r="B1" s="10" t="s">
        <v>47</v>
      </c>
      <c r="F1" t="s">
        <v>46</v>
      </c>
    </row>
    <row r="2" spans="1:9" x14ac:dyDescent="0.25">
      <c r="A2" s="10" t="s">
        <v>1</v>
      </c>
      <c r="B2" s="9">
        <v>12000</v>
      </c>
      <c r="C2" s="7"/>
      <c r="F2" s="7">
        <v>43336.125918999998</v>
      </c>
      <c r="G2" t="s">
        <v>41</v>
      </c>
      <c r="H2" t="s">
        <v>45</v>
      </c>
    </row>
    <row r="3" spans="1:9" x14ac:dyDescent="0.25">
      <c r="A3" s="10" t="s">
        <v>3</v>
      </c>
      <c r="B3" s="18">
        <v>26964</v>
      </c>
      <c r="C3" s="7"/>
      <c r="F3" s="7">
        <v>96145.2</v>
      </c>
      <c r="G3" t="s">
        <v>44</v>
      </c>
      <c r="H3" t="s">
        <v>43</v>
      </c>
    </row>
    <row r="4" spans="1:9" x14ac:dyDescent="0.25">
      <c r="A4" s="10" t="s">
        <v>4</v>
      </c>
      <c r="B4" s="18">
        <v>82099</v>
      </c>
      <c r="D4" t="s">
        <v>42</v>
      </c>
      <c r="F4" s="17">
        <v>47745</v>
      </c>
      <c r="G4" t="s">
        <v>41</v>
      </c>
      <c r="H4" t="s">
        <v>40</v>
      </c>
    </row>
    <row r="5" spans="1:9" x14ac:dyDescent="0.25">
      <c r="A5" s="10" t="s">
        <v>2</v>
      </c>
      <c r="B5" s="9">
        <v>70000</v>
      </c>
      <c r="C5" s="7"/>
      <c r="F5" s="16">
        <v>134820</v>
      </c>
      <c r="H5" t="s">
        <v>39</v>
      </c>
      <c r="I5" t="s">
        <v>38</v>
      </c>
    </row>
    <row r="6" spans="1:9" x14ac:dyDescent="0.25">
      <c r="A6" s="10" t="s">
        <v>9</v>
      </c>
      <c r="B6" s="9">
        <v>12040</v>
      </c>
      <c r="F6" s="15">
        <v>82099</v>
      </c>
      <c r="G6" t="s">
        <v>36</v>
      </c>
      <c r="H6" s="14" t="s">
        <v>37</v>
      </c>
    </row>
    <row r="7" spans="1:9" ht="15" customHeight="1" x14ac:dyDescent="0.25">
      <c r="A7" s="10" t="s">
        <v>0</v>
      </c>
      <c r="B7" s="9">
        <v>2700</v>
      </c>
      <c r="C7" s="13"/>
      <c r="D7" s="39" t="s">
        <v>71</v>
      </c>
      <c r="F7" s="15">
        <v>26964</v>
      </c>
      <c r="G7" t="s">
        <v>36</v>
      </c>
      <c r="H7" s="14" t="s">
        <v>35</v>
      </c>
    </row>
    <row r="8" spans="1:9" ht="14.45" customHeight="1" x14ac:dyDescent="0.25">
      <c r="A8" s="10"/>
      <c r="B8" s="9"/>
      <c r="C8" s="13"/>
    </row>
    <row r="9" spans="1:9" ht="14.45" customHeight="1" x14ac:dyDescent="0.25">
      <c r="A9" s="10"/>
      <c r="B9" s="9"/>
      <c r="D9" s="41" t="s">
        <v>76</v>
      </c>
    </row>
    <row r="10" spans="1:9" ht="14.45" customHeight="1" x14ac:dyDescent="0.25">
      <c r="A10" s="10"/>
      <c r="B10" s="9"/>
      <c r="C10" s="13"/>
    </row>
    <row r="11" spans="1:9" ht="14.45" customHeight="1" x14ac:dyDescent="0.25"/>
    <row r="12" spans="1:9" ht="14.45" customHeight="1" x14ac:dyDescent="0.25"/>
    <row r="13" spans="1:9" ht="14.45" customHeight="1" x14ac:dyDescent="0.25"/>
    <row r="14" spans="1:9" ht="14.45" customHeight="1" x14ac:dyDescent="0.25">
      <c r="A14" s="7"/>
      <c r="C14" s="13"/>
    </row>
    <row r="15" spans="1:9" ht="14.45" customHeight="1" x14ac:dyDescent="0.25">
      <c r="B15" s="13"/>
      <c r="C15" s="13"/>
    </row>
    <row r="16" spans="1:9" ht="14.45" customHeight="1" x14ac:dyDescent="0.25">
      <c r="B16" s="13"/>
      <c r="C16" s="13"/>
    </row>
    <row r="17" spans="2:8" ht="14.45" customHeight="1" x14ac:dyDescent="0.25">
      <c r="C17" s="13"/>
    </row>
    <row r="20" spans="2:8" x14ac:dyDescent="0.25">
      <c r="B20" s="7"/>
      <c r="C20" s="7"/>
      <c r="D20" s="13"/>
      <c r="E20" s="13"/>
      <c r="F20" s="13"/>
      <c r="G20" s="13"/>
      <c r="H20" s="13"/>
    </row>
    <row r="21" spans="2:8" x14ac:dyDescent="0.25">
      <c r="D21" s="13"/>
      <c r="E21" s="13"/>
      <c r="F21" s="13"/>
      <c r="G21" s="13"/>
      <c r="H21" s="13"/>
    </row>
    <row r="22" spans="2:8" x14ac:dyDescent="0.25">
      <c r="D22" s="13"/>
      <c r="E22" s="13"/>
      <c r="F22" s="13"/>
      <c r="G22" s="13"/>
      <c r="H22" s="13"/>
    </row>
    <row r="23" spans="2:8" x14ac:dyDescent="0.25">
      <c r="D23" s="13"/>
      <c r="E23" s="13"/>
      <c r="F23" s="13"/>
      <c r="G23" s="13"/>
      <c r="H23" s="13"/>
    </row>
    <row r="24" spans="2:8" x14ac:dyDescent="0.25">
      <c r="D24" s="13"/>
      <c r="E24" s="13"/>
      <c r="F24" s="13"/>
      <c r="G24" s="13"/>
      <c r="H24" s="13"/>
    </row>
    <row r="25" spans="2:8" x14ac:dyDescent="0.25">
      <c r="D25" s="13"/>
      <c r="E25" s="13"/>
      <c r="F25" s="13"/>
      <c r="G25" s="13"/>
      <c r="H25" s="13"/>
    </row>
    <row r="26" spans="2:8" x14ac:dyDescent="0.25">
      <c r="D26" s="13"/>
      <c r="E26" s="13"/>
      <c r="F26" s="13"/>
      <c r="G26" s="13"/>
      <c r="H26" s="13"/>
    </row>
    <row r="27" spans="2:8" x14ac:dyDescent="0.25">
      <c r="D27" s="13"/>
      <c r="E27" s="13"/>
      <c r="F27" s="13"/>
      <c r="G27" s="13"/>
      <c r="H27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7B62-0359-4414-8FD2-B8EA37D25C57}">
  <dimension ref="A1:I29"/>
  <sheetViews>
    <sheetView topLeftCell="A13" zoomScaleNormal="100" workbookViewId="0">
      <selection activeCell="K6" sqref="K6"/>
    </sheetView>
  </sheetViews>
  <sheetFormatPr defaultRowHeight="15" x14ac:dyDescent="0.25"/>
  <cols>
    <col min="1" max="1" width="31.140625" style="1" customWidth="1"/>
    <col min="2" max="2" width="20.85546875" style="46" customWidth="1"/>
    <col min="3" max="16384" width="9.140625" style="1"/>
  </cols>
  <sheetData>
    <row r="1" spans="1:9" x14ac:dyDescent="0.25">
      <c r="A1" s="26" t="s">
        <v>28</v>
      </c>
      <c r="B1" s="43">
        <v>2050</v>
      </c>
      <c r="H1" s="42">
        <v>2020</v>
      </c>
      <c r="I1" s="42">
        <v>2030</v>
      </c>
    </row>
    <row r="2" spans="1:9" x14ac:dyDescent="0.25">
      <c r="A2" s="40" t="s">
        <v>9</v>
      </c>
      <c r="B2" s="44">
        <v>2400000</v>
      </c>
      <c r="C2" s="45"/>
      <c r="H2" s="48"/>
      <c r="I2" s="44">
        <v>3030612</v>
      </c>
    </row>
    <row r="3" spans="1:9" x14ac:dyDescent="0.25">
      <c r="A3" s="40" t="s">
        <v>77</v>
      </c>
      <c r="B3" s="35">
        <v>850698.174</v>
      </c>
      <c r="C3" s="45"/>
      <c r="H3" s="48">
        <f xml:space="preserve"> 0.935767992*1000000</f>
        <v>935767.99200000009</v>
      </c>
      <c r="I3" s="35">
        <v>882599.35600000003</v>
      </c>
    </row>
    <row r="4" spans="1:9" x14ac:dyDescent="0.25">
      <c r="A4" s="40" t="s">
        <v>75</v>
      </c>
      <c r="B4" s="42"/>
      <c r="C4" s="45"/>
      <c r="H4" s="48">
        <v>1390000</v>
      </c>
      <c r="I4" s="9">
        <v>1280000</v>
      </c>
    </row>
    <row r="5" spans="1:9" x14ac:dyDescent="0.25">
      <c r="A5" s="40" t="s">
        <v>65</v>
      </c>
      <c r="B5" s="42"/>
      <c r="C5" s="45"/>
      <c r="H5" s="48"/>
      <c r="I5" s="35">
        <v>3845510</v>
      </c>
    </row>
    <row r="6" spans="1:9" x14ac:dyDescent="0.25">
      <c r="A6" s="40" t="s">
        <v>68</v>
      </c>
      <c r="B6" s="35">
        <f>ROUND(2685000*1.002*1.016*1.018*1.014*1.007,0)</f>
        <v>2841325</v>
      </c>
      <c r="C6" s="45"/>
      <c r="H6" s="48"/>
      <c r="I6" s="35">
        <f>ROUND(2690000*1.002*1.016*1.018*1.014*1.007,0)</f>
        <v>2846616</v>
      </c>
    </row>
    <row r="7" spans="1:9" x14ac:dyDescent="0.25">
      <c r="A7" s="40" t="s">
        <v>7</v>
      </c>
      <c r="B7" s="43">
        <v>730000</v>
      </c>
      <c r="C7" s="45"/>
      <c r="H7" s="48"/>
      <c r="I7" s="43"/>
    </row>
    <row r="8" spans="1:9" x14ac:dyDescent="0.25">
      <c r="A8" s="40" t="s">
        <v>86</v>
      </c>
      <c r="B8" s="35">
        <v>435982.81438000005</v>
      </c>
      <c r="C8" s="45"/>
      <c r="H8" s="35">
        <v>478517.72310000006</v>
      </c>
      <c r="I8" s="35">
        <v>467883.99592000007</v>
      </c>
    </row>
    <row r="9" spans="1:9" x14ac:dyDescent="0.25">
      <c r="A9" s="40" t="s">
        <v>92</v>
      </c>
      <c r="B9" s="35">
        <v>850698.174</v>
      </c>
      <c r="C9" s="45"/>
      <c r="D9" s="1" t="s">
        <v>73</v>
      </c>
      <c r="H9" s="35">
        <f xml:space="preserve"> 0.935767992*1000000</f>
        <v>935767.99200000009</v>
      </c>
      <c r="I9" s="35">
        <v>882599.35600000003</v>
      </c>
    </row>
    <row r="10" spans="1:9" x14ac:dyDescent="0.25">
      <c r="A10" s="40" t="s">
        <v>69</v>
      </c>
      <c r="B10" s="35">
        <f>ROUND(2970000*1.002*1.016*1.018*1.014*1.007,0)</f>
        <v>3142918</v>
      </c>
      <c r="C10" s="45"/>
      <c r="H10" s="48"/>
      <c r="I10" s="35">
        <f>ROUND(2990000*1.002*1.016*1.018*1.014*1.007,0)</f>
        <v>3164083</v>
      </c>
    </row>
    <row r="11" spans="1:9" x14ac:dyDescent="0.25">
      <c r="A11" s="40" t="s">
        <v>66</v>
      </c>
      <c r="B11" s="42"/>
      <c r="C11" s="45"/>
      <c r="H11" s="48"/>
      <c r="I11" s="35">
        <v>3845510</v>
      </c>
    </row>
    <row r="12" spans="1:9" x14ac:dyDescent="0.25">
      <c r="A12" s="40" t="s">
        <v>6</v>
      </c>
      <c r="B12" s="35">
        <v>220000</v>
      </c>
      <c r="C12" s="45"/>
      <c r="H12" s="55">
        <v>734000</v>
      </c>
      <c r="I12" s="55">
        <v>490000</v>
      </c>
    </row>
    <row r="13" spans="1:9" x14ac:dyDescent="0.25">
      <c r="A13" s="40" t="s">
        <v>5</v>
      </c>
      <c r="B13" s="35">
        <v>7940450</v>
      </c>
      <c r="C13" s="45"/>
      <c r="H13" s="48"/>
      <c r="I13" s="35">
        <f>B13</f>
        <v>7940450</v>
      </c>
    </row>
    <row r="14" spans="1:9" x14ac:dyDescent="0.25">
      <c r="A14" s="40" t="s">
        <v>0</v>
      </c>
      <c r="B14" s="43">
        <v>412000</v>
      </c>
      <c r="C14" s="45"/>
      <c r="H14" s="48"/>
      <c r="I14" s="43"/>
    </row>
    <row r="15" spans="1:9" x14ac:dyDescent="0.25">
      <c r="A15" s="40" t="s">
        <v>16</v>
      </c>
      <c r="B15" s="43"/>
      <c r="C15" s="45"/>
      <c r="H15" s="48"/>
      <c r="I15" s="35">
        <v>343000</v>
      </c>
    </row>
    <row r="16" spans="1:9" x14ac:dyDescent="0.25">
      <c r="A16" s="40" t="s">
        <v>70</v>
      </c>
      <c r="B16" s="44">
        <f>ROUND(2685000*1.002*1.016*1.018*1.014*1.007,0)+600000</f>
        <v>3441325</v>
      </c>
      <c r="C16" s="45"/>
      <c r="H16" s="48"/>
      <c r="I16" s="44">
        <f>ROUND(2690000*1.002*1.016*1.018*1.014*1.007,0)+600000</f>
        <v>3446616</v>
      </c>
    </row>
    <row r="17" spans="1:9" x14ac:dyDescent="0.25">
      <c r="A17" s="40" t="s">
        <v>4</v>
      </c>
      <c r="B17" s="35">
        <v>290000</v>
      </c>
      <c r="C17" s="45"/>
      <c r="H17" s="48"/>
      <c r="I17" s="35">
        <f>ROUND(580000*0.95/1.092/1.029,0)</f>
        <v>490358</v>
      </c>
    </row>
    <row r="18" spans="1:9" x14ac:dyDescent="0.25">
      <c r="A18" s="40" t="s">
        <v>3</v>
      </c>
      <c r="B18" s="35">
        <v>640000</v>
      </c>
      <c r="C18" s="45"/>
      <c r="H18" s="48"/>
      <c r="I18" s="35">
        <v>840000</v>
      </c>
    </row>
    <row r="19" spans="1:9" x14ac:dyDescent="0.25">
      <c r="A19" s="40" t="s">
        <v>2</v>
      </c>
      <c r="B19" s="35">
        <v>1640000</v>
      </c>
      <c r="C19" s="45"/>
      <c r="H19">
        <v>2120000</v>
      </c>
      <c r="I19" s="35">
        <v>1800000</v>
      </c>
    </row>
    <row r="20" spans="1:9" x14ac:dyDescent="0.25">
      <c r="A20" s="40" t="s">
        <v>1</v>
      </c>
      <c r="B20" s="17">
        <v>1090288.1746699999</v>
      </c>
      <c r="C20" s="45"/>
      <c r="H20" s="54">
        <v>1105513.87329</v>
      </c>
      <c r="I20" s="54">
        <v>1146644.8996600001</v>
      </c>
    </row>
    <row r="21" spans="1:9" x14ac:dyDescent="0.25">
      <c r="A21" s="40" t="s">
        <v>8</v>
      </c>
      <c r="B21" s="44">
        <v>400000</v>
      </c>
      <c r="C21" s="45"/>
      <c r="H21" s="48"/>
      <c r="I21" s="44">
        <v>650000</v>
      </c>
    </row>
    <row r="22" spans="1:9" x14ac:dyDescent="0.25">
      <c r="A22" s="2" t="s">
        <v>79</v>
      </c>
      <c r="B22" s="2"/>
      <c r="C22" s="45"/>
      <c r="H22" s="49">
        <v>50000</v>
      </c>
      <c r="I22" s="42">
        <f>H22</f>
        <v>50000</v>
      </c>
    </row>
    <row r="23" spans="1:9" x14ac:dyDescent="0.25">
      <c r="A23" s="2" t="s">
        <v>87</v>
      </c>
      <c r="B23" s="31">
        <v>380000</v>
      </c>
      <c r="C23" s="1">
        <f>B23/B12</f>
        <v>1.7272727272727273</v>
      </c>
      <c r="H23" s="55">
        <v>1198000</v>
      </c>
      <c r="I23" s="55">
        <v>728000</v>
      </c>
    </row>
    <row r="24" spans="1:9" x14ac:dyDescent="0.25">
      <c r="H24" s="50"/>
      <c r="I24" s="45"/>
    </row>
    <row r="28" spans="1:9" x14ac:dyDescent="0.25">
      <c r="B28"/>
      <c r="C28"/>
      <c r="D28"/>
      <c r="E28" s="1" t="s">
        <v>89</v>
      </c>
    </row>
    <row r="29" spans="1:9" x14ac:dyDescent="0.25">
      <c r="B29" s="45"/>
    </row>
  </sheetData>
  <autoFilter ref="A1:B1" xr:uid="{5D7D7B62-0359-4414-8FD2-B8EA37D25C57}">
    <sortState xmlns:xlrd2="http://schemas.microsoft.com/office/spreadsheetml/2017/richdata2" ref="A2:B2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39B-0110-4D61-9D8D-66A005DA91D1}">
  <dimension ref="A1:H27"/>
  <sheetViews>
    <sheetView topLeftCell="A7" workbookViewId="0">
      <selection activeCell="G40" sqref="G40:G41"/>
    </sheetView>
  </sheetViews>
  <sheetFormatPr defaultRowHeight="15" x14ac:dyDescent="0.25"/>
  <cols>
    <col min="1" max="1" width="23.28515625" style="1" customWidth="1"/>
    <col min="2" max="2" width="11.7109375" style="1" customWidth="1"/>
    <col min="3" max="16384" width="9.140625" style="1"/>
  </cols>
  <sheetData>
    <row r="1" spans="1:8" x14ac:dyDescent="0.25">
      <c r="A1" s="2" t="s">
        <v>28</v>
      </c>
      <c r="B1" s="42">
        <v>2050</v>
      </c>
      <c r="D1" s="1" t="s">
        <v>88</v>
      </c>
      <c r="G1" s="42">
        <v>2020</v>
      </c>
      <c r="H1" s="42">
        <v>2030</v>
      </c>
    </row>
    <row r="2" spans="1:8" x14ac:dyDescent="0.25">
      <c r="A2" s="2" t="s">
        <v>9</v>
      </c>
      <c r="B2" s="35">
        <v>61676</v>
      </c>
      <c r="G2" s="42"/>
      <c r="H2" s="35">
        <v>66992</v>
      </c>
    </row>
    <row r="3" spans="1:8" x14ac:dyDescent="0.25">
      <c r="A3" s="40" t="s">
        <v>77</v>
      </c>
      <c r="B3" s="35">
        <v>27647.69067</v>
      </c>
      <c r="G3" s="48"/>
      <c r="H3" s="35">
        <v>29561.761559999999</v>
      </c>
    </row>
    <row r="4" spans="1:8" x14ac:dyDescent="0.25">
      <c r="A4" s="40" t="s">
        <v>75</v>
      </c>
      <c r="B4" s="42">
        <v>32000</v>
      </c>
      <c r="G4" s="48"/>
      <c r="H4" s="42">
        <v>32000</v>
      </c>
    </row>
    <row r="5" spans="1:8" x14ac:dyDescent="0.25">
      <c r="A5" s="40" t="s">
        <v>65</v>
      </c>
      <c r="B5" s="35">
        <v>61528.160000000003</v>
      </c>
      <c r="G5" s="52"/>
      <c r="H5" s="35">
        <v>61528.160000000003</v>
      </c>
    </row>
    <row r="6" spans="1:8" x14ac:dyDescent="0.25">
      <c r="A6" s="40" t="s">
        <v>68</v>
      </c>
      <c r="B6" s="35">
        <f>ROUND(13425*1.002*1.016*1.018*1.014*1.007,0)</f>
        <v>14207</v>
      </c>
      <c r="G6" s="42"/>
      <c r="H6" s="35">
        <f>ROUND(13450*1.002*1.016*1.018*1.014*1.007,0)</f>
        <v>14233</v>
      </c>
    </row>
    <row r="7" spans="1:8" x14ac:dyDescent="0.25">
      <c r="A7" s="40" t="s">
        <v>7</v>
      </c>
      <c r="B7" s="42">
        <v>30000</v>
      </c>
      <c r="G7" s="42"/>
      <c r="H7" s="42"/>
    </row>
    <row r="8" spans="1:8" x14ac:dyDescent="0.25">
      <c r="A8" s="40" t="s">
        <v>86</v>
      </c>
      <c r="B8" s="53">
        <v>7892.9478017180809</v>
      </c>
      <c r="D8" s="1">
        <f>9000/B8</f>
        <v>1.1402583959874844</v>
      </c>
      <c r="G8" s="53">
        <v>8579.2910888240003</v>
      </c>
      <c r="H8" s="53">
        <v>8236.1194452710406</v>
      </c>
    </row>
    <row r="9" spans="1:8" x14ac:dyDescent="0.25">
      <c r="A9" s="40" t="s">
        <v>92</v>
      </c>
      <c r="B9" s="35">
        <v>27647</v>
      </c>
      <c r="G9" s="42"/>
      <c r="H9" s="35">
        <v>29561</v>
      </c>
    </row>
    <row r="10" spans="1:8" x14ac:dyDescent="0.25">
      <c r="A10" s="40" t="s">
        <v>69</v>
      </c>
      <c r="B10" s="35">
        <f>ROUND(14850*1.002*1.016*1.018*1.014*1.007,0)</f>
        <v>15715</v>
      </c>
      <c r="G10" s="48"/>
      <c r="H10" s="35">
        <f>ROUND(14950*1.002*1.016*1.018*1.014*1.007,0)</f>
        <v>15820</v>
      </c>
    </row>
    <row r="11" spans="1:8" x14ac:dyDescent="0.25">
      <c r="A11" s="40" t="s">
        <v>66</v>
      </c>
      <c r="B11" s="35">
        <f>H11</f>
        <v>61528.160000000003</v>
      </c>
      <c r="G11" s="52"/>
      <c r="H11" s="35">
        <v>61528.160000000003</v>
      </c>
    </row>
    <row r="12" spans="1:8" x14ac:dyDescent="0.25">
      <c r="A12" s="40" t="s">
        <v>6</v>
      </c>
      <c r="B12" s="35">
        <v>570</v>
      </c>
      <c r="G12" s="42"/>
      <c r="H12" s="35">
        <v>570</v>
      </c>
    </row>
    <row r="13" spans="1:8" x14ac:dyDescent="0.25">
      <c r="A13" s="40" t="s">
        <v>5</v>
      </c>
      <c r="B13" s="35">
        <v>111166.3</v>
      </c>
      <c r="G13" s="42"/>
      <c r="H13" s="35">
        <f>B13</f>
        <v>111166.3</v>
      </c>
    </row>
    <row r="14" spans="1:8" x14ac:dyDescent="0.25">
      <c r="A14" s="40" t="s">
        <v>0</v>
      </c>
      <c r="B14" s="42">
        <v>7423</v>
      </c>
      <c r="G14" s="42"/>
      <c r="H14" s="42">
        <v>7423</v>
      </c>
    </row>
    <row r="15" spans="1:8" x14ac:dyDescent="0.25">
      <c r="A15" s="40" t="s">
        <v>16</v>
      </c>
      <c r="B15" s="35">
        <v>8815.1</v>
      </c>
      <c r="G15" s="52"/>
      <c r="H15" s="35">
        <v>8815.1</v>
      </c>
    </row>
    <row r="16" spans="1:8" x14ac:dyDescent="0.25">
      <c r="A16" s="40" t="s">
        <v>70</v>
      </c>
      <c r="B16" s="35">
        <f>ROUND(14850*1.002*1.016*1.018*1.014*1.007,0)+8507</f>
        <v>24222</v>
      </c>
      <c r="G16" s="52"/>
      <c r="H16" s="35">
        <f>ROUND(14950*1.002*1.016*1.018*1.014*1.007,0)+8507</f>
        <v>24327</v>
      </c>
    </row>
    <row r="17" spans="1:8" x14ac:dyDescent="0.25">
      <c r="A17" s="40" t="s">
        <v>4</v>
      </c>
      <c r="B17" s="35">
        <v>7400</v>
      </c>
      <c r="G17" s="42"/>
      <c r="H17" s="35">
        <v>9500</v>
      </c>
    </row>
    <row r="18" spans="1:8" x14ac:dyDescent="0.25">
      <c r="A18" s="40" t="s">
        <v>3</v>
      </c>
      <c r="B18" s="35">
        <v>8900</v>
      </c>
      <c r="G18" s="42"/>
      <c r="H18" s="35">
        <v>10700</v>
      </c>
    </row>
    <row r="19" spans="1:8" x14ac:dyDescent="0.25">
      <c r="A19" s="40" t="s">
        <v>2</v>
      </c>
      <c r="B19" s="35">
        <v>33000</v>
      </c>
      <c r="G19" s="58">
        <v>50000</v>
      </c>
      <c r="H19" s="35">
        <v>39000</v>
      </c>
    </row>
    <row r="20" spans="1:8" x14ac:dyDescent="0.25">
      <c r="A20" s="40" t="s">
        <v>1</v>
      </c>
      <c r="B20" s="57">
        <v>12058.65</v>
      </c>
      <c r="D20" s="56">
        <v>16662.667964091612</v>
      </c>
      <c r="E20" s="56">
        <v>15602.06928231802</v>
      </c>
      <c r="G20" s="56">
        <v>16396.952973721294</v>
      </c>
      <c r="H20" s="57">
        <v>13398.5</v>
      </c>
    </row>
    <row r="21" spans="1:8" x14ac:dyDescent="0.25">
      <c r="A21" s="40" t="s">
        <v>8</v>
      </c>
      <c r="B21" s="35">
        <v>28000.000000000004</v>
      </c>
      <c r="G21" s="42"/>
      <c r="H21" s="35">
        <v>45500.000000000007</v>
      </c>
    </row>
    <row r="22" spans="1:8" x14ac:dyDescent="0.25">
      <c r="A22" s="40" t="s">
        <v>79</v>
      </c>
      <c r="B22" s="42">
        <v>1700</v>
      </c>
      <c r="G22" s="42"/>
      <c r="H22" s="42">
        <v>1700</v>
      </c>
    </row>
    <row r="23" spans="1:8" x14ac:dyDescent="0.25">
      <c r="A23" s="2" t="s">
        <v>87</v>
      </c>
      <c r="B23" s="45">
        <f>B12</f>
        <v>570</v>
      </c>
    </row>
    <row r="26" spans="1:8" x14ac:dyDescent="0.25">
      <c r="A26" s="59" t="s">
        <v>90</v>
      </c>
    </row>
    <row r="27" spans="1:8" x14ac:dyDescent="0.25">
      <c r="A27" s="59" t="s">
        <v>91</v>
      </c>
    </row>
  </sheetData>
  <autoFilter ref="A1:B1" xr:uid="{DCB4739B-0110-4D61-9D8D-66A005DA91D1}">
    <sortState xmlns:xlrd2="http://schemas.microsoft.com/office/spreadsheetml/2017/richdata2" ref="A2:B21">
      <sortCondition ref="A1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2442-D143-42F9-B57C-0195CD17CFC1}">
  <dimension ref="A1:F12"/>
  <sheetViews>
    <sheetView tabSelected="1" workbookViewId="0">
      <selection activeCell="H6" sqref="H6"/>
    </sheetView>
  </sheetViews>
  <sheetFormatPr defaultRowHeight="15" x14ac:dyDescent="0.25"/>
  <cols>
    <col min="1" max="3" width="21.5703125" style="1" customWidth="1"/>
    <col min="4" max="4" width="9.140625" style="27"/>
    <col min="5" max="16384" width="9.140625" style="1"/>
  </cols>
  <sheetData>
    <row r="1" spans="1:6" x14ac:dyDescent="0.25">
      <c r="A1" s="1" t="s">
        <v>64</v>
      </c>
      <c r="B1" s="1">
        <v>2020</v>
      </c>
      <c r="C1" s="1">
        <v>2030</v>
      </c>
      <c r="D1" s="26">
        <v>2050</v>
      </c>
    </row>
    <row r="2" spans="1:6" x14ac:dyDescent="0.25">
      <c r="A2" s="3" t="s">
        <v>20</v>
      </c>
      <c r="B2" s="3"/>
      <c r="C2" s="28">
        <v>26.81</v>
      </c>
    </row>
    <row r="3" spans="1:6" x14ac:dyDescent="0.25">
      <c r="A3" s="3" t="s">
        <v>19</v>
      </c>
      <c r="B3" s="3"/>
      <c r="C3" s="28">
        <v>8.93</v>
      </c>
    </row>
    <row r="4" spans="1:6" x14ac:dyDescent="0.25">
      <c r="A4" s="3" t="s">
        <v>18</v>
      </c>
      <c r="B4" s="3"/>
      <c r="C4" s="28">
        <v>6.48</v>
      </c>
    </row>
    <row r="5" spans="1:6" x14ac:dyDescent="0.25">
      <c r="A5" s="3" t="s">
        <v>17</v>
      </c>
      <c r="B5" s="3"/>
      <c r="C5" s="28">
        <v>1.69</v>
      </c>
      <c r="D5" s="28">
        <v>1.69</v>
      </c>
    </row>
    <row r="6" spans="1:6" x14ac:dyDescent="0.25">
      <c r="A6" s="3" t="s">
        <v>67</v>
      </c>
      <c r="B6" s="3"/>
      <c r="C6" s="28">
        <v>40.68</v>
      </c>
    </row>
    <row r="7" spans="1:6" x14ac:dyDescent="0.25">
      <c r="A7" s="3" t="s">
        <v>15</v>
      </c>
      <c r="B7" s="3"/>
      <c r="C7" s="28">
        <v>74.66</v>
      </c>
      <c r="D7" s="29">
        <v>50.29</v>
      </c>
    </row>
    <row r="8" spans="1:6" x14ac:dyDescent="0.25">
      <c r="A8" s="3" t="s">
        <v>14</v>
      </c>
      <c r="B8" s="3"/>
      <c r="C8" s="28">
        <v>15</v>
      </c>
      <c r="D8" s="28">
        <v>15</v>
      </c>
    </row>
    <row r="9" spans="1:6" x14ac:dyDescent="0.25">
      <c r="A9" s="3" t="s">
        <v>12</v>
      </c>
      <c r="B9" s="3"/>
      <c r="C9" s="30">
        <v>350</v>
      </c>
      <c r="D9" s="28">
        <v>300</v>
      </c>
    </row>
    <row r="10" spans="1:6" x14ac:dyDescent="0.25">
      <c r="A10" s="3" t="s">
        <v>11</v>
      </c>
      <c r="B10" s="3"/>
      <c r="C10" s="30">
        <v>100</v>
      </c>
      <c r="D10" s="28">
        <v>168</v>
      </c>
    </row>
    <row r="11" spans="1:6" x14ac:dyDescent="0.25">
      <c r="A11" s="3" t="s">
        <v>13</v>
      </c>
      <c r="B11" s="3"/>
      <c r="C11" s="3">
        <v>1</v>
      </c>
      <c r="D11" s="26">
        <v>1</v>
      </c>
    </row>
    <row r="12" spans="1:6" x14ac:dyDescent="0.25">
      <c r="A12" s="3" t="s">
        <v>83</v>
      </c>
      <c r="B12" s="3"/>
      <c r="D12" s="3">
        <v>48.579252851200003</v>
      </c>
      <c r="F12" s="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359-E2A1-427E-8CA6-7C7CC9CE7402}">
  <dimension ref="A1:K45"/>
  <sheetViews>
    <sheetView workbookViewId="0">
      <selection activeCell="E32" sqref="E32"/>
    </sheetView>
  </sheetViews>
  <sheetFormatPr defaultRowHeight="15" x14ac:dyDescent="0.25"/>
  <cols>
    <col min="1" max="1" width="27.140625" customWidth="1"/>
    <col min="10" max="10" width="1.5703125" customWidth="1"/>
  </cols>
  <sheetData>
    <row r="1" spans="1:11" x14ac:dyDescent="0.25">
      <c r="A1" s="2" t="s">
        <v>28</v>
      </c>
      <c r="B1" s="2">
        <v>2020</v>
      </c>
      <c r="C1" s="2">
        <v>2030</v>
      </c>
      <c r="D1" s="25">
        <v>2050</v>
      </c>
      <c r="J1" s="38"/>
      <c r="K1" s="38"/>
    </row>
    <row r="2" spans="1:11" x14ac:dyDescent="0.25">
      <c r="A2" s="2" t="s">
        <v>9</v>
      </c>
      <c r="B2" s="4"/>
      <c r="C2" s="4">
        <v>25</v>
      </c>
      <c r="D2" s="4">
        <v>25</v>
      </c>
      <c r="E2" s="40"/>
      <c r="J2" s="33"/>
      <c r="K2" s="33"/>
    </row>
    <row r="3" spans="1:11" x14ac:dyDescent="0.25">
      <c r="A3" s="40" t="s">
        <v>77</v>
      </c>
      <c r="B3" s="4"/>
      <c r="C3" s="4">
        <v>25</v>
      </c>
      <c r="D3" s="4">
        <v>25</v>
      </c>
      <c r="J3" s="33"/>
      <c r="K3" s="33"/>
    </row>
    <row r="4" spans="1:11" x14ac:dyDescent="0.25">
      <c r="A4" s="40" t="s">
        <v>75</v>
      </c>
      <c r="B4" s="4"/>
      <c r="C4" s="4">
        <v>40</v>
      </c>
      <c r="D4" s="4">
        <v>40</v>
      </c>
      <c r="E4" s="40"/>
      <c r="J4" s="33"/>
      <c r="K4" s="34"/>
    </row>
    <row r="5" spans="1:11" x14ac:dyDescent="0.25">
      <c r="A5" s="36" t="s">
        <v>65</v>
      </c>
      <c r="B5" s="4"/>
      <c r="C5" s="4">
        <v>40</v>
      </c>
      <c r="D5" s="4">
        <v>40</v>
      </c>
      <c r="E5" s="40"/>
      <c r="J5" s="33"/>
      <c r="K5" s="34"/>
    </row>
    <row r="6" spans="1:11" x14ac:dyDescent="0.25">
      <c r="A6" s="5" t="s">
        <v>68</v>
      </c>
      <c r="B6" s="4"/>
      <c r="C6" s="4">
        <v>60</v>
      </c>
      <c r="D6" s="4">
        <v>60</v>
      </c>
      <c r="E6" s="40"/>
      <c r="J6" s="33"/>
      <c r="K6" s="33"/>
    </row>
    <row r="7" spans="1:11" x14ac:dyDescent="0.25">
      <c r="A7" s="5" t="s">
        <v>7</v>
      </c>
      <c r="B7" s="4"/>
      <c r="C7" s="4">
        <v>30</v>
      </c>
      <c r="D7" s="4">
        <v>30</v>
      </c>
      <c r="E7" s="40"/>
      <c r="J7" s="33"/>
      <c r="K7" s="33"/>
    </row>
    <row r="8" spans="1:11" x14ac:dyDescent="0.25">
      <c r="A8" s="37" t="s">
        <v>86</v>
      </c>
      <c r="B8" s="4"/>
      <c r="C8" s="47">
        <v>25</v>
      </c>
      <c r="D8" s="47">
        <v>25</v>
      </c>
      <c r="E8" s="40"/>
      <c r="J8" s="33"/>
      <c r="K8" s="34"/>
    </row>
    <row r="9" spans="1:11" x14ac:dyDescent="0.25">
      <c r="A9" s="5" t="s">
        <v>92</v>
      </c>
      <c r="B9" s="4"/>
      <c r="C9" s="47">
        <v>25</v>
      </c>
      <c r="D9" s="47">
        <v>25</v>
      </c>
      <c r="E9" s="40"/>
      <c r="J9" s="33"/>
      <c r="K9" s="33"/>
    </row>
    <row r="10" spans="1:11" x14ac:dyDescent="0.25">
      <c r="A10" s="5" t="s">
        <v>69</v>
      </c>
      <c r="B10" s="4"/>
      <c r="C10" s="4">
        <v>60</v>
      </c>
      <c r="D10" s="4">
        <v>60</v>
      </c>
      <c r="E10" s="40"/>
      <c r="J10" s="33"/>
      <c r="K10" s="33"/>
    </row>
    <row r="11" spans="1:11" x14ac:dyDescent="0.25">
      <c r="A11" s="36" t="s">
        <v>66</v>
      </c>
      <c r="B11" s="4"/>
      <c r="C11" s="4">
        <v>40</v>
      </c>
      <c r="D11" s="4">
        <v>40</v>
      </c>
      <c r="E11" s="40"/>
      <c r="J11" s="33"/>
      <c r="K11" s="33"/>
    </row>
    <row r="12" spans="1:11" x14ac:dyDescent="0.25">
      <c r="A12" s="5" t="s">
        <v>6</v>
      </c>
      <c r="B12" s="55">
        <v>20</v>
      </c>
      <c r="C12" s="55">
        <v>25</v>
      </c>
      <c r="D12" s="55">
        <v>30</v>
      </c>
      <c r="E12" s="40"/>
      <c r="J12" s="33"/>
      <c r="K12" s="33"/>
    </row>
    <row r="13" spans="1:11" x14ac:dyDescent="0.25">
      <c r="A13" s="5" t="s">
        <v>5</v>
      </c>
      <c r="B13" s="4"/>
      <c r="C13" s="4">
        <v>40</v>
      </c>
      <c r="D13" s="4">
        <v>40</v>
      </c>
      <c r="E13" s="40"/>
      <c r="J13" s="33"/>
      <c r="K13" s="33"/>
    </row>
    <row r="14" spans="1:11" x14ac:dyDescent="0.25">
      <c r="A14" s="2" t="s">
        <v>0</v>
      </c>
      <c r="B14" s="4"/>
      <c r="C14" s="4">
        <v>25</v>
      </c>
      <c r="D14" s="4">
        <v>25</v>
      </c>
      <c r="E14" s="40"/>
      <c r="J14" s="33"/>
      <c r="K14" s="33"/>
    </row>
    <row r="15" spans="1:11" x14ac:dyDescent="0.25">
      <c r="A15" s="36" t="s">
        <v>16</v>
      </c>
      <c r="B15" s="4"/>
      <c r="C15" s="4">
        <v>25</v>
      </c>
      <c r="D15" s="4">
        <v>25</v>
      </c>
      <c r="E15" s="40"/>
      <c r="J15" s="33"/>
      <c r="K15" s="33"/>
    </row>
    <row r="16" spans="1:11" x14ac:dyDescent="0.25">
      <c r="A16" s="4" t="s">
        <v>70</v>
      </c>
      <c r="B16" s="4"/>
      <c r="C16" s="4">
        <v>50</v>
      </c>
      <c r="D16" s="4">
        <v>50</v>
      </c>
      <c r="E16" s="40"/>
      <c r="J16" s="33"/>
      <c r="K16" s="33"/>
    </row>
    <row r="17" spans="1:11" x14ac:dyDescent="0.25">
      <c r="A17" s="4" t="s">
        <v>4</v>
      </c>
      <c r="B17" s="4"/>
      <c r="C17" s="4">
        <v>25</v>
      </c>
      <c r="D17" s="4">
        <v>40</v>
      </c>
      <c r="E17" s="40"/>
      <c r="J17" s="33"/>
      <c r="K17" s="33"/>
    </row>
    <row r="18" spans="1:11" x14ac:dyDescent="0.25">
      <c r="A18" s="4" t="s">
        <v>3</v>
      </c>
      <c r="B18" s="4"/>
      <c r="C18" s="4">
        <v>25</v>
      </c>
      <c r="D18" s="4">
        <v>40</v>
      </c>
      <c r="E18" s="40"/>
      <c r="J18" s="33"/>
      <c r="K18" s="33"/>
    </row>
    <row r="19" spans="1:11" x14ac:dyDescent="0.25">
      <c r="A19" s="4" t="s">
        <v>2</v>
      </c>
      <c r="B19" s="47">
        <v>27</v>
      </c>
      <c r="C19" s="47">
        <v>30</v>
      </c>
      <c r="D19" s="47">
        <v>30</v>
      </c>
      <c r="E19" s="40"/>
      <c r="J19" s="33"/>
      <c r="K19" s="33"/>
    </row>
    <row r="20" spans="1:11" x14ac:dyDescent="0.25">
      <c r="A20" s="4" t="s">
        <v>1</v>
      </c>
      <c r="B20" s="47">
        <v>27</v>
      </c>
      <c r="C20" s="47">
        <v>30</v>
      </c>
      <c r="D20" s="47">
        <v>30</v>
      </c>
      <c r="E20" s="40"/>
      <c r="J20" s="33"/>
      <c r="K20" s="33"/>
    </row>
    <row r="21" spans="1:11" x14ac:dyDescent="0.25">
      <c r="A21" s="2" t="s">
        <v>8</v>
      </c>
      <c r="B21" s="4"/>
      <c r="C21" s="4">
        <v>25</v>
      </c>
      <c r="D21" s="4">
        <v>30</v>
      </c>
      <c r="E21" s="40"/>
      <c r="J21" s="33"/>
      <c r="K21" s="33"/>
    </row>
    <row r="22" spans="1:11" x14ac:dyDescent="0.25">
      <c r="A22" s="2" t="s">
        <v>87</v>
      </c>
      <c r="B22" s="55">
        <v>20</v>
      </c>
      <c r="C22" s="55">
        <v>25</v>
      </c>
      <c r="D22" s="55">
        <v>30</v>
      </c>
      <c r="E22" s="40"/>
      <c r="J22" s="33"/>
      <c r="K22" s="33"/>
    </row>
    <row r="23" spans="1:11" x14ac:dyDescent="0.25">
      <c r="J23" s="33"/>
      <c r="K23" s="33"/>
    </row>
    <row r="24" spans="1:11" x14ac:dyDescent="0.25">
      <c r="J24" s="33"/>
      <c r="K24" s="33"/>
    </row>
    <row r="25" spans="1:11" x14ac:dyDescent="0.25">
      <c r="J25" s="33"/>
      <c r="K25" s="33"/>
    </row>
    <row r="26" spans="1:11" x14ac:dyDescent="0.25">
      <c r="J26" s="33"/>
      <c r="K26" s="33"/>
    </row>
    <row r="27" spans="1:11" x14ac:dyDescent="0.25">
      <c r="J27" s="33"/>
      <c r="K27" s="33"/>
    </row>
    <row r="28" spans="1:11" x14ac:dyDescent="0.25">
      <c r="J28" s="33"/>
      <c r="K28" s="33"/>
    </row>
    <row r="29" spans="1:11" x14ac:dyDescent="0.25">
      <c r="J29" s="33"/>
      <c r="K29" s="33"/>
    </row>
    <row r="30" spans="1:11" x14ac:dyDescent="0.25">
      <c r="J30" s="33"/>
      <c r="K30" s="33"/>
    </row>
    <row r="31" spans="1:11" x14ac:dyDescent="0.25">
      <c r="J31" s="33"/>
      <c r="K31" s="33"/>
    </row>
    <row r="32" spans="1:11" x14ac:dyDescent="0.25">
      <c r="J32" s="33"/>
      <c r="K32" s="33"/>
    </row>
    <row r="33" spans="10:11" x14ac:dyDescent="0.25">
      <c r="J33" s="33"/>
      <c r="K33" s="33"/>
    </row>
    <row r="34" spans="10:11" x14ac:dyDescent="0.25">
      <c r="J34" s="33"/>
      <c r="K34" s="33"/>
    </row>
    <row r="35" spans="10:11" x14ac:dyDescent="0.25">
      <c r="J35" s="33"/>
      <c r="K35" s="33"/>
    </row>
    <row r="36" spans="10:11" x14ac:dyDescent="0.25">
      <c r="J36" s="33"/>
      <c r="K36" s="33"/>
    </row>
    <row r="37" spans="10:11" x14ac:dyDescent="0.25">
      <c r="J37" s="33"/>
      <c r="K37" s="33"/>
    </row>
    <row r="38" spans="10:11" x14ac:dyDescent="0.25">
      <c r="J38" s="33"/>
    </row>
    <row r="39" spans="10:11" x14ac:dyDescent="0.25">
      <c r="J39" s="33"/>
    </row>
    <row r="40" spans="10:11" x14ac:dyDescent="0.25">
      <c r="J40" s="32"/>
    </row>
    <row r="41" spans="10:11" x14ac:dyDescent="0.25">
      <c r="J41" s="32"/>
    </row>
    <row r="42" spans="10:11" x14ac:dyDescent="0.25">
      <c r="J42" s="32"/>
      <c r="K42" s="32"/>
    </row>
    <row r="43" spans="10:11" x14ac:dyDescent="0.25">
      <c r="J43" s="32"/>
      <c r="K43" s="32"/>
    </row>
    <row r="44" spans="10:11" x14ac:dyDescent="0.25">
      <c r="J44" s="32"/>
      <c r="K44" s="32"/>
    </row>
    <row r="45" spans="10:11" x14ac:dyDescent="0.25">
      <c r="J45" s="32"/>
      <c r="K45" s="32"/>
    </row>
  </sheetData>
  <autoFilter ref="A1:D1" xr:uid="{A82A2359-E2A1-427E-8CA6-7C7CC9CE7402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877-1BEF-474F-BDAB-D1A166D0FBFC}">
  <dimension ref="A1:J23"/>
  <sheetViews>
    <sheetView workbookViewId="0">
      <selection activeCell="G12" sqref="G12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9" x14ac:dyDescent="0.25">
      <c r="A1" s="2" t="s">
        <v>27</v>
      </c>
      <c r="B1" s="51" t="s">
        <v>26</v>
      </c>
      <c r="C1" s="51" t="s">
        <v>25</v>
      </c>
      <c r="D1" s="51" t="s">
        <v>24</v>
      </c>
      <c r="E1" s="51" t="s">
        <v>23</v>
      </c>
      <c r="F1" s="51" t="s">
        <v>22</v>
      </c>
      <c r="G1" s="1" t="s">
        <v>78</v>
      </c>
      <c r="I1" s="51" t="s">
        <v>21</v>
      </c>
    </row>
    <row r="2" spans="1:9" x14ac:dyDescent="0.25">
      <c r="A2" s="2" t="s">
        <v>9</v>
      </c>
      <c r="B2" s="31">
        <v>1.83</v>
      </c>
      <c r="C2" s="2">
        <v>0.309</v>
      </c>
      <c r="D2" s="2">
        <v>0</v>
      </c>
      <c r="E2" s="2">
        <v>0</v>
      </c>
      <c r="F2" s="2">
        <v>0</v>
      </c>
      <c r="G2" s="2">
        <v>25</v>
      </c>
      <c r="I2" s="2">
        <v>0</v>
      </c>
    </row>
    <row r="3" spans="1:9" x14ac:dyDescent="0.25">
      <c r="A3" s="10" t="s">
        <v>77</v>
      </c>
      <c r="B3" s="31">
        <v>4.4000000000000004</v>
      </c>
      <c r="C3" s="31">
        <v>0.6</v>
      </c>
      <c r="D3" s="31">
        <v>0</v>
      </c>
      <c r="E3" s="31">
        <v>0</v>
      </c>
      <c r="F3" s="31">
        <v>0</v>
      </c>
      <c r="G3" s="2">
        <v>25</v>
      </c>
      <c r="I3" s="31">
        <v>0</v>
      </c>
    </row>
    <row r="4" spans="1:9" x14ac:dyDescent="0.25">
      <c r="A4" s="40" t="s">
        <v>75</v>
      </c>
      <c r="B4" s="2">
        <v>3</v>
      </c>
      <c r="C4" s="2">
        <v>0.43</v>
      </c>
      <c r="D4" s="2">
        <v>0</v>
      </c>
      <c r="E4" s="2">
        <v>0</v>
      </c>
      <c r="F4" s="2">
        <v>0</v>
      </c>
      <c r="G4" s="2">
        <v>40</v>
      </c>
      <c r="I4" s="2">
        <v>0</v>
      </c>
    </row>
    <row r="5" spans="1:9" x14ac:dyDescent="0.25">
      <c r="A5" s="36" t="s">
        <v>65</v>
      </c>
      <c r="B5" s="31">
        <v>3.5</v>
      </c>
      <c r="C5" s="31">
        <v>0.43</v>
      </c>
      <c r="D5" s="31">
        <v>0</v>
      </c>
      <c r="E5" s="31">
        <v>0</v>
      </c>
      <c r="F5" s="31">
        <v>0</v>
      </c>
      <c r="G5" s="2">
        <v>40</v>
      </c>
      <c r="I5" s="31">
        <v>0</v>
      </c>
    </row>
    <row r="6" spans="1:9" x14ac:dyDescent="0.25">
      <c r="A6" s="2" t="s">
        <v>68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60</v>
      </c>
      <c r="I6" s="2">
        <v>0</v>
      </c>
    </row>
    <row r="7" spans="1:9" x14ac:dyDescent="0.25">
      <c r="A7" s="2" t="s">
        <v>7</v>
      </c>
      <c r="B7" s="2">
        <v>2.7</v>
      </c>
      <c r="C7" s="2">
        <v>0.85</v>
      </c>
      <c r="D7" s="2">
        <v>0</v>
      </c>
      <c r="E7" s="2">
        <v>0</v>
      </c>
      <c r="F7" s="2">
        <v>0</v>
      </c>
      <c r="G7" s="2">
        <v>30</v>
      </c>
      <c r="I7" s="2">
        <v>0</v>
      </c>
    </row>
    <row r="8" spans="1:9" x14ac:dyDescent="0.25">
      <c r="A8" s="60" t="s">
        <v>86</v>
      </c>
      <c r="B8" s="31">
        <v>4.79</v>
      </c>
      <c r="C8" s="31">
        <v>0.43</v>
      </c>
      <c r="D8" s="31">
        <v>0</v>
      </c>
      <c r="E8" s="31">
        <v>0</v>
      </c>
      <c r="F8" s="31">
        <v>0</v>
      </c>
      <c r="G8" s="31">
        <v>25</v>
      </c>
      <c r="I8" s="31">
        <v>0</v>
      </c>
    </row>
    <row r="9" spans="1:9" x14ac:dyDescent="0.25">
      <c r="A9" s="60" t="s">
        <v>92</v>
      </c>
      <c r="B9" s="31">
        <v>4.24</v>
      </c>
      <c r="C9" s="31">
        <v>0.6</v>
      </c>
      <c r="D9" s="31">
        <v>0</v>
      </c>
      <c r="E9" s="31">
        <v>0</v>
      </c>
      <c r="F9" s="31">
        <v>0</v>
      </c>
      <c r="G9" s="31">
        <v>25</v>
      </c>
      <c r="I9" s="31">
        <v>0</v>
      </c>
    </row>
    <row r="10" spans="1:9" x14ac:dyDescent="0.25">
      <c r="A10" s="40" t="s">
        <v>69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60</v>
      </c>
      <c r="I10" s="2">
        <v>0</v>
      </c>
    </row>
    <row r="11" spans="1:9" x14ac:dyDescent="0.25">
      <c r="A11" s="36" t="s">
        <v>66</v>
      </c>
      <c r="B11" s="31">
        <v>3.5</v>
      </c>
      <c r="C11" s="31">
        <v>0.43</v>
      </c>
      <c r="D11" s="31">
        <v>0</v>
      </c>
      <c r="E11" s="31">
        <v>0</v>
      </c>
      <c r="F11" s="31">
        <v>0</v>
      </c>
      <c r="G11" s="2">
        <v>40</v>
      </c>
      <c r="I11" s="31">
        <v>0</v>
      </c>
    </row>
    <row r="12" spans="1:9" x14ac:dyDescent="0.25">
      <c r="A12" s="60" t="s">
        <v>6</v>
      </c>
      <c r="B12" s="31">
        <v>1.8</v>
      </c>
      <c r="C12" s="31">
        <v>0.92</v>
      </c>
      <c r="D12" s="31">
        <v>0.92</v>
      </c>
      <c r="E12" s="31">
        <v>2</v>
      </c>
      <c r="F12" s="31">
        <v>0.92</v>
      </c>
      <c r="G12" s="2">
        <v>25</v>
      </c>
      <c r="I12" s="31">
        <v>0.92</v>
      </c>
    </row>
    <row r="13" spans="1:9" x14ac:dyDescent="0.25">
      <c r="A13" s="2" t="s">
        <v>5</v>
      </c>
      <c r="B13" s="31">
        <v>3.5</v>
      </c>
      <c r="C13" s="31">
        <v>0.35</v>
      </c>
      <c r="D13" s="2">
        <v>0</v>
      </c>
      <c r="E13" s="2">
        <v>0</v>
      </c>
      <c r="F13" s="2">
        <v>0</v>
      </c>
      <c r="G13" s="2">
        <v>40</v>
      </c>
      <c r="I13" s="2">
        <v>0</v>
      </c>
    </row>
    <row r="14" spans="1:9" x14ac:dyDescent="0.25">
      <c r="A14" s="2" t="s">
        <v>0</v>
      </c>
      <c r="B14" s="2">
        <v>4.5</v>
      </c>
      <c r="C14" s="2">
        <v>0.43</v>
      </c>
      <c r="D14" s="2">
        <v>0</v>
      </c>
      <c r="E14" s="2">
        <v>0</v>
      </c>
      <c r="F14" s="2">
        <v>0</v>
      </c>
      <c r="G14" s="2">
        <v>25</v>
      </c>
      <c r="I14" s="2">
        <v>0</v>
      </c>
    </row>
    <row r="15" spans="1:9" x14ac:dyDescent="0.25">
      <c r="A15" s="36" t="s">
        <v>16</v>
      </c>
      <c r="B15" s="31">
        <v>3.5</v>
      </c>
      <c r="C15" s="31">
        <v>0.43</v>
      </c>
      <c r="D15" s="31">
        <v>0</v>
      </c>
      <c r="E15" s="31">
        <v>0</v>
      </c>
      <c r="F15" s="31">
        <v>0</v>
      </c>
      <c r="G15" s="2">
        <v>25</v>
      </c>
      <c r="I15" s="31">
        <v>0</v>
      </c>
    </row>
    <row r="16" spans="1:9" x14ac:dyDescent="0.25">
      <c r="A16" s="4" t="s">
        <v>70</v>
      </c>
      <c r="B16" s="2">
        <v>1</v>
      </c>
      <c r="C16" s="2">
        <v>1</v>
      </c>
      <c r="D16" s="2">
        <v>0.89</v>
      </c>
      <c r="E16" s="2">
        <v>10</v>
      </c>
      <c r="F16" s="2">
        <v>0.89</v>
      </c>
      <c r="G16" s="2">
        <v>50</v>
      </c>
      <c r="I16" s="2">
        <v>0.89</v>
      </c>
    </row>
    <row r="17" spans="1:10" x14ac:dyDescent="0.25">
      <c r="A17" s="60" t="s">
        <v>4</v>
      </c>
      <c r="B17" s="31">
        <v>0.5</v>
      </c>
      <c r="C17" s="2">
        <v>1</v>
      </c>
      <c r="D17" s="2">
        <v>0</v>
      </c>
      <c r="E17" s="2">
        <v>0</v>
      </c>
      <c r="F17" s="2">
        <v>0</v>
      </c>
      <c r="G17" s="2">
        <v>25</v>
      </c>
      <c r="I17" s="2">
        <v>0</v>
      </c>
    </row>
    <row r="18" spans="1:10" x14ac:dyDescent="0.25">
      <c r="A18" s="60" t="s">
        <v>3</v>
      </c>
      <c r="B18" s="31">
        <v>0.5</v>
      </c>
      <c r="C18" s="2">
        <v>1</v>
      </c>
      <c r="D18" s="2">
        <v>0</v>
      </c>
      <c r="E18" s="2">
        <v>0</v>
      </c>
      <c r="F18" s="2">
        <v>0</v>
      </c>
      <c r="G18" s="2">
        <v>25</v>
      </c>
      <c r="I18" s="2">
        <v>0</v>
      </c>
    </row>
    <row r="19" spans="1:10" x14ac:dyDescent="0.25">
      <c r="A19" s="60" t="s">
        <v>2</v>
      </c>
      <c r="B19" s="31">
        <v>3.25</v>
      </c>
      <c r="C19" s="2">
        <v>1</v>
      </c>
      <c r="D19" s="2">
        <v>0</v>
      </c>
      <c r="E19" s="2">
        <v>0</v>
      </c>
      <c r="F19" s="2">
        <v>0</v>
      </c>
      <c r="G19" s="2">
        <v>30</v>
      </c>
      <c r="I19" s="2">
        <v>0</v>
      </c>
    </row>
    <row r="20" spans="1:10" x14ac:dyDescent="0.25">
      <c r="A20" s="60" t="s">
        <v>1</v>
      </c>
      <c r="B20" s="31">
        <v>1.3</v>
      </c>
      <c r="C20" s="2">
        <v>1</v>
      </c>
      <c r="D20" s="2">
        <v>0</v>
      </c>
      <c r="E20" s="2">
        <v>0</v>
      </c>
      <c r="F20" s="2">
        <v>0</v>
      </c>
      <c r="G20" s="2">
        <v>30</v>
      </c>
      <c r="I20" s="2">
        <v>0</v>
      </c>
    </row>
    <row r="21" spans="1:10" x14ac:dyDescent="0.25">
      <c r="A21" s="2" t="s">
        <v>8</v>
      </c>
      <c r="B21" s="2">
        <v>0</v>
      </c>
      <c r="C21" s="2">
        <v>0.74</v>
      </c>
      <c r="D21" s="2">
        <v>0</v>
      </c>
      <c r="E21" s="2">
        <v>0</v>
      </c>
      <c r="F21" s="2">
        <v>0</v>
      </c>
      <c r="G21" s="2">
        <v>25</v>
      </c>
      <c r="I21" s="2">
        <v>0</v>
      </c>
    </row>
    <row r="22" spans="1:10" x14ac:dyDescent="0.25">
      <c r="A22" s="2" t="s">
        <v>79</v>
      </c>
      <c r="B22" s="2">
        <v>1</v>
      </c>
      <c r="C22" s="2">
        <v>1.04</v>
      </c>
      <c r="D22" s="2">
        <v>0</v>
      </c>
      <c r="E22" s="2">
        <v>0</v>
      </c>
      <c r="F22" s="2">
        <v>0</v>
      </c>
      <c r="G22" s="2">
        <v>25</v>
      </c>
      <c r="I22" s="2">
        <v>0</v>
      </c>
    </row>
    <row r="23" spans="1:10" x14ac:dyDescent="0.25">
      <c r="A23" s="60" t="s">
        <v>87</v>
      </c>
      <c r="B23" s="31">
        <v>1.8</v>
      </c>
      <c r="C23" s="31">
        <v>0.92</v>
      </c>
      <c r="D23" s="31">
        <v>0.92</v>
      </c>
      <c r="E23" s="31">
        <v>4</v>
      </c>
      <c r="F23" s="31">
        <v>0.92</v>
      </c>
      <c r="G23" s="2">
        <v>25</v>
      </c>
      <c r="I23" s="31">
        <v>0.92</v>
      </c>
      <c r="J23" s="1" t="s">
        <v>93</v>
      </c>
    </row>
  </sheetData>
  <autoFilter ref="A1:G1" xr:uid="{40331877-1BEF-474F-BDAB-D1A166D0FBFC}">
    <sortState xmlns:xlrd2="http://schemas.microsoft.com/office/spreadsheetml/2017/richdata2" ref="A2:G2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38E-497E-4EC4-9566-E5DA38A0C671}">
  <dimension ref="A1:G46"/>
  <sheetViews>
    <sheetView workbookViewId="0">
      <selection activeCell="K22" sqref="K22"/>
    </sheetView>
  </sheetViews>
  <sheetFormatPr defaultRowHeight="15" x14ac:dyDescent="0.25"/>
  <cols>
    <col min="1" max="1" width="12.85546875" customWidth="1"/>
    <col min="5" max="5" width="18.85546875" customWidth="1"/>
  </cols>
  <sheetData>
    <row r="1" spans="1:7" x14ac:dyDescent="0.25">
      <c r="A1" s="9" t="s">
        <v>10</v>
      </c>
      <c r="B1" s="9" t="s">
        <v>33</v>
      </c>
      <c r="C1" s="9" t="s">
        <v>32</v>
      </c>
    </row>
    <row r="2" spans="1:7" x14ac:dyDescent="0.25">
      <c r="A2" s="12">
        <v>2010</v>
      </c>
      <c r="B2" s="12">
        <v>14.3538679245283</v>
      </c>
      <c r="C2" s="12">
        <f t="shared" ref="C2:C10" si="0">B2</f>
        <v>14.3538679245283</v>
      </c>
      <c r="E2" t="s">
        <v>34</v>
      </c>
      <c r="F2" s="8" t="s">
        <v>31</v>
      </c>
    </row>
    <row r="3" spans="1:7" x14ac:dyDescent="0.25">
      <c r="A3" s="12">
        <v>2011</v>
      </c>
      <c r="B3" s="12">
        <v>13.2143027888446</v>
      </c>
      <c r="C3" s="12">
        <f t="shared" si="0"/>
        <v>13.2143027888446</v>
      </c>
      <c r="E3" t="s">
        <v>30</v>
      </c>
    </row>
    <row r="4" spans="1:7" x14ac:dyDescent="0.25">
      <c r="A4" s="12">
        <v>2012</v>
      </c>
      <c r="B4" s="12">
        <v>7.4974103585657303</v>
      </c>
      <c r="C4" s="12">
        <f t="shared" si="0"/>
        <v>7.4974103585657303</v>
      </c>
    </row>
    <row r="5" spans="1:7" x14ac:dyDescent="0.25">
      <c r="A5" s="12">
        <v>2013</v>
      </c>
      <c r="B5" s="12">
        <v>4.9400000000000004</v>
      </c>
      <c r="C5" s="12">
        <f t="shared" si="0"/>
        <v>4.9400000000000004</v>
      </c>
    </row>
    <row r="6" spans="1:7" x14ac:dyDescent="0.25">
      <c r="A6" s="12">
        <v>2014</v>
      </c>
      <c r="B6" s="12">
        <v>9.5500000000000007</v>
      </c>
      <c r="C6" s="12">
        <f t="shared" si="0"/>
        <v>9.5500000000000007</v>
      </c>
    </row>
    <row r="7" spans="1:7" x14ac:dyDescent="0.25">
      <c r="A7" s="12">
        <v>2015</v>
      </c>
      <c r="B7" s="12">
        <v>18.079999999999998</v>
      </c>
      <c r="C7" s="12">
        <f t="shared" si="0"/>
        <v>18.079999999999998</v>
      </c>
      <c r="E7" t="s">
        <v>29</v>
      </c>
    </row>
    <row r="8" spans="1:7" x14ac:dyDescent="0.25">
      <c r="A8" s="12">
        <v>2016</v>
      </c>
      <c r="B8" s="12">
        <v>18.079999999999998</v>
      </c>
      <c r="C8" s="12">
        <f t="shared" si="0"/>
        <v>18.079999999999998</v>
      </c>
      <c r="E8">
        <v>2019</v>
      </c>
      <c r="F8">
        <v>1</v>
      </c>
      <c r="G8" s="7">
        <v>21.7845449890137</v>
      </c>
    </row>
    <row r="9" spans="1:7" x14ac:dyDescent="0.25">
      <c r="A9" s="12">
        <v>2017</v>
      </c>
      <c r="B9" s="12">
        <v>18.079999999999998</v>
      </c>
      <c r="C9" s="12">
        <f t="shared" si="0"/>
        <v>18.079999999999998</v>
      </c>
      <c r="E9">
        <v>2020</v>
      </c>
      <c r="F9">
        <v>2</v>
      </c>
      <c r="G9" s="7">
        <v>21.732001069450401</v>
      </c>
    </row>
    <row r="10" spans="1:7" x14ac:dyDescent="0.25">
      <c r="A10" s="12">
        <v>2018</v>
      </c>
      <c r="B10" s="12">
        <v>18.079999999999998</v>
      </c>
      <c r="C10" s="12">
        <f t="shared" si="0"/>
        <v>18.079999999999998</v>
      </c>
      <c r="E10">
        <v>2021</v>
      </c>
      <c r="F10">
        <v>3</v>
      </c>
      <c r="G10" s="7">
        <v>45.310069289016702</v>
      </c>
    </row>
    <row r="11" spans="1:7" x14ac:dyDescent="0.25">
      <c r="A11" s="10">
        <v>2019</v>
      </c>
      <c r="B11" s="9">
        <v>21.7845449890137</v>
      </c>
      <c r="C11" s="11">
        <v>19.7</v>
      </c>
      <c r="F11">
        <v>4</v>
      </c>
      <c r="G11" s="7">
        <v>63.1633059127807</v>
      </c>
    </row>
    <row r="12" spans="1:7" x14ac:dyDescent="0.25">
      <c r="A12" s="10">
        <v>2020</v>
      </c>
      <c r="B12" s="9">
        <v>21.732001069450401</v>
      </c>
      <c r="C12" s="11">
        <v>20.399999999999999</v>
      </c>
      <c r="F12">
        <v>5</v>
      </c>
      <c r="G12" s="7">
        <v>66.373634433746304</v>
      </c>
    </row>
    <row r="13" spans="1:7" x14ac:dyDescent="0.25">
      <c r="A13" s="10">
        <v>2021</v>
      </c>
      <c r="B13" s="9">
        <v>45.310069289016702</v>
      </c>
      <c r="C13" s="11">
        <v>21.7</v>
      </c>
      <c r="F13">
        <v>6</v>
      </c>
      <c r="G13" s="7">
        <v>69.664229811859101</v>
      </c>
    </row>
    <row r="14" spans="1:7" x14ac:dyDescent="0.25">
      <c r="A14" s="10">
        <v>2022</v>
      </c>
      <c r="B14" s="9">
        <v>63.1633059127807</v>
      </c>
      <c r="C14" s="11">
        <v>25.177777777777777</v>
      </c>
      <c r="F14">
        <v>7</v>
      </c>
      <c r="G14" s="7">
        <v>73.115337734985303</v>
      </c>
    </row>
    <row r="15" spans="1:7" x14ac:dyDescent="0.25">
      <c r="A15" s="10">
        <v>2023</v>
      </c>
      <c r="B15" s="9">
        <v>66.373634433746304</v>
      </c>
      <c r="C15" s="11">
        <v>28.655555555555559</v>
      </c>
      <c r="F15">
        <v>8</v>
      </c>
      <c r="G15" s="7">
        <v>76.807218003845193</v>
      </c>
    </row>
    <row r="16" spans="1:7" x14ac:dyDescent="0.25">
      <c r="A16" s="10">
        <v>2024</v>
      </c>
      <c r="B16" s="9">
        <v>69.664229811859101</v>
      </c>
      <c r="C16" s="11">
        <v>32.13333333333334</v>
      </c>
      <c r="F16">
        <v>9</v>
      </c>
      <c r="G16" s="7">
        <v>80.659617874145496</v>
      </c>
    </row>
    <row r="17" spans="1:7" x14ac:dyDescent="0.25">
      <c r="A17" s="10">
        <v>2025</v>
      </c>
      <c r="B17" s="9">
        <v>73.115337734985303</v>
      </c>
      <c r="C17" s="11">
        <v>35.611111111111114</v>
      </c>
      <c r="F17">
        <v>10</v>
      </c>
      <c r="G17" s="7">
        <v>84.672537345886198</v>
      </c>
    </row>
    <row r="18" spans="1:7" x14ac:dyDescent="0.25">
      <c r="A18" s="10">
        <v>2026</v>
      </c>
      <c r="B18" s="9">
        <v>76.807218003845193</v>
      </c>
      <c r="C18" s="11">
        <v>39.088888888888889</v>
      </c>
      <c r="F18">
        <v>11</v>
      </c>
      <c r="G18" s="7">
        <v>88.926222106933594</v>
      </c>
    </row>
    <row r="19" spans="1:7" x14ac:dyDescent="0.25">
      <c r="A19" s="10">
        <v>2027</v>
      </c>
      <c r="B19" s="9">
        <v>80.659617874145496</v>
      </c>
      <c r="C19" s="11">
        <v>42.56666666666667</v>
      </c>
      <c r="E19">
        <v>2030</v>
      </c>
      <c r="F19">
        <v>12</v>
      </c>
      <c r="G19" s="7">
        <v>93.340433525848397</v>
      </c>
    </row>
    <row r="20" spans="1:7" x14ac:dyDescent="0.25">
      <c r="A20" s="10">
        <v>2028</v>
      </c>
      <c r="B20" s="9">
        <v>84.672537345886198</v>
      </c>
      <c r="C20" s="11">
        <v>46.044444444444451</v>
      </c>
      <c r="F20">
        <v>13</v>
      </c>
      <c r="G20" s="7">
        <v>97.995417290496803</v>
      </c>
    </row>
    <row r="21" spans="1:7" x14ac:dyDescent="0.25">
      <c r="A21" s="10">
        <v>2029</v>
      </c>
      <c r="B21" s="9">
        <v>88.926222106933594</v>
      </c>
      <c r="C21" s="11">
        <v>49.522222222222226</v>
      </c>
      <c r="F21">
        <v>14</v>
      </c>
      <c r="G21" s="7">
        <v>102.891173400879</v>
      </c>
    </row>
    <row r="22" spans="1:7" x14ac:dyDescent="0.25">
      <c r="A22" s="10">
        <v>2030</v>
      </c>
      <c r="B22" s="9">
        <v>93.340433525848397</v>
      </c>
      <c r="C22" s="11">
        <v>53</v>
      </c>
      <c r="F22">
        <v>15</v>
      </c>
      <c r="G22" s="7">
        <v>108.107968714142</v>
      </c>
    </row>
    <row r="23" spans="1:7" x14ac:dyDescent="0.25">
      <c r="A23" s="10">
        <v>2031</v>
      </c>
      <c r="B23" s="9">
        <v>97.995417290496803</v>
      </c>
      <c r="C23" s="11">
        <v>57.699999999999996</v>
      </c>
      <c r="F23">
        <v>16</v>
      </c>
      <c r="G23" s="7">
        <v>113.485276572418</v>
      </c>
    </row>
    <row r="24" spans="1:7" x14ac:dyDescent="0.25">
      <c r="A24" s="10">
        <v>2032</v>
      </c>
      <c r="B24" s="9">
        <v>102.891173400879</v>
      </c>
      <c r="C24" s="11">
        <v>62.399999999999991</v>
      </c>
      <c r="F24">
        <v>17</v>
      </c>
      <c r="G24" s="7">
        <v>119.183616577148</v>
      </c>
    </row>
    <row r="25" spans="1:7" x14ac:dyDescent="0.25">
      <c r="A25" s="10">
        <v>2033</v>
      </c>
      <c r="B25" s="9">
        <v>108.107968714142</v>
      </c>
      <c r="C25" s="11">
        <v>67.099999999999994</v>
      </c>
      <c r="F25">
        <v>18</v>
      </c>
      <c r="G25" s="7">
        <v>125.122728927612</v>
      </c>
    </row>
    <row r="26" spans="1:7" x14ac:dyDescent="0.25">
      <c r="A26" s="10">
        <v>2034</v>
      </c>
      <c r="B26" s="9">
        <v>113.485276572418</v>
      </c>
      <c r="C26" s="11">
        <v>71.8</v>
      </c>
      <c r="F26">
        <v>19</v>
      </c>
      <c r="G26" s="7">
        <v>131.382880480957</v>
      </c>
    </row>
    <row r="27" spans="1:7" x14ac:dyDescent="0.25">
      <c r="A27" s="10">
        <v>2035</v>
      </c>
      <c r="B27" s="9">
        <v>119.183616577148</v>
      </c>
      <c r="C27" s="11">
        <v>76.5</v>
      </c>
      <c r="F27">
        <v>20</v>
      </c>
      <c r="G27" s="7">
        <v>137.964057124329</v>
      </c>
    </row>
    <row r="28" spans="1:7" x14ac:dyDescent="0.25">
      <c r="A28" s="10">
        <v>2036</v>
      </c>
      <c r="B28" s="9">
        <v>125.122728927612</v>
      </c>
      <c r="C28" s="11">
        <v>81.2</v>
      </c>
      <c r="F28">
        <v>21</v>
      </c>
      <c r="G28" s="7">
        <v>144.86627297058101</v>
      </c>
    </row>
    <row r="29" spans="1:7" x14ac:dyDescent="0.25">
      <c r="A29" s="10">
        <v>2037</v>
      </c>
      <c r="B29" s="9">
        <v>131.382880480957</v>
      </c>
      <c r="C29" s="11">
        <v>85.899999999999991</v>
      </c>
      <c r="E29">
        <v>2040</v>
      </c>
      <c r="F29">
        <v>22</v>
      </c>
      <c r="G29" s="7">
        <v>152.08952801971401</v>
      </c>
    </row>
    <row r="30" spans="1:7" x14ac:dyDescent="0.25">
      <c r="A30" s="10">
        <v>2038</v>
      </c>
      <c r="B30" s="9">
        <v>137.964057124329</v>
      </c>
      <c r="C30" s="11">
        <v>90.6</v>
      </c>
      <c r="F30">
        <v>23</v>
      </c>
      <c r="G30" s="7">
        <f t="shared" ref="G30:G43" si="1">_xlfn.FORECAST.LINEAR(F30,$G$8:$G$29,$F$8:$F$29)</f>
        <v>154.87831521398357</v>
      </c>
    </row>
    <row r="31" spans="1:7" x14ac:dyDescent="0.25">
      <c r="A31" s="10">
        <v>2039</v>
      </c>
      <c r="B31" s="9">
        <v>144.86627297058101</v>
      </c>
      <c r="C31" s="11">
        <v>95.3</v>
      </c>
      <c r="F31">
        <v>24</v>
      </c>
      <c r="G31" s="7">
        <f t="shared" si="1"/>
        <v>160.36718818841777</v>
      </c>
    </row>
    <row r="32" spans="1:7" x14ac:dyDescent="0.25">
      <c r="A32" s="10">
        <v>2040</v>
      </c>
      <c r="B32" s="9">
        <v>152.08952801971401</v>
      </c>
      <c r="C32" s="11">
        <v>100</v>
      </c>
      <c r="F32">
        <v>25</v>
      </c>
      <c r="G32" s="7">
        <f t="shared" si="1"/>
        <v>165.85606116285197</v>
      </c>
    </row>
    <row r="33" spans="1:7" x14ac:dyDescent="0.25">
      <c r="A33" s="10">
        <v>2041</v>
      </c>
      <c r="B33" s="9">
        <v>154.87831521398357</v>
      </c>
      <c r="C33" s="11">
        <v>102</v>
      </c>
      <c r="F33">
        <v>26</v>
      </c>
      <c r="G33" s="7">
        <f t="shared" si="1"/>
        <v>171.34493413728617</v>
      </c>
    </row>
    <row r="34" spans="1:7" x14ac:dyDescent="0.25">
      <c r="A34" s="10">
        <v>2042</v>
      </c>
      <c r="B34" s="9">
        <v>160.36718818841777</v>
      </c>
      <c r="C34" s="11">
        <v>104</v>
      </c>
      <c r="F34">
        <v>27</v>
      </c>
      <c r="G34" s="7">
        <f t="shared" si="1"/>
        <v>176.83380711172035</v>
      </c>
    </row>
    <row r="35" spans="1:7" x14ac:dyDescent="0.25">
      <c r="A35" s="10">
        <v>2043</v>
      </c>
      <c r="B35" s="9">
        <v>165.85606116285197</v>
      </c>
      <c r="C35" s="11">
        <v>106</v>
      </c>
      <c r="F35">
        <v>28</v>
      </c>
      <c r="G35" s="7">
        <f t="shared" si="1"/>
        <v>182.32268008615455</v>
      </c>
    </row>
    <row r="36" spans="1:7" x14ac:dyDescent="0.25">
      <c r="A36" s="10">
        <v>2044</v>
      </c>
      <c r="B36" s="9">
        <v>171.34493413728617</v>
      </c>
      <c r="C36" s="11">
        <v>108</v>
      </c>
      <c r="F36">
        <v>29</v>
      </c>
      <c r="G36" s="7">
        <f t="shared" si="1"/>
        <v>187.81155306058875</v>
      </c>
    </row>
    <row r="37" spans="1:7" x14ac:dyDescent="0.25">
      <c r="A37" s="10">
        <v>2045</v>
      </c>
      <c r="B37" s="9">
        <v>176.83380711172035</v>
      </c>
      <c r="C37" s="11">
        <v>110</v>
      </c>
      <c r="F37">
        <v>30</v>
      </c>
      <c r="G37" s="7">
        <f t="shared" si="1"/>
        <v>193.30042603502292</v>
      </c>
    </row>
    <row r="38" spans="1:7" x14ac:dyDescent="0.25">
      <c r="A38" s="10">
        <v>2046</v>
      </c>
      <c r="B38" s="9">
        <v>182.32268008615455</v>
      </c>
      <c r="C38" s="11">
        <v>112</v>
      </c>
      <c r="F38">
        <v>31</v>
      </c>
      <c r="G38" s="7">
        <f t="shared" si="1"/>
        <v>198.78929900945712</v>
      </c>
    </row>
    <row r="39" spans="1:7" x14ac:dyDescent="0.25">
      <c r="A39" s="10">
        <v>2047</v>
      </c>
      <c r="B39" s="9">
        <v>187.81155306058875</v>
      </c>
      <c r="C39" s="11">
        <v>114</v>
      </c>
      <c r="E39">
        <v>2050</v>
      </c>
      <c r="F39">
        <v>32</v>
      </c>
      <c r="G39" s="7">
        <f t="shared" si="1"/>
        <v>204.27817198389133</v>
      </c>
    </row>
    <row r="40" spans="1:7" x14ac:dyDescent="0.25">
      <c r="A40" s="10">
        <v>2048</v>
      </c>
      <c r="B40" s="9">
        <v>193.30042603502292</v>
      </c>
      <c r="C40" s="11">
        <v>116</v>
      </c>
      <c r="F40">
        <v>33</v>
      </c>
      <c r="G40" s="7">
        <f t="shared" si="1"/>
        <v>209.76704495832553</v>
      </c>
    </row>
    <row r="41" spans="1:7" x14ac:dyDescent="0.25">
      <c r="A41" s="10">
        <v>2049</v>
      </c>
      <c r="B41" s="9">
        <v>198.78929900945712</v>
      </c>
      <c r="C41" s="11">
        <v>118</v>
      </c>
      <c r="F41">
        <v>34</v>
      </c>
      <c r="G41" s="7">
        <f t="shared" si="1"/>
        <v>215.25591793275973</v>
      </c>
    </row>
    <row r="42" spans="1:7" x14ac:dyDescent="0.25">
      <c r="A42" s="10">
        <v>2050</v>
      </c>
      <c r="B42" s="9">
        <v>204.27817198389133</v>
      </c>
      <c r="C42" s="11">
        <v>120</v>
      </c>
      <c r="F42">
        <v>35</v>
      </c>
      <c r="G42" s="7">
        <f t="shared" si="1"/>
        <v>220.7447909071939</v>
      </c>
    </row>
    <row r="43" spans="1:7" x14ac:dyDescent="0.25">
      <c r="A43" s="10">
        <v>2051</v>
      </c>
      <c r="B43" s="9">
        <v>209.76704495832553</v>
      </c>
      <c r="C43" s="11">
        <f>_xlfn.FORECAST.LINEAR(yearlyCO2!F40,$C$11:$C$42,yearlyCO2!$F$8:$F$39)</f>
        <v>131.9840725806452</v>
      </c>
      <c r="F43">
        <v>36</v>
      </c>
      <c r="G43" s="7">
        <f t="shared" si="1"/>
        <v>226.2336638816281</v>
      </c>
    </row>
    <row r="44" spans="1:7" x14ac:dyDescent="0.25">
      <c r="A44" s="10">
        <v>2052</v>
      </c>
      <c r="B44" s="9">
        <v>215.25591793275973</v>
      </c>
      <c r="C44" s="11">
        <f>_xlfn.FORECAST.LINEAR(yearlyCO2!F41,$C$11:$C$42,yearlyCO2!$F$8:$F$39)</f>
        <v>135.60413000977522</v>
      </c>
    </row>
    <row r="45" spans="1:7" x14ac:dyDescent="0.25">
      <c r="A45" s="10">
        <v>2053</v>
      </c>
      <c r="B45" s="9">
        <v>220.7447909071939</v>
      </c>
      <c r="C45" s="11">
        <f>_xlfn.FORECAST.LINEAR(yearlyCO2!F42,$C$11:$C$42,yearlyCO2!$F$8:$F$39)</f>
        <v>139.2241874389052</v>
      </c>
    </row>
    <row r="46" spans="1:7" x14ac:dyDescent="0.25">
      <c r="A46" s="10">
        <v>2054</v>
      </c>
      <c r="B46" s="9">
        <v>226.2336638816281</v>
      </c>
      <c r="C46" s="11">
        <f>_xlfn.FORECAST.LINEAR(yearlyCO2!F43,$C$11:$C$42,yearlyCO2!$F$8:$F$39)</f>
        <v>142.84424486803522</v>
      </c>
    </row>
  </sheetData>
  <hyperlinks>
    <hyperlink ref="F2" r:id="rId1" xr:uid="{47C5D889-B505-41A1-A7E8-E7E6A455832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readme</vt:lpstr>
      <vt:lpstr>DE</vt:lpstr>
      <vt:lpstr>NL</vt:lpstr>
      <vt:lpstr>investmentCosts</vt:lpstr>
      <vt:lpstr>fixedCosts</vt:lpstr>
      <vt:lpstr>fuelprices</vt:lpstr>
      <vt:lpstr>lifetime_technical</vt:lpstr>
      <vt:lpstr>techspecs</vt:lpstr>
      <vt:lpstr>yearlyCO2</vt:lpstr>
      <vt:lpstr>YearlyTargets</vt:lpstr>
      <vt:lpstr>sources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2024-02-27T16:50:47Z</dcterms:created>
  <dcterms:modified xsi:type="dcterms:W3CDTF">2024-08-22T15:42:31Z</dcterms:modified>
</cp:coreProperties>
</file>