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toolbox-amiris-emlab\data\sources\"/>
    </mc:Choice>
  </mc:AlternateContent>
  <xr:revisionPtr revIDLastSave="0" documentId="13_ncr:1_{D2A2DDE6-DC80-4E4A-A2C2-9A83B1A4CBE2}" xr6:coauthVersionLast="47" xr6:coauthVersionMax="47" xr10:uidLastSave="{00000000-0000-0000-0000-000000000000}"/>
  <bookViews>
    <workbookView xWindow="-28920" yWindow="-15" windowWidth="29040" windowHeight="15840" tabRatio="785" activeTab="7" xr2:uid="{00000000-000D-0000-FFFF-FFFF00000000}"/>
  </bookViews>
  <sheets>
    <sheet name="Info" sheetId="3" r:id="rId1"/>
    <sheet name="Index" sheetId="4" r:id="rId2"/>
    <sheet name="Scenarios" sheetId="2" r:id="rId3"/>
    <sheet name="Emission_prices" sheetId="6" r:id="rId4"/>
    <sheet name="Commodity_prices (2)" sheetId="15" r:id="rId5"/>
    <sheet name="technologyPotentials" sheetId="16" r:id="rId6"/>
    <sheet name="Biomass_potential" sheetId="10" r:id="rId7"/>
    <sheet name="New_technology_data" sheetId="8" r:id="rId8"/>
    <sheet name="New_transmission_data" sheetId="9" r:id="rId9"/>
    <sheet name="Wind_potential" sheetId="11" r:id="rId10"/>
    <sheet name="Solar_potential" sheetId="12" r:id="rId11"/>
    <sheet name="Transmission_capacities" sheetId="13" r:id="rId12"/>
    <sheet name="Generation_capacities" sheetId="14" r:id="rId13"/>
  </sheets>
  <definedNames>
    <definedName name="_xlnm._FilterDatabase" localSheetId="7"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5" i="8" l="1"/>
  <c r="S116" i="8"/>
  <c r="S33" i="8" l="1"/>
  <c r="F3" i="12"/>
  <c r="G3" i="12"/>
  <c r="H3" i="12"/>
  <c r="I3" i="12"/>
  <c r="J3" i="12"/>
  <c r="K3" i="12"/>
  <c r="L3" i="12"/>
  <c r="M3" i="12"/>
  <c r="N3" i="12"/>
  <c r="O3" i="12"/>
  <c r="P3" i="12"/>
  <c r="Q3" i="12"/>
  <c r="R3" i="12"/>
  <c r="S3" i="12"/>
  <c r="T3" i="12"/>
  <c r="U3" i="12"/>
  <c r="V3" i="12"/>
  <c r="W3" i="12"/>
  <c r="X3" i="12"/>
  <c r="Y3" i="12"/>
  <c r="Z3" i="12"/>
  <c r="AA3" i="12"/>
  <c r="AB3" i="12"/>
  <c r="AC3" i="12"/>
  <c r="AD3" i="12"/>
  <c r="AE3" i="12"/>
  <c r="E3" i="12"/>
  <c r="B3" i="16"/>
  <c r="D4" i="16"/>
  <c r="C4" i="16"/>
  <c r="B4" i="16"/>
  <c r="A4" i="16"/>
  <c r="B1" i="16"/>
  <c r="C1" i="16"/>
  <c r="D1" i="16"/>
  <c r="B2" i="16"/>
  <c r="C2" i="16"/>
  <c r="D2" i="16"/>
  <c r="C3" i="16"/>
  <c r="D3" i="16"/>
  <c r="A2" i="16"/>
  <c r="A3" i="16"/>
  <c r="A1" i="16"/>
  <c r="AF3" i="12"/>
  <c r="AG3" i="12"/>
  <c r="AH3" i="12"/>
  <c r="AI3" i="12"/>
  <c r="AJ3" i="12"/>
  <c r="AK3" i="12"/>
  <c r="AL3" i="12"/>
  <c r="AM3" i="12"/>
  <c r="AN3" i="12"/>
  <c r="AO3" i="12"/>
  <c r="C3" i="12"/>
  <c r="T4" i="11"/>
  <c r="U4" i="11"/>
  <c r="V4" i="11"/>
  <c r="W4" i="11"/>
  <c r="X4" i="11"/>
  <c r="Y4" i="11"/>
  <c r="Z4" i="11"/>
  <c r="AA4" i="11"/>
  <c r="AB4" i="11"/>
  <c r="AC4" i="11"/>
  <c r="AD4" i="11"/>
  <c r="AE4" i="11"/>
  <c r="AF4" i="11"/>
  <c r="AG4" i="11"/>
  <c r="AH4" i="11"/>
  <c r="AI4" i="11"/>
  <c r="AJ4" i="11"/>
  <c r="AK4" i="11"/>
  <c r="AL4" i="11"/>
  <c r="AM4" i="11"/>
  <c r="AN4" i="11"/>
  <c r="E4" i="11"/>
  <c r="F4" i="11"/>
  <c r="G4" i="11"/>
  <c r="H4" i="11"/>
  <c r="I4" i="11"/>
  <c r="J4" i="11"/>
  <c r="K4" i="11"/>
  <c r="L4" i="11"/>
  <c r="M4" i="11"/>
  <c r="N4" i="11"/>
  <c r="O4" i="11"/>
  <c r="P4" i="11"/>
  <c r="Q4" i="11"/>
  <c r="R4" i="11"/>
  <c r="S4" i="11"/>
  <c r="D4" i="11"/>
  <c r="I27" i="8"/>
  <c r="I18" i="15"/>
  <c r="I27" i="15" l="1"/>
  <c r="I28" i="15"/>
  <c r="I29" i="15"/>
  <c r="I30" i="15"/>
  <c r="I26" i="15"/>
  <c r="F30" i="15"/>
  <c r="D30" i="15"/>
  <c r="F29" i="15"/>
  <c r="D29" i="15"/>
  <c r="F28" i="15"/>
  <c r="D28" i="15"/>
  <c r="F27" i="15"/>
  <c r="D27" i="15"/>
  <c r="F26" i="15"/>
  <c r="D26" i="15"/>
  <c r="I25" i="15"/>
  <c r="E25" i="15"/>
  <c r="I24" i="15"/>
  <c r="E24" i="15"/>
  <c r="I23" i="15"/>
  <c r="I22" i="15"/>
  <c r="I21" i="15"/>
  <c r="I20" i="15"/>
  <c r="I19" i="15"/>
  <c r="I17" i="15"/>
  <c r="F15" i="15"/>
  <c r="D15" i="15"/>
  <c r="F14" i="15"/>
  <c r="D14" i="15"/>
  <c r="F13" i="15"/>
  <c r="D13" i="15"/>
  <c r="F12" i="15"/>
  <c r="D12" i="15"/>
  <c r="F11" i="15"/>
  <c r="D11" i="15"/>
  <c r="E10" i="15"/>
  <c r="I10" i="15" s="1"/>
  <c r="E9" i="15"/>
  <c r="I9" i="15" s="1"/>
  <c r="I8" i="15"/>
  <c r="I7" i="15"/>
  <c r="I6" i="15"/>
  <c r="I5" i="15"/>
  <c r="I4" i="15"/>
  <c r="I3" i="15"/>
  <c r="I2" i="15"/>
  <c r="I32" i="8" l="1"/>
  <c r="I30" i="8"/>
  <c r="T33" i="8"/>
  <c r="K33" i="8"/>
  <c r="S32" i="8"/>
  <c r="K32" i="8"/>
  <c r="S31" i="8"/>
  <c r="I31" i="8"/>
  <c r="K31" i="8" s="1"/>
  <c r="S30" i="8"/>
  <c r="K30" i="8"/>
  <c r="I26" i="8"/>
  <c r="I28" i="8"/>
  <c r="S29" i="8"/>
  <c r="T29" i="8" s="1"/>
  <c r="K29" i="8"/>
  <c r="S28" i="8"/>
  <c r="K28" i="8"/>
  <c r="S27" i="8"/>
  <c r="K27" i="8"/>
  <c r="S26" i="8"/>
  <c r="K26" i="8"/>
  <c r="S22" i="8"/>
  <c r="S23" i="8"/>
  <c r="T23" i="8" s="1"/>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T116" i="8"/>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T95" i="8"/>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tc={83CCD862-1323-4D9B-9E87-F514D78ADD27}</author>
    <author>tc={9203EDA1-ECBE-4012-8077-3BF3A58A45DF}</author>
  </authors>
  <commentList>
    <comment ref="A3" authorId="0" shapeId="0" xr:uid="{83CCD862-1323-4D9B-9E87-F514D78ADD27}">
      <text>
        <t>[Threaded comment]
Your version of Excel allows you to read this threaded comment; however, any edits to it will get removed if the file is opened in a newer version of Excel. Learn more: https://go.microsoft.com/fwlink/?linkid=870924
Comment:
    original name was biogas</t>
      </text>
    </comment>
    <comment ref="A8" authorId="1" shapeId="0" xr:uid="{9203EDA1-ECBE-4012-8077-3BF3A58A45DF}">
      <text>
        <t>[Threaded comment]
Your version of Excel allows you to read this threaded comment; however, any edits to it will get removed if the file is opened in a newer version of Excel. Learn more: https://go.microsoft.com/fwlink/?linkid=870924
Comment:
    original name was Solid Biomass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tc={78CAD986-7849-4E13-880C-52DCAE95F489}</author>
  </authors>
  <commentList>
    <comment ref="B3" authorId="0" shapeId="0" xr:uid="{78CAD986-7849-4E13-880C-52DCAE95F489}">
      <text>
        <t>[Threaded comment]
Your version of Excel allows you to read this threaded comment; however, any edits to it will get removed if the file is opened in a newer version of Excel. Learn more: https://go.microsoft.com/fwlink/?linkid=870924
Comment:
    classified by Ingrid</t>
      </text>
    </comment>
  </commentList>
</comments>
</file>

<file path=xl/sharedStrings.xml><?xml version="1.0" encoding="utf-8"?>
<sst xmlns="http://schemas.openxmlformats.org/spreadsheetml/2006/main" count="3416" uniqueCount="617">
  <si>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</si>
  <si>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</si>
  <si>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</si>
  <si>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</si>
  <si>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</si>
  <si>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</si>
  <si>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</si>
  <si>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</si>
  <si>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</si>
  <si>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</si>
  <si>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</si>
  <si>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</si>
  <si>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</si>
  <si>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</si>
  <si>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</si>
  <si>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</si>
  <si>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</si>
  <si>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</si>
  <si>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</si>
  <si>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</si>
  <si>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</si>
  <si>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</si>
  <si>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</si>
  <si>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</si>
  <si>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</si>
  <si>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</si>
  <si>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</si>
  <si>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</si>
  <si>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</si>
  <si>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</si>
  <si>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</si>
  <si>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</si>
  <si>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</si>
  <si>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</si>
  <si>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</si>
  <si>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</si>
  <si>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</si>
  <si>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</si>
  <si>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</si>
  <si>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</si>
  <si>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</si>
  <si>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</si>
  <si>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</si>
  <si>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</si>
  <si>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</si>
  <si>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</si>
  <si>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</si>
  <si>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</si>
  <si>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</si>
  <si>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</si>
  <si>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</si>
  <si>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</si>
  <si>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</si>
  <si>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</si>
  <si>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</si>
  <si>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</si>
  <si>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</si>
  <si>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</si>
  <si>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</si>
  <si>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</si>
  <si>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</si>
  <si>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</si>
  <si>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</si>
  <si>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</si>
  <si>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</si>
  <si>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</si>
  <si>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</si>
  <si>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</si>
  <si>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</si>
  <si>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</si>
  <si>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</si>
  <si>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</si>
  <si>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</si>
  <si>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</si>
  <si>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</si>
  <si>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</si>
  <si>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</si>
  <si>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</si>
  <si>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</si>
  <si>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</si>
  <si>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</si>
  <si>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</si>
  <si>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</si>
  <si>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</si>
  <si>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</si>
  <si>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</si>
  <si>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</si>
  <si>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</si>
  <si>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</si>
  <si>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</si>
  <si>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</si>
  <si>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</si>
  <si>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</si>
  <si>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</si>
  <si>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</si>
  <si>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</si>
  <si>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</si>
  <si>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</si>
  <si>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</si>
  <si>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</si>
  <si>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</si>
  <si>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</si>
  <si>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</si>
  <si>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</si>
  <si>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</si>
  <si>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</si>
  <si>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</si>
  <si>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</si>
  <si>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</si>
  <si>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</si>
  <si>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</si>
  <si>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</si>
  <si>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</si>
  <si>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</si>
  <si>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</si>
  <si>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</si>
  <si>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</si>
  <si>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</si>
  <si>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</si>
  <si>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</si>
  <si>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</si>
  <si>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</si>
  <si>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</si>
  <si>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</si>
  <si>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</si>
  <si>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</si>
  <si>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</si>
  <si>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</si>
  <si>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</si>
  <si>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</si>
  <si>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</si>
  <si>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</si>
  <si>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</si>
  <si>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</si>
  <si>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</si>
  <si>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</si>
  <si>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</si>
  <si>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</si>
  <si>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</si>
  <si>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</si>
  <si>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</si>
  <si>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</si>
  <si>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</si>
  <si>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</si>
  <si>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</si>
  <si>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</si>
  <si>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</si>
  <si>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</si>
  <si>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</si>
  <si>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</si>
  <si>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</si>
  <si>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</si>
  <si>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</si>
  <si>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</si>
  <si>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</si>
  <si>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</si>
  <si>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</si>
  <si>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</si>
  <si>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</si>
  <si>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</si>
  <si>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</si>
  <si>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</si>
  <si>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</si>
  <si>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</si>
  <si>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</si>
  <si>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</si>
  <si>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</si>
  <si>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</si>
  <si>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</si>
  <si>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</si>
  <si>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</si>
  <si>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</si>
  <si>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</si>
  <si>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</si>
  <si>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</si>
  <si>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</si>
  <si>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</si>
  <si>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</si>
  <si>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</si>
  <si>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</si>
  <si>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</si>
  <si>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</si>
  <si>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</si>
  <si>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</si>
  <si>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</si>
  <si>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</si>
  <si>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</si>
  <si>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</si>
  <si>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</si>
  <si>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</si>
  <si>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</si>
  <si>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</si>
  <si>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</si>
  <si>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</si>
  <si>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</si>
  <si>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</si>
  <si>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</si>
  <si>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</si>
  <si>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</si>
  <si>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</si>
  <si>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</si>
  <si>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</si>
  <si>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</si>
  <si>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</si>
  <si>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</si>
  <si>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</si>
  <si>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</si>
  <si>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</si>
  <si>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</si>
  <si>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</si>
  <si>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</si>
  <si>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</si>
  <si>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</si>
  <si>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</si>
  <si>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</si>
  <si>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</si>
  <si>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</si>
  <si>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</si>
  <si>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</si>
  <si>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</si>
  <si>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</si>
  <si>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</si>
  <si>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</si>
  <si>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</si>
  <si>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</si>
  <si>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</si>
  <si>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</si>
  <si>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</si>
  <si>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</si>
  <si>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</si>
  <si>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</si>
  <si>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</si>
  <si>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</si>
  <si>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</si>
  <si>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</si>
  <si>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</si>
  <si>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</si>
  <si>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</si>
  <si>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</si>
  <si>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</si>
  <si>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</si>
  <si>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</si>
  <si>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</si>
  <si>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</si>
  <si>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</si>
  <si>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</si>
  <si>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</si>
  <si>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</si>
  <si>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</si>
  <si>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</si>
  <si>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</si>
  <si>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</si>
  <si>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</si>
  <si>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</si>
  <si>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</si>
  <si>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</si>
  <si>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</si>
  <si>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</si>
  <si>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</si>
  <si>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</si>
  <si>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</si>
  <si>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</si>
  <si>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</si>
  <si>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</si>
  <si>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</si>
  <si>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</si>
  <si>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</si>
  <si>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</si>
  <si>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</si>
  <si>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</si>
  <si>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</si>
  <si>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</si>
  <si>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</si>
  <si>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</si>
  <si>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</si>
  <si>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</si>
  <si>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</si>
  <si>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</si>
  <si>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</si>
  <si>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</si>
  <si>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</si>
  <si>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</si>
  <si>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</si>
  <si>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</si>
  <si>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</si>
  <si>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</si>
  <si>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</si>
  <si>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</si>
  <si>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</si>
  <si>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</si>
  <si>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</si>
  <si>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</si>
  <si>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</si>
  <si>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</si>
  <si>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</si>
  <si>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</si>
  <si>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</si>
  <si>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</si>
  <si>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</si>
  <si>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</si>
  <si>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</si>
  <si>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</si>
  <si>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</si>
  <si>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</si>
  <si>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</si>
  <si>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</si>
  <si>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</si>
  <si>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</si>
  <si>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</si>
  <si>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</si>
  <si>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</si>
  <si>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</si>
  <si>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</si>
  <si>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</si>
  <si>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</si>
  <si>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</si>
  <si>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</si>
  <si>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</si>
  <si>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</si>
  <si>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</si>
  <si>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</si>
  <si>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</si>
  <si>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</si>
  <si>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</si>
  <si>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</si>
  <si>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</si>
  <si>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</si>
  <si>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</si>
  <si>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</si>
  <si>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</si>
  <si>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</si>
  <si>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</si>
  <si>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</si>
  <si>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</si>
  <si>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</si>
  <si>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</si>
  <si>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</si>
  <si>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</si>
  <si>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</si>
  <si>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</si>
  <si>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</si>
  <si>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</si>
  <si>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</si>
  <si>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</si>
  <si>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</si>
  <si>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</si>
  <si>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</si>
  <si>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</si>
  <si>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</si>
  <si>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</si>
  <si>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</si>
  <si>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</si>
  <si>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</si>
  <si>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</si>
  <si>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</si>
  <si>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</si>
  <si>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</si>
  <si>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</si>
  <si>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</si>
  <si>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</si>
  <si>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</si>
  <si>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</si>
  <si>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</si>
  <si>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</si>
  <si>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</si>
  <si>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</si>
  <si>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</si>
  <si>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</si>
  <si>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</si>
  <si>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</si>
  <si>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</si>
  <si>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</si>
  <si>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</si>
  <si>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</si>
  <si>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</si>
  <si>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</si>
  <si>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</si>
  <si>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</si>
  <si>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</si>
  <si>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</si>
  <si>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</si>
  <si>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</si>
  <si>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</si>
  <si>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</si>
  <si>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</si>
  <si>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</si>
  <si>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</si>
  <si>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</si>
  <si>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</si>
  <si>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</si>
  <si>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</si>
  <si>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</si>
  <si>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</si>
  <si>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</si>
  <si>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</si>
  <si>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</si>
  <si>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</si>
  <si>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</si>
  <si>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</si>
  <si>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</si>
  <si>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</si>
  <si>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</si>
  <si>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</si>
  <si>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</si>
  <si>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</si>
  <si>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</si>
  <si>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</si>
  <si>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</si>
  <si>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</si>
  <si>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</si>
  <si>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</si>
  <si>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</si>
  <si>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</si>
  <si>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</si>
  <si>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</si>
  <si>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</si>
  <si>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</si>
  <si>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</si>
  <si>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</si>
  <si>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</si>
  <si>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</si>
  <si>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</si>
  <si>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</si>
  <si>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</si>
  <si>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</si>
  <si>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</si>
  <si>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</si>
  <si>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</si>
  <si>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</si>
  <si>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</si>
  <si>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</si>
  <si>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</si>
  <si>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</si>
  <si>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</si>
  <si>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</si>
  <si>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</si>
  <si>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</si>
  <si>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</si>
  <si>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</si>
  <si>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</si>
  <si>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</si>
  <si>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</si>
  <si>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</si>
  <si>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</si>
  <si>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</si>
  <si>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</si>
  <si>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</si>
  <si>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</si>
  <si>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</si>
  <si>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</si>
  <si>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</si>
  <si>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</si>
  <si>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</si>
  <si>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</si>
  <si>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</si>
  <si>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</si>
  <si>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</si>
  <si>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TWh</t>
  </si>
  <si>
    <t>Solid Biomass (Wood, primary, secondary residues)</t>
  </si>
  <si>
    <t>no crops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</si>
  <si>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</si>
  <si>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</si>
  <si>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</si>
  <si>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</si>
  <si>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</si>
  <si>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</si>
  <si>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</si>
  <si>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</si>
  <si>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</si>
  <si>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</si>
  <si>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</si>
  <si>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</si>
  <si>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</si>
  <si>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</si>
  <si>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</si>
  <si>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</si>
  <si>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</si>
  <si>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</si>
  <si>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</si>
  <si>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</si>
  <si>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</si>
  <si>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</si>
  <si>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</si>
  <si>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</si>
  <si>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</si>
  <si>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</si>
  <si>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</si>
  <si>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</si>
  <si>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</si>
  <si>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</si>
  <si>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</si>
  <si>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</si>
  <si>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</si>
  <si>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</si>
  <si>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</si>
  <si>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</si>
  <si>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</si>
  <si>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</si>
  <si>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</si>
  <si>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</si>
  <si>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</si>
  <si>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</si>
  <si>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</si>
  <si>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</si>
  <si>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</si>
  <si>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</si>
  <si>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</si>
  <si>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</si>
  <si>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</si>
  <si>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</si>
  <si>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</si>
  <si>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</si>
  <si>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</si>
  <si>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</si>
  <si>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</si>
  <si>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</si>
  <si>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</si>
  <si>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</si>
  <si>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</si>
  <si>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</si>
  <si>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</si>
  <si>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</si>
  <si>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</si>
  <si>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</si>
  <si>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</si>
  <si>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</si>
  <si>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</si>
  <si>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</si>
  <si>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</si>
  <si>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</si>
  <si>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</si>
  <si>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</si>
  <si>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</si>
  <si>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</si>
  <si>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</si>
  <si>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</si>
  <si>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</si>
  <si>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</si>
  <si>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</si>
  <si>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</si>
  <si>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</si>
  <si>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</si>
  <si>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</si>
  <si>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</si>
  <si>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</si>
  <si>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</si>
  <si>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</si>
  <si>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</si>
  <si>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</si>
  <si>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</si>
  <si>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</si>
  <si>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</si>
  <si>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</si>
  <si>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</si>
  <si>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</si>
  <si>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</si>
  <si>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</si>
  <si>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</si>
  <si>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</si>
  <si>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</si>
  <si>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</si>
  <si>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</si>
  <si>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</si>
  <si>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</si>
  <si>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</si>
  <si>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</si>
  <si>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</si>
  <si>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</si>
  <si>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</si>
  <si>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</si>
  <si>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</si>
  <si>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</si>
  <si>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</si>
  <si>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</si>
  <si>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</si>
  <si>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</si>
  <si>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</si>
  <si>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</si>
  <si>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</si>
  <si>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</si>
  <si>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</si>
  <si>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</si>
  <si>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</si>
  <si>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</si>
  <si>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</si>
  <si>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</si>
  <si>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</si>
  <si>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</si>
  <si>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</si>
  <si>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</si>
  <si>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</si>
  <si>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</si>
  <si>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</si>
  <si>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</si>
  <si>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</si>
  <si>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</si>
  <si>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</si>
  <si>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</si>
  <si>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</si>
  <si>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</si>
  <si>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</si>
  <si>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</si>
  <si>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</si>
  <si>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</si>
  <si>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</si>
  <si>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</si>
  <si>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</si>
  <si>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</si>
  <si>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</si>
  <si>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</si>
  <si>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</si>
  <si>
    <t>traderesTechnology</t>
  </si>
  <si>
    <t>WTG_onshore</t>
  </si>
  <si>
    <t>WTG_offshore</t>
  </si>
  <si>
    <t>PV_utility_systems</t>
  </si>
  <si>
    <t>biomethane</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</si>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</sst>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
      <patternFill patternType="solid">
        <fgColor rgb="FFFFFF00"/>
        <bgColor indexed="64"/>
      </patternFill>
    </fill>
    <fill>
      <patternFill patternType="solid">
        <fgColor rgb="FFFF6699"/>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82">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xf numFmtId="0" fontId="0" fillId="15" borderId="0" xfId="0" applyFill="1" applyAlignment="1">
      <alignment wrapText="1"/>
    </xf>
    <xf numFmtId="0" fontId="0" fillId="15" borderId="0" xfId="0" applyFill="1"/>
    <xf numFmtId="0" fontId="0" fillId="16" borderId="0" xfId="0" applyFill="1" applyAlignment="1">
      <alignment wrapText="1"/>
    </xf>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Ingrid Sanchez Jimenez" id="{99080569-BF4E-4A29-A2C6-B03208CDF96C}" userId="S::isanchezjimene@tudelft.nl::cc90341c-89c3-4988-92a9-0175758ccb6e" providerId="AD"/>
</personList>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4T09:03:11.68" personId="{99080569-BF4E-4A29-A2C6-B03208CDF96C}" id="{83CCD862-1323-4D9B-9E87-F514D78ADD27}">
    <text>original name was biogas</text>
  </threadedComment>
  <threadedComment ref="A8" dT="2022-07-14T09:03:37.58" personId="{99080569-BF4E-4A29-A2C6-B03208CDF96C}" id="{9203EDA1-ECBE-4012-8077-3BF3A58A45DF}">
    <text>original name was Solid Biomass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2-04-13T10:58:01.50" personId="{99080569-BF4E-4A29-A2C6-B03208CDF96C}" id="{78CAD986-7849-4E13-880C-52DCAE95F489}">
    <text>classified by Ingrid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0"/>
  <sheetViews>
    <sheetView workbookViewId="0">
      <pane xSplit="3" ySplit="2" topLeftCell="G3" activePane="bottomRight" state="frozen"/>
      <selection pane="topRight" activeCell="C1" sqref="C1"/>
      <selection pane="bottomLeft" activeCell="A3" sqref="A3"/>
      <selection pane="bottomRight" activeCell="N3" sqref="N3"/>
    </sheetView>
  </sheetViews>
  <sheetFormatPr defaultRowHeight="14" x14ac:dyDescent="0.3"/>
  <cols>
    <col min="1" max="2" width="25.83203125" customWidth="1"/>
    <col min="3" max="3" width="23.58203125" customWidth="1"/>
    <col min="4" max="6" width="8.58203125" customWidth="1"/>
    <col min="42" max="45" width="15.58203125" customWidth="1"/>
  </cols>
  <sheetData>
    <row r="1" spans="1:45" s="27" customFormat="1" ht="14.5" x14ac:dyDescent="0.35">
      <c r="D1" s="27" t="s">
        <v>385</v>
      </c>
      <c r="E1" s="27" t="s">
        <v>386</v>
      </c>
      <c r="F1" s="27" t="s">
        <v>387</v>
      </c>
      <c r="G1" s="27" t="s">
        <v>388</v>
      </c>
      <c r="H1" s="27" t="s">
        <v>389</v>
      </c>
      <c r="I1" s="27" t="s">
        <v>390</v>
      </c>
      <c r="J1" s="27" t="s">
        <v>391</v>
      </c>
      <c r="K1" s="27" t="s">
        <v>392</v>
      </c>
      <c r="L1" s="27" t="s">
        <v>393</v>
      </c>
      <c r="M1" s="27" t="s">
        <v>394</v>
      </c>
      <c r="N1" s="27" t="s">
        <v>395</v>
      </c>
      <c r="O1" s="27" t="s">
        <v>396</v>
      </c>
      <c r="P1" s="27" t="s">
        <v>462</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463</v>
      </c>
      <c r="AQ1" s="59" t="s">
        <v>464</v>
      </c>
      <c r="AR1" s="59" t="s">
        <v>465</v>
      </c>
      <c r="AS1" s="59" t="s">
        <v>71</v>
      </c>
    </row>
    <row r="2" spans="1:45" s="48" customFormat="1" ht="14.5" x14ac:dyDescent="0.35">
      <c r="A2" s="27" t="s">
        <v>105</v>
      </c>
      <c r="B2" s="27" t="s">
        <v>611</v>
      </c>
      <c r="C2" s="27" t="s">
        <v>72</v>
      </c>
      <c r="D2" s="48" t="s">
        <v>423</v>
      </c>
      <c r="E2" s="48" t="s">
        <v>424</v>
      </c>
      <c r="F2" s="48" t="s">
        <v>425</v>
      </c>
      <c r="G2" s="48" t="s">
        <v>426</v>
      </c>
      <c r="H2" s="48" t="s">
        <v>466</v>
      </c>
      <c r="I2" s="48" t="s">
        <v>427</v>
      </c>
      <c r="J2" s="48" t="s">
        <v>428</v>
      </c>
      <c r="K2" s="48" t="s">
        <v>429</v>
      </c>
      <c r="L2" s="48" t="s">
        <v>430</v>
      </c>
      <c r="M2" s="48" t="s">
        <v>431</v>
      </c>
      <c r="N2" s="48" t="s">
        <v>432</v>
      </c>
      <c r="O2" s="48" t="s">
        <v>433</v>
      </c>
      <c r="P2" s="48" t="s">
        <v>434</v>
      </c>
      <c r="Q2" s="48" t="s">
        <v>435</v>
      </c>
      <c r="R2" s="48" t="s">
        <v>436</v>
      </c>
      <c r="S2" s="48" t="s">
        <v>437</v>
      </c>
      <c r="T2" s="48" t="s">
        <v>467</v>
      </c>
      <c r="U2" s="48" t="s">
        <v>468</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c r="AQ2" s="60"/>
      <c r="AR2" s="60"/>
      <c r="AS2" s="60"/>
    </row>
    <row r="3" spans="1:45" s="38" customFormat="1" ht="14.5" x14ac:dyDescent="0.35">
      <c r="A3" s="38" t="s">
        <v>469</v>
      </c>
      <c r="B3" s="38" t="s">
        <v>612</v>
      </c>
      <c r="C3" s="38" t="s">
        <v>470</v>
      </c>
      <c r="D3" s="38">
        <v>5.9277311929999996</v>
      </c>
      <c r="E3" s="38">
        <v>2.1997291969999999</v>
      </c>
      <c r="F3" s="38">
        <v>6.2951871659999998</v>
      </c>
      <c r="G3" s="38">
        <v>6.9488544890000004</v>
      </c>
      <c r="H3" s="38">
        <v>0</v>
      </c>
      <c r="I3" s="38">
        <v>38.420576016999995</v>
      </c>
      <c r="J3" s="38">
        <v>54.669999999999995</v>
      </c>
      <c r="K3" s="38">
        <v>20.522405229</v>
      </c>
      <c r="L3" s="38">
        <v>19.732288789999998</v>
      </c>
      <c r="M3" s="38">
        <v>550.36595464199991</v>
      </c>
      <c r="N3" s="38">
        <v>42.191125290999999</v>
      </c>
      <c r="O3" s="38">
        <v>102.344410838</v>
      </c>
      <c r="P3" s="38">
        <v>12.700797691</v>
      </c>
      <c r="Q3" s="38">
        <v>146.5</v>
      </c>
      <c r="R3" s="38">
        <v>64.533586133</v>
      </c>
      <c r="S3" s="38">
        <v>60.058632353</v>
      </c>
      <c r="T3" s="38">
        <v>111.245754476</v>
      </c>
      <c r="U3" s="38">
        <v>0</v>
      </c>
      <c r="V3" s="38">
        <v>3.7723528999999999E-2</v>
      </c>
      <c r="W3" s="38">
        <v>43.336125919000004</v>
      </c>
      <c r="X3" s="38">
        <v>78.77191075799999</v>
      </c>
      <c r="Y3" s="42">
        <v>5.1598039709999997</v>
      </c>
      <c r="Z3" s="38">
        <v>29.214642775000002</v>
      </c>
      <c r="AA3" s="38">
        <v>14.168210658</v>
      </c>
      <c r="AB3" s="38">
        <v>0.366633761</v>
      </c>
      <c r="AC3" s="38">
        <v>321.44443629400007</v>
      </c>
      <c r="AD3" s="38">
        <v>109.76137360599998</v>
      </c>
      <c r="AN3" s="38">
        <v>220.19681822100011</v>
      </c>
      <c r="AP3" s="58" t="s">
        <v>471</v>
      </c>
      <c r="AQ3" s="58" t="s">
        <v>469</v>
      </c>
      <c r="AR3" s="58" t="s">
        <v>472</v>
      </c>
      <c r="AS3" s="58" t="s">
        <v>473</v>
      </c>
    </row>
    <row r="4" spans="1:45" x14ac:dyDescent="0.3">
      <c r="B4" t="s">
        <v>613</v>
      </c>
      <c r="D4">
        <f>SUM(D5:D7)</f>
        <v>0</v>
      </c>
      <c r="E4">
        <f t="shared" ref="E4:T4" si="0">SUM(E5:E7)</f>
        <v>1.85</v>
      </c>
      <c r="F4">
        <f t="shared" si="0"/>
        <v>0.44500000000000001</v>
      </c>
      <c r="G4">
        <f t="shared" si="0"/>
        <v>2.0859999999999999</v>
      </c>
      <c r="H4">
        <f t="shared" si="0"/>
        <v>0</v>
      </c>
      <c r="I4">
        <f t="shared" si="0"/>
        <v>0</v>
      </c>
      <c r="J4">
        <f t="shared" si="0"/>
        <v>27.31</v>
      </c>
      <c r="K4">
        <f t="shared" si="0"/>
        <v>1.28</v>
      </c>
      <c r="L4">
        <f t="shared" si="0"/>
        <v>21.265000000000001</v>
      </c>
      <c r="M4">
        <f t="shared" si="0"/>
        <v>15.645</v>
      </c>
      <c r="N4">
        <f t="shared" si="0"/>
        <v>27.84</v>
      </c>
      <c r="O4">
        <f t="shared" si="0"/>
        <v>1.7999999999999999E-2</v>
      </c>
      <c r="P4">
        <f t="shared" si="0"/>
        <v>0</v>
      </c>
      <c r="Q4">
        <f t="shared" si="0"/>
        <v>0.99</v>
      </c>
      <c r="R4">
        <f t="shared" si="0"/>
        <v>3.4090000000000003</v>
      </c>
      <c r="S4">
        <f t="shared" si="0"/>
        <v>14.969999999999999</v>
      </c>
      <c r="T4">
        <f t="shared" si="0"/>
        <v>2.9400000000000004</v>
      </c>
      <c r="U4">
        <f t="shared" ref="U4" si="1">SUM(U5:U7)</f>
        <v>0</v>
      </c>
      <c r="V4">
        <f t="shared" ref="V4" si="2">SUM(V5:V7)</f>
        <v>0</v>
      </c>
      <c r="W4">
        <f t="shared" ref="W4" si="3">SUM(W5:W7)</f>
        <v>47.744999999999997</v>
      </c>
      <c r="X4">
        <f t="shared" ref="X4" si="4">SUM(X5:X7)</f>
        <v>12.31</v>
      </c>
      <c r="Y4">
        <f t="shared" ref="Y4" si="5">SUM(Y5:Y7)</f>
        <v>5.0000000000000001E-3</v>
      </c>
      <c r="Z4">
        <f t="shared" ref="Z4" si="6">SUM(Z5:Z7)</f>
        <v>8.7650000000000006</v>
      </c>
      <c r="AA4">
        <f t="shared" ref="AA4" si="7">SUM(AA5:AA7)</f>
        <v>0</v>
      </c>
      <c r="AB4">
        <f t="shared" ref="AB4" si="8">SUM(AB5:AB7)</f>
        <v>0</v>
      </c>
      <c r="AC4">
        <f t="shared" ref="AC4" si="9">SUM(AC5:AC7)</f>
        <v>0.65800000000000003</v>
      </c>
      <c r="AD4">
        <f t="shared" ref="AD4" si="10">SUM(AD5:AD7)</f>
        <v>31.035</v>
      </c>
      <c r="AE4">
        <f t="shared" ref="AE4" si="11">SUM(AE5:AE7)</f>
        <v>0</v>
      </c>
      <c r="AF4">
        <f t="shared" ref="AF4" si="12">SUM(AF5:AF7)</f>
        <v>0</v>
      </c>
      <c r="AG4">
        <f t="shared" ref="AG4" si="13">SUM(AG5:AG7)</f>
        <v>0</v>
      </c>
      <c r="AH4">
        <f t="shared" ref="AH4" si="14">SUM(AH5:AH7)</f>
        <v>0</v>
      </c>
      <c r="AI4">
        <f t="shared" ref="AI4:AJ4" si="15">SUM(AI5:AI7)</f>
        <v>0</v>
      </c>
      <c r="AJ4">
        <f t="shared" si="15"/>
        <v>0</v>
      </c>
      <c r="AK4">
        <f t="shared" ref="AK4" si="16">SUM(AK5:AK7)</f>
        <v>0</v>
      </c>
      <c r="AL4">
        <f t="shared" ref="AL4" si="17">SUM(AL5:AL7)</f>
        <v>0</v>
      </c>
      <c r="AM4">
        <f t="shared" ref="AM4" si="18">SUM(AM5:AM7)</f>
        <v>0</v>
      </c>
      <c r="AN4">
        <f t="shared" ref="AN4" si="19">SUM(AN5:AN7)</f>
        <v>103.60499999999999</v>
      </c>
    </row>
    <row r="5" spans="1:45" ht="14.5" x14ac:dyDescent="0.35">
      <c r="A5" t="s">
        <v>474</v>
      </c>
      <c r="C5" t="s">
        <v>470</v>
      </c>
      <c r="E5">
        <v>0</v>
      </c>
      <c r="F5">
        <v>0</v>
      </c>
      <c r="G5">
        <v>0</v>
      </c>
      <c r="H5">
        <v>0</v>
      </c>
      <c r="J5">
        <v>0</v>
      </c>
      <c r="K5">
        <v>0</v>
      </c>
      <c r="L5">
        <v>0</v>
      </c>
      <c r="M5">
        <v>0</v>
      </c>
      <c r="N5">
        <v>0</v>
      </c>
      <c r="O5">
        <v>0</v>
      </c>
      <c r="Q5">
        <v>0</v>
      </c>
      <c r="R5">
        <v>0</v>
      </c>
      <c r="S5">
        <v>0</v>
      </c>
      <c r="T5">
        <v>0</v>
      </c>
      <c r="V5">
        <v>0</v>
      </c>
      <c r="W5">
        <v>0</v>
      </c>
      <c r="X5">
        <v>0</v>
      </c>
      <c r="Y5" s="42">
        <v>0</v>
      </c>
      <c r="Z5">
        <v>0</v>
      </c>
      <c r="AC5">
        <v>0</v>
      </c>
      <c r="AD5">
        <v>0</v>
      </c>
      <c r="AN5">
        <v>0</v>
      </c>
      <c r="AP5" s="49" t="s">
        <v>471</v>
      </c>
      <c r="AQ5" s="49" t="s">
        <v>475</v>
      </c>
      <c r="AR5" s="49" t="s">
        <v>472</v>
      </c>
      <c r="AS5" s="49" t="s">
        <v>473</v>
      </c>
    </row>
    <row r="6" spans="1:45" ht="14.5" x14ac:dyDescent="0.35">
      <c r="A6" t="s">
        <v>476</v>
      </c>
      <c r="C6" t="s">
        <v>470</v>
      </c>
      <c r="E6">
        <v>0.14499999999999999</v>
      </c>
      <c r="F6">
        <v>0.435</v>
      </c>
      <c r="G6">
        <v>2.0819999999999999</v>
      </c>
      <c r="H6">
        <v>0</v>
      </c>
      <c r="J6">
        <v>22.33</v>
      </c>
      <c r="K6">
        <v>1.2</v>
      </c>
      <c r="L6">
        <v>15.065</v>
      </c>
      <c r="M6">
        <v>13.9</v>
      </c>
      <c r="N6">
        <v>17.55</v>
      </c>
      <c r="O6">
        <v>7.0000000000000001E-3</v>
      </c>
      <c r="Q6">
        <v>0.99</v>
      </c>
      <c r="R6">
        <v>2.9950000000000001</v>
      </c>
      <c r="S6">
        <v>12.77</v>
      </c>
      <c r="T6">
        <v>2.5550000000000002</v>
      </c>
      <c r="V6">
        <v>0</v>
      </c>
      <c r="W6">
        <v>41.674999999999997</v>
      </c>
      <c r="X6">
        <v>6.57</v>
      </c>
      <c r="Y6" s="42">
        <v>0</v>
      </c>
      <c r="Z6">
        <v>8.75</v>
      </c>
      <c r="AC6">
        <v>0.55300000000000005</v>
      </c>
      <c r="AD6">
        <v>21.05</v>
      </c>
      <c r="AN6">
        <v>56.945</v>
      </c>
      <c r="AP6" s="49" t="s">
        <v>471</v>
      </c>
      <c r="AQ6" s="49" t="s">
        <v>475</v>
      </c>
      <c r="AR6" s="49" t="s">
        <v>472</v>
      </c>
      <c r="AS6" s="49" t="s">
        <v>473</v>
      </c>
    </row>
    <row r="7" spans="1:45" ht="14.5" x14ac:dyDescent="0.35">
      <c r="A7" t="s">
        <v>477</v>
      </c>
      <c r="C7" t="s">
        <v>470</v>
      </c>
      <c r="E7">
        <v>1.7050000000000001</v>
      </c>
      <c r="F7">
        <v>0.01</v>
      </c>
      <c r="G7">
        <v>4.0000000000000001E-3</v>
      </c>
      <c r="H7">
        <v>0</v>
      </c>
      <c r="J7">
        <v>4.9800000000000004</v>
      </c>
      <c r="K7">
        <v>0.08</v>
      </c>
      <c r="L7">
        <v>6.2</v>
      </c>
      <c r="M7">
        <v>1.7450000000000001</v>
      </c>
      <c r="N7">
        <v>10.29</v>
      </c>
      <c r="O7">
        <v>1.0999999999999999E-2</v>
      </c>
      <c r="Q7">
        <v>0</v>
      </c>
      <c r="R7">
        <v>0.41399999999999998</v>
      </c>
      <c r="S7">
        <v>2.2000000000000002</v>
      </c>
      <c r="T7">
        <v>0.38500000000000001</v>
      </c>
      <c r="V7">
        <v>0</v>
      </c>
      <c r="W7">
        <v>6.07</v>
      </c>
      <c r="X7">
        <v>5.74</v>
      </c>
      <c r="Y7" s="42">
        <v>5.0000000000000001E-3</v>
      </c>
      <c r="Z7">
        <v>1.4999999999999999E-2</v>
      </c>
      <c r="AC7">
        <v>0.105</v>
      </c>
      <c r="AD7">
        <v>9.9849999999999994</v>
      </c>
      <c r="AN7">
        <v>46.66</v>
      </c>
      <c r="AP7" s="49" t="s">
        <v>471</v>
      </c>
      <c r="AQ7" s="49" t="s">
        <v>475</v>
      </c>
      <c r="AR7" s="49" t="s">
        <v>472</v>
      </c>
      <c r="AS7" s="49" t="s">
        <v>473</v>
      </c>
    </row>
    <row r="8" spans="1:45" ht="14.5" x14ac:dyDescent="0.35">
      <c r="Y8" s="36" t="s">
        <v>478</v>
      </c>
      <c r="AP8" s="49"/>
      <c r="AQ8" s="49"/>
      <c r="AR8" s="49"/>
      <c r="AS8" s="49"/>
    </row>
    <row r="10" spans="1:45" ht="14.5" x14ac:dyDescent="0.35">
      <c r="A10" s="49"/>
      <c r="B10" s="49"/>
      <c r="C10" s="5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9"/>
  <sheetViews>
    <sheetView zoomScale="93" zoomScaleNormal="93" workbookViewId="0">
      <pane xSplit="3" ySplit="2" topLeftCell="W3" activePane="bottomRight" state="frozen"/>
      <selection pane="topRight" activeCell="D1" sqref="D1"/>
      <selection pane="bottomLeft" activeCell="A3" sqref="A3"/>
      <selection pane="bottomRight" activeCell="AG18" sqref="AG18"/>
    </sheetView>
  </sheetViews>
  <sheetFormatPr defaultRowHeight="14" x14ac:dyDescent="0.3"/>
  <cols>
    <col min="1" max="1" width="56.33203125" customWidth="1"/>
    <col min="2" max="2" width="20.83203125" customWidth="1"/>
    <col min="3" max="3" width="18.83203125" customWidth="1"/>
  </cols>
  <sheetData>
    <row r="1" spans="1:41" s="27" customFormat="1" x14ac:dyDescent="0.3">
      <c r="D1" s="27" t="s">
        <v>480</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A2" s="27" t="s">
        <v>479</v>
      </c>
      <c r="B2" s="27" t="s">
        <v>105</v>
      </c>
      <c r="C2" s="27" t="s">
        <v>72</v>
      </c>
      <c r="D2" s="48" t="s">
        <v>480</v>
      </c>
      <c r="E2" s="48" t="s">
        <v>423</v>
      </c>
      <c r="F2" s="48" t="s">
        <v>424</v>
      </c>
      <c r="G2" s="48" t="s">
        <v>425</v>
      </c>
      <c r="H2" s="48" t="s">
        <v>426</v>
      </c>
      <c r="I2" s="48" t="s">
        <v>466</v>
      </c>
      <c r="J2" s="48" t="s">
        <v>427</v>
      </c>
      <c r="K2" s="48" t="s">
        <v>428</v>
      </c>
      <c r="L2" s="48" t="s">
        <v>429</v>
      </c>
      <c r="M2" s="48" t="s">
        <v>430</v>
      </c>
      <c r="N2" s="48" t="s">
        <v>431</v>
      </c>
      <c r="O2" s="48" t="s">
        <v>432</v>
      </c>
      <c r="P2" s="48" t="s">
        <v>433</v>
      </c>
      <c r="Q2" s="48" t="s">
        <v>434</v>
      </c>
      <c r="R2" s="48" t="s">
        <v>435</v>
      </c>
      <c r="S2" s="48" t="s">
        <v>436</v>
      </c>
      <c r="T2" s="48" t="s">
        <v>437</v>
      </c>
      <c r="U2" s="48" t="s">
        <v>467</v>
      </c>
      <c r="V2" s="48" t="s">
        <v>468</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s="48" customFormat="1" x14ac:dyDescent="0.3">
      <c r="A3"/>
      <c r="B3" s="27" t="s">
        <v>614</v>
      </c>
      <c r="C3" s="27" t="str">
        <f>C4</f>
        <v>GW_e</v>
      </c>
      <c r="E3" s="48">
        <f>E18+E19+E20+E21</f>
        <v>126.61260000000001</v>
      </c>
      <c r="F3" s="48">
        <f t="shared" ref="F3:AE3" si="0">F18+F19+F20+F21</f>
        <v>76.918199999999999</v>
      </c>
      <c r="G3" s="48">
        <f t="shared" si="0"/>
        <v>280.81619999999992</v>
      </c>
      <c r="H3" s="48">
        <f t="shared" si="0"/>
        <v>89.127600000000015</v>
      </c>
      <c r="I3" s="48">
        <f t="shared" si="0"/>
        <v>21.975900000000003</v>
      </c>
      <c r="J3" s="48">
        <f t="shared" si="0"/>
        <v>197.68110000000001</v>
      </c>
      <c r="K3" s="48">
        <f t="shared" si="0"/>
        <v>137.98560000000001</v>
      </c>
      <c r="L3" s="48">
        <f t="shared" si="0"/>
        <v>52.076100000000004</v>
      </c>
      <c r="M3" s="48">
        <f t="shared" si="0"/>
        <v>58.777500000000003</v>
      </c>
      <c r="N3" s="48">
        <f t="shared" si="0"/>
        <v>1491.6020999999996</v>
      </c>
      <c r="O3" s="48">
        <f t="shared" si="0"/>
        <v>796.91069999999979</v>
      </c>
      <c r="P3" s="48">
        <f t="shared" si="0"/>
        <v>289.49640000000005</v>
      </c>
      <c r="Q3" s="48">
        <f t="shared" si="0"/>
        <v>297.279</v>
      </c>
      <c r="R3" s="48">
        <f t="shared" si="0"/>
        <v>215.40360000000001</v>
      </c>
      <c r="S3" s="48">
        <f t="shared" si="0"/>
        <v>749.62349999999992</v>
      </c>
      <c r="T3" s="48">
        <f t="shared" si="0"/>
        <v>91.494</v>
      </c>
      <c r="U3" s="48">
        <f t="shared" si="0"/>
        <v>179.28540000000001</v>
      </c>
      <c r="V3" s="48">
        <f t="shared" si="0"/>
        <v>4.8348000000000004</v>
      </c>
      <c r="W3" s="48">
        <f t="shared" si="0"/>
        <v>0.61709999999999998</v>
      </c>
      <c r="X3" s="48">
        <f t="shared" si="0"/>
        <v>96.145200000000003</v>
      </c>
      <c r="Y3" s="48">
        <f t="shared" si="0"/>
        <v>802.19940000000031</v>
      </c>
      <c r="Z3" s="48">
        <f t="shared" si="0"/>
        <v>160.87950000000001</v>
      </c>
      <c r="AA3" s="48">
        <f t="shared" si="0"/>
        <v>713.11259999999993</v>
      </c>
      <c r="AB3" s="48">
        <f t="shared" si="0"/>
        <v>106.68180000000001</v>
      </c>
      <c r="AC3" s="48">
        <f t="shared" si="0"/>
        <v>30.788699999999999</v>
      </c>
      <c r="AD3" s="48">
        <f t="shared" si="0"/>
        <v>1217.9105999999999</v>
      </c>
      <c r="AE3" s="48">
        <f t="shared" si="0"/>
        <v>117.25919999999999</v>
      </c>
      <c r="AF3" s="48">
        <f t="shared" ref="AF3:AO3" si="1">AF18+AF19</f>
        <v>0</v>
      </c>
      <c r="AG3" s="48">
        <f t="shared" si="1"/>
        <v>0</v>
      </c>
      <c r="AH3" s="48">
        <f t="shared" si="1"/>
        <v>0</v>
      </c>
      <c r="AI3" s="48">
        <f t="shared" si="1"/>
        <v>0</v>
      </c>
      <c r="AJ3" s="48">
        <f t="shared" si="1"/>
        <v>0</v>
      </c>
      <c r="AK3" s="48">
        <f t="shared" si="1"/>
        <v>0</v>
      </c>
      <c r="AL3" s="48">
        <f t="shared" si="1"/>
        <v>0</v>
      </c>
      <c r="AM3" s="48">
        <f t="shared" si="1"/>
        <v>0</v>
      </c>
      <c r="AN3" s="48">
        <f t="shared" si="1"/>
        <v>0</v>
      </c>
      <c r="AO3" s="48">
        <f t="shared" si="1"/>
        <v>532.33239000000003</v>
      </c>
    </row>
    <row r="4" spans="1:41" x14ac:dyDescent="0.3">
      <c r="A4" t="s">
        <v>481</v>
      </c>
      <c r="B4" t="s">
        <v>482</v>
      </c>
      <c r="C4" t="s">
        <v>483</v>
      </c>
      <c r="D4">
        <v>83.358411258484253</v>
      </c>
      <c r="E4">
        <v>1.5438895861743553</v>
      </c>
      <c r="F4">
        <v>2.0061911053964536</v>
      </c>
      <c r="G4">
        <v>1.430397091993197</v>
      </c>
      <c r="H4">
        <v>0.75640648329087323</v>
      </c>
      <c r="I4">
        <v>0.17561061338770609</v>
      </c>
      <c r="J4">
        <v>1.8764852663319755</v>
      </c>
      <c r="K4">
        <v>1.1232668441133495</v>
      </c>
      <c r="L4">
        <v>0.2253353406611909</v>
      </c>
      <c r="M4">
        <v>1.1395421038048557</v>
      </c>
      <c r="N4">
        <v>11.628441941998465</v>
      </c>
      <c r="O4">
        <v>13.533729543611649</v>
      </c>
      <c r="P4">
        <v>1.4576820461489599</v>
      </c>
      <c r="Q4">
        <v>1.977552599209548</v>
      </c>
      <c r="R4">
        <v>0.82750930575529846</v>
      </c>
      <c r="S4">
        <v>7.8689475162340514</v>
      </c>
      <c r="T4">
        <v>0.34859776804504233</v>
      </c>
      <c r="U4">
        <v>0.57953864523422804</v>
      </c>
      <c r="V4">
        <v>9.2937947408928065E-2</v>
      </c>
      <c r="W4">
        <v>6.7271030883050212E-2</v>
      </c>
      <c r="X4">
        <v>2.8142542412897211</v>
      </c>
      <c r="Y4">
        <v>6.4625886013605198</v>
      </c>
      <c r="Z4">
        <v>1.6904243882915979</v>
      </c>
      <c r="AA4">
        <v>4.0329261104516307</v>
      </c>
      <c r="AB4">
        <v>0.99469014852355164</v>
      </c>
      <c r="AC4">
        <v>0.32824870395150973</v>
      </c>
      <c r="AD4">
        <v>5.660981659420913</v>
      </c>
      <c r="AE4">
        <v>1.8430602935250202</v>
      </c>
      <c r="AO4">
        <v>10.87190433198661</v>
      </c>
    </row>
    <row r="5" spans="1:41" x14ac:dyDescent="0.3">
      <c r="A5" t="s">
        <v>484</v>
      </c>
      <c r="B5" t="s">
        <v>482</v>
      </c>
      <c r="C5" t="s">
        <v>483</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485</v>
      </c>
      <c r="B6" t="s">
        <v>482</v>
      </c>
      <c r="C6" t="s">
        <v>483</v>
      </c>
      <c r="D6">
        <v>55.572274172322857</v>
      </c>
      <c r="E6">
        <v>1.0292597241162373</v>
      </c>
      <c r="F6">
        <v>1.3374607369309692</v>
      </c>
      <c r="G6">
        <v>0.95359806132879821</v>
      </c>
      <c r="H6">
        <v>0.50427098886058219</v>
      </c>
      <c r="I6">
        <v>0.11707374225847074</v>
      </c>
      <c r="J6">
        <v>1.2509901775546504</v>
      </c>
      <c r="K6">
        <v>0.74884456274223321</v>
      </c>
      <c r="L6">
        <v>0.15022356044079394</v>
      </c>
      <c r="M6">
        <v>0.75969473586990377</v>
      </c>
      <c r="N6">
        <v>7.7522946279989799</v>
      </c>
      <c r="O6">
        <v>9.0224863624077685</v>
      </c>
      <c r="P6">
        <v>0.97178803076597331</v>
      </c>
      <c r="Q6">
        <v>1.318368399473032</v>
      </c>
      <c r="R6">
        <v>0.55167287050353231</v>
      </c>
      <c r="S6">
        <v>5.2459650108227036</v>
      </c>
      <c r="T6">
        <v>0.23239851203002823</v>
      </c>
      <c r="U6">
        <v>0.38635909682281877</v>
      </c>
      <c r="V6">
        <v>6.1958631605952053E-2</v>
      </c>
      <c r="W6">
        <v>4.4847353922033477E-2</v>
      </c>
      <c r="X6">
        <v>1.8761694941931473</v>
      </c>
      <c r="Y6">
        <v>4.3083924009070156</v>
      </c>
      <c r="Z6">
        <v>1.1269495921943988</v>
      </c>
      <c r="AA6">
        <v>2.6886174069677535</v>
      </c>
      <c r="AB6">
        <v>0.66312676568236772</v>
      </c>
      <c r="AC6">
        <v>0.21883246930100647</v>
      </c>
      <c r="AD6">
        <v>3.7739877729472746</v>
      </c>
      <c r="AE6">
        <v>1.2287068623500139</v>
      </c>
      <c r="AO6">
        <v>7.247936221324407</v>
      </c>
    </row>
    <row r="7" spans="1:41" x14ac:dyDescent="0.3">
      <c r="A7" t="s">
        <v>486</v>
      </c>
      <c r="B7" t="s">
        <v>482</v>
      </c>
      <c r="C7" t="s">
        <v>483</v>
      </c>
      <c r="D7">
        <v>87.200833916861399</v>
      </c>
      <c r="E7">
        <v>1.2798160022335257</v>
      </c>
      <c r="F7">
        <v>1.958247991130901</v>
      </c>
      <c r="G7">
        <v>1.1792954073200086</v>
      </c>
      <c r="H7">
        <v>0.58644984052535443</v>
      </c>
      <c r="I7">
        <v>0.15240310339304844</v>
      </c>
      <c r="J7">
        <v>1.8572766904545466</v>
      </c>
      <c r="K7">
        <v>0.77519733594146278</v>
      </c>
      <c r="L7">
        <v>0.31448937233653285</v>
      </c>
      <c r="M7">
        <v>0.81732919656729341</v>
      </c>
      <c r="N7">
        <v>9.6425194428144643</v>
      </c>
      <c r="O7">
        <v>13.3569787992444</v>
      </c>
      <c r="P7">
        <v>2.6000056035248149</v>
      </c>
      <c r="Q7">
        <v>1.2793982777376269</v>
      </c>
      <c r="R7">
        <v>0.61979948915527072</v>
      </c>
      <c r="S7">
        <v>15.43091169930571</v>
      </c>
      <c r="T7">
        <v>0.39765057526478342</v>
      </c>
      <c r="U7">
        <v>0.61339959101737596</v>
      </c>
      <c r="V7">
        <v>8.7425954835887873E-2</v>
      </c>
      <c r="W7">
        <v>6.6296502716772635E-2</v>
      </c>
      <c r="X7">
        <v>2.3243434137349546</v>
      </c>
      <c r="Y7">
        <v>5.4070167533370386</v>
      </c>
      <c r="Z7">
        <v>1.5038137803065155</v>
      </c>
      <c r="AA7">
        <v>2.464176718430211</v>
      </c>
      <c r="AB7">
        <v>0.82124165594303644</v>
      </c>
      <c r="AC7">
        <v>0.32701485596215485</v>
      </c>
      <c r="AD7">
        <v>11.452868056269203</v>
      </c>
      <c r="AE7">
        <v>1.6957770099511236</v>
      </c>
      <c r="AO7">
        <v>8.1896907974073478</v>
      </c>
    </row>
    <row r="8" spans="1:41" x14ac:dyDescent="0.3">
      <c r="A8" t="s">
        <v>487</v>
      </c>
      <c r="B8" t="s">
        <v>482</v>
      </c>
      <c r="C8" t="s">
        <v>483</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488</v>
      </c>
      <c r="B9" t="s">
        <v>482</v>
      </c>
      <c r="C9" t="s">
        <v>483</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489</v>
      </c>
      <c r="B10" t="s">
        <v>482</v>
      </c>
      <c r="C10" t="s">
        <v>483</v>
      </c>
      <c r="D10">
        <v>108.11289204611367</v>
      </c>
      <c r="E10">
        <v>1.8567578688478528</v>
      </c>
      <c r="F10">
        <v>2.4646631721427479</v>
      </c>
      <c r="G10">
        <v>1.632597543798916</v>
      </c>
      <c r="H10">
        <v>0.91585699780051266</v>
      </c>
      <c r="I10">
        <v>0.19693318951799241</v>
      </c>
      <c r="J10">
        <v>2.3125742558503806</v>
      </c>
      <c r="K10">
        <v>1.2570979262211979</v>
      </c>
      <c r="L10">
        <v>0.29483995813715602</v>
      </c>
      <c r="M10">
        <v>1.2435530346198465</v>
      </c>
      <c r="N10">
        <v>13.964080090666435</v>
      </c>
      <c r="O10">
        <v>17.35879322568773</v>
      </c>
      <c r="P10">
        <v>2.2985527010813738</v>
      </c>
      <c r="Q10">
        <v>2.1999404301469809</v>
      </c>
      <c r="R10">
        <v>0.99400145792323502</v>
      </c>
      <c r="S10">
        <v>12.82578716358395</v>
      </c>
      <c r="T10">
        <v>0.44183195444206486</v>
      </c>
      <c r="U10">
        <v>0.67715180394632957</v>
      </c>
      <c r="V10">
        <v>0.11800032910494893</v>
      </c>
      <c r="W10">
        <v>8.9635612146310023E-2</v>
      </c>
      <c r="X10">
        <v>3.5666240829327216</v>
      </c>
      <c r="Y10">
        <v>8.1073683253630655</v>
      </c>
      <c r="Z10">
        <v>2.1277872269559501</v>
      </c>
      <c r="AA10">
        <v>4.4439251125804802</v>
      </c>
      <c r="AB10">
        <v>1.1866147851628663</v>
      </c>
      <c r="AC10">
        <v>0.43537251589405596</v>
      </c>
      <c r="AD10">
        <v>9.3414050076905415</v>
      </c>
      <c r="AE10">
        <v>2.1644739503083947</v>
      </c>
      <c r="AO10">
        <v>13.596672323559623</v>
      </c>
    </row>
    <row r="11" spans="1:41" x14ac:dyDescent="0.3">
      <c r="A11" t="s">
        <v>490</v>
      </c>
      <c r="B11" t="s">
        <v>482</v>
      </c>
      <c r="C11" t="s">
        <v>483</v>
      </c>
      <c r="D11">
        <v>36.898581201562457</v>
      </c>
      <c r="E11">
        <v>0.64110040670683954</v>
      </c>
      <c r="F11">
        <v>0.85732616443558363</v>
      </c>
      <c r="G11">
        <v>0.57733226345360034</v>
      </c>
      <c r="H11">
        <v>0.35056533366033615</v>
      </c>
      <c r="I11">
        <v>6.4011364423870176E-2</v>
      </c>
      <c r="J11">
        <v>0.79708666301517228</v>
      </c>
      <c r="K11">
        <v>0.43616709372027679</v>
      </c>
      <c r="L11">
        <v>9.9322035430094838E-2</v>
      </c>
      <c r="M11">
        <v>0.42638921347386188</v>
      </c>
      <c r="N11">
        <v>4.8320241149632119</v>
      </c>
      <c r="O11">
        <v>6.1175630830695962</v>
      </c>
      <c r="P11">
        <v>0.70250242755399828</v>
      </c>
      <c r="Q11">
        <v>0.7617091813357546</v>
      </c>
      <c r="R11">
        <v>0.380659337953064</v>
      </c>
      <c r="S11">
        <v>3.9551728099915793</v>
      </c>
      <c r="T11">
        <v>0.15564287094596574</v>
      </c>
      <c r="U11">
        <v>0.2199419775695825</v>
      </c>
      <c r="V11">
        <v>4.5991409005466638E-2</v>
      </c>
      <c r="W11">
        <v>2.6191153172469624E-2</v>
      </c>
      <c r="X11">
        <v>1.2268572976680614</v>
      </c>
      <c r="Y11">
        <v>3.0943136775822646</v>
      </c>
      <c r="Z11">
        <v>0.70289634121875322</v>
      </c>
      <c r="AA11">
        <v>1.4827119538049165</v>
      </c>
      <c r="AB11">
        <v>0.43009597842830627</v>
      </c>
      <c r="AC11">
        <v>0.16534094092601809</v>
      </c>
      <c r="AD11">
        <v>2.8312605574398835</v>
      </c>
      <c r="AE11">
        <v>0.74912069351449306</v>
      </c>
      <c r="AO11">
        <v>4.7692848570994411</v>
      </c>
    </row>
    <row r="12" spans="1:41" x14ac:dyDescent="0.3">
      <c r="A12" t="s">
        <v>491</v>
      </c>
      <c r="B12" t="s">
        <v>482</v>
      </c>
      <c r="C12" t="s">
        <v>483</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492</v>
      </c>
      <c r="B13" t="s">
        <v>482</v>
      </c>
      <c r="C13" t="s">
        <v>483</v>
      </c>
      <c r="D13">
        <v>24.599054134374978</v>
      </c>
      <c r="E13">
        <v>0.42740027113789297</v>
      </c>
      <c r="F13">
        <v>0.57155077629038908</v>
      </c>
      <c r="G13">
        <v>0.38488817563573363</v>
      </c>
      <c r="H13">
        <v>0.2337102224402241</v>
      </c>
      <c r="I13">
        <v>4.2674242949246786E-2</v>
      </c>
      <c r="J13">
        <v>0.53139110867678141</v>
      </c>
      <c r="K13">
        <v>0.29077806248018456</v>
      </c>
      <c r="L13">
        <v>6.6214690286729896E-2</v>
      </c>
      <c r="M13">
        <v>0.28425947564924126</v>
      </c>
      <c r="N13">
        <v>3.2213494099754745</v>
      </c>
      <c r="O13">
        <v>4.0783753887130647</v>
      </c>
      <c r="P13">
        <v>0.46833495170266554</v>
      </c>
      <c r="Q13">
        <v>0.50780612089050314</v>
      </c>
      <c r="R13">
        <v>0.25377289196870934</v>
      </c>
      <c r="S13">
        <v>2.63678187332772</v>
      </c>
      <c r="T13">
        <v>0.10376191396397717</v>
      </c>
      <c r="U13">
        <v>0.14662798504638833</v>
      </c>
      <c r="V13">
        <v>3.0660939336977756E-2</v>
      </c>
      <c r="W13">
        <v>1.7460768781646416E-2</v>
      </c>
      <c r="X13">
        <v>0.81790486511204086</v>
      </c>
      <c r="Y13">
        <v>2.0628757850548434</v>
      </c>
      <c r="Z13">
        <v>0.46859756081250226</v>
      </c>
      <c r="AA13">
        <v>0.98847463586994433</v>
      </c>
      <c r="AB13">
        <v>0.28673065228553751</v>
      </c>
      <c r="AC13">
        <v>0.11022729395067873</v>
      </c>
      <c r="AD13">
        <v>1.8875070382932557</v>
      </c>
      <c r="AE13">
        <v>0.49941379567632876</v>
      </c>
      <c r="AO13">
        <v>3.1795232380662939</v>
      </c>
    </row>
    <row r="14" spans="1:41" x14ac:dyDescent="0.3">
      <c r="A14" t="s">
        <v>493</v>
      </c>
      <c r="B14" t="s">
        <v>482</v>
      </c>
      <c r="C14" t="s">
        <v>483</v>
      </c>
      <c r="D14">
        <v>286.98896490104136</v>
      </c>
      <c r="E14">
        <v>4.9863364966087502</v>
      </c>
      <c r="F14">
        <v>6.6680923900545377</v>
      </c>
      <c r="G14">
        <v>4.4903620490835578</v>
      </c>
      <c r="H14">
        <v>2.7266192618026137</v>
      </c>
      <c r="I14">
        <v>0.4978661677412124</v>
      </c>
      <c r="J14">
        <v>6.199562934562449</v>
      </c>
      <c r="K14">
        <v>3.3924107289354857</v>
      </c>
      <c r="L14">
        <v>0.77250472001184867</v>
      </c>
      <c r="M14">
        <v>3.3163605492411472</v>
      </c>
      <c r="N14">
        <v>37.582409783047204</v>
      </c>
      <c r="O14">
        <v>47.581046201652413</v>
      </c>
      <c r="P14">
        <v>5.4639077698644307</v>
      </c>
      <c r="Q14">
        <v>5.9244047437225342</v>
      </c>
      <c r="R14">
        <v>2.9606837396349412</v>
      </c>
      <c r="S14">
        <v>30.762455188823385</v>
      </c>
      <c r="T14">
        <v>1.2105556629130667</v>
      </c>
      <c r="U14">
        <v>1.7106598255411967</v>
      </c>
      <c r="V14">
        <v>0.35771095893140703</v>
      </c>
      <c r="W14">
        <v>0.20370896911920813</v>
      </c>
      <c r="X14">
        <v>9.5422234263071424</v>
      </c>
      <c r="Y14">
        <v>24.066884158973171</v>
      </c>
      <c r="Z14">
        <v>5.4669715428125247</v>
      </c>
      <c r="AA14">
        <v>11.532204085149351</v>
      </c>
      <c r="AB14">
        <v>3.3451909433312705</v>
      </c>
      <c r="AC14">
        <v>1.2859850960912516</v>
      </c>
      <c r="AD14">
        <v>22.020915446754639</v>
      </c>
      <c r="AE14">
        <v>5.8264942828905006</v>
      </c>
      <c r="AO14">
        <v>37.094437777440092</v>
      </c>
    </row>
    <row r="15" spans="1:41" x14ac:dyDescent="0.3">
      <c r="A15" t="s">
        <v>494</v>
      </c>
      <c r="B15" t="s">
        <v>482</v>
      </c>
      <c r="C15" t="s">
        <v>483</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495</v>
      </c>
      <c r="B16" t="s">
        <v>482</v>
      </c>
      <c r="C16" t="s">
        <v>483</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496</v>
      </c>
      <c r="B17" t="s">
        <v>482</v>
      </c>
      <c r="C17" t="s">
        <v>483</v>
      </c>
      <c r="D17">
        <v>66.429096579612903</v>
      </c>
      <c r="E17">
        <v>1.1253721006730093</v>
      </c>
      <c r="F17">
        <v>1.4819983486838395</v>
      </c>
      <c r="G17">
        <v>0.96021265853361182</v>
      </c>
      <c r="H17">
        <v>0.56180824335277457</v>
      </c>
      <c r="I17">
        <v>0.11350439183789066</v>
      </c>
      <c r="J17">
        <v>1.3906826635665346</v>
      </c>
      <c r="K17">
        <v>0.74442411002784692</v>
      </c>
      <c r="L17">
        <v>0.17406903888547956</v>
      </c>
      <c r="M17">
        <v>0.72186571797922094</v>
      </c>
      <c r="N17">
        <v>8.4559775779286213</v>
      </c>
      <c r="O17">
        <v>10.683138371428054</v>
      </c>
      <c r="P17">
        <v>1.4424455609561488</v>
      </c>
      <c r="Q17">
        <v>1.3066716868133645</v>
      </c>
      <c r="R17">
        <v>0.60925942903705976</v>
      </c>
      <c r="S17">
        <v>8.0450690579707871</v>
      </c>
      <c r="T17">
        <v>0.26477320294055867</v>
      </c>
      <c r="U17">
        <v>0.3893904420184845</v>
      </c>
      <c r="V17">
        <v>7.2716892896796892E-2</v>
      </c>
      <c r="W17">
        <v>5.6273837083414088E-2</v>
      </c>
      <c r="X17">
        <v>2.2263382436003529</v>
      </c>
      <c r="Y17">
        <v>5.0293631984388147</v>
      </c>
      <c r="Z17">
        <v>1.3121197653320826</v>
      </c>
      <c r="AA17">
        <v>2.638819818014297</v>
      </c>
      <c r="AB17">
        <v>0.71647319052451297</v>
      </c>
      <c r="AC17">
        <v>0.27265990612027841</v>
      </c>
      <c r="AD17">
        <v>5.8510072036871996</v>
      </c>
      <c r="AE17">
        <v>1.2753541649213249</v>
      </c>
      <c r="AO17">
        <v>8.5073077563605377</v>
      </c>
    </row>
    <row r="18" spans="1:41" x14ac:dyDescent="0.3">
      <c r="A18" t="s">
        <v>497</v>
      </c>
      <c r="B18" t="s">
        <v>498</v>
      </c>
      <c r="C18" t="s">
        <v>483</v>
      </c>
      <c r="D18">
        <v>597.97241330150575</v>
      </c>
      <c r="E18">
        <v>0</v>
      </c>
      <c r="F18">
        <v>0</v>
      </c>
      <c r="G18">
        <v>0</v>
      </c>
      <c r="H18">
        <v>3.3249562721398798E-2</v>
      </c>
      <c r="I18">
        <v>2.4617548390085626</v>
      </c>
      <c r="J18">
        <v>0</v>
      </c>
      <c r="K18">
        <v>0</v>
      </c>
      <c r="L18">
        <v>0</v>
      </c>
      <c r="M18">
        <v>0</v>
      </c>
      <c r="N18">
        <v>14.612371006443022</v>
      </c>
      <c r="O18">
        <v>0</v>
      </c>
      <c r="P18">
        <v>7.125143151826026</v>
      </c>
      <c r="Q18">
        <v>0</v>
      </c>
      <c r="R18">
        <v>0</v>
      </c>
      <c r="S18">
        <v>19.159976396794285</v>
      </c>
      <c r="T18">
        <v>0</v>
      </c>
      <c r="U18">
        <v>0</v>
      </c>
      <c r="V18">
        <v>0</v>
      </c>
      <c r="W18">
        <v>0.2142</v>
      </c>
      <c r="X18">
        <v>0</v>
      </c>
      <c r="Y18">
        <v>0</v>
      </c>
      <c r="Z18">
        <v>71.052689460401609</v>
      </c>
      <c r="AA18">
        <v>0</v>
      </c>
      <c r="AB18">
        <v>0</v>
      </c>
      <c r="AC18">
        <v>0</v>
      </c>
      <c r="AD18">
        <v>483.31302888431088</v>
      </c>
      <c r="AE18">
        <v>0</v>
      </c>
      <c r="AO18">
        <v>0</v>
      </c>
    </row>
    <row r="19" spans="1:41" x14ac:dyDescent="0.3">
      <c r="A19" t="s">
        <v>499</v>
      </c>
      <c r="B19" t="s">
        <v>500</v>
      </c>
      <c r="C19" t="s">
        <v>483</v>
      </c>
      <c r="D19">
        <v>7866.8325071422569</v>
      </c>
      <c r="E19">
        <v>125.88585000000002</v>
      </c>
      <c r="F19">
        <v>67.636709999999994</v>
      </c>
      <c r="G19">
        <v>268.18299338386538</v>
      </c>
      <c r="H19">
        <v>77.149680269825197</v>
      </c>
      <c r="I19">
        <v>4.3819236134352426</v>
      </c>
      <c r="J19">
        <v>193.9781273533394</v>
      </c>
      <c r="K19">
        <v>133.70108999999999</v>
      </c>
      <c r="L19">
        <v>52.076100000000004</v>
      </c>
      <c r="M19">
        <v>58.777500000000003</v>
      </c>
      <c r="N19">
        <v>1399.818693975579</v>
      </c>
      <c r="O19">
        <v>727.66187999999977</v>
      </c>
      <c r="P19">
        <v>196.86116792743283</v>
      </c>
      <c r="Q19">
        <v>267.08281387320216</v>
      </c>
      <c r="R19">
        <v>215.40360000000001</v>
      </c>
      <c r="S19">
        <v>667.32574213817838</v>
      </c>
      <c r="T19">
        <v>91.494</v>
      </c>
      <c r="U19">
        <v>153.38425523741006</v>
      </c>
      <c r="V19">
        <v>4.8348000000000004</v>
      </c>
      <c r="W19">
        <v>0.40290000000000004</v>
      </c>
      <c r="X19">
        <v>89.050080000000008</v>
      </c>
      <c r="Y19">
        <v>787.98955822288633</v>
      </c>
      <c r="Z19">
        <v>82.722448760333023</v>
      </c>
      <c r="AA19">
        <v>712.0355108660433</v>
      </c>
      <c r="AB19">
        <v>106.68180000000001</v>
      </c>
      <c r="AC19">
        <v>30.788699999999999</v>
      </c>
      <c r="AD19">
        <v>702.73568988448028</v>
      </c>
      <c r="AE19">
        <v>116.45650163624637</v>
      </c>
      <c r="AO19">
        <v>532.33239000000003</v>
      </c>
    </row>
    <row r="20" spans="1:41" x14ac:dyDescent="0.3">
      <c r="A20" t="s">
        <v>501</v>
      </c>
      <c r="B20" t="s">
        <v>498</v>
      </c>
      <c r="C20" t="s">
        <v>483</v>
      </c>
      <c r="D20">
        <v>25.568886698494342</v>
      </c>
      <c r="E20">
        <v>0</v>
      </c>
      <c r="F20">
        <v>0</v>
      </c>
      <c r="G20">
        <v>0</v>
      </c>
      <c r="H20">
        <v>2.2850437278601209E-2</v>
      </c>
      <c r="I20">
        <v>5.4432451609914363</v>
      </c>
      <c r="J20">
        <v>0</v>
      </c>
      <c r="K20">
        <v>0</v>
      </c>
      <c r="L20">
        <v>0</v>
      </c>
      <c r="M20">
        <v>0</v>
      </c>
      <c r="N20">
        <v>0.47342899355697626</v>
      </c>
      <c r="O20">
        <v>0</v>
      </c>
      <c r="P20">
        <v>2.4730568481739739</v>
      </c>
      <c r="Q20">
        <v>0</v>
      </c>
      <c r="R20">
        <v>0</v>
      </c>
      <c r="S20">
        <v>2.2345236032057194</v>
      </c>
      <c r="T20">
        <v>0</v>
      </c>
      <c r="U20">
        <v>0</v>
      </c>
      <c r="V20">
        <v>0</v>
      </c>
      <c r="W20">
        <v>0</v>
      </c>
      <c r="X20">
        <v>0</v>
      </c>
      <c r="Y20">
        <v>0</v>
      </c>
      <c r="Z20">
        <v>2.0864105395983961</v>
      </c>
      <c r="AA20">
        <v>0</v>
      </c>
      <c r="AB20">
        <v>0</v>
      </c>
      <c r="AC20">
        <v>0</v>
      </c>
      <c r="AD20">
        <v>12.835371115689238</v>
      </c>
      <c r="AE20">
        <v>0</v>
      </c>
      <c r="AO20">
        <v>0</v>
      </c>
    </row>
    <row r="21" spans="1:41" x14ac:dyDescent="0.3">
      <c r="A21" t="s">
        <v>502</v>
      </c>
      <c r="B21" t="s">
        <v>500</v>
      </c>
      <c r="C21" t="s">
        <v>483</v>
      </c>
      <c r="D21">
        <v>458.14739285774277</v>
      </c>
      <c r="E21">
        <v>0.72675000000000001</v>
      </c>
      <c r="F21">
        <v>9.2814899999999998</v>
      </c>
      <c r="G21">
        <v>12.63320661613457</v>
      </c>
      <c r="H21">
        <v>11.921819730174821</v>
      </c>
      <c r="I21">
        <v>9.6889763865647591</v>
      </c>
      <c r="J21">
        <v>3.7029726466605997</v>
      </c>
      <c r="K21">
        <v>4.2845100000000018</v>
      </c>
      <c r="L21">
        <v>0</v>
      </c>
      <c r="M21">
        <v>0</v>
      </c>
      <c r="N21">
        <v>76.697606024420594</v>
      </c>
      <c r="O21">
        <v>69.248819999999995</v>
      </c>
      <c r="P21">
        <v>83.037032072567214</v>
      </c>
      <c r="Q21">
        <v>30.196186126797837</v>
      </c>
      <c r="R21">
        <v>0</v>
      </c>
      <c r="S21">
        <v>60.903257861821587</v>
      </c>
      <c r="T21">
        <v>0</v>
      </c>
      <c r="U21">
        <v>25.901144762589947</v>
      </c>
      <c r="V21">
        <v>0</v>
      </c>
      <c r="W21">
        <v>0</v>
      </c>
      <c r="X21">
        <v>7.0951199999999988</v>
      </c>
      <c r="Y21">
        <v>14.209841777113983</v>
      </c>
      <c r="Z21">
        <v>5.017951239666977</v>
      </c>
      <c r="AA21">
        <v>1.0770891339566424</v>
      </c>
      <c r="AB21">
        <v>0</v>
      </c>
      <c r="AC21">
        <v>0</v>
      </c>
      <c r="AD21">
        <v>19.02651011551966</v>
      </c>
      <c r="AE21">
        <v>0.80269836375362236</v>
      </c>
      <c r="AO21">
        <v>12.694409999999998</v>
      </c>
    </row>
    <row r="23" spans="1:41" ht="14.5" x14ac:dyDescent="0.3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O23" s="49">
        <v>693.11897692247533</v>
      </c>
    </row>
    <row r="24" spans="1:41" ht="14.5" x14ac:dyDescent="0.3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O24" s="49">
        <v>9.578506160269859E-2</v>
      </c>
    </row>
    <row r="26" spans="1:41" ht="14.5" x14ac:dyDescent="0.35">
      <c r="A26" s="49"/>
    </row>
    <row r="27" spans="1:41" ht="14.5" x14ac:dyDescent="0.35">
      <c r="A27" s="49"/>
    </row>
    <row r="28" spans="1:41" ht="14.5" x14ac:dyDescent="0.35">
      <c r="A28" s="49"/>
    </row>
    <row r="29" spans="1:41" ht="14.5" x14ac:dyDescent="0.35">
      <c r="A29" s="49"/>
      <c r="B29" s="50"/>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503</v>
      </c>
      <c r="B1" s="54" t="s">
        <v>504</v>
      </c>
      <c r="C1" s="54" t="s">
        <v>505</v>
      </c>
      <c r="D1" s="54" t="s">
        <v>506</v>
      </c>
      <c r="E1" s="54" t="s">
        <v>72</v>
      </c>
      <c r="F1" s="81" t="s">
        <v>507</v>
      </c>
      <c r="G1" s="81"/>
      <c r="H1" s="79" t="s">
        <v>508</v>
      </c>
      <c r="I1" s="79"/>
      <c r="J1" s="79" t="s">
        <v>509</v>
      </c>
      <c r="K1" s="79"/>
      <c r="L1" s="79" t="s">
        <v>510</v>
      </c>
      <c r="M1" s="79"/>
      <c r="N1" s="79" t="s">
        <v>511</v>
      </c>
      <c r="O1" s="79"/>
    </row>
    <row r="2" spans="1:15" s="48" customFormat="1" x14ac:dyDescent="0.3">
      <c r="A2" s="55" t="s">
        <v>512</v>
      </c>
      <c r="B2" s="55" t="s">
        <v>512</v>
      </c>
      <c r="C2" s="55"/>
      <c r="D2" s="55"/>
      <c r="E2" s="55"/>
      <c r="F2" s="56" t="s">
        <v>513</v>
      </c>
      <c r="G2" s="57" t="s">
        <v>514</v>
      </c>
      <c r="H2" s="56" t="s">
        <v>513</v>
      </c>
      <c r="I2" s="57" t="s">
        <v>514</v>
      </c>
      <c r="J2" s="56" t="s">
        <v>513</v>
      </c>
      <c r="K2" s="57" t="s">
        <v>514</v>
      </c>
      <c r="L2" s="56" t="s">
        <v>513</v>
      </c>
      <c r="M2" s="57" t="s">
        <v>514</v>
      </c>
      <c r="N2" s="56" t="s">
        <v>513</v>
      </c>
      <c r="O2" s="57" t="s">
        <v>514</v>
      </c>
    </row>
    <row r="3" spans="1:15" x14ac:dyDescent="0.3">
      <c r="A3" t="s">
        <v>515</v>
      </c>
      <c r="B3" t="s">
        <v>516</v>
      </c>
      <c r="C3" t="s">
        <v>517</v>
      </c>
      <c r="D3" t="s">
        <v>396</v>
      </c>
      <c r="E3" t="s">
        <v>363</v>
      </c>
      <c r="F3">
        <v>250</v>
      </c>
      <c r="G3">
        <v>250</v>
      </c>
      <c r="H3">
        <v>250</v>
      </c>
      <c r="I3">
        <v>250</v>
      </c>
      <c r="J3">
        <v>350</v>
      </c>
      <c r="K3">
        <v>350</v>
      </c>
      <c r="L3">
        <v>350</v>
      </c>
      <c r="M3">
        <v>350</v>
      </c>
      <c r="N3">
        <v>350</v>
      </c>
      <c r="O3">
        <v>350</v>
      </c>
    </row>
    <row r="4" spans="1:15" x14ac:dyDescent="0.3">
      <c r="A4" t="s">
        <v>515</v>
      </c>
      <c r="B4" t="s">
        <v>449</v>
      </c>
      <c r="C4" t="s">
        <v>517</v>
      </c>
      <c r="D4" t="s">
        <v>414</v>
      </c>
      <c r="E4" t="s">
        <v>363</v>
      </c>
      <c r="F4">
        <v>350</v>
      </c>
      <c r="G4">
        <v>350</v>
      </c>
      <c r="H4">
        <v>400</v>
      </c>
      <c r="I4">
        <v>400</v>
      </c>
      <c r="J4">
        <v>900</v>
      </c>
      <c r="K4">
        <v>900</v>
      </c>
      <c r="L4">
        <v>400</v>
      </c>
      <c r="M4">
        <v>400</v>
      </c>
      <c r="N4">
        <v>400</v>
      </c>
      <c r="O4">
        <v>400</v>
      </c>
    </row>
    <row r="5" spans="1:15" x14ac:dyDescent="0.3">
      <c r="A5" t="s">
        <v>515</v>
      </c>
      <c r="B5" t="s">
        <v>451</v>
      </c>
      <c r="C5" t="s">
        <v>517</v>
      </c>
      <c r="D5" t="s">
        <v>416</v>
      </c>
      <c r="E5" t="s">
        <v>363</v>
      </c>
      <c r="F5">
        <v>500</v>
      </c>
      <c r="G5">
        <v>500</v>
      </c>
      <c r="H5">
        <v>500</v>
      </c>
      <c r="I5">
        <v>500</v>
      </c>
      <c r="J5">
        <v>500</v>
      </c>
      <c r="K5">
        <v>500</v>
      </c>
      <c r="L5">
        <v>500</v>
      </c>
      <c r="M5">
        <v>500</v>
      </c>
      <c r="N5">
        <v>1000</v>
      </c>
      <c r="O5">
        <v>1000</v>
      </c>
    </row>
    <row r="6" spans="1:15" x14ac:dyDescent="0.3">
      <c r="A6" t="s">
        <v>515</v>
      </c>
      <c r="B6" t="s">
        <v>453</v>
      </c>
      <c r="C6" t="s">
        <v>517</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462</v>
      </c>
      <c r="E10" t="s">
        <v>363</v>
      </c>
      <c r="F10">
        <v>800</v>
      </c>
      <c r="G10">
        <v>800</v>
      </c>
      <c r="H10">
        <v>1200</v>
      </c>
      <c r="I10">
        <v>800</v>
      </c>
      <c r="J10">
        <v>1200</v>
      </c>
      <c r="K10">
        <v>800</v>
      </c>
      <c r="L10">
        <v>1200</v>
      </c>
      <c r="M10">
        <v>800</v>
      </c>
      <c r="N10">
        <v>1200</v>
      </c>
      <c r="O10">
        <v>800</v>
      </c>
    </row>
    <row r="11" spans="1:15" x14ac:dyDescent="0.3">
      <c r="A11" t="s">
        <v>423</v>
      </c>
      <c r="B11" t="s">
        <v>518</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519</v>
      </c>
      <c r="B13" t="s">
        <v>426</v>
      </c>
      <c r="C13" t="s">
        <v>520</v>
      </c>
      <c r="D13" t="s">
        <v>388</v>
      </c>
      <c r="E13" t="s">
        <v>363</v>
      </c>
      <c r="F13">
        <v>750</v>
      </c>
      <c r="G13">
        <v>700</v>
      </c>
      <c r="H13">
        <v>1250</v>
      </c>
      <c r="I13">
        <v>1250</v>
      </c>
      <c r="J13">
        <v>1844</v>
      </c>
      <c r="K13">
        <v>1812</v>
      </c>
      <c r="L13">
        <v>1844</v>
      </c>
      <c r="M13">
        <v>1812</v>
      </c>
      <c r="N13">
        <v>2344</v>
      </c>
      <c r="O13">
        <v>2312</v>
      </c>
    </row>
    <row r="14" spans="1:15" x14ac:dyDescent="0.3">
      <c r="A14" t="s">
        <v>519</v>
      </c>
      <c r="B14" t="s">
        <v>449</v>
      </c>
      <c r="C14" t="s">
        <v>520</v>
      </c>
      <c r="D14" t="s">
        <v>414</v>
      </c>
      <c r="E14" t="s">
        <v>363</v>
      </c>
      <c r="F14">
        <v>500</v>
      </c>
      <c r="G14">
        <v>400</v>
      </c>
      <c r="H14">
        <v>800</v>
      </c>
      <c r="I14">
        <v>750</v>
      </c>
      <c r="J14">
        <v>500</v>
      </c>
      <c r="K14">
        <v>400</v>
      </c>
      <c r="L14">
        <v>500</v>
      </c>
      <c r="M14">
        <v>400</v>
      </c>
      <c r="N14">
        <v>500</v>
      </c>
      <c r="O14">
        <v>400</v>
      </c>
    </row>
    <row r="15" spans="1:15" x14ac:dyDescent="0.3">
      <c r="A15" t="s">
        <v>519</v>
      </c>
      <c r="B15" t="s">
        <v>453</v>
      </c>
      <c r="C15" t="s">
        <v>520</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521</v>
      </c>
      <c r="C18" t="s">
        <v>386</v>
      </c>
      <c r="D18" t="s">
        <v>522</v>
      </c>
      <c r="E18" t="s">
        <v>363</v>
      </c>
      <c r="F18">
        <v>1000</v>
      </c>
      <c r="G18">
        <v>1000</v>
      </c>
      <c r="H18">
        <v>1000</v>
      </c>
      <c r="I18">
        <v>1000</v>
      </c>
      <c r="J18">
        <v>2500</v>
      </c>
      <c r="K18">
        <v>2500</v>
      </c>
      <c r="L18">
        <v>2000</v>
      </c>
      <c r="M18">
        <v>2000</v>
      </c>
      <c r="N18">
        <v>2000</v>
      </c>
      <c r="O18">
        <v>2000</v>
      </c>
    </row>
    <row r="19" spans="1:15" x14ac:dyDescent="0.3">
      <c r="A19" t="s">
        <v>424</v>
      </c>
      <c r="B19" t="s">
        <v>523</v>
      </c>
      <c r="C19" t="s">
        <v>386</v>
      </c>
      <c r="D19" t="s">
        <v>402</v>
      </c>
      <c r="E19" t="s">
        <v>363</v>
      </c>
      <c r="F19">
        <v>380</v>
      </c>
      <c r="G19">
        <v>0</v>
      </c>
      <c r="H19">
        <v>380</v>
      </c>
      <c r="I19">
        <v>0</v>
      </c>
      <c r="J19">
        <v>380</v>
      </c>
      <c r="K19">
        <v>0</v>
      </c>
      <c r="L19">
        <v>380</v>
      </c>
      <c r="M19">
        <v>0</v>
      </c>
      <c r="N19">
        <v>380</v>
      </c>
      <c r="O19">
        <v>0</v>
      </c>
    </row>
    <row r="20" spans="1:15" x14ac:dyDescent="0.3">
      <c r="A20" t="s">
        <v>424</v>
      </c>
      <c r="B20" t="s">
        <v>524</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516</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525</v>
      </c>
      <c r="C26" t="s">
        <v>387</v>
      </c>
      <c r="D26" t="s">
        <v>526</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518</v>
      </c>
      <c r="C29" t="s">
        <v>412</v>
      </c>
      <c r="D29" t="s">
        <v>399</v>
      </c>
      <c r="E29" t="s">
        <v>363</v>
      </c>
      <c r="F29">
        <v>4240</v>
      </c>
      <c r="G29">
        <v>1910</v>
      </c>
      <c r="H29">
        <v>6000</v>
      </c>
      <c r="I29">
        <v>3700</v>
      </c>
      <c r="J29">
        <v>6000</v>
      </c>
      <c r="K29">
        <v>3700</v>
      </c>
      <c r="L29">
        <v>6000</v>
      </c>
      <c r="M29">
        <v>3700</v>
      </c>
      <c r="N29">
        <v>6000</v>
      </c>
      <c r="O29">
        <v>3700</v>
      </c>
    </row>
    <row r="30" spans="1:15" x14ac:dyDescent="0.3">
      <c r="A30" t="s">
        <v>466</v>
      </c>
      <c r="B30" t="s">
        <v>516</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527</v>
      </c>
      <c r="C32" t="s">
        <v>390</v>
      </c>
      <c r="D32" t="s">
        <v>405</v>
      </c>
      <c r="E32" t="s">
        <v>363</v>
      </c>
      <c r="F32">
        <v>0</v>
      </c>
      <c r="G32">
        <v>800</v>
      </c>
      <c r="H32">
        <v>0</v>
      </c>
      <c r="I32">
        <v>600</v>
      </c>
      <c r="J32">
        <v>0</v>
      </c>
      <c r="K32">
        <v>800</v>
      </c>
      <c r="L32">
        <v>0</v>
      </c>
      <c r="M32">
        <v>800</v>
      </c>
      <c r="N32">
        <v>0</v>
      </c>
      <c r="O32">
        <v>800</v>
      </c>
    </row>
    <row r="33" spans="1:15" x14ac:dyDescent="0.3">
      <c r="A33" t="s">
        <v>427</v>
      </c>
      <c r="B33" t="s">
        <v>528</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529</v>
      </c>
      <c r="C35" t="s">
        <v>395</v>
      </c>
      <c r="D35" t="s">
        <v>395</v>
      </c>
      <c r="E35" t="s">
        <v>363</v>
      </c>
      <c r="F35">
        <v>400</v>
      </c>
      <c r="G35">
        <v>400</v>
      </c>
      <c r="H35">
        <v>400</v>
      </c>
      <c r="I35">
        <v>400</v>
      </c>
      <c r="J35">
        <v>400</v>
      </c>
      <c r="K35">
        <v>400</v>
      </c>
      <c r="L35">
        <v>400</v>
      </c>
      <c r="M35">
        <v>400</v>
      </c>
      <c r="N35">
        <v>400</v>
      </c>
      <c r="O35">
        <v>400</v>
      </c>
    </row>
    <row r="36" spans="1:15" x14ac:dyDescent="0.3">
      <c r="A36" t="s">
        <v>432</v>
      </c>
      <c r="B36" t="s">
        <v>530</v>
      </c>
      <c r="C36" t="s">
        <v>395</v>
      </c>
      <c r="D36" t="s">
        <v>391</v>
      </c>
      <c r="E36" t="s">
        <v>363</v>
      </c>
      <c r="F36">
        <v>600</v>
      </c>
      <c r="G36">
        <v>585</v>
      </c>
      <c r="H36">
        <v>600</v>
      </c>
      <c r="I36">
        <v>585</v>
      </c>
      <c r="J36">
        <v>600</v>
      </c>
      <c r="K36">
        <v>600</v>
      </c>
      <c r="L36">
        <v>600</v>
      </c>
      <c r="M36">
        <v>600</v>
      </c>
      <c r="N36">
        <v>600</v>
      </c>
      <c r="O36">
        <v>600</v>
      </c>
    </row>
    <row r="37" spans="1:15" x14ac:dyDescent="0.3">
      <c r="A37" t="s">
        <v>432</v>
      </c>
      <c r="B37" t="s">
        <v>531</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521</v>
      </c>
      <c r="C39" t="s">
        <v>395</v>
      </c>
      <c r="D39" t="s">
        <v>522</v>
      </c>
      <c r="E39" t="s">
        <v>363</v>
      </c>
      <c r="F39">
        <v>0</v>
      </c>
      <c r="G39">
        <v>0</v>
      </c>
      <c r="H39">
        <v>1400</v>
      </c>
      <c r="I39">
        <v>1400</v>
      </c>
      <c r="J39">
        <v>1400</v>
      </c>
      <c r="K39">
        <v>1400</v>
      </c>
      <c r="L39">
        <v>1400</v>
      </c>
      <c r="M39">
        <v>1400</v>
      </c>
      <c r="N39">
        <v>1400</v>
      </c>
      <c r="O39">
        <v>1400</v>
      </c>
    </row>
    <row r="40" spans="1:15" x14ac:dyDescent="0.3">
      <c r="A40" t="s">
        <v>529</v>
      </c>
      <c r="B40" t="s">
        <v>532</v>
      </c>
      <c r="C40" t="s">
        <v>395</v>
      </c>
      <c r="D40" t="s">
        <v>391</v>
      </c>
      <c r="E40" t="s">
        <v>363</v>
      </c>
      <c r="F40">
        <v>400</v>
      </c>
      <c r="G40">
        <v>400</v>
      </c>
      <c r="H40">
        <v>400</v>
      </c>
      <c r="I40">
        <v>400</v>
      </c>
      <c r="J40">
        <v>400</v>
      </c>
      <c r="K40">
        <v>400</v>
      </c>
      <c r="L40">
        <v>400</v>
      </c>
      <c r="M40">
        <v>400</v>
      </c>
      <c r="N40">
        <v>400</v>
      </c>
      <c r="O40">
        <v>400</v>
      </c>
    </row>
    <row r="41" spans="1:15" x14ac:dyDescent="0.3">
      <c r="A41" t="s">
        <v>432</v>
      </c>
      <c r="B41" t="s">
        <v>524</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533</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534</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527</v>
      </c>
      <c r="C45" t="s">
        <v>395</v>
      </c>
      <c r="D45" t="s">
        <v>405</v>
      </c>
      <c r="E45" t="s">
        <v>363</v>
      </c>
      <c r="F45">
        <v>0</v>
      </c>
      <c r="G45">
        <v>2500</v>
      </c>
      <c r="H45">
        <v>0</v>
      </c>
      <c r="I45">
        <v>3000</v>
      </c>
      <c r="J45">
        <v>0</v>
      </c>
      <c r="K45">
        <v>3000</v>
      </c>
      <c r="L45">
        <v>0</v>
      </c>
      <c r="M45">
        <v>3000</v>
      </c>
      <c r="N45">
        <v>0</v>
      </c>
      <c r="O45">
        <v>3000</v>
      </c>
    </row>
    <row r="46" spans="1:15" x14ac:dyDescent="0.3">
      <c r="A46" t="s">
        <v>432</v>
      </c>
      <c r="B46" t="s">
        <v>528</v>
      </c>
      <c r="C46" t="s">
        <v>395</v>
      </c>
      <c r="D46" t="s">
        <v>405</v>
      </c>
      <c r="E46" t="s">
        <v>363</v>
      </c>
      <c r="F46">
        <v>500</v>
      </c>
      <c r="G46">
        <v>0</v>
      </c>
      <c r="H46">
        <v>2000</v>
      </c>
      <c r="I46">
        <v>0</v>
      </c>
      <c r="J46">
        <v>4500</v>
      </c>
      <c r="K46">
        <v>0</v>
      </c>
      <c r="L46">
        <v>3500</v>
      </c>
      <c r="M46">
        <v>0</v>
      </c>
      <c r="N46">
        <v>4500</v>
      </c>
      <c r="O46">
        <v>0</v>
      </c>
    </row>
    <row r="47" spans="1:15" x14ac:dyDescent="0.3">
      <c r="A47" t="s">
        <v>432</v>
      </c>
      <c r="B47" t="s">
        <v>535</v>
      </c>
      <c r="C47" t="s">
        <v>395</v>
      </c>
      <c r="D47" t="s">
        <v>411</v>
      </c>
      <c r="E47" t="s">
        <v>363</v>
      </c>
      <c r="F47">
        <v>615</v>
      </c>
      <c r="G47">
        <v>615</v>
      </c>
      <c r="H47">
        <v>1315</v>
      </c>
      <c r="I47">
        <v>1300</v>
      </c>
      <c r="J47">
        <v>1815</v>
      </c>
      <c r="K47">
        <v>1815</v>
      </c>
      <c r="L47">
        <v>2315</v>
      </c>
      <c r="M47">
        <v>2315</v>
      </c>
      <c r="N47">
        <v>2315</v>
      </c>
      <c r="O47">
        <v>2315</v>
      </c>
    </row>
    <row r="48" spans="1:15" x14ac:dyDescent="0.3">
      <c r="A48" t="s">
        <v>530</v>
      </c>
      <c r="B48" t="s">
        <v>532</v>
      </c>
      <c r="C48" t="s">
        <v>391</v>
      </c>
      <c r="D48" t="s">
        <v>391</v>
      </c>
      <c r="E48" t="s">
        <v>363</v>
      </c>
      <c r="F48">
        <v>400</v>
      </c>
      <c r="G48">
        <v>600</v>
      </c>
      <c r="H48">
        <v>600</v>
      </c>
      <c r="I48">
        <v>600</v>
      </c>
      <c r="J48">
        <v>400</v>
      </c>
      <c r="K48">
        <v>600</v>
      </c>
      <c r="L48">
        <v>400</v>
      </c>
      <c r="M48">
        <v>600</v>
      </c>
      <c r="N48">
        <v>400</v>
      </c>
      <c r="O48">
        <v>600</v>
      </c>
    </row>
    <row r="49" spans="1:15" x14ac:dyDescent="0.3">
      <c r="A49" t="s">
        <v>530</v>
      </c>
      <c r="B49" t="s">
        <v>531</v>
      </c>
      <c r="C49" t="s">
        <v>391</v>
      </c>
      <c r="D49" t="s">
        <v>391</v>
      </c>
      <c r="E49" t="s">
        <v>363</v>
      </c>
      <c r="F49">
        <v>600</v>
      </c>
      <c r="G49">
        <v>590</v>
      </c>
      <c r="H49">
        <v>600</v>
      </c>
      <c r="I49">
        <v>600</v>
      </c>
      <c r="J49">
        <v>1100</v>
      </c>
      <c r="K49">
        <v>1090</v>
      </c>
      <c r="L49">
        <v>1100</v>
      </c>
      <c r="M49">
        <v>1090</v>
      </c>
      <c r="N49">
        <v>1100</v>
      </c>
      <c r="O49">
        <v>1090</v>
      </c>
    </row>
    <row r="50" spans="1:15" x14ac:dyDescent="0.3">
      <c r="A50" t="s">
        <v>530</v>
      </c>
      <c r="B50" t="s">
        <v>440</v>
      </c>
      <c r="C50" t="s">
        <v>391</v>
      </c>
      <c r="D50" t="s">
        <v>405</v>
      </c>
      <c r="E50" t="s">
        <v>363</v>
      </c>
      <c r="F50">
        <v>0</v>
      </c>
      <c r="G50">
        <v>0</v>
      </c>
      <c r="H50">
        <v>0</v>
      </c>
      <c r="I50">
        <v>0</v>
      </c>
      <c r="J50">
        <v>500</v>
      </c>
      <c r="K50">
        <v>500</v>
      </c>
      <c r="L50">
        <v>1500</v>
      </c>
      <c r="M50">
        <v>1500</v>
      </c>
      <c r="N50">
        <v>500</v>
      </c>
      <c r="O50">
        <v>500</v>
      </c>
    </row>
    <row r="51" spans="1:15" x14ac:dyDescent="0.3">
      <c r="A51" t="s">
        <v>530</v>
      </c>
      <c r="B51" t="s">
        <v>535</v>
      </c>
      <c r="C51" t="s">
        <v>391</v>
      </c>
      <c r="D51" t="s">
        <v>411</v>
      </c>
      <c r="E51" t="s">
        <v>363</v>
      </c>
      <c r="F51">
        <v>1700</v>
      </c>
      <c r="G51">
        <v>1300</v>
      </c>
      <c r="H51">
        <v>1700</v>
      </c>
      <c r="I51">
        <v>1300</v>
      </c>
      <c r="J51">
        <v>1700</v>
      </c>
      <c r="K51">
        <v>1300</v>
      </c>
      <c r="L51">
        <v>2700</v>
      </c>
      <c r="M51">
        <v>2300</v>
      </c>
      <c r="N51">
        <v>2700</v>
      </c>
      <c r="O51">
        <v>2300</v>
      </c>
    </row>
    <row r="52" spans="1:15" x14ac:dyDescent="0.3">
      <c r="A52" t="s">
        <v>531</v>
      </c>
      <c r="B52" t="s">
        <v>521</v>
      </c>
      <c r="C52" t="s">
        <v>391</v>
      </c>
      <c r="D52" t="s">
        <v>522</v>
      </c>
      <c r="E52" t="s">
        <v>363</v>
      </c>
      <c r="F52">
        <v>0</v>
      </c>
      <c r="G52">
        <v>0</v>
      </c>
      <c r="H52">
        <v>1400</v>
      </c>
      <c r="I52">
        <v>1400</v>
      </c>
      <c r="J52">
        <v>1400</v>
      </c>
      <c r="K52">
        <v>1400</v>
      </c>
      <c r="L52">
        <v>1400</v>
      </c>
      <c r="M52">
        <v>1400</v>
      </c>
      <c r="N52">
        <v>1400</v>
      </c>
      <c r="O52">
        <v>1400</v>
      </c>
    </row>
    <row r="53" spans="1:15" x14ac:dyDescent="0.3">
      <c r="A53" t="s">
        <v>531</v>
      </c>
      <c r="B53" t="s">
        <v>439</v>
      </c>
      <c r="C53" t="s">
        <v>391</v>
      </c>
      <c r="D53" t="s">
        <v>404</v>
      </c>
      <c r="E53" t="s">
        <v>363</v>
      </c>
      <c r="F53">
        <v>700</v>
      </c>
      <c r="G53">
        <v>700</v>
      </c>
      <c r="H53">
        <v>700</v>
      </c>
      <c r="I53">
        <v>700</v>
      </c>
      <c r="J53">
        <v>700</v>
      </c>
      <c r="K53">
        <v>700</v>
      </c>
      <c r="L53">
        <v>700</v>
      </c>
      <c r="M53">
        <v>700</v>
      </c>
      <c r="N53">
        <v>700</v>
      </c>
      <c r="O53">
        <v>700</v>
      </c>
    </row>
    <row r="54" spans="1:15" x14ac:dyDescent="0.3">
      <c r="A54" t="s">
        <v>531</v>
      </c>
      <c r="B54" t="s">
        <v>534</v>
      </c>
      <c r="C54" t="s">
        <v>391</v>
      </c>
      <c r="D54" t="s">
        <v>417</v>
      </c>
      <c r="E54" t="s">
        <v>363</v>
      </c>
      <c r="F54">
        <v>1640</v>
      </c>
      <c r="G54">
        <v>1640</v>
      </c>
      <c r="H54">
        <v>1700</v>
      </c>
      <c r="I54">
        <v>1640</v>
      </c>
      <c r="J54">
        <v>2140</v>
      </c>
      <c r="K54">
        <v>2140</v>
      </c>
      <c r="L54">
        <v>1640</v>
      </c>
      <c r="M54">
        <v>1640</v>
      </c>
      <c r="N54">
        <v>2640</v>
      </c>
      <c r="O54">
        <v>2640</v>
      </c>
    </row>
    <row r="55" spans="1:15" x14ac:dyDescent="0.3">
      <c r="A55" t="s">
        <v>531</v>
      </c>
      <c r="B55" t="s">
        <v>536</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537</v>
      </c>
      <c r="C60" t="s">
        <v>393</v>
      </c>
      <c r="D60" t="s">
        <v>417</v>
      </c>
      <c r="E60" t="s">
        <v>363</v>
      </c>
      <c r="F60">
        <v>0</v>
      </c>
      <c r="G60">
        <v>0</v>
      </c>
      <c r="H60">
        <v>0</v>
      </c>
      <c r="I60">
        <v>0</v>
      </c>
      <c r="J60">
        <v>0</v>
      </c>
      <c r="K60">
        <v>0</v>
      </c>
      <c r="L60">
        <v>0</v>
      </c>
      <c r="M60">
        <v>0</v>
      </c>
      <c r="N60">
        <v>1000</v>
      </c>
      <c r="O60">
        <v>1000</v>
      </c>
    </row>
    <row r="61" spans="1:15" x14ac:dyDescent="0.3">
      <c r="A61" t="s">
        <v>430</v>
      </c>
      <c r="B61" t="s">
        <v>538</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539</v>
      </c>
      <c r="C62" t="s">
        <v>393</v>
      </c>
      <c r="D62" t="s">
        <v>411</v>
      </c>
      <c r="E62" t="s">
        <v>363</v>
      </c>
      <c r="F62">
        <v>0</v>
      </c>
      <c r="G62">
        <v>0</v>
      </c>
      <c r="H62">
        <v>0</v>
      </c>
      <c r="I62">
        <v>0</v>
      </c>
      <c r="J62">
        <v>800</v>
      </c>
      <c r="K62">
        <v>800</v>
      </c>
      <c r="L62">
        <v>800</v>
      </c>
      <c r="M62">
        <v>800</v>
      </c>
      <c r="N62">
        <v>800</v>
      </c>
      <c r="O62">
        <v>800</v>
      </c>
    </row>
    <row r="63" spans="1:15" x14ac:dyDescent="0.3">
      <c r="A63" t="s">
        <v>430</v>
      </c>
      <c r="B63" t="s">
        <v>536</v>
      </c>
      <c r="C63" t="s">
        <v>393</v>
      </c>
      <c r="D63" t="s">
        <v>411</v>
      </c>
      <c r="E63" t="s">
        <v>363</v>
      </c>
      <c r="F63">
        <v>1200</v>
      </c>
      <c r="G63">
        <v>1200</v>
      </c>
      <c r="H63">
        <v>1200</v>
      </c>
      <c r="I63">
        <v>1200</v>
      </c>
      <c r="J63">
        <v>800</v>
      </c>
      <c r="K63">
        <v>800</v>
      </c>
      <c r="L63">
        <v>800</v>
      </c>
      <c r="M63">
        <v>800</v>
      </c>
      <c r="N63">
        <v>800</v>
      </c>
      <c r="O63">
        <v>800</v>
      </c>
    </row>
    <row r="64" spans="1:15" x14ac:dyDescent="0.3">
      <c r="A64" t="s">
        <v>540</v>
      </c>
      <c r="B64" t="s">
        <v>541</v>
      </c>
      <c r="C64" t="s">
        <v>394</v>
      </c>
      <c r="D64" t="s">
        <v>399</v>
      </c>
      <c r="E64" t="s">
        <v>363</v>
      </c>
      <c r="F64">
        <v>50</v>
      </c>
      <c r="G64">
        <v>150</v>
      </c>
      <c r="H64">
        <v>150</v>
      </c>
      <c r="I64">
        <v>200</v>
      </c>
      <c r="J64">
        <v>150</v>
      </c>
      <c r="K64">
        <v>200</v>
      </c>
      <c r="L64">
        <v>150</v>
      </c>
      <c r="M64">
        <v>200</v>
      </c>
      <c r="N64">
        <v>150</v>
      </c>
      <c r="O64">
        <v>200</v>
      </c>
    </row>
    <row r="65" spans="1:15" x14ac:dyDescent="0.3">
      <c r="A65" t="s">
        <v>431</v>
      </c>
      <c r="B65" t="s">
        <v>521</v>
      </c>
      <c r="C65" t="s">
        <v>394</v>
      </c>
      <c r="D65" t="s">
        <v>522</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518</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542</v>
      </c>
      <c r="C68" t="s">
        <v>394</v>
      </c>
      <c r="D68" t="s">
        <v>402</v>
      </c>
      <c r="E68" t="s">
        <v>363</v>
      </c>
      <c r="F68">
        <v>380</v>
      </c>
      <c r="G68">
        <v>0</v>
      </c>
      <c r="H68">
        <v>380</v>
      </c>
      <c r="I68">
        <v>0</v>
      </c>
      <c r="J68">
        <v>380</v>
      </c>
      <c r="K68">
        <v>0</v>
      </c>
      <c r="L68">
        <v>380</v>
      </c>
      <c r="M68">
        <v>0</v>
      </c>
      <c r="N68">
        <v>380</v>
      </c>
      <c r="O68">
        <v>0</v>
      </c>
    </row>
    <row r="69" spans="1:15" x14ac:dyDescent="0.3">
      <c r="A69" t="s">
        <v>521</v>
      </c>
      <c r="B69" t="s">
        <v>435</v>
      </c>
      <c r="C69" t="s">
        <v>522</v>
      </c>
      <c r="D69" t="s">
        <v>398</v>
      </c>
      <c r="E69" t="s">
        <v>363</v>
      </c>
      <c r="F69">
        <v>500</v>
      </c>
      <c r="G69">
        <v>500</v>
      </c>
      <c r="H69">
        <v>500</v>
      </c>
      <c r="I69">
        <v>500</v>
      </c>
      <c r="J69">
        <v>1500</v>
      </c>
      <c r="K69">
        <v>1500</v>
      </c>
      <c r="L69">
        <v>500</v>
      </c>
      <c r="M69">
        <v>500</v>
      </c>
      <c r="N69">
        <v>500</v>
      </c>
      <c r="O69">
        <v>500</v>
      </c>
    </row>
    <row r="70" spans="1:15" x14ac:dyDescent="0.3">
      <c r="A70" t="s">
        <v>521</v>
      </c>
      <c r="B70" t="s">
        <v>543</v>
      </c>
      <c r="C70" t="s">
        <v>522</v>
      </c>
      <c r="D70" t="s">
        <v>544</v>
      </c>
      <c r="E70" t="s">
        <v>363</v>
      </c>
      <c r="F70">
        <v>450</v>
      </c>
      <c r="G70">
        <v>80</v>
      </c>
      <c r="H70">
        <v>450</v>
      </c>
      <c r="I70">
        <v>280</v>
      </c>
      <c r="J70">
        <v>500</v>
      </c>
      <c r="K70">
        <v>500</v>
      </c>
      <c r="L70">
        <v>500</v>
      </c>
      <c r="M70">
        <v>500</v>
      </c>
      <c r="N70">
        <v>500</v>
      </c>
      <c r="O70">
        <v>500</v>
      </c>
    </row>
    <row r="71" spans="1:15" x14ac:dyDescent="0.3">
      <c r="A71" t="s">
        <v>521</v>
      </c>
      <c r="B71" t="s">
        <v>439</v>
      </c>
      <c r="C71" t="s">
        <v>522</v>
      </c>
      <c r="D71" t="s">
        <v>404</v>
      </c>
      <c r="E71" t="s">
        <v>363</v>
      </c>
      <c r="F71">
        <v>1000</v>
      </c>
      <c r="G71">
        <v>1000</v>
      </c>
      <c r="H71">
        <v>1000</v>
      </c>
      <c r="I71">
        <v>1000</v>
      </c>
      <c r="J71">
        <v>2500</v>
      </c>
      <c r="K71">
        <v>2500</v>
      </c>
      <c r="L71">
        <v>1000</v>
      </c>
      <c r="M71">
        <v>1000</v>
      </c>
      <c r="N71">
        <v>2000</v>
      </c>
      <c r="O71">
        <v>2000</v>
      </c>
    </row>
    <row r="72" spans="1:15" x14ac:dyDescent="0.3">
      <c r="A72" t="s">
        <v>521</v>
      </c>
      <c r="B72" t="s">
        <v>534</v>
      </c>
      <c r="C72" t="s">
        <v>522</v>
      </c>
      <c r="D72" t="s">
        <v>417</v>
      </c>
      <c r="E72" t="s">
        <v>363</v>
      </c>
      <c r="F72">
        <v>0</v>
      </c>
      <c r="G72">
        <v>0</v>
      </c>
      <c r="H72">
        <v>2800</v>
      </c>
      <c r="I72">
        <v>2800</v>
      </c>
      <c r="J72">
        <v>1400</v>
      </c>
      <c r="K72">
        <v>1400</v>
      </c>
      <c r="L72">
        <v>2900</v>
      </c>
      <c r="M72">
        <v>2900</v>
      </c>
      <c r="N72">
        <v>2400</v>
      </c>
      <c r="O72">
        <v>2400</v>
      </c>
    </row>
    <row r="73" spans="1:15" x14ac:dyDescent="0.3">
      <c r="A73" t="s">
        <v>516</v>
      </c>
      <c r="B73" t="s">
        <v>545</v>
      </c>
      <c r="C73" t="s">
        <v>396</v>
      </c>
      <c r="D73" t="s">
        <v>399</v>
      </c>
      <c r="E73" t="s">
        <v>363</v>
      </c>
      <c r="F73">
        <v>500</v>
      </c>
      <c r="G73">
        <v>500</v>
      </c>
      <c r="H73">
        <v>500</v>
      </c>
      <c r="I73">
        <v>500</v>
      </c>
      <c r="J73">
        <v>500</v>
      </c>
      <c r="K73">
        <v>500</v>
      </c>
      <c r="L73">
        <v>500</v>
      </c>
      <c r="M73">
        <v>500</v>
      </c>
      <c r="N73">
        <v>500</v>
      </c>
      <c r="O73">
        <v>500</v>
      </c>
    </row>
    <row r="74" spans="1:15" x14ac:dyDescent="0.3">
      <c r="A74" t="s">
        <v>516</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516</v>
      </c>
      <c r="B75" t="s">
        <v>525</v>
      </c>
      <c r="C75" t="s">
        <v>396</v>
      </c>
      <c r="D75" t="s">
        <v>526</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462</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462</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462</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462</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462</v>
      </c>
      <c r="D82" t="s">
        <v>408</v>
      </c>
      <c r="E82" t="s">
        <v>363</v>
      </c>
      <c r="F82">
        <v>2000</v>
      </c>
      <c r="G82">
        <v>2000</v>
      </c>
      <c r="H82">
        <v>2000</v>
      </c>
      <c r="I82">
        <v>2000</v>
      </c>
      <c r="J82">
        <v>2000</v>
      </c>
      <c r="K82">
        <v>2000</v>
      </c>
      <c r="L82">
        <v>2000</v>
      </c>
      <c r="M82">
        <v>2000</v>
      </c>
      <c r="N82">
        <v>2000</v>
      </c>
      <c r="O82">
        <v>2000</v>
      </c>
    </row>
    <row r="83" spans="1:15" x14ac:dyDescent="0.3">
      <c r="A83" t="s">
        <v>435</v>
      </c>
      <c r="B83" t="s">
        <v>543</v>
      </c>
      <c r="C83" t="s">
        <v>398</v>
      </c>
      <c r="D83" t="s">
        <v>544</v>
      </c>
      <c r="E83" t="s">
        <v>363</v>
      </c>
      <c r="F83">
        <v>300</v>
      </c>
      <c r="G83">
        <v>300</v>
      </c>
      <c r="H83">
        <v>1250</v>
      </c>
      <c r="I83">
        <v>1200</v>
      </c>
      <c r="J83">
        <v>1100</v>
      </c>
      <c r="K83">
        <v>1100</v>
      </c>
      <c r="L83">
        <v>1100</v>
      </c>
      <c r="M83">
        <v>1100</v>
      </c>
      <c r="N83">
        <v>1100</v>
      </c>
      <c r="O83">
        <v>1100</v>
      </c>
    </row>
    <row r="84" spans="1:15" x14ac:dyDescent="0.3">
      <c r="A84" t="s">
        <v>546</v>
      </c>
      <c r="B84" t="s">
        <v>541</v>
      </c>
      <c r="C84" t="s">
        <v>399</v>
      </c>
      <c r="D84" t="s">
        <v>399</v>
      </c>
      <c r="E84" t="s">
        <v>363</v>
      </c>
      <c r="F84">
        <v>300</v>
      </c>
      <c r="G84">
        <v>300</v>
      </c>
      <c r="H84">
        <v>400</v>
      </c>
      <c r="I84">
        <v>400</v>
      </c>
      <c r="J84">
        <v>400</v>
      </c>
      <c r="K84">
        <v>400</v>
      </c>
      <c r="L84">
        <v>400</v>
      </c>
      <c r="M84">
        <v>400</v>
      </c>
      <c r="N84">
        <v>400</v>
      </c>
      <c r="O84">
        <v>400</v>
      </c>
    </row>
    <row r="85" spans="1:15" x14ac:dyDescent="0.3">
      <c r="A85" t="s">
        <v>546</v>
      </c>
      <c r="B85" t="s">
        <v>541</v>
      </c>
      <c r="C85" t="s">
        <v>399</v>
      </c>
      <c r="D85" t="s">
        <v>399</v>
      </c>
      <c r="E85" t="s">
        <v>363</v>
      </c>
      <c r="F85">
        <v>300</v>
      </c>
      <c r="G85">
        <v>300</v>
      </c>
      <c r="H85">
        <v>400</v>
      </c>
      <c r="I85">
        <v>400</v>
      </c>
      <c r="J85">
        <v>400</v>
      </c>
      <c r="K85">
        <v>400</v>
      </c>
      <c r="L85">
        <v>400</v>
      </c>
      <c r="M85">
        <v>400</v>
      </c>
      <c r="N85">
        <v>400</v>
      </c>
      <c r="O85">
        <v>400</v>
      </c>
    </row>
    <row r="86" spans="1:15" x14ac:dyDescent="0.3">
      <c r="A86" t="s">
        <v>546</v>
      </c>
      <c r="B86" t="s">
        <v>547</v>
      </c>
      <c r="C86" t="s">
        <v>399</v>
      </c>
      <c r="D86" t="s">
        <v>399</v>
      </c>
      <c r="E86" t="s">
        <v>363</v>
      </c>
      <c r="F86">
        <v>1400</v>
      </c>
      <c r="G86">
        <v>2600</v>
      </c>
      <c r="H86">
        <v>1750</v>
      </c>
      <c r="I86">
        <v>3200</v>
      </c>
      <c r="J86">
        <v>2750</v>
      </c>
      <c r="K86">
        <v>4200</v>
      </c>
      <c r="L86">
        <v>2750</v>
      </c>
      <c r="M86">
        <v>4200</v>
      </c>
      <c r="N86">
        <v>2750</v>
      </c>
      <c r="O86">
        <v>4200</v>
      </c>
    </row>
    <row r="87" spans="1:15" x14ac:dyDescent="0.3">
      <c r="A87" t="s">
        <v>546</v>
      </c>
      <c r="B87" t="s">
        <v>518</v>
      </c>
      <c r="C87" t="s">
        <v>399</v>
      </c>
      <c r="D87" t="s">
        <v>399</v>
      </c>
      <c r="E87" t="s">
        <v>363</v>
      </c>
      <c r="F87">
        <v>1550</v>
      </c>
      <c r="G87">
        <v>3750</v>
      </c>
      <c r="H87">
        <v>2100</v>
      </c>
      <c r="I87">
        <v>4100</v>
      </c>
      <c r="J87">
        <v>2100</v>
      </c>
      <c r="K87">
        <v>4100</v>
      </c>
      <c r="L87">
        <v>2100</v>
      </c>
      <c r="M87">
        <v>4100</v>
      </c>
      <c r="N87">
        <v>2100</v>
      </c>
      <c r="O87">
        <v>4100</v>
      </c>
    </row>
    <row r="88" spans="1:15" x14ac:dyDescent="0.3">
      <c r="A88" t="s">
        <v>547</v>
      </c>
      <c r="B88" t="s">
        <v>545</v>
      </c>
      <c r="C88" t="s">
        <v>399</v>
      </c>
      <c r="D88" t="s">
        <v>399</v>
      </c>
      <c r="E88" t="s">
        <v>363</v>
      </c>
      <c r="F88">
        <v>9999</v>
      </c>
      <c r="G88">
        <v>4500</v>
      </c>
      <c r="H88">
        <v>9999</v>
      </c>
      <c r="I88">
        <v>5700</v>
      </c>
      <c r="J88">
        <v>9999</v>
      </c>
      <c r="K88">
        <v>5700</v>
      </c>
      <c r="L88">
        <v>9999</v>
      </c>
      <c r="M88">
        <v>5700</v>
      </c>
      <c r="N88">
        <v>10999</v>
      </c>
      <c r="O88">
        <v>6700</v>
      </c>
    </row>
    <row r="89" spans="1:15" x14ac:dyDescent="0.3">
      <c r="A89" t="s">
        <v>547</v>
      </c>
      <c r="B89" t="s">
        <v>548</v>
      </c>
      <c r="C89" t="s">
        <v>399</v>
      </c>
      <c r="D89" t="s">
        <v>399</v>
      </c>
      <c r="E89" t="s">
        <v>363</v>
      </c>
      <c r="F89">
        <v>700</v>
      </c>
      <c r="G89">
        <v>900</v>
      </c>
      <c r="H89">
        <v>700</v>
      </c>
      <c r="I89">
        <v>900</v>
      </c>
      <c r="J89">
        <v>700</v>
      </c>
      <c r="K89">
        <v>900</v>
      </c>
      <c r="L89">
        <v>700</v>
      </c>
      <c r="M89">
        <v>900</v>
      </c>
      <c r="N89">
        <v>700</v>
      </c>
      <c r="O89">
        <v>900</v>
      </c>
    </row>
    <row r="90" spans="1:15" x14ac:dyDescent="0.3">
      <c r="A90" t="s">
        <v>547</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518</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548</v>
      </c>
      <c r="B92" t="s">
        <v>541</v>
      </c>
      <c r="C92" t="s">
        <v>399</v>
      </c>
      <c r="D92" t="s">
        <v>399</v>
      </c>
      <c r="E92" t="s">
        <v>363</v>
      </c>
      <c r="F92">
        <v>350</v>
      </c>
      <c r="G92">
        <v>300</v>
      </c>
      <c r="H92">
        <v>500</v>
      </c>
      <c r="I92">
        <v>450</v>
      </c>
      <c r="J92">
        <v>500</v>
      </c>
      <c r="K92">
        <v>450</v>
      </c>
      <c r="L92">
        <v>500</v>
      </c>
      <c r="M92">
        <v>450</v>
      </c>
      <c r="N92">
        <v>500</v>
      </c>
      <c r="O92">
        <v>450</v>
      </c>
    </row>
    <row r="93" spans="1:15" x14ac:dyDescent="0.3">
      <c r="A93" t="s">
        <v>549</v>
      </c>
      <c r="B93" t="s">
        <v>548</v>
      </c>
      <c r="C93" t="s">
        <v>399</v>
      </c>
      <c r="D93" t="s">
        <v>399</v>
      </c>
      <c r="E93" t="s">
        <v>363</v>
      </c>
      <c r="F93">
        <v>0</v>
      </c>
      <c r="G93">
        <v>0</v>
      </c>
      <c r="H93">
        <v>0</v>
      </c>
      <c r="I93">
        <v>0</v>
      </c>
      <c r="J93">
        <v>1000</v>
      </c>
      <c r="K93">
        <v>1000</v>
      </c>
      <c r="L93">
        <v>1000</v>
      </c>
      <c r="M93">
        <v>1000</v>
      </c>
      <c r="N93">
        <v>1000</v>
      </c>
      <c r="O93">
        <v>1000</v>
      </c>
    </row>
    <row r="94" spans="1:15" x14ac:dyDescent="0.3">
      <c r="A94" t="s">
        <v>549</v>
      </c>
      <c r="B94" t="s">
        <v>438</v>
      </c>
      <c r="C94" t="s">
        <v>399</v>
      </c>
      <c r="D94" t="s">
        <v>403</v>
      </c>
      <c r="E94" t="s">
        <v>363</v>
      </c>
      <c r="F94">
        <v>200</v>
      </c>
      <c r="G94">
        <v>200</v>
      </c>
      <c r="H94">
        <v>200</v>
      </c>
      <c r="I94">
        <v>200</v>
      </c>
      <c r="J94">
        <v>200</v>
      </c>
      <c r="K94">
        <v>200</v>
      </c>
      <c r="L94">
        <v>200</v>
      </c>
      <c r="M94">
        <v>200</v>
      </c>
      <c r="N94">
        <v>200</v>
      </c>
      <c r="O94">
        <v>200</v>
      </c>
    </row>
    <row r="95" spans="1:15" x14ac:dyDescent="0.3">
      <c r="A95" t="s">
        <v>549</v>
      </c>
      <c r="B95" t="s">
        <v>454</v>
      </c>
      <c r="C95" t="s">
        <v>399</v>
      </c>
      <c r="D95" t="s">
        <v>419</v>
      </c>
      <c r="E95" t="s">
        <v>363</v>
      </c>
      <c r="F95">
        <v>0</v>
      </c>
      <c r="G95">
        <v>0</v>
      </c>
      <c r="H95">
        <v>600</v>
      </c>
      <c r="I95">
        <v>600</v>
      </c>
      <c r="J95">
        <v>600</v>
      </c>
      <c r="K95">
        <v>600</v>
      </c>
      <c r="L95">
        <v>600</v>
      </c>
      <c r="M95">
        <v>600</v>
      </c>
      <c r="N95">
        <v>600</v>
      </c>
      <c r="O95">
        <v>600</v>
      </c>
    </row>
    <row r="96" spans="1:15" x14ac:dyDescent="0.3">
      <c r="A96" t="s">
        <v>545</v>
      </c>
      <c r="B96" t="s">
        <v>549</v>
      </c>
      <c r="C96" t="s">
        <v>399</v>
      </c>
      <c r="D96" t="s">
        <v>399</v>
      </c>
      <c r="E96" t="s">
        <v>363</v>
      </c>
      <c r="F96">
        <v>1100</v>
      </c>
      <c r="G96">
        <v>1200</v>
      </c>
      <c r="H96">
        <v>1100</v>
      </c>
      <c r="I96">
        <v>1200</v>
      </c>
      <c r="J96">
        <v>2100</v>
      </c>
      <c r="K96">
        <v>2200</v>
      </c>
      <c r="L96">
        <v>2100</v>
      </c>
      <c r="M96">
        <v>2200</v>
      </c>
      <c r="N96">
        <v>2100</v>
      </c>
      <c r="O96">
        <v>2200</v>
      </c>
    </row>
    <row r="97" spans="1:15" x14ac:dyDescent="0.3">
      <c r="A97" t="s">
        <v>467</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467</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467</v>
      </c>
      <c r="B99" t="s">
        <v>535</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534</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550</v>
      </c>
      <c r="B103" t="s">
        <v>537</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550</v>
      </c>
      <c r="B104" t="s">
        <v>534</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550</v>
      </c>
      <c r="B105" t="s">
        <v>539</v>
      </c>
      <c r="C105" t="s">
        <v>417</v>
      </c>
      <c r="D105" t="s">
        <v>411</v>
      </c>
      <c r="E105" t="s">
        <v>363</v>
      </c>
      <c r="F105">
        <v>600</v>
      </c>
      <c r="G105">
        <v>1000</v>
      </c>
      <c r="H105">
        <v>600</v>
      </c>
      <c r="I105">
        <v>1000</v>
      </c>
      <c r="J105">
        <v>600</v>
      </c>
      <c r="K105">
        <v>1000</v>
      </c>
      <c r="L105">
        <v>600</v>
      </c>
      <c r="M105">
        <v>1000</v>
      </c>
      <c r="N105">
        <v>600</v>
      </c>
      <c r="O105">
        <v>1000</v>
      </c>
    </row>
    <row r="106" spans="1:15" x14ac:dyDescent="0.3">
      <c r="A106" t="s">
        <v>537</v>
      </c>
      <c r="B106" t="s">
        <v>538</v>
      </c>
      <c r="C106" t="s">
        <v>417</v>
      </c>
      <c r="D106" t="s">
        <v>411</v>
      </c>
      <c r="E106" t="s">
        <v>363</v>
      </c>
      <c r="F106">
        <v>700</v>
      </c>
      <c r="G106">
        <v>600</v>
      </c>
      <c r="H106">
        <v>700</v>
      </c>
      <c r="I106">
        <v>600</v>
      </c>
      <c r="J106">
        <v>700</v>
      </c>
      <c r="K106">
        <v>600</v>
      </c>
      <c r="L106">
        <v>700</v>
      </c>
      <c r="M106">
        <v>600</v>
      </c>
      <c r="N106">
        <v>700</v>
      </c>
      <c r="O106">
        <v>600</v>
      </c>
    </row>
    <row r="107" spans="1:15" x14ac:dyDescent="0.3">
      <c r="A107" t="s">
        <v>537</v>
      </c>
      <c r="B107" t="s">
        <v>539</v>
      </c>
      <c r="C107" t="s">
        <v>417</v>
      </c>
      <c r="D107" t="s">
        <v>411</v>
      </c>
      <c r="E107" t="s">
        <v>363</v>
      </c>
      <c r="F107">
        <v>250</v>
      </c>
      <c r="G107">
        <v>300</v>
      </c>
      <c r="H107">
        <v>250</v>
      </c>
      <c r="I107">
        <v>300</v>
      </c>
      <c r="J107">
        <v>250</v>
      </c>
      <c r="K107">
        <v>300</v>
      </c>
      <c r="L107">
        <v>250</v>
      </c>
      <c r="M107">
        <v>300</v>
      </c>
      <c r="N107">
        <v>750</v>
      </c>
      <c r="O107">
        <v>800</v>
      </c>
    </row>
    <row r="108" spans="1:15" x14ac:dyDescent="0.3">
      <c r="A108" t="s">
        <v>534</v>
      </c>
      <c r="B108" t="s">
        <v>536</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527</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528</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527</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528</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535</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538</v>
      </c>
      <c r="B115" t="s">
        <v>539</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539</v>
      </c>
      <c r="B116" t="s">
        <v>536</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536</v>
      </c>
      <c r="B117" t="s">
        <v>535</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80" t="s">
        <v>551</v>
      </c>
      <c r="B120" s="80"/>
      <c r="C120" s="80"/>
      <c r="D120" s="80"/>
      <c r="E120" s="80"/>
      <c r="F120" s="80"/>
    </row>
    <row r="121" spans="1:15" x14ac:dyDescent="0.3">
      <c r="G121" s="1" t="s">
        <v>552</v>
      </c>
    </row>
    <row r="122" spans="1:15" x14ac:dyDescent="0.3">
      <c r="A122" s="1" t="s">
        <v>553</v>
      </c>
      <c r="B122" t="s">
        <v>554</v>
      </c>
      <c r="G122" t="s">
        <v>555</v>
      </c>
    </row>
    <row r="123" spans="1:15" x14ac:dyDescent="0.3">
      <c r="A123" s="1" t="s">
        <v>556</v>
      </c>
      <c r="B123" t="s">
        <v>557</v>
      </c>
      <c r="G123" t="s">
        <v>558</v>
      </c>
    </row>
    <row r="124" spans="1:15" x14ac:dyDescent="0.3">
      <c r="A124" s="1" t="s">
        <v>559</v>
      </c>
      <c r="B124" t="s">
        <v>560</v>
      </c>
      <c r="G124" t="s">
        <v>561</v>
      </c>
    </row>
  </sheetData>
  <mergeCells count="6">
    <mergeCell ref="N1:O1"/>
    <mergeCell ref="A120:F120"/>
    <mergeCell ref="F1:G1"/>
    <mergeCell ref="H1:I1"/>
    <mergeCell ref="J1:K1"/>
    <mergeCell ref="L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activeCell="AG32" sqref="AG32"/>
    </sheetView>
  </sheetViews>
  <sheetFormatPr defaultColWidth="8.58203125" defaultRowHeight="14" x14ac:dyDescent="0.3"/>
  <cols>
    <col min="1" max="2" width="21.33203125" style="66" customWidth="1"/>
    <col min="3" max="16384" width="8.58203125" style="66"/>
  </cols>
  <sheetData>
    <row r="1" spans="1:39" s="62" customFormat="1" x14ac:dyDescent="0.3">
      <c r="A1" s="61" t="s">
        <v>562</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1" t="s">
        <v>562</v>
      </c>
      <c r="B2" s="52" t="s">
        <v>72</v>
      </c>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563</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564</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565</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566</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567</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568</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569</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570</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571</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572</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573</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574</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575</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576</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577</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578</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579</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580</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581</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582</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583</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584</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585</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586</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587</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588</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589</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590</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591</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592</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593</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594</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595</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596</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597</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598</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599</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600</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601</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602</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603</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604</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605</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606</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607</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608</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563</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564</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565</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566</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567</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568</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569</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570</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571</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572</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573</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574</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575</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576</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577</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578</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579</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580</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581</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582</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583</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584</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585</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586</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587</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588</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589</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590</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591</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592</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593</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594</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595</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596</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597</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598</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599</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600</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601</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602</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603</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604</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605</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606</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607</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609</v>
      </c>
      <c r="B103" s="67"/>
    </row>
    <row r="104" spans="1:39" ht="14.5" x14ac:dyDescent="0.35">
      <c r="A104" s="67" t="s">
        <v>610</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6" sqref="A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election activeCell="C19" sqref="C19"/>
    </sheetView>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workbookViewId="0">
      <pane xSplit="3" ySplit="1" topLeftCell="D5" activePane="bottomRight" state="frozen"/>
      <selection pane="topRight" activeCell="D1" sqref="D1"/>
      <selection pane="bottomLeft" activeCell="A2" sqref="A2"/>
      <selection pane="bottomRight" activeCell="I16" sqref="I16"/>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6">
        <v>2020</v>
      </c>
      <c r="B16" s="36"/>
      <c r="C16" s="36"/>
      <c r="D16" s="36"/>
      <c r="E16" s="36"/>
      <c r="F16" s="36"/>
      <c r="G16" s="36"/>
      <c r="H16" s="36"/>
      <c r="I16" s="36"/>
      <c r="J16" s="36"/>
      <c r="K16" s="36"/>
    </row>
    <row r="17" spans="1:11" x14ac:dyDescent="0.3">
      <c r="A17" s="36" t="s">
        <v>82</v>
      </c>
      <c r="B17" s="36" t="s">
        <v>78</v>
      </c>
      <c r="C17" s="36" t="s">
        <v>83</v>
      </c>
      <c r="D17" s="36"/>
      <c r="E17" s="36">
        <v>0.47</v>
      </c>
      <c r="F17" s="36"/>
      <c r="G17" s="36" t="s">
        <v>84</v>
      </c>
      <c r="H17" s="36"/>
      <c r="I17" s="36">
        <f>ROUND(E17*3.6,2)</f>
        <v>1.69</v>
      </c>
      <c r="J17" s="36"/>
      <c r="K17" s="36"/>
    </row>
    <row r="18" spans="1:11" x14ac:dyDescent="0.3">
      <c r="A18" s="36" t="s">
        <v>86</v>
      </c>
      <c r="B18" s="36" t="s">
        <v>87</v>
      </c>
      <c r="C18" s="36" t="s">
        <v>83</v>
      </c>
      <c r="D18" s="36"/>
      <c r="E18" s="36">
        <v>1.1000000000000001</v>
      </c>
      <c r="F18" s="36"/>
      <c r="G18" s="36" t="s">
        <v>84</v>
      </c>
      <c r="H18" s="36"/>
      <c r="I18" s="36">
        <f>ROUND(E18*3.6,2)</f>
        <v>3.96</v>
      </c>
      <c r="J18" s="36"/>
      <c r="K18" s="36"/>
    </row>
    <row r="19" spans="1:11" x14ac:dyDescent="0.3">
      <c r="A19" s="36" t="s">
        <v>88</v>
      </c>
      <c r="B19" s="36" t="s">
        <v>87</v>
      </c>
      <c r="C19" s="36" t="s">
        <v>83</v>
      </c>
      <c r="D19" s="36"/>
      <c r="E19" s="36">
        <v>2.2999999999999998</v>
      </c>
      <c r="F19" s="36"/>
      <c r="G19" s="36" t="s">
        <v>84</v>
      </c>
      <c r="H19" s="36"/>
      <c r="I19" s="36">
        <f t="shared" ref="I19:I25" si="1">ROUND(E19*3.6,2)</f>
        <v>8.2799999999999994</v>
      </c>
      <c r="J19" s="36"/>
      <c r="K19" s="36"/>
    </row>
    <row r="20" spans="1:11" x14ac:dyDescent="0.3">
      <c r="A20" s="36" t="s">
        <v>89</v>
      </c>
      <c r="B20" s="36" t="s">
        <v>87</v>
      </c>
      <c r="C20" s="36" t="s">
        <v>83</v>
      </c>
      <c r="D20" s="36"/>
      <c r="E20" s="36">
        <v>3</v>
      </c>
      <c r="F20" s="36"/>
      <c r="G20" s="36" t="s">
        <v>84</v>
      </c>
      <c r="H20" s="36"/>
      <c r="I20" s="36">
        <f t="shared" si="1"/>
        <v>10.8</v>
      </c>
      <c r="J20" s="36"/>
      <c r="K20" s="36"/>
    </row>
    <row r="21" spans="1:11" x14ac:dyDescent="0.3">
      <c r="A21" s="36" t="s">
        <v>90</v>
      </c>
      <c r="B21" s="36" t="s">
        <v>78</v>
      </c>
      <c r="C21" s="36" t="s">
        <v>83</v>
      </c>
      <c r="D21" s="36"/>
      <c r="E21" s="36">
        <v>5.6</v>
      </c>
      <c r="F21" s="36"/>
      <c r="G21" s="36" t="s">
        <v>84</v>
      </c>
      <c r="H21" s="36"/>
      <c r="I21" s="36">
        <f t="shared" si="1"/>
        <v>20.16</v>
      </c>
      <c r="J21" s="36"/>
      <c r="K21" s="36"/>
    </row>
    <row r="22" spans="1:11" x14ac:dyDescent="0.3">
      <c r="A22" s="36" t="s">
        <v>91</v>
      </c>
      <c r="B22" s="36" t="s">
        <v>87</v>
      </c>
      <c r="C22" s="36" t="s">
        <v>83</v>
      </c>
      <c r="D22" s="36"/>
      <c r="E22" s="36">
        <v>12.9</v>
      </c>
      <c r="F22" s="36"/>
      <c r="G22" s="36" t="s">
        <v>84</v>
      </c>
      <c r="H22" s="36"/>
      <c r="I22" s="36">
        <f t="shared" si="1"/>
        <v>46.44</v>
      </c>
      <c r="J22" s="36"/>
      <c r="K22" s="36"/>
    </row>
    <row r="23" spans="1:11" x14ac:dyDescent="0.3">
      <c r="A23" s="36" t="s">
        <v>92</v>
      </c>
      <c r="B23" s="36" t="s">
        <v>87</v>
      </c>
      <c r="C23" s="36" t="s">
        <v>83</v>
      </c>
      <c r="D23" s="36"/>
      <c r="E23" s="36">
        <v>10.6</v>
      </c>
      <c r="F23" s="36"/>
      <c r="G23" s="36" t="s">
        <v>84</v>
      </c>
      <c r="H23" s="36"/>
      <c r="I23" s="36">
        <f t="shared" si="1"/>
        <v>38.159999999999997</v>
      </c>
      <c r="J23" s="36"/>
      <c r="K23" s="36"/>
    </row>
    <row r="24" spans="1:11" x14ac:dyDescent="0.3">
      <c r="A24" s="36" t="s">
        <v>93</v>
      </c>
      <c r="B24" s="36" t="s">
        <v>78</v>
      </c>
      <c r="C24" s="36" t="s">
        <v>83</v>
      </c>
      <c r="D24" s="36"/>
      <c r="E24" s="36">
        <f>1.1*E21</f>
        <v>6.16</v>
      </c>
      <c r="F24" s="36"/>
      <c r="G24" s="36" t="s">
        <v>84</v>
      </c>
      <c r="H24" s="36"/>
      <c r="I24" s="36">
        <f t="shared" si="1"/>
        <v>22.18</v>
      </c>
      <c r="J24" s="36"/>
      <c r="K24" s="36"/>
    </row>
    <row r="25" spans="1:11" x14ac:dyDescent="0.3">
      <c r="A25" s="36" t="s">
        <v>95</v>
      </c>
      <c r="B25" s="36" t="s">
        <v>78</v>
      </c>
      <c r="C25" s="36" t="s">
        <v>83</v>
      </c>
      <c r="D25" s="36"/>
      <c r="E25" s="36">
        <f>1.5*E21</f>
        <v>8.3999999999999986</v>
      </c>
      <c r="F25" s="36"/>
      <c r="G25" s="36" t="s">
        <v>84</v>
      </c>
      <c r="H25" s="36"/>
      <c r="I25" s="36">
        <f t="shared" si="1"/>
        <v>30.24</v>
      </c>
      <c r="J25" s="36"/>
      <c r="K25" s="36"/>
    </row>
    <row r="26" spans="1:11" x14ac:dyDescent="0.3">
      <c r="A26" s="36" t="s">
        <v>97</v>
      </c>
      <c r="B26" s="36" t="s">
        <v>78</v>
      </c>
      <c r="C26" s="36" t="s">
        <v>83</v>
      </c>
      <c r="D26" s="36">
        <f>ROUND(H26/3.6,2)</f>
        <v>0</v>
      </c>
      <c r="E26" s="36"/>
      <c r="F26" s="36">
        <f>ROUND(J26/3.6,2)</f>
        <v>4.17</v>
      </c>
      <c r="G26" s="36" t="s">
        <v>84</v>
      </c>
      <c r="H26" s="36">
        <v>0</v>
      </c>
      <c r="I26" s="36">
        <f>AVERAGE(H26,J26)</f>
        <v>7.5</v>
      </c>
      <c r="J26" s="36">
        <v>15</v>
      </c>
      <c r="K26" s="36"/>
    </row>
    <row r="27" spans="1:11" x14ac:dyDescent="0.3">
      <c r="A27" s="36" t="s">
        <v>99</v>
      </c>
      <c r="B27" s="36" t="s">
        <v>78</v>
      </c>
      <c r="C27" s="36" t="s">
        <v>83</v>
      </c>
      <c r="D27" s="36">
        <f>ROUND(H27/3.6,2)</f>
        <v>4.17</v>
      </c>
      <c r="E27" s="36"/>
      <c r="F27" s="36">
        <f>ROUND(J27/3.6,2)</f>
        <v>8.33</v>
      </c>
      <c r="G27" s="36" t="s">
        <v>84</v>
      </c>
      <c r="H27" s="36">
        <v>15</v>
      </c>
      <c r="I27" s="36">
        <f t="shared" ref="I27:I30" si="2">AVERAGE(H27,J27)</f>
        <v>22.5</v>
      </c>
      <c r="J27" s="36">
        <v>30</v>
      </c>
      <c r="K27" s="36"/>
    </row>
    <row r="28" spans="1:11" x14ac:dyDescent="0.3">
      <c r="A28" s="36" t="s">
        <v>100</v>
      </c>
      <c r="B28" s="36" t="s">
        <v>78</v>
      </c>
      <c r="C28" s="36" t="s">
        <v>83</v>
      </c>
      <c r="D28" s="36">
        <f>ROUND(H28/3.6,2)</f>
        <v>8.33</v>
      </c>
      <c r="E28" s="36"/>
      <c r="F28" s="36">
        <f>ROUND(J28/3.6,2)</f>
        <v>12.5</v>
      </c>
      <c r="G28" s="36" t="s">
        <v>84</v>
      </c>
      <c r="H28" s="36">
        <v>30</v>
      </c>
      <c r="I28" s="36">
        <f t="shared" si="2"/>
        <v>37.5</v>
      </c>
      <c r="J28" s="36">
        <v>45</v>
      </c>
      <c r="K28" s="36"/>
    </row>
    <row r="29" spans="1:11" x14ac:dyDescent="0.3">
      <c r="A29" s="36" t="s">
        <v>102</v>
      </c>
      <c r="B29" s="36" t="s">
        <v>78</v>
      </c>
      <c r="C29" s="36" t="s">
        <v>83</v>
      </c>
      <c r="D29" s="36">
        <f>ROUND(H29/3.6,2)</f>
        <v>10</v>
      </c>
      <c r="E29" s="36"/>
      <c r="F29" s="36">
        <f>ROUND(J29/3.6,2)</f>
        <v>28.33</v>
      </c>
      <c r="G29" s="36" t="s">
        <v>84</v>
      </c>
      <c r="H29" s="36">
        <v>36</v>
      </c>
      <c r="I29" s="36">
        <f t="shared" si="2"/>
        <v>69</v>
      </c>
      <c r="J29" s="36">
        <v>102</v>
      </c>
      <c r="K29" s="36"/>
    </row>
    <row r="30" spans="1:11" x14ac:dyDescent="0.3">
      <c r="A30" s="36" t="s">
        <v>104</v>
      </c>
      <c r="B30" s="36" t="s">
        <v>78</v>
      </c>
      <c r="C30" s="36" t="s">
        <v>83</v>
      </c>
      <c r="D30" s="36">
        <f>ROUND(H30/3.6,2)</f>
        <v>11.11</v>
      </c>
      <c r="E30" s="36"/>
      <c r="F30" s="36">
        <f>ROUND(J30/3.6,2)</f>
        <v>34.72</v>
      </c>
      <c r="G30" s="36" t="s">
        <v>84</v>
      </c>
      <c r="H30" s="36">
        <v>40</v>
      </c>
      <c r="I30" s="36">
        <f t="shared" si="2"/>
        <v>82.5</v>
      </c>
      <c r="J30" s="36">
        <v>125</v>
      </c>
      <c r="K3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851-D12C-45E6-B678-140A0114FC2D}">
  <sheetPr>
    <tabColor theme="8" tint="0.79998168889431442"/>
  </sheetPr>
  <dimension ref="A1:D4"/>
  <sheetViews>
    <sheetView workbookViewId="0">
      <selection activeCell="A5" sqref="A5"/>
    </sheetView>
  </sheetViews>
  <sheetFormatPr defaultRowHeight="14" x14ac:dyDescent="0.3"/>
  <cols>
    <col min="1" max="1" width="20.08203125" customWidth="1"/>
  </cols>
  <sheetData>
    <row r="1" spans="1:4" x14ac:dyDescent="0.3">
      <c r="A1" t="str">
        <f>Wind_potential!B2</f>
        <v>traderesTechnology</v>
      </c>
      <c r="B1" t="str">
        <f>Wind_potential!C2</f>
        <v>Unit</v>
      </c>
      <c r="C1" t="str">
        <f>Wind_potential!N2</f>
        <v>DE</v>
      </c>
      <c r="D1" t="str">
        <f>Wind_potential!W2</f>
        <v>NL</v>
      </c>
    </row>
    <row r="2" spans="1:4" x14ac:dyDescent="0.3">
      <c r="A2" t="str">
        <f>Wind_potential!B3</f>
        <v>WTG_onshore</v>
      </c>
      <c r="B2" t="str">
        <f>Wind_potential!C3</f>
        <v>GW</v>
      </c>
      <c r="C2">
        <f>Wind_potential!N3</f>
        <v>42.191125290999999</v>
      </c>
      <c r="D2">
        <f>Wind_potential!W3</f>
        <v>43.336125919000004</v>
      </c>
    </row>
    <row r="3" spans="1:4" x14ac:dyDescent="0.3">
      <c r="A3" t="str">
        <f>Wind_potential!B4</f>
        <v>WTG_offshore</v>
      </c>
      <c r="B3" t="str">
        <f>B2</f>
        <v>GW</v>
      </c>
      <c r="C3">
        <f>Wind_potential!N4</f>
        <v>27.84</v>
      </c>
      <c r="D3">
        <f>Wind_potential!W4</f>
        <v>47.744999999999997</v>
      </c>
    </row>
    <row r="4" spans="1:4" x14ac:dyDescent="0.3">
      <c r="A4" t="str">
        <f>Solar_potential!B3</f>
        <v>PV_utility_systems</v>
      </c>
      <c r="B4" t="str">
        <f>Solar_potential!C3</f>
        <v>GW_e</v>
      </c>
      <c r="C4">
        <f>Solar_potential!O3</f>
        <v>796.91069999999979</v>
      </c>
      <c r="D4">
        <f>Solar_potential!X3</f>
        <v>96.145200000000003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Q14"/>
  <sheetViews>
    <sheetView workbookViewId="0">
      <pane xSplit="3" ySplit="2" topLeftCell="D3" activePane="bottomRight" state="frozen"/>
      <selection pane="topRight" activeCell="D1" sqref="D1"/>
      <selection pane="bottomLeft" activeCell="A3" sqref="A3"/>
      <selection pane="bottomRight" activeCell="F14" sqref="F14"/>
    </sheetView>
  </sheetViews>
  <sheetFormatPr defaultRowHeight="14" x14ac:dyDescent="0.3"/>
  <cols>
    <col min="1" max="1" width="15.58203125" customWidth="1"/>
  </cols>
  <sheetData>
    <row r="1" spans="1:43" s="27" customFormat="1" ht="14.5" x14ac:dyDescent="0.35">
      <c r="A1" s="27" t="s">
        <v>383</v>
      </c>
      <c r="B1" s="27" t="s">
        <v>384</v>
      </c>
      <c r="C1" s="27" t="s">
        <v>395</v>
      </c>
      <c r="D1" s="27" t="s">
        <v>404</v>
      </c>
      <c r="F1" s="27" t="s">
        <v>72</v>
      </c>
      <c r="G1" s="27" t="s">
        <v>385</v>
      </c>
      <c r="H1" s="27" t="s">
        <v>386</v>
      </c>
      <c r="I1" s="27" t="s">
        <v>387</v>
      </c>
      <c r="J1" s="27" t="s">
        <v>388</v>
      </c>
      <c r="K1" s="27" t="s">
        <v>389</v>
      </c>
      <c r="L1" s="27" t="s">
        <v>390</v>
      </c>
      <c r="M1" s="27" t="s">
        <v>391</v>
      </c>
      <c r="N1" s="27" t="s">
        <v>392</v>
      </c>
      <c r="O1" s="27" t="s">
        <v>393</v>
      </c>
      <c r="P1" s="27" t="s">
        <v>394</v>
      </c>
      <c r="Q1" s="27" t="s">
        <v>396</v>
      </c>
      <c r="R1" s="27" t="s">
        <v>397</v>
      </c>
      <c r="S1" s="27" t="s">
        <v>398</v>
      </c>
      <c r="T1" s="27" t="s">
        <v>399</v>
      </c>
      <c r="U1" s="27" t="s">
        <v>400</v>
      </c>
      <c r="V1" s="27" t="s">
        <v>401</v>
      </c>
      <c r="W1" s="52" t="s">
        <v>402</v>
      </c>
      <c r="X1" s="27" t="s">
        <v>403</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c r="AQ1" s="59" t="s">
        <v>422</v>
      </c>
    </row>
    <row r="2" spans="1:43" s="48" customFormat="1" ht="14.5" x14ac:dyDescent="0.35">
      <c r="A2" s="27" t="s">
        <v>383</v>
      </c>
      <c r="B2" s="27" t="s">
        <v>384</v>
      </c>
      <c r="C2" s="48" t="s">
        <v>432</v>
      </c>
      <c r="D2" s="48" t="s">
        <v>439</v>
      </c>
      <c r="F2" s="27" t="s">
        <v>72</v>
      </c>
      <c r="G2" s="48" t="s">
        <v>423</v>
      </c>
      <c r="H2" s="48" t="s">
        <v>424</v>
      </c>
      <c r="I2" s="48" t="s">
        <v>425</v>
      </c>
      <c r="J2" s="48" t="s">
        <v>426</v>
      </c>
      <c r="L2" s="48" t="s">
        <v>427</v>
      </c>
      <c r="M2" s="48" t="s">
        <v>428</v>
      </c>
      <c r="N2" s="48" t="s">
        <v>429</v>
      </c>
      <c r="O2" s="48" t="s">
        <v>430</v>
      </c>
      <c r="P2" s="48" t="s">
        <v>431</v>
      </c>
      <c r="Q2" s="48" t="s">
        <v>433</v>
      </c>
      <c r="R2" s="48" t="s">
        <v>434</v>
      </c>
      <c r="S2" s="48" t="s">
        <v>435</v>
      </c>
      <c r="T2" s="48" t="s">
        <v>436</v>
      </c>
      <c r="U2" s="48" t="s">
        <v>437</v>
      </c>
      <c r="X2" s="48" t="s">
        <v>438</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c r="AO2" s="48" t="s">
        <v>456</v>
      </c>
      <c r="AQ2" s="60"/>
    </row>
    <row r="3" spans="1:43" ht="14.5" x14ac:dyDescent="0.35">
      <c r="A3" t="s">
        <v>615</v>
      </c>
      <c r="B3">
        <v>2019</v>
      </c>
      <c r="C3">
        <v>110</v>
      </c>
      <c r="D3">
        <v>49</v>
      </c>
      <c r="F3" t="s">
        <v>457</v>
      </c>
      <c r="G3">
        <v>7</v>
      </c>
      <c r="H3">
        <v>46</v>
      </c>
      <c r="I3">
        <v>7</v>
      </c>
      <c r="J3">
        <v>3</v>
      </c>
      <c r="L3">
        <v>57</v>
      </c>
      <c r="M3">
        <v>44</v>
      </c>
      <c r="N3">
        <v>9</v>
      </c>
      <c r="O3">
        <v>6</v>
      </c>
      <c r="P3">
        <v>260</v>
      </c>
      <c r="Q3">
        <v>7</v>
      </c>
      <c r="R3">
        <v>72</v>
      </c>
      <c r="S3">
        <v>18</v>
      </c>
      <c r="T3">
        <v>118</v>
      </c>
      <c r="U3">
        <v>7</v>
      </c>
      <c r="X3">
        <v>7</v>
      </c>
      <c r="Y3">
        <v>67</v>
      </c>
      <c r="Z3">
        <v>22</v>
      </c>
      <c r="AA3">
        <v>22</v>
      </c>
      <c r="AB3">
        <v>17</v>
      </c>
      <c r="AC3">
        <v>2</v>
      </c>
      <c r="AD3">
        <v>90</v>
      </c>
      <c r="AE3">
        <v>19</v>
      </c>
      <c r="AF3">
        <v>5</v>
      </c>
      <c r="AH3">
        <v>0</v>
      </c>
      <c r="AJ3">
        <v>1</v>
      </c>
      <c r="AK3">
        <v>4</v>
      </c>
      <c r="AL3">
        <v>11</v>
      </c>
      <c r="AO3">
        <v>160</v>
      </c>
      <c r="AQ3" s="49" t="s">
        <v>458</v>
      </c>
    </row>
    <row r="4" spans="1:43" ht="14.5" x14ac:dyDescent="0.35">
      <c r="A4" t="s">
        <v>615</v>
      </c>
      <c r="B4">
        <v>2020</v>
      </c>
      <c r="C4">
        <v>109</v>
      </c>
      <c r="D4">
        <v>49</v>
      </c>
      <c r="F4" t="s">
        <v>457</v>
      </c>
      <c r="G4">
        <v>7</v>
      </c>
      <c r="H4">
        <v>47</v>
      </c>
      <c r="I4">
        <v>6</v>
      </c>
      <c r="J4">
        <v>3</v>
      </c>
      <c r="L4">
        <v>50</v>
      </c>
      <c r="M4">
        <v>43</v>
      </c>
      <c r="N4">
        <v>8</v>
      </c>
      <c r="O4">
        <v>6</v>
      </c>
      <c r="P4">
        <v>259</v>
      </c>
      <c r="Q4">
        <v>7</v>
      </c>
      <c r="R4">
        <v>63</v>
      </c>
      <c r="S4">
        <v>18</v>
      </c>
      <c r="T4">
        <v>120</v>
      </c>
      <c r="U4">
        <v>7</v>
      </c>
      <c r="X4">
        <v>0</v>
      </c>
      <c r="Y4">
        <v>71</v>
      </c>
      <c r="Z4">
        <v>22</v>
      </c>
      <c r="AA4">
        <v>23</v>
      </c>
      <c r="AB4">
        <v>14</v>
      </c>
      <c r="AC4">
        <v>2</v>
      </c>
      <c r="AD4">
        <v>101</v>
      </c>
      <c r="AE4">
        <v>18</v>
      </c>
      <c r="AF4">
        <v>5</v>
      </c>
      <c r="AH4">
        <v>0</v>
      </c>
      <c r="AJ4">
        <v>1</v>
      </c>
      <c r="AK4">
        <v>3</v>
      </c>
      <c r="AL4">
        <v>11</v>
      </c>
      <c r="AO4">
        <v>157</v>
      </c>
      <c r="AQ4" s="49" t="s">
        <v>459</v>
      </c>
    </row>
    <row r="5" spans="1:43" ht="14.5" x14ac:dyDescent="0.35">
      <c r="A5" t="s">
        <v>615</v>
      </c>
      <c r="B5">
        <v>2030</v>
      </c>
      <c r="C5">
        <v>111</v>
      </c>
      <c r="D5">
        <v>49</v>
      </c>
      <c r="F5" t="s">
        <v>457</v>
      </c>
      <c r="G5">
        <v>8</v>
      </c>
      <c r="H5">
        <v>49</v>
      </c>
      <c r="I5">
        <v>6</v>
      </c>
      <c r="J5">
        <v>3</v>
      </c>
      <c r="L5">
        <v>45</v>
      </c>
      <c r="M5">
        <v>44</v>
      </c>
      <c r="N5">
        <v>8</v>
      </c>
      <c r="O5">
        <v>6</v>
      </c>
      <c r="P5">
        <v>259</v>
      </c>
      <c r="Q5">
        <v>8</v>
      </c>
      <c r="R5">
        <v>62</v>
      </c>
      <c r="S5">
        <v>18</v>
      </c>
      <c r="T5">
        <v>119</v>
      </c>
      <c r="U5">
        <v>8</v>
      </c>
      <c r="X5">
        <v>0</v>
      </c>
      <c r="Y5">
        <v>79</v>
      </c>
      <c r="Z5">
        <v>23</v>
      </c>
      <c r="AA5">
        <v>24</v>
      </c>
      <c r="AB5">
        <v>13</v>
      </c>
      <c r="AC5">
        <v>2</v>
      </c>
      <c r="AD5">
        <v>104</v>
      </c>
      <c r="AE5">
        <v>18</v>
      </c>
      <c r="AF5">
        <v>5</v>
      </c>
      <c r="AH5">
        <v>0</v>
      </c>
      <c r="AJ5">
        <v>1</v>
      </c>
      <c r="AK5">
        <v>4</v>
      </c>
      <c r="AL5">
        <v>11</v>
      </c>
      <c r="AO5">
        <v>159</v>
      </c>
      <c r="AQ5" s="49"/>
    </row>
    <row r="6" spans="1:43" ht="14.5" x14ac:dyDescent="0.35">
      <c r="A6" t="s">
        <v>615</v>
      </c>
      <c r="B6">
        <v>2040</v>
      </c>
      <c r="C6">
        <v>113</v>
      </c>
      <c r="D6">
        <v>49</v>
      </c>
      <c r="F6" t="s">
        <v>457</v>
      </c>
      <c r="G6">
        <v>8</v>
      </c>
      <c r="H6">
        <v>52</v>
      </c>
      <c r="I6">
        <v>6</v>
      </c>
      <c r="J6">
        <v>3</v>
      </c>
      <c r="L6">
        <v>44</v>
      </c>
      <c r="M6">
        <v>44</v>
      </c>
      <c r="N6">
        <v>8</v>
      </c>
      <c r="O6">
        <v>7</v>
      </c>
      <c r="P6">
        <v>259</v>
      </c>
      <c r="Q6">
        <v>8</v>
      </c>
      <c r="R6">
        <v>63</v>
      </c>
      <c r="S6">
        <v>18</v>
      </c>
      <c r="T6">
        <v>118</v>
      </c>
      <c r="U6">
        <v>8</v>
      </c>
      <c r="X6">
        <v>0</v>
      </c>
      <c r="Y6">
        <v>87</v>
      </c>
      <c r="Z6">
        <v>24</v>
      </c>
      <c r="AA6">
        <v>22</v>
      </c>
      <c r="AB6">
        <v>13</v>
      </c>
      <c r="AC6">
        <v>2</v>
      </c>
      <c r="AD6">
        <v>108</v>
      </c>
      <c r="AE6">
        <v>19</v>
      </c>
      <c r="AF6">
        <v>6</v>
      </c>
      <c r="AH6">
        <v>0</v>
      </c>
      <c r="AJ6">
        <v>1</v>
      </c>
      <c r="AK6">
        <v>4</v>
      </c>
      <c r="AL6">
        <v>11</v>
      </c>
      <c r="AO6">
        <v>160</v>
      </c>
      <c r="AQ6" s="49"/>
    </row>
    <row r="7" spans="1:43" ht="14.5" x14ac:dyDescent="0.35">
      <c r="A7" t="s">
        <v>615</v>
      </c>
      <c r="B7">
        <v>2050</v>
      </c>
      <c r="C7">
        <v>116</v>
      </c>
      <c r="D7">
        <v>49</v>
      </c>
      <c r="F7" t="s">
        <v>457</v>
      </c>
      <c r="G7">
        <v>9</v>
      </c>
      <c r="H7">
        <v>56</v>
      </c>
      <c r="I7">
        <v>6</v>
      </c>
      <c r="J7">
        <v>3</v>
      </c>
      <c r="L7">
        <v>43</v>
      </c>
      <c r="M7">
        <v>44</v>
      </c>
      <c r="N7">
        <v>8</v>
      </c>
      <c r="O7">
        <v>8</v>
      </c>
      <c r="P7">
        <v>258</v>
      </c>
      <c r="Q7">
        <v>8</v>
      </c>
      <c r="R7">
        <v>64</v>
      </c>
      <c r="S7">
        <v>18</v>
      </c>
      <c r="T7">
        <v>116</v>
      </c>
      <c r="U7">
        <v>9</v>
      </c>
      <c r="X7">
        <v>0</v>
      </c>
      <c r="Y7">
        <v>96</v>
      </c>
      <c r="Z7">
        <v>24</v>
      </c>
      <c r="AA7">
        <v>21</v>
      </c>
      <c r="AB7">
        <v>12</v>
      </c>
      <c r="AC7">
        <v>2</v>
      </c>
      <c r="AD7">
        <v>112</v>
      </c>
      <c r="AE7">
        <v>20</v>
      </c>
      <c r="AF7">
        <v>7</v>
      </c>
      <c r="AH7">
        <v>0</v>
      </c>
      <c r="AJ7">
        <v>1</v>
      </c>
      <c r="AK7">
        <v>4</v>
      </c>
      <c r="AL7">
        <v>11</v>
      </c>
      <c r="AO7">
        <v>162</v>
      </c>
      <c r="AQ7" s="49"/>
    </row>
    <row r="8" spans="1:43" ht="14.5" x14ac:dyDescent="0.35">
      <c r="A8" t="s">
        <v>616</v>
      </c>
      <c r="B8">
        <v>2019</v>
      </c>
      <c r="C8">
        <v>462</v>
      </c>
      <c r="D8">
        <v>19</v>
      </c>
      <c r="F8" t="s">
        <v>457</v>
      </c>
      <c r="G8">
        <v>113</v>
      </c>
      <c r="H8">
        <v>30</v>
      </c>
      <c r="I8">
        <v>63</v>
      </c>
      <c r="J8">
        <v>22</v>
      </c>
      <c r="L8">
        <v>93</v>
      </c>
      <c r="M8">
        <v>27</v>
      </c>
      <c r="N8">
        <v>43</v>
      </c>
      <c r="O8">
        <v>198</v>
      </c>
      <c r="P8">
        <v>349</v>
      </c>
      <c r="Q8">
        <v>18</v>
      </c>
      <c r="R8">
        <v>59</v>
      </c>
      <c r="S8">
        <v>14</v>
      </c>
      <c r="T8">
        <v>126</v>
      </c>
      <c r="U8">
        <v>58</v>
      </c>
      <c r="X8">
        <v>3</v>
      </c>
      <c r="Y8">
        <v>236</v>
      </c>
      <c r="Z8">
        <v>58</v>
      </c>
      <c r="AA8">
        <v>145</v>
      </c>
      <c r="AB8">
        <v>51</v>
      </c>
      <c r="AC8">
        <v>34</v>
      </c>
      <c r="AD8">
        <v>154</v>
      </c>
      <c r="AE8">
        <v>330</v>
      </c>
      <c r="AF8">
        <v>64</v>
      </c>
      <c r="AH8">
        <v>12</v>
      </c>
      <c r="AJ8">
        <v>7</v>
      </c>
      <c r="AK8">
        <v>96</v>
      </c>
      <c r="AL8">
        <v>36</v>
      </c>
      <c r="AO8">
        <v>82</v>
      </c>
      <c r="AQ8" s="49" t="s">
        <v>460</v>
      </c>
    </row>
    <row r="9" spans="1:43" ht="14.5" x14ac:dyDescent="0.35">
      <c r="A9" t="s">
        <v>616</v>
      </c>
      <c r="B9">
        <v>2020</v>
      </c>
      <c r="C9">
        <v>335</v>
      </c>
      <c r="D9">
        <v>19</v>
      </c>
      <c r="F9" t="s">
        <v>457</v>
      </c>
      <c r="G9">
        <v>80</v>
      </c>
      <c r="H9">
        <v>30</v>
      </c>
      <c r="I9">
        <v>48</v>
      </c>
      <c r="J9">
        <v>17</v>
      </c>
      <c r="L9">
        <v>67</v>
      </c>
      <c r="M9">
        <v>24</v>
      </c>
      <c r="N9">
        <v>30</v>
      </c>
      <c r="O9">
        <v>137</v>
      </c>
      <c r="P9">
        <v>267</v>
      </c>
      <c r="Q9">
        <v>16</v>
      </c>
      <c r="R9">
        <v>52</v>
      </c>
      <c r="S9">
        <v>12</v>
      </c>
      <c r="T9">
        <v>109</v>
      </c>
      <c r="U9">
        <v>42</v>
      </c>
      <c r="X9">
        <v>1</v>
      </c>
      <c r="Y9">
        <v>188</v>
      </c>
      <c r="Z9">
        <v>35</v>
      </c>
      <c r="AA9">
        <v>131</v>
      </c>
      <c r="AB9">
        <v>33</v>
      </c>
      <c r="AC9">
        <v>26</v>
      </c>
      <c r="AD9">
        <v>124</v>
      </c>
      <c r="AE9">
        <v>221</v>
      </c>
      <c r="AF9">
        <v>42</v>
      </c>
      <c r="AH9">
        <v>8</v>
      </c>
      <c r="AJ9">
        <v>7</v>
      </c>
      <c r="AK9">
        <v>66</v>
      </c>
      <c r="AL9">
        <v>29</v>
      </c>
      <c r="AO9">
        <v>61</v>
      </c>
      <c r="AQ9" s="49"/>
    </row>
    <row r="10" spans="1:43" ht="14.5" x14ac:dyDescent="0.35">
      <c r="A10" t="s">
        <v>616</v>
      </c>
      <c r="B10">
        <v>2030</v>
      </c>
      <c r="C10">
        <v>309</v>
      </c>
      <c r="D10">
        <v>22</v>
      </c>
      <c r="F10" t="s">
        <v>457</v>
      </c>
      <c r="G10">
        <v>74</v>
      </c>
      <c r="H10">
        <v>30</v>
      </c>
      <c r="I10">
        <v>36</v>
      </c>
      <c r="J10">
        <v>16</v>
      </c>
      <c r="L10">
        <v>62</v>
      </c>
      <c r="M10">
        <v>24</v>
      </c>
      <c r="N10">
        <v>26</v>
      </c>
      <c r="O10">
        <v>124</v>
      </c>
      <c r="P10">
        <v>269</v>
      </c>
      <c r="Q10">
        <v>17</v>
      </c>
      <c r="R10">
        <v>49</v>
      </c>
      <c r="S10">
        <v>12</v>
      </c>
      <c r="T10">
        <v>103</v>
      </c>
      <c r="U10">
        <v>42</v>
      </c>
      <c r="X10">
        <v>1</v>
      </c>
      <c r="Y10">
        <v>172</v>
      </c>
      <c r="Z10">
        <v>36</v>
      </c>
      <c r="AA10">
        <v>125</v>
      </c>
      <c r="AB10">
        <v>30</v>
      </c>
      <c r="AC10">
        <v>23</v>
      </c>
      <c r="AD10">
        <v>116</v>
      </c>
      <c r="AE10">
        <v>210</v>
      </c>
      <c r="AF10">
        <v>38</v>
      </c>
      <c r="AH10">
        <v>9</v>
      </c>
      <c r="AJ10">
        <v>7</v>
      </c>
      <c r="AK10">
        <v>62</v>
      </c>
      <c r="AL10">
        <v>30</v>
      </c>
      <c r="AO10">
        <v>66</v>
      </c>
      <c r="AQ10" s="49"/>
    </row>
    <row r="11" spans="1:43" ht="14.5" x14ac:dyDescent="0.35">
      <c r="A11" t="s">
        <v>616</v>
      </c>
      <c r="B11">
        <v>2040</v>
      </c>
      <c r="C11">
        <v>299</v>
      </c>
      <c r="D11">
        <v>25</v>
      </c>
      <c r="F11" t="s">
        <v>457</v>
      </c>
      <c r="G11">
        <v>75</v>
      </c>
      <c r="H11">
        <v>33</v>
      </c>
      <c r="I11">
        <v>35</v>
      </c>
      <c r="J11">
        <v>15</v>
      </c>
      <c r="L11">
        <v>60</v>
      </c>
      <c r="M11">
        <v>26</v>
      </c>
      <c r="N11">
        <v>24</v>
      </c>
      <c r="O11">
        <v>117</v>
      </c>
      <c r="P11">
        <v>273</v>
      </c>
      <c r="Q11">
        <v>17</v>
      </c>
      <c r="R11">
        <v>53</v>
      </c>
      <c r="S11">
        <v>16</v>
      </c>
      <c r="T11">
        <v>107</v>
      </c>
      <c r="U11">
        <v>45</v>
      </c>
      <c r="X11">
        <v>1</v>
      </c>
      <c r="Y11">
        <v>180</v>
      </c>
      <c r="Z11">
        <v>37</v>
      </c>
      <c r="AA11">
        <v>128</v>
      </c>
      <c r="AB11">
        <v>30</v>
      </c>
      <c r="AC11">
        <v>22</v>
      </c>
      <c r="AD11">
        <v>119</v>
      </c>
      <c r="AE11">
        <v>219</v>
      </c>
      <c r="AF11">
        <v>39</v>
      </c>
      <c r="AH11">
        <v>9</v>
      </c>
      <c r="AJ11">
        <v>8</v>
      </c>
      <c r="AK11">
        <v>63</v>
      </c>
      <c r="AL11">
        <v>32</v>
      </c>
      <c r="AO11">
        <v>67</v>
      </c>
      <c r="AQ11" s="49"/>
    </row>
    <row r="12" spans="1:43" ht="14.5" x14ac:dyDescent="0.35">
      <c r="A12" t="s">
        <v>616</v>
      </c>
      <c r="B12">
        <v>2050</v>
      </c>
      <c r="C12">
        <v>321</v>
      </c>
      <c r="D12">
        <v>28</v>
      </c>
      <c r="F12" t="s">
        <v>457</v>
      </c>
      <c r="G12">
        <v>79</v>
      </c>
      <c r="H12">
        <v>36</v>
      </c>
      <c r="I12">
        <v>34</v>
      </c>
      <c r="J12">
        <v>15</v>
      </c>
      <c r="L12">
        <v>61</v>
      </c>
      <c r="M12">
        <v>28</v>
      </c>
      <c r="N12">
        <v>25</v>
      </c>
      <c r="O12">
        <v>132</v>
      </c>
      <c r="P12">
        <v>289</v>
      </c>
      <c r="Q12">
        <v>18</v>
      </c>
      <c r="R12">
        <v>56</v>
      </c>
      <c r="S12">
        <v>16</v>
      </c>
      <c r="T12">
        <v>113</v>
      </c>
      <c r="U12">
        <v>45</v>
      </c>
      <c r="X12">
        <v>2</v>
      </c>
      <c r="Y12">
        <v>181</v>
      </c>
      <c r="Z12">
        <v>43</v>
      </c>
      <c r="AA12">
        <v>132</v>
      </c>
      <c r="AB12">
        <v>29</v>
      </c>
      <c r="AC12">
        <v>22</v>
      </c>
      <c r="AD12">
        <v>124</v>
      </c>
      <c r="AE12">
        <v>217</v>
      </c>
      <c r="AF12">
        <v>42</v>
      </c>
      <c r="AH12">
        <v>9</v>
      </c>
      <c r="AJ12">
        <v>8</v>
      </c>
      <c r="AK12">
        <v>66</v>
      </c>
      <c r="AL12">
        <v>35</v>
      </c>
      <c r="AO12">
        <v>68</v>
      </c>
      <c r="AQ12" s="49"/>
    </row>
    <row r="14" spans="1:43" ht="14.5" x14ac:dyDescent="0.35">
      <c r="G14" s="49" t="s">
        <v>461</v>
      </c>
    </row>
  </sheetData>
  <sortState xmlns:xlrd2="http://schemas.microsoft.com/office/spreadsheetml/2017/richdata2" ref="A21:A55">
    <sortCondition ref="A21"/>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tabSelected="1" zoomScale="75" zoomScaleNormal="75" workbookViewId="0">
      <pane xSplit="6" ySplit="2" topLeftCell="G37" activePane="bottomRight" state="frozen"/>
      <selection pane="topRight" activeCell="E1" sqref="E1"/>
      <selection pane="bottomLeft" activeCell="A3" sqref="A3"/>
      <selection pane="bottomRight" activeCell="AF76" sqref="AF76"/>
    </sheetView>
  </sheetViews>
  <sheetFormatPr defaultRowHeight="14" x14ac:dyDescent="0.3"/>
  <cols>
    <col min="1"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hidden="1"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ht="28"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ht="28"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ht="28"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ht="28"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ht="28"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ht="28"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ht="28"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ht="28"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ht="28"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ht="28"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ht="28"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ht="28"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ht="28"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ht="42"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ht="42"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ht="42"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ht="42"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ht="42"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ht="42"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ht="42"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ht="42"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S23*I23*1000</f>
        <v>253917.17</v>
      </c>
      <c r="U23" t="s">
        <v>170</v>
      </c>
      <c r="BH23" s="51">
        <v>0.4</v>
      </c>
      <c r="BI23" s="38" t="s">
        <v>213</v>
      </c>
    </row>
    <row r="24" spans="1:61" ht="42"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ht="28"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ht="42"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ht="42" x14ac:dyDescent="0.3">
      <c r="A27" s="76" t="s">
        <v>214</v>
      </c>
      <c r="B27" s="76" t="s">
        <v>165</v>
      </c>
      <c r="C27" s="77" t="s">
        <v>166</v>
      </c>
      <c r="D27" s="77" t="s">
        <v>167</v>
      </c>
      <c r="E27" s="77">
        <v>2040</v>
      </c>
      <c r="F27" s="77"/>
      <c r="G27" s="77">
        <v>60</v>
      </c>
      <c r="H27" s="77" t="s">
        <v>215</v>
      </c>
      <c r="I27" s="77">
        <f>(1400+3970)/2</f>
        <v>2685</v>
      </c>
      <c r="J27" s="77" t="s">
        <v>200</v>
      </c>
      <c r="K27" s="77">
        <f>I27*1000*0.005</f>
        <v>13425</v>
      </c>
      <c r="L27" s="77" t="s">
        <v>200</v>
      </c>
      <c r="M27" s="77" t="s">
        <v>173</v>
      </c>
      <c r="N27" s="77"/>
      <c r="O27" s="77">
        <v>60</v>
      </c>
      <c r="P27" s="77" t="s">
        <v>212</v>
      </c>
      <c r="Q27" s="77">
        <v>20</v>
      </c>
      <c r="R27" s="77">
        <v>7</v>
      </c>
      <c r="S27" s="31">
        <f t="shared" si="10"/>
        <v>9.4393000000000005E-2</v>
      </c>
      <c r="T27" s="31">
        <f t="shared" si="11"/>
        <v>253445.20500000002</v>
      </c>
      <c r="U27" t="s">
        <v>170</v>
      </c>
      <c r="BH27" s="51">
        <v>0.4</v>
      </c>
      <c r="BI27" s="38" t="s">
        <v>213</v>
      </c>
    </row>
    <row r="28" spans="1:61" ht="42"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ht="28"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ht="42"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2" si="12">IFERROR(ROUND(-PMT(R30/100,Q30,1),6),0)</f>
        <v>9.4393000000000005E-2</v>
      </c>
      <c r="T30" s="31">
        <f t="shared" ref="T30:T33" si="13">S30*I30*1000</f>
        <v>315744.58500000002</v>
      </c>
      <c r="U30" t="s">
        <v>170</v>
      </c>
      <c r="BH30" s="51">
        <v>0.4</v>
      </c>
      <c r="BI30" s="38" t="s">
        <v>213</v>
      </c>
    </row>
    <row r="31" spans="1:61" ht="42"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ht="42"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ht="28"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IFERROR(ROUND(-PMT(R33/100,Q33,1),6),0)</f>
        <v>9.4393000000000005E-2</v>
      </c>
      <c r="T33" s="31">
        <f t="shared" si="13"/>
        <v>280347.21000000002</v>
      </c>
      <c r="U33" t="s">
        <v>170</v>
      </c>
      <c r="AH33" t="s">
        <v>220</v>
      </c>
      <c r="BH33" s="51">
        <v>0.4</v>
      </c>
      <c r="BI33" s="38" t="s">
        <v>213</v>
      </c>
    </row>
    <row r="34" spans="1:61" ht="28"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ht="28"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ht="28"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ht="28"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ht="28"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69" customFormat="1" ht="28" x14ac:dyDescent="0.3">
      <c r="A39" s="68" t="s">
        <v>227</v>
      </c>
      <c r="B39" s="68" t="s">
        <v>165</v>
      </c>
      <c r="C39" s="69" t="s">
        <v>166</v>
      </c>
      <c r="D39" s="69" t="s">
        <v>167</v>
      </c>
      <c r="E39" s="69">
        <v>2050</v>
      </c>
      <c r="G39" s="69">
        <f>AVERAGE(100,500)</f>
        <v>300</v>
      </c>
      <c r="H39" s="69" t="s">
        <v>228</v>
      </c>
      <c r="I39" s="69">
        <v>800</v>
      </c>
      <c r="J39" s="69" t="s">
        <v>229</v>
      </c>
      <c r="K39" s="69">
        <v>26000</v>
      </c>
      <c r="L39" s="69" t="s">
        <v>229</v>
      </c>
      <c r="M39" s="69">
        <v>4</v>
      </c>
      <c r="N39" s="69" t="s">
        <v>229</v>
      </c>
      <c r="O39" s="69">
        <v>25</v>
      </c>
      <c r="P39" s="69" t="s">
        <v>228</v>
      </c>
      <c r="Q39" s="69">
        <v>20</v>
      </c>
      <c r="R39" s="69">
        <v>7</v>
      </c>
      <c r="S39" s="70">
        <f t="shared" si="1"/>
        <v>9.4393000000000005E-2</v>
      </c>
      <c r="T39" s="70">
        <f t="shared" si="0"/>
        <v>75514.400000000009</v>
      </c>
      <c r="U39" s="69" t="s">
        <v>170</v>
      </c>
      <c r="V39" s="69">
        <v>14</v>
      </c>
      <c r="W39" s="69" t="s">
        <v>228</v>
      </c>
      <c r="AF39" s="69">
        <v>1</v>
      </c>
      <c r="AG39" s="69">
        <v>2</v>
      </c>
      <c r="AK39" s="69">
        <v>40</v>
      </c>
      <c r="AL39" s="69" t="s">
        <v>230</v>
      </c>
      <c r="AM39" s="69">
        <v>63</v>
      </c>
      <c r="AP39" s="69" t="s">
        <v>228</v>
      </c>
      <c r="BA39" s="69" t="s">
        <v>173</v>
      </c>
      <c r="BB39" s="69">
        <v>15</v>
      </c>
      <c r="BF39" s="69" t="s">
        <v>228</v>
      </c>
    </row>
    <row r="40" spans="1:61" s="38" customFormat="1" ht="28"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ht="42" x14ac:dyDescent="0.3">
      <c r="A41" s="34" t="s">
        <v>232</v>
      </c>
      <c r="B41" s="35" t="s">
        <v>233</v>
      </c>
      <c r="C41" s="36" t="s">
        <v>166</v>
      </c>
      <c r="D41" s="36" t="s">
        <v>234</v>
      </c>
      <c r="S41" s="31">
        <f t="shared" si="1"/>
        <v>0</v>
      </c>
      <c r="T41" s="31">
        <f t="shared" si="0"/>
        <v>0</v>
      </c>
    </row>
    <row r="42" spans="1:61" s="36" customFormat="1" ht="42" x14ac:dyDescent="0.3">
      <c r="A42" s="34" t="s">
        <v>232</v>
      </c>
      <c r="B42" s="35" t="s">
        <v>233</v>
      </c>
      <c r="C42" s="36" t="s">
        <v>166</v>
      </c>
      <c r="D42" s="36" t="s">
        <v>167</v>
      </c>
      <c r="S42" s="31">
        <f t="shared" si="1"/>
        <v>0</v>
      </c>
      <c r="T42" s="31">
        <f t="shared" si="0"/>
        <v>0</v>
      </c>
    </row>
    <row r="43" spans="1:61" s="36" customFormat="1" ht="42" hidden="1" x14ac:dyDescent="0.3">
      <c r="A43" s="34" t="s">
        <v>232</v>
      </c>
      <c r="B43" s="35" t="s">
        <v>233</v>
      </c>
      <c r="D43" s="36" t="s">
        <v>235</v>
      </c>
      <c r="S43" s="31">
        <f t="shared" si="1"/>
        <v>0</v>
      </c>
      <c r="T43" s="31">
        <f t="shared" si="0"/>
        <v>0</v>
      </c>
    </row>
    <row r="44" spans="1:61" ht="42" hidden="1"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ht="42" hidden="1"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ht="42" hidden="1"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ht="42" hidden="1"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ht="42" hidden="1"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ht="42" hidden="1"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ht="42" hidden="1"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ht="42" hidden="1"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ht="42" hidden="1"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ht="42" hidden="1"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ht="42" hidden="1"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ht="56" hidden="1"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ht="56" hidden="1"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ht="56" hidden="1"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ht="56" hidden="1"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ht="56" hidden="1"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ht="56" hidden="1"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70" hidden="1"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70" hidden="1"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70" hidden="1"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ht="42" hidden="1"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ht="42" hidden="1"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ht="42" hidden="1"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ht="42" hidden="1"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ht="42" hidden="1"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ht="42" hidden="1"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ht="42" hidden="1"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ht="42" hidden="1"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ht="42" hidden="1"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ht="42" hidden="1"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ht="42" hidden="1"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ht="42" hidden="1"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ht="42"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ht="42"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ht="42" hidden="1" x14ac:dyDescent="0.3">
      <c r="A78" s="2" t="s">
        <v>288</v>
      </c>
      <c r="B78" s="2" t="s">
        <v>237</v>
      </c>
      <c r="C78" t="s">
        <v>250</v>
      </c>
      <c r="D78" t="s">
        <v>167</v>
      </c>
      <c r="E78">
        <v>2030</v>
      </c>
      <c r="S78" s="31">
        <f t="shared" si="1"/>
        <v>0</v>
      </c>
      <c r="T78" s="31">
        <f t="shared" si="0"/>
        <v>0</v>
      </c>
      <c r="AM78">
        <f>ROUND(53/1.4,5)</f>
        <v>37.857140000000001</v>
      </c>
      <c r="AP78" s="39" t="s">
        <v>289</v>
      </c>
    </row>
    <row r="79" spans="1:58" ht="42" hidden="1" x14ac:dyDescent="0.3">
      <c r="A79" s="2" t="s">
        <v>288</v>
      </c>
      <c r="B79" s="2" t="s">
        <v>237</v>
      </c>
      <c r="C79" t="s">
        <v>250</v>
      </c>
      <c r="D79" t="s">
        <v>167</v>
      </c>
      <c r="E79">
        <v>2050</v>
      </c>
      <c r="S79" s="31">
        <f t="shared" si="1"/>
        <v>0</v>
      </c>
      <c r="T79" s="31">
        <f t="shared" si="0"/>
        <v>0</v>
      </c>
      <c r="AM79">
        <f>ROUND(55/1.55,5)</f>
        <v>35.483870000000003</v>
      </c>
      <c r="AP79" s="39" t="s">
        <v>289</v>
      </c>
    </row>
    <row r="80" spans="1:58" ht="42"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ht="42"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ht="42" hidden="1"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ht="42" hidden="1"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ht="42"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ht="42" hidden="1"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s="72" customFormat="1" ht="28" x14ac:dyDescent="0.3">
      <c r="A86" s="71" t="s">
        <v>296</v>
      </c>
      <c r="B86" s="71" t="s">
        <v>297</v>
      </c>
      <c r="C86" s="72" t="s">
        <v>166</v>
      </c>
      <c r="D86" s="72" t="s">
        <v>167</v>
      </c>
      <c r="E86" s="72">
        <v>2030</v>
      </c>
      <c r="G86" s="72">
        <v>21</v>
      </c>
      <c r="H86" s="73" t="s">
        <v>298</v>
      </c>
      <c r="I86" s="72">
        <v>160</v>
      </c>
      <c r="J86" s="72" t="s">
        <v>299</v>
      </c>
      <c r="K86" s="72">
        <v>540</v>
      </c>
      <c r="L86" s="72" t="s">
        <v>299</v>
      </c>
      <c r="M86" s="72">
        <v>1.8</v>
      </c>
      <c r="N86" s="72" t="s">
        <v>299</v>
      </c>
      <c r="O86" s="72">
        <v>25</v>
      </c>
      <c r="P86" s="73" t="s">
        <v>298</v>
      </c>
      <c r="Q86" s="72">
        <v>20</v>
      </c>
      <c r="R86" s="72">
        <v>7</v>
      </c>
      <c r="S86" s="74">
        <f>IFERROR(ROUND(-PMT(R86/100,Q86,1),6),0)</f>
        <v>9.4393000000000005E-2</v>
      </c>
      <c r="T86" s="74">
        <f t="shared" si="15"/>
        <v>15102.880000000001</v>
      </c>
      <c r="U86" s="72" t="s">
        <v>170</v>
      </c>
      <c r="V86" s="75">
        <f>0.1*7</f>
        <v>0.70000000000000007</v>
      </c>
      <c r="W86" s="73" t="s">
        <v>298</v>
      </c>
      <c r="X86" s="75"/>
      <c r="Y86" s="75"/>
      <c r="Z86" s="75"/>
      <c r="AA86" s="75"/>
      <c r="AB86" s="75"/>
      <c r="AC86" s="75"/>
      <c r="AD86" s="75"/>
      <c r="AE86" s="75"/>
      <c r="AF86" s="75"/>
      <c r="AG86" s="75"/>
      <c r="AH86" s="75"/>
      <c r="AI86" s="75"/>
      <c r="AJ86" s="75"/>
      <c r="AK86" s="75"/>
      <c r="AL86" s="75"/>
      <c r="AM86" s="72">
        <v>97.5</v>
      </c>
      <c r="AN86" s="72">
        <v>95.5</v>
      </c>
      <c r="AP86" s="73" t="s">
        <v>300</v>
      </c>
      <c r="AU86" s="72">
        <v>0</v>
      </c>
      <c r="AV86" s="72">
        <v>0</v>
      </c>
      <c r="AX86" s="72">
        <v>100</v>
      </c>
      <c r="AY86" s="72">
        <v>100</v>
      </c>
      <c r="AZ86" s="72">
        <v>100</v>
      </c>
      <c r="BA86" s="72">
        <v>100</v>
      </c>
      <c r="BB86" s="72">
        <v>100</v>
      </c>
      <c r="BC86" s="72">
        <v>100</v>
      </c>
      <c r="BD86" s="72">
        <v>100</v>
      </c>
      <c r="BE86" s="72">
        <v>100</v>
      </c>
      <c r="BF86" s="72" t="s">
        <v>301</v>
      </c>
    </row>
    <row r="87" spans="1:58" ht="28"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ht="28" hidden="1"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ht="28"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ht="28"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ht="28" hidden="1"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ht="28"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ht="28"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ht="28" hidden="1"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IFERROR(ROUND(-PMT(R95/100,Q95,1),6),0)</f>
        <v>9.4393000000000005E-2</v>
      </c>
      <c r="T95" s="31">
        <f t="shared" si="15"/>
        <v>56635.8</v>
      </c>
      <c r="U95" t="s">
        <v>170</v>
      </c>
      <c r="AM95">
        <v>80</v>
      </c>
      <c r="AN95">
        <v>70</v>
      </c>
      <c r="AP95" s="39" t="s">
        <v>303</v>
      </c>
      <c r="BA95" t="s">
        <v>173</v>
      </c>
      <c r="BB95" t="s">
        <v>173</v>
      </c>
      <c r="BF95" s="39" t="s">
        <v>303</v>
      </c>
    </row>
    <row r="96" spans="1:58" ht="28" hidden="1"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ht="28" hidden="1"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ht="28" hidden="1"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ht="28" hidden="1"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ht="28" hidden="1"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ht="28" hidden="1"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ht="28" hidden="1"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ht="28" hidden="1"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ht="28" hidden="1"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ht="28" hidden="1"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ht="28" hidden="1"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ht="28" hidden="1"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ht="28" hidden="1"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ht="28" hidden="1"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ht="28" hidden="1"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ht="28" x14ac:dyDescent="0.3">
      <c r="A111" s="78"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ht="28" hidden="1"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ht="28" hidden="1"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ht="28" hidden="1"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ht="28" hidden="1"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ht="28" x14ac:dyDescent="0.3">
      <c r="A116" s="78"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IFERROR(ROUND(-PMT(R116/100,Q116,1),6),0)</f>
        <v>0.109795</v>
      </c>
      <c r="T116" s="31">
        <f t="shared" si="15"/>
        <v>65877</v>
      </c>
      <c r="U116" t="s">
        <v>170</v>
      </c>
      <c r="V116" t="s">
        <v>173</v>
      </c>
      <c r="W116" s="39" t="s">
        <v>329</v>
      </c>
      <c r="AG116">
        <f>0.15/60</f>
        <v>2.5000000000000001E-3</v>
      </c>
      <c r="AL116" s="39" t="s">
        <v>329</v>
      </c>
      <c r="AQ116">
        <f>100/0.02</f>
        <v>5000</v>
      </c>
      <c r="AR116" t="s">
        <v>331</v>
      </c>
    </row>
    <row r="117" spans="1:44" ht="28" hidden="1"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ht="28" hidden="1"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ht="28" x14ac:dyDescent="0.3">
      <c r="A119" s="78"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ht="28" hidden="1"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ht="28" hidden="1"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ht="28" hidden="1"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ht="28" hidden="1"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ht="28" hidden="1"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ht="28" hidden="1"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ht="28" hidden="1"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ht="28" hidden="1"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ht="28" hidden="1"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ht="28" hidden="1"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ht="28" hidden="1"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ht="28" hidden="1"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ht="28"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ht="28" hidden="1"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ht="28" hidden="1"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ht="28" hidden="1"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ht="28"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ht="28" hidden="1"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ht="28" hidden="1"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autoFilter ref="A1:BI138" xr:uid="{00000000-0001-0000-0500-000000000000}">
    <filterColumn colId="2">
      <filters>
        <filter val="electricity"/>
      </filters>
    </filterColumn>
  </autoFilter>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2.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3.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Index</vt:lpstr>
      <vt:lpstr>Scenarios</vt:lpstr>
      <vt:lpstr>Emission_prices</vt:lpstr>
      <vt:lpstr>Commodity_prices (2)</vt:lpstr>
      <vt:lpstr>technologyPotentials</vt:lpstr>
      <vt:lpstr>Biomass_potential</vt:lpstr>
      <vt:lpstr>New_technology_data</vt:lpstr>
      <vt:lpstr>New_transmission_data</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2023-02-09T16:21:19Z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