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D8FEF294-8DB5-4D93-B151-882E4FF21B5B}" xr6:coauthVersionLast="47" xr6:coauthVersionMax="47" xr10:uidLastSave="{00000000-0000-0000-0000-000000000000}"/>
  <bookViews>
    <workbookView xWindow="28605" yWindow="16995" windowWidth="29040" windowHeight="17640" tabRatio="971" firstSheet="1" activeTab="3" xr2:uid="{00000000-000D-0000-FFFF-FFFF00000000}"/>
  </bookViews>
  <sheets>
    <sheet name="groupedNLGAS" sheetId="20" r:id="rId1"/>
    <sheet name="Readme" sheetId="32" r:id="rId2"/>
    <sheet name="extendedNL" sheetId="22" r:id="rId3"/>
    <sheet name="extendedNL (July2024)" sheetId="45" r:id="rId4"/>
    <sheet name="NL2030" sheetId="46" r:id="rId5"/>
    <sheet name="NL_withplanneddecommissions" sheetId="26" r:id="rId6"/>
    <sheet name="AnalysisforNiPlants" sheetId="21" r:id="rId7"/>
    <sheet name="groupedDecarbonizedNLwithGas" sheetId="31" r:id="rId8"/>
    <sheet name="groupedDecarbonizedNL_notechlim" sheetId="34" r:id="rId9"/>
    <sheet name="groupedDecarbNL_equilib2009" sheetId="36" r:id="rId10"/>
    <sheet name="S2_2015_50retro" sheetId="38" r:id="rId11"/>
    <sheet name="S1_2015_50retro" sheetId="37" r:id="rId12"/>
    <sheet name="groupedDecarbonizedNLCRMs" sheetId="42" r:id="rId13"/>
    <sheet name="superGroupedNL (2)" sheetId="41" r:id="rId14"/>
    <sheet name="groupedDecarbonizedNLCRMs ( (3)" sheetId="44" r:id="rId15"/>
    <sheet name="groupedDecarbonizedNLCRMs (2)" sheetId="43" r:id="rId16"/>
    <sheet name="superGroupedNL(distH2)" sheetId="15" r:id="rId17"/>
    <sheet name="groupedDecarbonizedNL_S1" sheetId="40" r:id="rId18"/>
    <sheet name="groupedDecarbonizedNL2" sheetId="39" r:id="rId19"/>
    <sheet name="groupedDecarbonizedNL" sheetId="29" r:id="rId20"/>
    <sheet name="futureDecarbonizedNL" sheetId="33" r:id="rId21"/>
    <sheet name="DecarbonizedNL" sheetId="28" r:id="rId22"/>
    <sheet name="groupedNLRES" sheetId="23" r:id="rId23"/>
    <sheet name="NL2010RES" sheetId="25" r:id="rId24"/>
    <sheet name="Sheet1" sheetId="27" r:id="rId25"/>
    <sheet name="groupedDecarbonizedFLEXNET" sheetId="24" r:id="rId26"/>
    <sheet name="groupedNL" sheetId="16" r:id="rId27"/>
    <sheet name="extendedDEmoreoptimal" sheetId="12" r:id="rId28"/>
    <sheet name="extendedDE" sheetId="1" r:id="rId29"/>
    <sheet name="powerplants_grouped_DE" sheetId="3" r:id="rId30"/>
    <sheet name="germany2019" sheetId="5" r:id="rId31"/>
    <sheet name="dutchGermanPlants2015_from_emla" sheetId="13" r:id="rId32"/>
  </sheets>
  <externalReferences>
    <externalReference r:id="rId33"/>
  </externalReferences>
  <definedNames>
    <definedName name="_xlnm._FilterDatabase" localSheetId="6" hidden="1">AnalysisforNiPlants!$B$1:$D$1</definedName>
    <definedName name="_xlnm._FilterDatabase" localSheetId="21" hidden="1">DecarbonizedNL!$A$1:$H$1</definedName>
    <definedName name="_xlnm._FilterDatabase" localSheetId="31" hidden="1">dutchGermanPlants2015_from_emla!$A$1:$H$440</definedName>
    <definedName name="_xlnm._FilterDatabase" localSheetId="28" hidden="1">extendedDE!$B$1:$J$272</definedName>
    <definedName name="_xlnm._FilterDatabase" localSheetId="27" hidden="1">extendedDEmoreoptimal!$B$1:$J$193</definedName>
    <definedName name="_xlnm._FilterDatabase" localSheetId="2" hidden="1">extendedNL!$A$1:$J$51</definedName>
    <definedName name="_xlnm._FilterDatabase" localSheetId="3" hidden="1">'extendedNL (July2024)'!$A$1:$I$58</definedName>
    <definedName name="_xlnm._FilterDatabase" localSheetId="25" hidden="1">groupedDecarbonizedFLEXNET!$A$1:$I$1</definedName>
    <definedName name="_xlnm._FilterDatabase" localSheetId="12" hidden="1">groupedDecarbonizedNLCRMs!$A$1:$G$75</definedName>
    <definedName name="_xlnm._FilterDatabase" localSheetId="14" hidden="1">'groupedDecarbonizedNLCRMs ( (3)'!$A$1:$G$75</definedName>
    <definedName name="_xlnm._FilterDatabase" localSheetId="15" hidden="1">'groupedDecarbonizedNLCRMs (2)'!$A$1:$G$51</definedName>
    <definedName name="_xlnm._FilterDatabase" localSheetId="26" hidden="1">groupedNL!$A$1:$J$1</definedName>
    <definedName name="_xlnm._FilterDatabase" localSheetId="0" hidden="1">groupedNLGAS!$A$1:$J$1</definedName>
    <definedName name="_xlnm._FilterDatabase" localSheetId="22" hidden="1">groupedNLRES!$A$1:$J$1</definedName>
    <definedName name="_xlnm._FilterDatabase" localSheetId="5" hidden="1">NL_withplanneddecommissions!$A$1:$K$190</definedName>
    <definedName name="_xlnm._FilterDatabase" localSheetId="13" hidden="1">'superGroupedNL (2)'!$A$1:$H$1</definedName>
    <definedName name="_xlnm._FilterDatabase" localSheetId="16" hidden="1">'superGroupedNL(distH2)'!$A$1:$H$1</definedName>
  </definedNames>
  <calcPr calcId="191029"/>
  <pivotCaches>
    <pivotCache cacheId="0" r:id="rId34"/>
    <pivotCache cacheId="1" r:id="rId35"/>
    <pivotCache cacheId="2" r:id="rId36"/>
    <pivotCache cacheId="3" r:id="rId37"/>
    <pivotCache cacheId="4" r:id="rId38"/>
    <pivotCache cacheId="5" r:id="rId39"/>
    <pivotCache cacheId="6" r:id="rId40"/>
    <pivotCache cacheId="7" r:id="rId41"/>
    <pivotCache cacheId="8" r:id="rId42"/>
    <pivotCache cacheId="9" r:id="rId43"/>
    <pivotCache cacheId="10" r:id="rId44"/>
    <pivotCache cacheId="11" r:id="rId4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73" i="26" l="1"/>
  <c r="N74" i="26"/>
  <c r="M189" i="26"/>
  <c r="M74" i="26"/>
  <c r="M73" i="26"/>
  <c r="M72" i="26"/>
  <c r="N72" i="26" s="1"/>
  <c r="M71" i="26"/>
  <c r="M70" i="26"/>
  <c r="N70" i="26" s="1"/>
  <c r="M69" i="26"/>
  <c r="M68" i="26"/>
  <c r="N68" i="26" s="1"/>
  <c r="M67" i="26"/>
  <c r="N67" i="26" s="1"/>
  <c r="M66" i="26"/>
  <c r="N66" i="26" s="1"/>
  <c r="M65" i="26"/>
  <c r="N65" i="26" s="1"/>
  <c r="M63" i="26"/>
  <c r="N63" i="26" s="1"/>
  <c r="M60" i="26"/>
  <c r="N60" i="26" s="1"/>
  <c r="M59" i="26"/>
  <c r="N59" i="26" s="1"/>
  <c r="M58" i="26"/>
  <c r="N58" i="26" s="1"/>
  <c r="M57" i="26"/>
  <c r="N57" i="26" s="1"/>
  <c r="M56" i="26"/>
  <c r="M55" i="26"/>
  <c r="N55" i="26" s="1"/>
  <c r="M54" i="26"/>
  <c r="M53" i="26"/>
  <c r="N53" i="26" s="1"/>
  <c r="M52" i="26"/>
  <c r="M50" i="26"/>
  <c r="N50" i="26" s="1"/>
  <c r="M47" i="26"/>
  <c r="N47" i="26" s="1"/>
  <c r="M46" i="26"/>
  <c r="N46" i="26" s="1"/>
  <c r="M44" i="26"/>
  <c r="N44" i="26" s="1"/>
  <c r="N52" i="26"/>
  <c r="N71" i="26"/>
  <c r="N69" i="26"/>
  <c r="N56" i="26"/>
  <c r="N54" i="26"/>
  <c r="C14" i="46" l="1"/>
  <c r="D3" i="46"/>
  <c r="D4" i="46"/>
  <c r="D5" i="46"/>
  <c r="D6" i="46"/>
  <c r="D7" i="46"/>
  <c r="D8" i="46"/>
  <c r="D9" i="46"/>
  <c r="D10" i="46"/>
  <c r="D11" i="46"/>
  <c r="D12" i="46"/>
  <c r="D13" i="46"/>
  <c r="D2" i="46"/>
  <c r="B14" i="46"/>
  <c r="B5" i="46"/>
  <c r="C26" i="44" l="1"/>
  <c r="C27" i="44" s="1"/>
  <c r="C28" i="44" s="1"/>
  <c r="C29" i="44" s="1"/>
  <c r="C30" i="44" s="1"/>
  <c r="C31" i="44" s="1"/>
  <c r="L25" i="44"/>
  <c r="L24" i="44"/>
  <c r="L23" i="44"/>
  <c r="L22" i="44"/>
  <c r="C22" i="44"/>
  <c r="L21" i="44"/>
  <c r="C21" i="44"/>
  <c r="L20" i="44"/>
  <c r="C20" i="44"/>
  <c r="L19" i="44"/>
  <c r="C19" i="44"/>
  <c r="L18" i="44"/>
  <c r="C18" i="44"/>
  <c r="L17" i="44"/>
  <c r="C17" i="44"/>
  <c r="L16" i="44"/>
  <c r="C16" i="44"/>
  <c r="L15" i="44"/>
  <c r="C15" i="44"/>
  <c r="C4" i="44"/>
  <c r="C14" i="44" s="1"/>
  <c r="C4" i="42"/>
  <c r="C14" i="42" s="1"/>
  <c r="C26" i="42"/>
  <c r="C27" i="42" s="1"/>
  <c r="C28" i="42" s="1"/>
  <c r="C29" i="42" s="1"/>
  <c r="C30" i="42" s="1"/>
  <c r="C31" i="42" s="1"/>
  <c r="C15" i="42"/>
  <c r="C16" i="42"/>
  <c r="C17" i="42"/>
  <c r="C18" i="42"/>
  <c r="C19" i="42"/>
  <c r="C20" i="42"/>
  <c r="C21" i="42"/>
  <c r="C22" i="42"/>
  <c r="L25" i="43"/>
  <c r="L24" i="43"/>
  <c r="L23" i="43"/>
  <c r="L22" i="43"/>
  <c r="L21" i="43"/>
  <c r="L20" i="43"/>
  <c r="L19" i="43"/>
  <c r="L18" i="43"/>
  <c r="L17" i="43"/>
  <c r="L16" i="43"/>
  <c r="L15" i="43"/>
  <c r="L16" i="42"/>
  <c r="L17" i="42"/>
  <c r="L18" i="42"/>
  <c r="L19" i="42"/>
  <c r="L20" i="42"/>
  <c r="L21" i="42"/>
  <c r="L22" i="42"/>
  <c r="L23" i="42"/>
  <c r="L24" i="42"/>
  <c r="L25" i="42"/>
  <c r="L15" i="42"/>
  <c r="N26" i="37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  <c r="M20" i="43"/>
  <c r="M21" i="43"/>
  <c r="M17" i="43"/>
  <c r="M16" i="43"/>
  <c r="M17" i="42"/>
  <c r="M16" i="42"/>
  <c r="M21" i="42"/>
  <c r="M20" i="42"/>
  <c r="N4" i="41"/>
  <c r="N7" i="41"/>
  <c r="N5" i="41"/>
  <c r="N6" i="41"/>
  <c r="N3" i="41"/>
  <c r="M17" i="44"/>
  <c r="M20" i="44"/>
  <c r="M16" i="44"/>
  <c r="M21" i="44"/>
  <c r="N9" i="4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<sst xmlns="http://schemas.openxmlformats.org/spreadsheetml/2006/main" count="6343" uniqueCount="520">
  <si>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</si>
  <si>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</si>
  <si>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</si>
  <si>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</si>
  <si>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</si>
  <si>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</si>
  <si>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</si>
  <si>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</si>
  <si>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</si>
  <si>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</si>
  <si>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</si>
  <si>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</si>
  <si>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</si>
  <si>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</si>
  <si>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</si>
  <si>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</si>
  <si>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</si>
  <si>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</si>
  <si>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</si>
  <si>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</si>
  <si>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</si>
  <si>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</si>
  <si>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</si>
  <si>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</si>
  <si>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</si>
  <si>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</si>
  <si>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</si>
  <si>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</si>
  <si>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</si>
  <si>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</si>
  <si>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</si>
  <si>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</si>
  <si>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</si>
  <si>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</si>
  <si>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</si>
  <si>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</si>
  <si>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</si>
  <si>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</si>
  <si>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</si>
  <si>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</si>
  <si>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</si>
  <si>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</si>
  <si>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</si>
  <si>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</si>
  <si>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</si>
  <si>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</si>
  <si>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</si>
  <si>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</si>
  <si>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</si>
  <si>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</si>
  <si>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</si>
  <si>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</si>
  <si>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</si>
  <si>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</si>
  <si>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</si>
  <si>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</si>
  <si>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</si>
  <si>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</si>
  <si>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</si>
  <si>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</si>
  <si>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</si>
  <si>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</si>
  <si>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</si>
  <si>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</si>
  <si>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</si>
  <si>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</si>
  <si>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</si>
  <si>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</si>
  <si>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</si>
  <si>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</si>
  <si>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</si>
  <si>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</si>
  <si>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</si>
  <si>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</si>
  <si>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</si>
  <si>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</si>
  <si>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</si>
  <si>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</si>
  <si>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</si>
  <si>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</si>
  <si>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</si>
  <si>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</si>
  <si>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</si>
  <si>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</si>
  <si>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</si>
  <si>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</si>
  <si>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</si>
  <si>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</si>
  <si>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</si>
  <si>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</si>
  <si>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</si>
  <si>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</si>
  <si>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</si>
  <si>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</si>
  <si>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</si>
  <si>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</si>
  <si>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</si>
  <si>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</si>
  <si>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</si>
  <si>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</si>
  <si>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</si>
  <si>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</si>
  <si>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</si>
  <si>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</si>
  <si>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</si>
  <si>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</si>
  <si>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</si>
  <si>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</si>
  <si>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</si>
  <si>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</si>
  <si>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</si>
  <si>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</si>
  <si>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</si>
  <si>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</si>
  <si>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</si>
  <si>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</si>
  <si>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</si>
  <si>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</si>
  <si>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</si>
  <si>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</si>
  <si>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</si>
  <si>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</si>
  <si>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</si>
  <si>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</si>
  <si>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</si>
  <si>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</si>
  <si>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</si>
  <si>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</si>
  <si>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</si>
  <si>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</si>
  <si>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</si>
  <si>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</si>
  <si>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</si>
  <si>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</si>
  <si>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</si>
  <si>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</si>
  <si>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</si>
  <si>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</si>
  <si>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</si>
  <si>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</si>
  <si>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</si>
  <si>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</si>
  <si>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</si>
  <si>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</si>
  <si>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</si>
  <si>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</si>
  <si>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</si>
  <si>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</si>
  <si>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</si>
  <si>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</si>
  <si>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</si>
  <si>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</si>
  <si>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</si>
  <si>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</si>
  <si>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</si>
  <si>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</si>
  <si>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</si>
  <si>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</si>
  <si>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</si>
  <si>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</si>
  <si>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</si>
  <si>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</si>
  <si>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</si>
  <si>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</si>
  <si>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</si>
  <si>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</si>
  <si>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</si>
  <si>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</si>
  <si>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</si>
  <si>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</si>
  <si>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</si>
  <si>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</si>
  <si>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</si>
  <si>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</si>
  <si>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</si>
  <si>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</si>
  <si>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</si>
  <si>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</si>
  <si>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</si>
  <si>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</si>
  <si>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</si>
  <si>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</si>
  <si>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</si>
  <si>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</si>
  <si>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</si>
  <si>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</si>
  <si>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</si>
  <si>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</si>
  <si>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</si>
  <si>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</si>
  <si>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</si>
  <si>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</si>
  <si>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</si>
  <si>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</si>
  <si>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</si>
  <si>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</si>
  <si>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</si>
  <si>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</si>
  <si>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</si>
  <si>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</si>
  <si>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</si>
  <si>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</si>
  <si>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</si>
  <si>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</si>
  <si>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</si>
  <si>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</si>
  <si>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</si>
  <si>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</si>
  <si>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</si>
  <si>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</si>
  <si>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</si>
  <si>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</si>
  <si>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</si>
  <si>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</si>
  <si>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</si>
  <si>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</si>
  <si>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</si>
  <si>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</si>
  <si>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</si>
  <si>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</si>
  <si>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</si>
  <si>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</si>
  <si>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</si>
  <si>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</si>
  <si>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</si>
  <si>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</si>
  <si>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</si>
  <si>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</si>
  <si>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</si>
  <si>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</si>
  <si>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</si>
  <si>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</si>
  <si>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</si>
  <si>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</si>
  <si>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</si>
  <si>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</si>
  <si>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</si>
  <si>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</si>
  <si>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</si>
  <si>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</si>
  <si>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</si>
  <si>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</si>
  <si>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</si>
  <si>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</si>
  <si>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</si>
  <si>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</si>
  <si>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</si>
  <si>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</si>
  <si>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</si>
  <si>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</si>
  <si>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</si>
  <si>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</si>
  <si>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</si>
  <si>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</si>
  <si>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</si>
  <si>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</si>
  <si>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</si>
  <si>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</si>
  <si>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</si>
  <si>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</si>
  <si>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</si>
  <si>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</si>
  <si>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</si>
  <si>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</si>
  <si>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</si>
  <si>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</si>
  <si>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</si>
  <si>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</si>
  <si>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</si>
  <si>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</si>
  <si>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</si>
  <si>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</si>
  <si>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</si>
  <si>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</si>
  <si>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</si>
  <si>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</si>
  <si>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</si>
  <si>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</si>
  <si>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</si>
  <si>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</si>
  <si>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</si>
  <si>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</si>
  <si>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</si>
  <si>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</si>
  <si>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</si>
  <si>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</si>
  <si>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</si>
  <si>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</si>
  <si>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</si>
  <si>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</si>
  <si>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</si>
  <si>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</si>
  <si>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</si>
  <si>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</si>
  <si>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</si>
  <si>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</si>
  <si>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</si>
  <si>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</si>
  <si>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</si>
  <si>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</si>
  <si>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</si>
  <si>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</si>
  <si>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</si>
  <si>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</si>
  <si>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</si>
  <si>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</si>
  <si>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</si>
  <si>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</si>
  <si>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</si>
  <si>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</si>
  <si>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</si>
  <si>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</si>
  <si>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</si>
  <si>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</si>
  <si>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</si>
  <si>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</si>
  <si>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</si>
  <si>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</si>
  <si>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</si>
  <si>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</si>
  <si>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</si>
  <si>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</si>
  <si>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</si>
  <si>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</si>
  <si>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</si>
  <si>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</si>
  <si>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</si>
  <si>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</si>
  <si>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</si>
  <si>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</si>
  <si>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</si>
  <si>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</si>
  <si>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</si>
  <si>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</si>
  <si>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</si>
  <si>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</si>
  <si>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</si>
  <si>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</si>
  <si>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</si>
  <si>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</si>
  <si>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</si>
  <si>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</si>
  <si>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</si>
  <si>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</si>
  <si>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</si>
  <si>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</si>
  <si>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</si>
  <si>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</si>
  <si>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</si>
  <si>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</si>
  <si>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</si>
  <si>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</si>
  <si>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</si>
  <si>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</si>
  <si>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</si>
  <si>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</si>
  <si>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</si>
  <si>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</si>
  <si>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</si>
  <si>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</si>
  <si>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</si>
  <si>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</si>
  <si>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</si>
  <si>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</si>
  <si>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</si>
  <si>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</si>
  <si>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</si>
  <si>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</si>
  <si>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</si>
  <si>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</si>
  <si>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</si>
  <si>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</si>
  <si>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</si>
  <si>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</si>
  <si>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</si>
  <si>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</si>
  <si>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</si>
  <si>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</si>
  <si>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</si>
  <si>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</si>
  <si>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</si>
  <si>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</si>
  <si>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</si>
  <si>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</si>
  <si>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</si>
  <si>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</si>
  <si>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</si>
  <si>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</si>
  <si>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</si>
  <si>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</si>
  <si>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</si>
  <si>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</si>
  <si>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</si>
  <si>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</si>
  <si>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</si>
  <si>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</si>
  <si>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</si>
  <si>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</si>
  <si>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</si>
  <si>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</si>
  <si>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</si>
  <si>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</si>
  <si>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</si>
  <si>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</si>
  <si>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</si>
  <si>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</si>
  <si>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</si>
  <si>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</si>
  <si>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</si>
  <si>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</si>
  <si>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</si>
  <si>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</si>
  <si>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</si>
  <si>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</si>
  <si>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</si>
  <si>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</si>
  <si>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</si>
  <si>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</si>
  <si>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</si>
  <si>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</si>
  <si>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</si>
  <si>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</si>
  <si>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</si>
  <si>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</si>
  <si>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</si>
  <si>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</si>
  <si>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</si>
  <si>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</si>
  <si>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</si>
  <si>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</si>
  <si>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</si>
  <si>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</si>
  <si>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</si>
  <si>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</si>
  <si>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</si>
  <si>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</si>
  <si>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</si>
  <si>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</si>
  <si>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</si>
  <si>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</si>
  <si>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</si>
  <si>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</si>
  <si>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</si>
  <si>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</si>
  <si>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</si>
  <si>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</si>
  <si>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</si>
  <si>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</si>
  <si>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</si>
  <si>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</si>
  <si>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</si>
  <si>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</si>
  <si>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</si>
  <si>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</si>
  <si>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</si>
  <si>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</si>
  <si>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</si>
  <si>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</si>
  <si>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</si>
  <si>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</si>
  <si>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</si>
  <si>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</si>
  <si>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</si>
  <si>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</si>
  <si>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</si>
  <si>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</si>
  <si>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</si>
  <si>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</si>
  <si>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</si>
  <si>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</si>
  <si>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</si>
  <si>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</si>
  <si>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</si>
  <si>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</si>
  <si>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</si>
  <si>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</si>
  <si>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</si>
  <si>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</si>
  <si>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</si>
  <si>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</si>
  <si>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</si>
  <si>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</si>
  <si>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</si>
  <si>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</si>
  <si>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</si>
  <si>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</si>
  <si>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</si>
  <si>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</si>
  <si>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</si>
  <si>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</si>
  <si>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</si>
  <si>
    <t>hydrogen OCGT</t>
  </si>
  <si>
    <t>power plants for second paper</t>
  </si>
  <si>
    <t>no nuclear</t>
  </si>
  <si>
    <t>WindOn</t>
  </si>
  <si>
    <t>WindOff</t>
  </si>
  <si>
    <t>SunPV</t>
  </si>
  <si>
    <t>Gas</t>
  </si>
  <si>
    <t>0,00</t>
  </si>
  <si>
    <t>H2 STEG new</t>
  </si>
  <si>
    <t>Li-ion battery</t>
  </si>
  <si>
    <t>Biomass</t>
  </si>
  <si>
    <t>Biogas</t>
  </si>
  <si>
    <t>Hydro conventional</t>
  </si>
  <si>
    <t>RESE others</t>
  </si>
  <si>
    <t>Lithium ion battery 4</t>
  </si>
  <si>
    <t>hydrogen CCGT</t>
  </si>
  <si>
    <t>Average of Capacity</t>
  </si>
  <si>
    <t>Hard Coal</t>
  </si>
  <si>
    <t>Hydropower ROR</t>
  </si>
  <si>
    <t>(All)</t>
  </si>
  <si>
    <t>without decommissions</t>
  </si>
  <si>
    <t>without installed in year 0</t>
  </si>
  <si>
    <t xml:space="preserve">Gas </t>
  </si>
  <si>
    <t>Other non-renewable (lignite/coal)</t>
  </si>
  <si>
    <t>plants installed in 2020</t>
  </si>
  <si>
    <t>2030 from traderes</t>
  </si>
  <si>
    <t>I took a deep dive into the DBs (ENTSO-E DB and ours) and noticed/did the following:
-	The coal capacity was too low, and the biomass capacity was too high. After desk-researching every biomass plant we had, it turned out that the biomass plants were co-firing plants, where many of them use coal as primary fuel and biomass as secondary fuel. So I reallocated the biomass and coal capacities based on the main fuel.
-	I also modified the gas CHP capacities.
-	Our DB has better quality than ENTSO-E DB, but there are no major deviations.
-	I also added fuel in addition to the technologies.</t>
  </si>
  <si>
    <t>take out this ones, just to test faster</t>
  </si>
  <si>
    <t>this ones added to make faster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</si>
</sst>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  <xf numFmtId="0" fontId="12" fillId="0" borderId="0"/>
    <xf numFmtId="0" fontId="14" fillId="6" borderId="0" applyNumberFormat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6" borderId="0" xfId="4"/>
    <xf numFmtId="1" fontId="14" fillId="6" borderId="0" xfId="4" applyNumberFormat="1"/>
    <xf numFmtId="0" fontId="1" fillId="0" borderId="0" xfId="0" applyFont="1" applyAlignment="1">
      <alignment horizontal="center" vertical="top"/>
    </xf>
    <xf numFmtId="0" fontId="8" fillId="0" borderId="0" xfId="0" applyFont="1" applyAlignment="1">
      <alignment horizontal="center" wrapText="1"/>
    </xf>
  </cellXfs>
  <cellStyles count="5">
    <cellStyle name="Bad" xfId="4" builtinId="27"/>
    <cellStyle name="Calculation" xfId="2" builtinId="22"/>
    <cellStyle name="Neutral" xfId="1" builtinId="28"/>
    <cellStyle name="Normal" xfId="0" builtinId="0"/>
    <cellStyle name="Normal 2" xfId="3" xr:uid="{B26AC978-7F94-4B84-963F-1C7EF8520FC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6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.xml"/><Relationship Id="rId42" Type="http://schemas.openxmlformats.org/officeDocument/2006/relationships/pivotCacheDefinition" Target="pivotCache/pivotCacheDefinition9.xml"/><Relationship Id="rId47" Type="http://schemas.openxmlformats.org/officeDocument/2006/relationships/styles" Target="styles.xml"/><Relationship Id="rId50" Type="http://schemas.microsoft.com/office/2017/10/relationships/person" Target="persons/perso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pivotCacheDefinition" Target="pivotCache/pivotCacheDefinition4.xml"/><Relationship Id="rId40" Type="http://schemas.openxmlformats.org/officeDocument/2006/relationships/pivotCacheDefinition" Target="pivotCache/pivotCacheDefinition7.xml"/><Relationship Id="rId45" Type="http://schemas.openxmlformats.org/officeDocument/2006/relationships/pivotCacheDefinition" Target="pivotCache/pivotCacheDefinition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3.xml"/><Relationship Id="rId49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pivotCacheDefinition" Target="pivotCache/pivotCacheDefinition2.xml"/><Relationship Id="rId43" Type="http://schemas.openxmlformats.org/officeDocument/2006/relationships/pivotCacheDefinition" Target="pivotCache/pivotCacheDefinition10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pivotCacheDefinition" Target="pivotCache/pivotCacheDefinition5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TechnologyTargets"/>
      <sheetName val="CapacityMarkets"/>
      <sheetName val="StrategicReserveOperator"/>
      <sheetName val="ElectricitySpotMarkets"/>
      <sheetName val="CapacitySubscriptionConsumer"/>
      <sheetName val="CS_subscribed"/>
      <sheetName val="LoadShedders"/>
      <sheetName val="yearlyLoadShifterCap"/>
      <sheetName val="yearlyHydrogen"/>
      <sheetName val="LoadShifterCap"/>
      <sheetName val="LSyearly"/>
      <sheetName val="peakLoad"/>
      <sheetName val="Fuels"/>
      <sheetName val="FuelPriceTrends"/>
      <sheetName val="CandidatePowerPlants"/>
      <sheetName val="TechnologiesEmlab"/>
      <sheetName val="TechnologyTrends"/>
      <sheetName val="EnergyProducers"/>
      <sheetName val="weatherYears40"/>
      <sheetName val="Dismantled"/>
      <sheetName val="Sheet1"/>
      <sheetName val="derating"/>
      <sheetName val="VOLLs"/>
      <sheetName val="LoadShedders_feb24"/>
      <sheetName val="LoadShedders (2)"/>
      <sheetName val="LoadShedders2"/>
      <sheetName val="LoadShedders_copy"/>
      <sheetName val="dictvariables"/>
      <sheetName val="StepTrends"/>
      <sheetName val="EnergyConsumers"/>
      <sheetName val="yearlytechnologyPotentials2"/>
      <sheetName val="graphs"/>
      <sheetName val="CO2DE"/>
      <sheetName val="backup"/>
      <sheetName val="weatherYearsOLD"/>
      <sheetName val="sources"/>
      <sheetName val="NewTechnologies"/>
    </sheetNames>
    <sheetDataSet>
      <sheetData sheetId="0"/>
      <sheetData sheetId="1">
        <row r="2">
          <cell r="A2" t="str">
            <v>Biofuel</v>
          </cell>
          <cell r="B2" t="str">
            <v>Undefined</v>
          </cell>
        </row>
        <row r="3">
          <cell r="A3" t="str">
            <v>CCGT</v>
          </cell>
          <cell r="B3" t="str">
            <v>Undefined</v>
          </cell>
        </row>
        <row r="4">
          <cell r="A4" t="str">
            <v>CCS gas</v>
          </cell>
          <cell r="B4" t="str">
            <v>Undefined</v>
          </cell>
        </row>
        <row r="5">
          <cell r="A5" t="str">
            <v>Hard Coal</v>
          </cell>
          <cell r="B5" t="str">
            <v>Undefined</v>
          </cell>
        </row>
        <row r="6">
          <cell r="A6" t="str">
            <v>Hydro Reservoir</v>
          </cell>
          <cell r="B6" t="str">
            <v>RunOfRiver</v>
          </cell>
        </row>
        <row r="7">
          <cell r="A7" t="str">
            <v>hydrogen CHP</v>
          </cell>
          <cell r="B7" t="str">
            <v>Undefined</v>
          </cell>
        </row>
        <row r="8">
          <cell r="A8" t="str">
            <v>hydrogen OCGT</v>
          </cell>
          <cell r="B8" t="str">
            <v>Undefined</v>
          </cell>
        </row>
        <row r="9">
          <cell r="A9" t="str">
            <v>hydrogen CCGT</v>
          </cell>
          <cell r="B9" t="str">
            <v>Undefined</v>
          </cell>
        </row>
        <row r="10">
          <cell r="A10" t="str">
            <v>Hydropower ROR</v>
          </cell>
          <cell r="B10" t="str">
            <v>RunOfRiver</v>
          </cell>
        </row>
        <row r="11">
          <cell r="A11" t="str">
            <v>Lignite</v>
          </cell>
          <cell r="B11" t="str">
            <v>Undefined</v>
          </cell>
        </row>
        <row r="12">
          <cell r="A12" t="str">
            <v>Lithium ion battery</v>
          </cell>
          <cell r="B12" t="str">
            <v>Undefined</v>
          </cell>
        </row>
        <row r="13">
          <cell r="A13" t="str">
            <v>Nuclear</v>
          </cell>
          <cell r="B13" t="str">
            <v>Undefined</v>
          </cell>
        </row>
        <row r="14">
          <cell r="A14" t="str">
            <v>OCGT</v>
          </cell>
          <cell r="B14" t="str">
            <v>Undefined</v>
          </cell>
        </row>
        <row r="15">
          <cell r="A15" t="str">
            <v>Oil</v>
          </cell>
          <cell r="B15" t="str">
            <v>Undefined</v>
          </cell>
        </row>
        <row r="16">
          <cell r="A16" t="str">
            <v>PHS Discharge</v>
          </cell>
          <cell r="B16" t="str">
            <v>Undefined</v>
          </cell>
        </row>
        <row r="17">
          <cell r="A17" t="str">
            <v>Solar PV large</v>
          </cell>
          <cell r="B17" t="str">
            <v>OtherPV</v>
          </cell>
        </row>
        <row r="18">
          <cell r="A18" t="str">
            <v>Solar PV rooftop</v>
          </cell>
          <cell r="B18" t="str">
            <v>PVRooftop</v>
          </cell>
        </row>
        <row r="19">
          <cell r="A19" t="str">
            <v>Wind Offshore</v>
          </cell>
          <cell r="B19" t="str">
            <v>WindOff</v>
          </cell>
        </row>
        <row r="20">
          <cell r="A20" t="str">
            <v>Wind Onshore</v>
          </cell>
          <cell r="B20" t="str">
            <v>WindOn</v>
          </cell>
        </row>
        <row r="21">
          <cell r="A21" t="str">
            <v>electrolyzer</v>
          </cell>
          <cell r="B21" t="str">
            <v>Undefined</v>
          </cell>
        </row>
        <row r="22">
          <cell r="A22" t="str">
            <v>Lithium ion battery 4</v>
          </cell>
          <cell r="B22" t="str">
            <v>Undefined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5.624811689813" createdVersion="8" refreshedVersion="8" minRefreshableVersion="3" recordCount="76" xr:uid="{884F8BB3-C46E-4B47-9F1C-DF0C002AFF80}">
  <cacheSource type="worksheet">
    <worksheetSource ref="B1:D1048576" sheet="groupedDecarbonizedNLCRMs"/>
  </cacheSource>
  <cacheFields count="3">
    <cacheField name="Technology" numFmtId="0">
      <sharedItems containsBlank="1" count="12">
        <s v="Biofuel"/>
        <s v="hydrogen CCGT"/>
        <s v="hydrogen OCGT"/>
        <s v="Lithium ion battery 4"/>
        <s v="Nuclear"/>
        <s v="Solar PV large"/>
        <s v="Wind Offshore"/>
        <s v="Wind Onshore"/>
        <m/>
        <s v="Lithium ion battery" u="1"/>
        <s v="Biomass_CHP_wood_pellets_DH" u="1"/>
        <s v="Lithium_ion_battery" u="1"/>
      </sharedItems>
    </cacheField>
    <cacheField name="Age" numFmtId="0">
      <sharedItems containsString="0" containsBlank="1" containsNumber="1" containsInteger="1" minValue="0" maxValue="29"/>
    </cacheField>
    <cacheField name="Capacity" numFmtId="0">
      <sharedItems containsString="0" containsBlank="1" containsNumber="1" containsInteger="1" minValue="1" maxValue="3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6.510716435187" createdVersion="8" refreshedVersion="8" minRefreshableVersion="3" recordCount="190" xr:uid="{6BFB761D-12A5-4903-9A1B-0BCCF54DBC99}">
  <cacheSource type="worksheet">
    <worksheetSource ref="A1:K1048576" sheet="NL_withplanneddecommissions"/>
  </cacheSource>
  <cacheFields count="11">
    <cacheField name="index" numFmtId="0">
      <sharedItems containsString="0" containsBlank="1" containsNumber="1" containsInteger="1" minValue="20" maxValue="208"/>
    </cacheField>
    <cacheField name="Technology" numFmtId="0">
      <sharedItems containsBlank="1" count="12">
        <s v="Biomass_CHP_wood_pellets_DH"/>
        <s v="Biomass_CHP_wood_pellets_PH"/>
        <s v="CCGT"/>
        <s v="CCGT_CHP_backpressure_DH"/>
        <s v="Coal PSC"/>
        <s v="Hydropower_reservoir_medium"/>
        <s v="Nuclear"/>
        <s v="OCGT"/>
        <s v="PV_utility_systems"/>
        <s v="WTG_offshore"/>
        <s v="WTG_onshore"/>
        <m/>
      </sharedItems>
    </cacheField>
    <cacheField name="Age" numFmtId="0">
      <sharedItems containsString="0" containsBlank="1" containsNumber="1" containsInteger="1" minValue="-20" maxValue="58" count="64">
        <n v="26"/>
        <n v="-6"/>
        <n v="11"/>
        <n v="10"/>
        <n v="9"/>
        <n v="24"/>
        <n v="23"/>
        <n v="2"/>
        <n v="0"/>
        <n v="20"/>
        <n v="7"/>
        <n v="8"/>
        <n v="5"/>
        <n v="4"/>
        <n v="3"/>
        <n v="-1"/>
        <n v="-20"/>
        <n v="16"/>
        <n v="14"/>
        <n v="15"/>
        <n v="21"/>
        <n v="22"/>
        <n v="25"/>
        <n v="27"/>
        <n v="19"/>
        <n v="17"/>
        <n v="39"/>
        <n v="34"/>
        <n v="18"/>
        <n v="44"/>
        <n v="54"/>
        <n v="58"/>
        <n v="13"/>
        <n v="12"/>
        <n v="37"/>
        <n v="33"/>
        <n v="36"/>
        <n v="30"/>
        <n v="29"/>
        <n v="35"/>
        <n v="40"/>
        <n v="43"/>
        <n v="31"/>
        <n v="6"/>
        <n v="46"/>
        <n v="-13"/>
        <n v="-3"/>
        <n v="-4"/>
        <n v="1"/>
        <n v="-2"/>
        <n v="-11"/>
        <n v="-12"/>
        <n v="-14"/>
        <n v="-15"/>
        <n v="-19"/>
        <n v="-18"/>
        <n v="-16"/>
        <n v="-17"/>
        <n v="-5"/>
        <n v="-9"/>
        <n v="-10"/>
        <n v="-8"/>
        <n v="-7"/>
        <m/>
      </sharedItems>
    </cacheField>
    <cacheField name="Capacity" numFmtId="0">
      <sharedItems containsString="0" containsBlank="1" containsNumber="1" minValue="1.488" maxValue="6000.0010000000002"/>
    </cacheField>
    <cacheField name="Efficiency" numFmtId="0">
      <sharedItems containsString="0" containsBlank="1" containsNumber="1" minValue="0.1" maxValue="1"/>
    </cacheField>
    <cacheField name="Availability" numFmtId="0">
      <sharedItems containsString="0" containsBlank="1" containsNumber="1" minValue="0.25" maxValue="1"/>
    </cacheField>
    <cacheField name="Location" numFmtId="0">
      <sharedItems containsBlank="1"/>
    </cacheField>
    <cacheField name="Owner" numFmtId="0">
      <sharedItems containsBlank="1"/>
    </cacheField>
    <cacheField name="cash" numFmtId="0">
      <sharedItems containsString="0" containsBlank="1" containsNumber="1" containsInteger="1" minValue="0" maxValue="0"/>
    </cacheField>
    <cacheField name="DischarginEfficiency" numFmtId="0">
      <sharedItems containsString="0" containsBlank="1" containsNumber="1" containsInteger="1" minValue="0" maxValue="0"/>
    </cacheField>
    <cacheField name="DecommissionInYear" numFmtId="0">
      <sharedItems containsString="0" containsBlank="1" containsNumber="1" containsInteger="1" minValue="2020" maxValue="20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6.512453587966" createdVersion="8" refreshedVersion="8" minRefreshableVersion="3" recordCount="381" xr:uid="{90999D91-76D7-4EA7-8C14-237FEB926174}">
  <cacheSource type="worksheet">
    <worksheetSource ref="A1:G1048576" sheet="dutchGermanPlants2015_from_emla"/>
  </cacheSource>
  <cacheFields count="7">
    <cacheField name="Name" numFmtId="0">
      <sharedItems containsBlank="1"/>
    </cacheField>
    <cacheField name="Technology Emlab" numFmtId="0">
      <sharedItems containsBlank="1" count="13">
        <s v="OCGT"/>
        <s v="Fuel oil PGT"/>
        <s v="Coal PSC"/>
        <s v="Biomass CHP"/>
        <s v="CCGT"/>
        <s v="Lignite PSC"/>
        <s v="Hydroelectric"/>
        <s v="Nuclear PGT"/>
        <s v="Offshore wind PGT"/>
        <s v="Onshore wind PGT"/>
        <s v="Photovoltaic PGT"/>
        <s v="Lithium_ion_battery"/>
        <m/>
      </sharedItems>
    </cacheField>
    <cacheField name="Technology" numFmtId="0">
      <sharedItems containsBlank="1" count="4">
        <s v="Undefined"/>
        <e v="#N/A"/>
        <s v="Lithium_ion_battery"/>
        <m/>
      </sharedItems>
    </cacheField>
    <cacheField name="Location" numFmtId="0">
      <sharedItems containsBlank="1"/>
    </cacheField>
    <cacheField name="Age" numFmtId="0">
      <sharedItems containsString="0" containsBlank="1" containsNumber="1" containsInteger="1" minValue="1" maxValue="49"/>
    </cacheField>
    <cacheField name="Owner" numFmtId="0">
      <sharedItems containsBlank="1"/>
    </cacheField>
    <cacheField name="Capacity" numFmtId="0">
      <sharedItems containsString="0" containsBlank="1" containsNumber="1" minValue="1" maxValue="19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76.564233101853" createdVersion="8" refreshedVersion="8" minRefreshableVersion="3" recordCount="15" xr:uid="{3DAADDF0-D4A0-4A0E-BC91-0115A55A44C6}">
  <cacheSource type="worksheet">
    <worksheetSource ref="B1:D16" sheet="superGroupedNL (2)"/>
  </cacheSource>
  <cacheFields count="3">
    <cacheField name="Technology" numFmtId="0">
      <sharedItems containsBlank="1" count="9">
        <s v="hydrogen OCGT"/>
        <s v="Lithium ion battery 4"/>
        <s v="Solar PV large"/>
        <s v="Wind Offshore"/>
        <s v="Wind Onshore"/>
        <s v="Nuclear"/>
        <s v="hydrogen CCGT"/>
        <m/>
        <s v="Lithium ion battery" u="1"/>
      </sharedItems>
    </cacheField>
    <cacheField name="Age" numFmtId="0">
      <sharedItems containsString="0" containsBlank="1" containsNumber="1" containsInteger="1" minValue="1" maxValue="8"/>
    </cacheField>
    <cacheField name="Capacity" numFmtId="0">
      <sharedItems containsString="0" containsBlank="1" containsNumber="1" containsInteger="1" minValue="400" maxValue="6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20.491673032404" createdVersion="8" refreshedVersion="8" minRefreshableVersion="3" recordCount="50" xr:uid="{4CA6E6A2-6BF0-4F90-915B-5517DA227AED}">
  <cacheSource type="worksheet">
    <worksheetSource ref="B1:I51" sheet="extendedNL"/>
  </cacheSource>
  <cacheFields count="8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20.493130787036" createdVersion="8" refreshedVersion="8" minRefreshableVersion="3" recordCount="50" xr:uid="{9780D1DE-2A36-4BA9-8D88-1D0120EB4FC9}">
  <cacheSource type="worksheet">
    <worksheetSource ref="B1:D51" sheet="extendedNL (July2024)"/>
  </cacheSource>
  <cacheFields count="3">
    <cacheField name="Technology" numFmtId="0">
      <sharedItems count="9">
        <s v="Biofuel"/>
        <s v="Hard Coal"/>
        <s v="CCGT"/>
        <s v="Hydropower ROR"/>
        <s v="Nuclear"/>
        <s v="Solar PV large"/>
        <s v="Wind Offshore"/>
        <s v="Wind Onshore"/>
        <s v="OCGT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38.528577083336" createdVersion="8" refreshedVersion="8" minRefreshableVersion="3" recordCount="145" xr:uid="{7D5C3888-58A9-482A-BDA9-E1108678F8FF}">
  <cacheSource type="worksheet">
    <worksheetSource ref="A1:J146" sheet="NL_withplanneddecommissions"/>
  </cacheSource>
  <cacheFields count="10">
    <cacheField name="index" numFmtId="0">
      <sharedItems containsSemiMixedTypes="0" containsString="0" containsNumber="1" containsInteger="1" minValue="20" maxValue="208"/>
    </cacheField>
    <cacheField name="Technology" numFmtId="0">
      <sharedItems count="10">
        <s v="CCGT_CHP_backpressure_DH"/>
        <s v="OCGT"/>
        <s v="Biomass_CHP_wood_pellets_DH"/>
        <s v="Coal PSC"/>
        <s v="CCGT"/>
        <s v="WTG_onshore"/>
        <s v="Hydropower_reservoir_medium"/>
        <s v="Nuclear"/>
        <s v="WTG_offshore"/>
        <s v="PV_utility_systems"/>
      </sharedItems>
    </cacheField>
    <cacheField name="Age" numFmtId="0">
      <sharedItems containsSemiMixedTypes="0" containsString="0" containsNumber="1" containsInteger="1" minValue="0" maxValue="58" count="43">
        <n v="58"/>
        <n v="54"/>
        <n v="46"/>
        <n v="44"/>
        <n v="43"/>
        <n v="40"/>
        <n v="39"/>
        <n v="37"/>
        <n v="36"/>
        <n v="35"/>
        <n v="34"/>
        <n v="33"/>
        <n v="31"/>
        <n v="30"/>
        <n v="29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  <n v="0"/>
      </sharedItems>
    </cacheField>
    <cacheField name="Capacity" numFmtId="0">
      <sharedItems containsSemiMixedTypes="0" containsString="0" containsNumber="1" minValue="3.04" maxValue="3095.0839999999998"/>
    </cacheField>
    <cacheField name="Efficiency" numFmtId="0">
      <sharedItems containsSemiMixedTypes="0" containsString="0" containsNumber="1" minValue="0.1" maxValue="1"/>
    </cacheField>
    <cacheField name="Availability" numFmtId="0">
      <sharedItems containsSemiMixedTypes="0" containsString="0" containsNumber="1" minValue="0.25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38.530241666667" createdVersion="8" refreshedVersion="8" minRefreshableVersion="3" recordCount="139" xr:uid="{77C2246E-9D29-4980-875C-5FAAE1E115E7}">
  <cacheSource type="worksheet">
    <worksheetSource ref="B1:E140" sheet="NL_withplanneddecommissions"/>
  </cacheSource>
  <cacheFields count="4">
    <cacheField name="Technology" numFmtId="0">
      <sharedItems count="10">
        <s v="CCGT_CHP_backpressure_DH"/>
        <s v="OCGT"/>
        <s v="Biomass_CHP_wood_pellets_DH"/>
        <s v="Coal PSC"/>
        <s v="CCGT"/>
        <s v="WTG_onshore"/>
        <s v="Hydropower_reservoir_medium"/>
        <s v="Nuclear"/>
        <s v="WTG_offshore"/>
        <s v="PV_utility_systems"/>
      </sharedItems>
    </cacheField>
    <cacheField name="Age" numFmtId="0">
      <sharedItems containsSemiMixedTypes="0" containsString="0" containsNumber="1" containsInteger="1" minValue="1" maxValue="58"/>
    </cacheField>
    <cacheField name="Capacity" numFmtId="0">
      <sharedItems containsSemiMixedTypes="0" containsString="0" containsNumber="1" minValue="3.04" maxValue="2400.5369999999998"/>
    </cacheField>
    <cacheField name="Efficiency" numFmtId="0">
      <sharedItems containsSemiMixedTypes="0" containsString="0" containsNumber="1" minValue="0.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x v="0"/>
    <n v="1"/>
    <n v="1"/>
  </r>
  <r>
    <x v="1"/>
    <n v="15"/>
    <n v="1000"/>
  </r>
  <r>
    <x v="1"/>
    <n v="20"/>
    <n v="1000"/>
  </r>
  <r>
    <x v="2"/>
    <n v="23"/>
    <n v="1000"/>
  </r>
  <r>
    <x v="2"/>
    <n v="20"/>
    <n v="1000"/>
  </r>
  <r>
    <x v="2"/>
    <n v="1"/>
    <n v="1000"/>
  </r>
  <r>
    <x v="2"/>
    <n v="16"/>
    <n v="1000"/>
  </r>
  <r>
    <x v="2"/>
    <n v="13"/>
    <n v="1000"/>
  </r>
  <r>
    <x v="2"/>
    <n v="10"/>
    <n v="1000"/>
  </r>
  <r>
    <x v="2"/>
    <n v="7"/>
    <n v="1000"/>
  </r>
  <r>
    <x v="2"/>
    <n v="5"/>
    <n v="1000"/>
  </r>
  <r>
    <x v="2"/>
    <n v="3"/>
    <n v="1000"/>
  </r>
  <r>
    <x v="2"/>
    <n v="19"/>
    <n v="1000"/>
  </r>
  <r>
    <x v="2"/>
    <n v="22"/>
    <n v="1000"/>
  </r>
  <r>
    <x v="2"/>
    <n v="19"/>
    <n v="1000"/>
  </r>
  <r>
    <x v="2"/>
    <n v="0"/>
    <n v="1000"/>
  </r>
  <r>
    <x v="2"/>
    <n v="15"/>
    <n v="1000"/>
  </r>
  <r>
    <x v="2"/>
    <n v="12"/>
    <n v="1000"/>
  </r>
  <r>
    <x v="2"/>
    <n v="9"/>
    <n v="1000"/>
  </r>
  <r>
    <x v="2"/>
    <n v="6"/>
    <n v="1000"/>
  </r>
  <r>
    <x v="2"/>
    <n v="4"/>
    <n v="1000"/>
  </r>
  <r>
    <x v="3"/>
    <n v="24"/>
    <n v="1000"/>
  </r>
  <r>
    <x v="3"/>
    <n v="23"/>
    <n v="1000"/>
  </r>
  <r>
    <x v="3"/>
    <n v="21"/>
    <n v="1000"/>
  </r>
  <r>
    <x v="3"/>
    <n v="18"/>
    <n v="1000"/>
  </r>
  <r>
    <x v="3"/>
    <n v="15"/>
    <n v="1000"/>
  </r>
  <r>
    <x v="3"/>
    <n v="12"/>
    <n v="1000"/>
  </r>
  <r>
    <x v="3"/>
    <n v="9"/>
    <n v="1000"/>
  </r>
  <r>
    <x v="3"/>
    <n v="6"/>
    <n v="1000"/>
  </r>
  <r>
    <x v="3"/>
    <n v="3"/>
    <n v="1000"/>
  </r>
  <r>
    <x v="3"/>
    <n v="1"/>
    <n v="1000"/>
  </r>
  <r>
    <x v="4"/>
    <n v="15"/>
    <n v="400"/>
  </r>
  <r>
    <x v="5"/>
    <n v="1"/>
    <n v="3000"/>
  </r>
  <r>
    <x v="5"/>
    <n v="2"/>
    <n v="3000"/>
  </r>
  <r>
    <x v="5"/>
    <n v="3"/>
    <n v="3000"/>
  </r>
  <r>
    <x v="5"/>
    <n v="4"/>
    <n v="3000"/>
  </r>
  <r>
    <x v="5"/>
    <n v="5"/>
    <n v="3000"/>
  </r>
  <r>
    <x v="5"/>
    <n v="24"/>
    <n v="3000"/>
  </r>
  <r>
    <x v="5"/>
    <n v="6"/>
    <n v="3000"/>
  </r>
  <r>
    <x v="5"/>
    <n v="7"/>
    <n v="3000"/>
  </r>
  <r>
    <x v="5"/>
    <n v="8"/>
    <n v="3000"/>
  </r>
  <r>
    <x v="5"/>
    <n v="20"/>
    <n v="3000"/>
  </r>
  <r>
    <x v="5"/>
    <n v="9"/>
    <n v="3000"/>
  </r>
  <r>
    <x v="5"/>
    <n v="10"/>
    <n v="3000"/>
  </r>
  <r>
    <x v="5"/>
    <n v="11"/>
    <n v="3000"/>
  </r>
  <r>
    <x v="5"/>
    <n v="12"/>
    <n v="3000"/>
  </r>
  <r>
    <x v="5"/>
    <n v="13"/>
    <n v="3000"/>
  </r>
  <r>
    <x v="5"/>
    <n v="14"/>
    <n v="3000"/>
  </r>
  <r>
    <x v="5"/>
    <n v="15"/>
    <n v="3000"/>
  </r>
  <r>
    <x v="5"/>
    <n v="16"/>
    <n v="2000"/>
  </r>
  <r>
    <x v="5"/>
    <n v="17"/>
    <n v="2000"/>
  </r>
  <r>
    <x v="5"/>
    <n v="18"/>
    <n v="3000"/>
  </r>
  <r>
    <x v="5"/>
    <n v="19"/>
    <n v="3000"/>
  </r>
  <r>
    <x v="5"/>
    <n v="21"/>
    <n v="3000"/>
  </r>
  <r>
    <x v="5"/>
    <n v="22"/>
    <n v="3000"/>
  </r>
  <r>
    <x v="5"/>
    <n v="23"/>
    <n v="3000"/>
  </r>
  <r>
    <x v="6"/>
    <n v="29"/>
    <n v="3000"/>
  </r>
  <r>
    <x v="6"/>
    <n v="27"/>
    <n v="3000"/>
  </r>
  <r>
    <x v="6"/>
    <n v="25"/>
    <n v="3000"/>
  </r>
  <r>
    <x v="6"/>
    <n v="23"/>
    <n v="3000"/>
  </r>
  <r>
    <x v="6"/>
    <n v="21"/>
    <n v="3000"/>
  </r>
  <r>
    <x v="6"/>
    <n v="19"/>
    <n v="3000"/>
  </r>
  <r>
    <x v="6"/>
    <n v="17"/>
    <n v="3000"/>
  </r>
  <r>
    <x v="6"/>
    <n v="14"/>
    <n v="3000"/>
  </r>
  <r>
    <x v="6"/>
    <n v="12"/>
    <n v="3000"/>
  </r>
  <r>
    <x v="6"/>
    <n v="10"/>
    <n v="3000"/>
  </r>
  <r>
    <x v="6"/>
    <n v="6"/>
    <n v="3000"/>
  </r>
  <r>
    <x v="6"/>
    <n v="4"/>
    <n v="3000"/>
  </r>
  <r>
    <x v="6"/>
    <n v="2"/>
    <n v="3000"/>
  </r>
  <r>
    <x v="7"/>
    <n v="27"/>
    <n v="2400"/>
  </r>
  <r>
    <x v="7"/>
    <n v="22"/>
    <n v="2400"/>
  </r>
  <r>
    <x v="7"/>
    <n v="16"/>
    <n v="2400"/>
  </r>
  <r>
    <x v="7"/>
    <n v="7"/>
    <n v="2400"/>
  </r>
  <r>
    <x v="7"/>
    <n v="2"/>
    <n v="2400"/>
  </r>
  <r>
    <x v="8"/>
    <m/>
    <m/>
  </r>
  <r>
    <x v="8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0">
  <r>
    <n v="20"/>
    <x v="0"/>
    <x v="0"/>
    <n v="631"/>
    <n v="0.42"/>
    <n v="0.8"/>
    <s v="NL"/>
    <s v="ProducerNL"/>
    <n v="0"/>
    <n v="0"/>
    <n v="2027"/>
  </r>
  <r>
    <n v="21"/>
    <x v="1"/>
    <x v="1"/>
    <n v="1.488"/>
    <n v="0.3"/>
    <n v="0.74200913242009103"/>
    <s v="NL"/>
    <s v="ProducerNL"/>
    <n v="0"/>
    <n v="0"/>
    <m/>
  </r>
  <r>
    <n v="22"/>
    <x v="2"/>
    <x v="2"/>
    <n v="435"/>
    <n v="0.59"/>
    <n v="0.9"/>
    <s v="NL"/>
    <s v="ProducerNL"/>
    <n v="0"/>
    <n v="0"/>
    <n v="2041"/>
  </r>
  <r>
    <n v="23"/>
    <x v="2"/>
    <x v="2"/>
    <n v="435"/>
    <n v="0.59"/>
    <n v="0.9"/>
    <s v="NL"/>
    <s v="ProducerNL"/>
    <n v="0"/>
    <n v="0"/>
    <n v="2041"/>
  </r>
  <r>
    <n v="24"/>
    <x v="2"/>
    <x v="3"/>
    <n v="435"/>
    <n v="0.58699999999999997"/>
    <n v="0.9"/>
    <s v="NL"/>
    <s v="ProducerNL"/>
    <n v="0"/>
    <n v="0"/>
    <n v="2041"/>
  </r>
  <r>
    <n v="25"/>
    <x v="2"/>
    <x v="3"/>
    <n v="435"/>
    <n v="0.58699999999999997"/>
    <n v="0.9"/>
    <s v="NL"/>
    <s v="ProducerNL"/>
    <n v="0"/>
    <n v="0"/>
    <n v="2041"/>
  </r>
  <r>
    <n v="26"/>
    <x v="2"/>
    <x v="4"/>
    <n v="426"/>
    <n v="0.57999999999999996"/>
    <n v="0.9"/>
    <s v="NL"/>
    <s v="ProducerNL"/>
    <n v="0"/>
    <n v="0"/>
    <n v="2041"/>
  </r>
  <r>
    <n v="27"/>
    <x v="2"/>
    <x v="3"/>
    <n v="425"/>
    <n v="0.59"/>
    <n v="0.9"/>
    <s v="NL"/>
    <s v="ProducerNL"/>
    <n v="0"/>
    <n v="0"/>
    <n v="2041"/>
  </r>
  <r>
    <n v="28"/>
    <x v="2"/>
    <x v="5"/>
    <n v="341"/>
    <n v="0.52"/>
    <n v="0.9"/>
    <s v="NL"/>
    <s v="ProducerNL"/>
    <n v="0"/>
    <n v="0"/>
    <n v="2041"/>
  </r>
  <r>
    <n v="29"/>
    <x v="2"/>
    <x v="6"/>
    <n v="341"/>
    <n v="0.52"/>
    <n v="0.9"/>
    <s v="NL"/>
    <s v="ProducerNL"/>
    <n v="0"/>
    <n v="0"/>
    <n v="2041"/>
  </r>
  <r>
    <n v="30"/>
    <x v="2"/>
    <x v="6"/>
    <n v="341"/>
    <n v="0.52"/>
    <n v="0.9"/>
    <s v="NL"/>
    <s v="ProducerNL"/>
    <n v="0"/>
    <n v="0"/>
    <n v="2041"/>
  </r>
  <r>
    <n v="31"/>
    <x v="2"/>
    <x v="7"/>
    <n v="341"/>
    <n v="0.52"/>
    <n v="0.9"/>
    <s v="NL"/>
    <s v="ProducerNL"/>
    <n v="0"/>
    <n v="0"/>
    <n v="2041"/>
  </r>
  <r>
    <n v="32"/>
    <x v="2"/>
    <x v="8"/>
    <n v="341"/>
    <n v="0.52"/>
    <n v="0.9"/>
    <s v="NL"/>
    <s v="ProducerNL"/>
    <n v="0"/>
    <n v="0"/>
    <n v="2041"/>
  </r>
  <r>
    <n v="33"/>
    <x v="2"/>
    <x v="8"/>
    <n v="341"/>
    <n v="0.52"/>
    <n v="0.9"/>
    <s v="NL"/>
    <s v="ProducerNL"/>
    <n v="0"/>
    <n v="0"/>
    <n v="2041"/>
  </r>
  <r>
    <n v="34"/>
    <x v="2"/>
    <x v="9"/>
    <n v="245"/>
    <n v="0.51"/>
    <n v="0.9"/>
    <s v="NL"/>
    <s v="ProducerNL"/>
    <n v="0"/>
    <n v="0"/>
    <n v="2041"/>
  </r>
  <r>
    <n v="35"/>
    <x v="2"/>
    <x v="10"/>
    <n v="435"/>
    <n v="0.59"/>
    <n v="0.9"/>
    <s v="NL"/>
    <s v="ProducerNL"/>
    <n v="0"/>
    <n v="0"/>
    <n v="2043"/>
  </r>
  <r>
    <n v="36"/>
    <x v="2"/>
    <x v="11"/>
    <n v="420"/>
    <n v="0.59"/>
    <n v="0.9"/>
    <s v="NL"/>
    <s v="ProducerNL"/>
    <n v="0"/>
    <n v="0"/>
    <n v="2045"/>
  </r>
  <r>
    <n v="37"/>
    <x v="2"/>
    <x v="12"/>
    <n v="420"/>
    <n v="0.59"/>
    <n v="0.9"/>
    <s v="NL"/>
    <s v="ProducerNL"/>
    <n v="0"/>
    <n v="0"/>
    <n v="2045"/>
  </r>
  <r>
    <n v="38"/>
    <x v="2"/>
    <x v="10"/>
    <n v="437"/>
    <n v="0.57999999999999996"/>
    <n v="0.9"/>
    <s v="NL"/>
    <s v="ProducerNL"/>
    <n v="0"/>
    <n v="0"/>
    <n v="2046"/>
  </r>
  <r>
    <n v="39"/>
    <x v="2"/>
    <x v="13"/>
    <n v="437"/>
    <n v="0.57999999999999996"/>
    <n v="0.9"/>
    <s v="NL"/>
    <s v="ProducerNL"/>
    <n v="0"/>
    <n v="0"/>
    <n v="2046"/>
  </r>
  <r>
    <n v="40"/>
    <x v="2"/>
    <x v="13"/>
    <n v="437"/>
    <n v="0.57999999999999996"/>
    <n v="0.9"/>
    <s v="NL"/>
    <s v="ProducerNL"/>
    <n v="0"/>
    <n v="0"/>
    <n v="2046"/>
  </r>
  <r>
    <n v="41"/>
    <x v="2"/>
    <x v="14"/>
    <n v="400"/>
    <n v="0.56000000000000005"/>
    <n v="0.9"/>
    <s v="NL"/>
    <s v="ProducerNL"/>
    <n v="0"/>
    <n v="0"/>
    <n v="2047"/>
  </r>
  <r>
    <n v="42"/>
    <x v="2"/>
    <x v="14"/>
    <n v="400"/>
    <n v="0.56000000000000005"/>
    <n v="0.9"/>
    <s v="NL"/>
    <s v="ProducerNL"/>
    <n v="0"/>
    <n v="0"/>
    <n v="2047"/>
  </r>
  <r>
    <n v="43"/>
    <x v="2"/>
    <x v="8"/>
    <n v="435"/>
    <n v="0.56999999999999995"/>
    <n v="0.9"/>
    <s v="NL"/>
    <s v="ProducerNL"/>
    <n v="0"/>
    <n v="0"/>
    <n v="2050"/>
  </r>
  <r>
    <n v="44"/>
    <x v="2"/>
    <x v="15"/>
    <n v="435"/>
    <n v="0.56999999999999995"/>
    <n v="0.9"/>
    <s v="NL"/>
    <s v="ProducerNL"/>
    <n v="0"/>
    <n v="0"/>
    <n v="2050"/>
  </r>
  <r>
    <n v="45"/>
    <x v="2"/>
    <x v="15"/>
    <n v="435"/>
    <n v="0.56999999999999995"/>
    <n v="0.9"/>
    <s v="NL"/>
    <s v="ProducerNL"/>
    <n v="0"/>
    <n v="0"/>
    <n v="2050"/>
  </r>
  <r>
    <n v="46"/>
    <x v="2"/>
    <x v="16"/>
    <n v="2731.1649536609498"/>
    <n v="0.6"/>
    <n v="0.9"/>
    <s v="NL"/>
    <s v="ProducerNL"/>
    <n v="0"/>
    <n v="0"/>
    <m/>
  </r>
  <r>
    <n v="47"/>
    <x v="3"/>
    <x v="17"/>
    <n v="78"/>
    <n v="0.1"/>
    <n v="0.9"/>
    <s v="NL"/>
    <s v="ProducerNL"/>
    <n v="0"/>
    <n v="0"/>
    <n v="2020"/>
  </r>
  <r>
    <n v="48"/>
    <x v="3"/>
    <x v="18"/>
    <n v="641"/>
    <n v="0.41"/>
    <n v="0.9"/>
    <s v="NL"/>
    <s v="ProducerNL"/>
    <n v="0"/>
    <n v="0"/>
    <n v="2025"/>
  </r>
  <r>
    <n v="49"/>
    <x v="3"/>
    <x v="5"/>
    <n v="150"/>
    <n v="0.4"/>
    <n v="0.9"/>
    <s v="NL"/>
    <s v="ProducerNL"/>
    <n v="0"/>
    <n v="0"/>
    <n v="2025"/>
  </r>
  <r>
    <n v="50"/>
    <x v="3"/>
    <x v="2"/>
    <n v="132.63999999999999"/>
    <n v="0.41"/>
    <n v="0.9"/>
    <s v="NL"/>
    <s v="ProducerNL"/>
    <n v="0"/>
    <n v="0"/>
    <n v="2025"/>
  </r>
  <r>
    <n v="51"/>
    <x v="3"/>
    <x v="19"/>
    <n v="121.033"/>
    <n v="0.41"/>
    <n v="0.9"/>
    <s v="NL"/>
    <s v="ProducerNL"/>
    <n v="0"/>
    <n v="0"/>
    <n v="2025"/>
  </r>
  <r>
    <n v="52"/>
    <x v="3"/>
    <x v="3"/>
    <n v="115"/>
    <n v="0.41"/>
    <n v="0.9"/>
    <s v="NL"/>
    <s v="ProducerNL"/>
    <n v="0"/>
    <n v="0"/>
    <n v="2025"/>
  </r>
  <r>
    <n v="53"/>
    <x v="3"/>
    <x v="17"/>
    <n v="82"/>
    <n v="0.41"/>
    <n v="0.9"/>
    <s v="NL"/>
    <s v="ProducerNL"/>
    <n v="0"/>
    <n v="0"/>
    <n v="2025"/>
  </r>
  <r>
    <n v="54"/>
    <x v="3"/>
    <x v="6"/>
    <n v="80"/>
    <n v="0.4"/>
    <n v="0.9"/>
    <s v="NL"/>
    <s v="ProducerNL"/>
    <n v="0"/>
    <n v="0"/>
    <n v="2025"/>
  </r>
  <r>
    <n v="55"/>
    <x v="3"/>
    <x v="20"/>
    <n v="79.2"/>
    <n v="0.4"/>
    <n v="0.9"/>
    <s v="NL"/>
    <s v="ProducerNL"/>
    <n v="0"/>
    <n v="0"/>
    <n v="2025"/>
  </r>
  <r>
    <n v="56"/>
    <x v="3"/>
    <x v="9"/>
    <n v="62.167000000000002"/>
    <n v="0.4"/>
    <n v="0.9"/>
    <s v="NL"/>
    <s v="ProducerNL"/>
    <n v="0"/>
    <n v="0"/>
    <n v="2025"/>
  </r>
  <r>
    <n v="57"/>
    <x v="3"/>
    <x v="21"/>
    <n v="52.634"/>
    <n v="0.4"/>
    <n v="0.9"/>
    <s v="NL"/>
    <s v="ProducerNL"/>
    <n v="0"/>
    <n v="0"/>
    <n v="2025"/>
  </r>
  <r>
    <n v="58"/>
    <x v="3"/>
    <x v="22"/>
    <n v="48.4"/>
    <n v="0.39"/>
    <n v="0.9"/>
    <s v="NL"/>
    <s v="ProducerNL"/>
    <n v="0"/>
    <n v="0"/>
    <n v="2025"/>
  </r>
  <r>
    <n v="59"/>
    <x v="3"/>
    <x v="23"/>
    <n v="45"/>
    <n v="0.33"/>
    <n v="0.9"/>
    <s v="NL"/>
    <s v="ProducerNL"/>
    <n v="0"/>
    <n v="0"/>
    <n v="2025"/>
  </r>
  <r>
    <n v="60"/>
    <x v="3"/>
    <x v="0"/>
    <n v="40"/>
    <n v="0.30277680000000001"/>
    <n v="0.9"/>
    <s v="NL"/>
    <s v="ProducerNL"/>
    <n v="0"/>
    <n v="0"/>
    <n v="2025"/>
  </r>
  <r>
    <n v="61"/>
    <x v="3"/>
    <x v="24"/>
    <n v="38.6"/>
    <n v="0.41"/>
    <n v="0.9"/>
    <s v="NL"/>
    <s v="ProducerNL"/>
    <n v="0"/>
    <n v="0"/>
    <n v="2025"/>
  </r>
  <r>
    <n v="62"/>
    <x v="3"/>
    <x v="25"/>
    <n v="34"/>
    <n v="0.41"/>
    <n v="0.9"/>
    <s v="NL"/>
    <s v="ProducerNL"/>
    <n v="0"/>
    <n v="0"/>
    <n v="2025"/>
  </r>
  <r>
    <n v="63"/>
    <x v="3"/>
    <x v="26"/>
    <n v="27"/>
    <n v="0.11"/>
    <n v="0.7"/>
    <s v="NL"/>
    <s v="ProducerNL"/>
    <n v="0"/>
    <n v="0"/>
    <n v="2025"/>
  </r>
  <r>
    <n v="64"/>
    <x v="3"/>
    <x v="27"/>
    <n v="27"/>
    <n v="0.3"/>
    <n v="0.9"/>
    <s v="NL"/>
    <s v="ProducerNL"/>
    <n v="0"/>
    <n v="0"/>
    <n v="2025"/>
  </r>
  <r>
    <n v="65"/>
    <x v="3"/>
    <x v="28"/>
    <n v="25.366"/>
    <n v="0.41"/>
    <n v="0.9"/>
    <s v="NL"/>
    <s v="ProducerNL"/>
    <n v="0"/>
    <n v="0"/>
    <n v="2025"/>
  </r>
  <r>
    <n v="66"/>
    <x v="3"/>
    <x v="29"/>
    <n v="10.5"/>
    <n v="0.3"/>
    <n v="0.9"/>
    <s v="NL"/>
    <s v="ProducerNL"/>
    <n v="0"/>
    <n v="0"/>
    <n v="2025"/>
  </r>
  <r>
    <n v="67"/>
    <x v="3"/>
    <x v="30"/>
    <n v="5"/>
    <n v="0.3"/>
    <n v="0.9"/>
    <s v="NL"/>
    <s v="ProducerNL"/>
    <n v="0"/>
    <n v="0"/>
    <n v="2025"/>
  </r>
  <r>
    <n v="68"/>
    <x v="3"/>
    <x v="31"/>
    <n v="3.04"/>
    <n v="0.3"/>
    <n v="0.9"/>
    <s v="NL"/>
    <s v="ProducerNL"/>
    <n v="0"/>
    <n v="0"/>
    <n v="2025"/>
  </r>
  <r>
    <n v="69"/>
    <x v="3"/>
    <x v="32"/>
    <n v="721"/>
    <n v="0.41"/>
    <n v="0.9"/>
    <s v="NL"/>
    <s v="ProducerNL"/>
    <n v="0"/>
    <n v="0"/>
    <n v="2030"/>
  </r>
  <r>
    <n v="70"/>
    <x v="3"/>
    <x v="33"/>
    <n v="615"/>
    <n v="0.41"/>
    <n v="0.9"/>
    <s v="NL"/>
    <s v="ProducerNL"/>
    <n v="0"/>
    <n v="0"/>
    <n v="2038"/>
  </r>
  <r>
    <n v="71"/>
    <x v="3"/>
    <x v="5"/>
    <n v="266"/>
    <n v="0.48"/>
    <n v="0.9"/>
    <s v="NL"/>
    <s v="ProducerNL"/>
    <n v="0"/>
    <n v="0"/>
    <n v="2041"/>
  </r>
  <r>
    <n v="72"/>
    <x v="3"/>
    <x v="6"/>
    <n v="220"/>
    <n v="0.42"/>
    <n v="0.9"/>
    <s v="NL"/>
    <s v="ProducerNL"/>
    <n v="0"/>
    <n v="0"/>
    <n v="2041"/>
  </r>
  <r>
    <n v="73"/>
    <x v="3"/>
    <x v="6"/>
    <n v="144"/>
    <n v="0.41"/>
    <n v="0.9"/>
    <s v="NL"/>
    <s v="ProducerNL"/>
    <n v="0"/>
    <n v="0"/>
    <n v="2041"/>
  </r>
  <r>
    <n v="74"/>
    <x v="3"/>
    <x v="34"/>
    <n v="97"/>
    <n v="0.38"/>
    <n v="0.9"/>
    <s v="NL"/>
    <s v="ProducerNL"/>
    <n v="0"/>
    <n v="0"/>
    <n v="2041"/>
  </r>
  <r>
    <n v="75"/>
    <x v="3"/>
    <x v="35"/>
    <n v="81"/>
    <n v="0.42"/>
    <n v="0.9"/>
    <s v="NL"/>
    <s v="ProducerNL"/>
    <n v="0"/>
    <n v="0"/>
    <n v="2041"/>
  </r>
  <r>
    <n v="76"/>
    <x v="3"/>
    <x v="36"/>
    <n v="26"/>
    <n v="0.41"/>
    <n v="0.9"/>
    <s v="NL"/>
    <s v="ProducerNL"/>
    <n v="0"/>
    <n v="0"/>
    <n v="2041"/>
  </r>
  <r>
    <n v="77"/>
    <x v="3"/>
    <x v="10"/>
    <n v="435"/>
    <n v="0.59"/>
    <n v="0.9"/>
    <s v="NL"/>
    <s v="ProducerNL"/>
    <n v="0"/>
    <n v="0"/>
    <n v="2043"/>
  </r>
  <r>
    <n v="78"/>
    <x v="3"/>
    <x v="6"/>
    <n v="369"/>
    <n v="0.35"/>
    <n v="0.9"/>
    <s v="NL"/>
    <s v="ProducerNL"/>
    <n v="0"/>
    <n v="0"/>
    <n v="2051"/>
  </r>
  <r>
    <n v="79"/>
    <x v="3"/>
    <x v="20"/>
    <n v="350"/>
    <n v="0.45"/>
    <n v="0.9"/>
    <s v="NL"/>
    <s v="ProducerNL"/>
    <n v="0"/>
    <n v="0"/>
    <n v="2051"/>
  </r>
  <r>
    <n v="80"/>
    <x v="3"/>
    <x v="19"/>
    <n v="310"/>
    <n v="0.26"/>
    <n v="0.9"/>
    <s v="NL"/>
    <s v="ProducerNL"/>
    <n v="0"/>
    <n v="0"/>
    <n v="2051"/>
  </r>
  <r>
    <n v="81"/>
    <x v="3"/>
    <x v="9"/>
    <n v="253"/>
    <n v="0.41"/>
    <n v="0.5"/>
    <s v="NL"/>
    <s v="ProducerNL"/>
    <n v="0"/>
    <n v="0"/>
    <n v="2051"/>
  </r>
  <r>
    <n v="82"/>
    <x v="3"/>
    <x v="5"/>
    <n v="247"/>
    <n v="0.53"/>
    <n v="0.9"/>
    <s v="NL"/>
    <s v="ProducerNL"/>
    <n v="0"/>
    <n v="0"/>
    <n v="2051"/>
  </r>
  <r>
    <n v="83"/>
    <x v="3"/>
    <x v="37"/>
    <n v="217"/>
    <n v="0.42"/>
    <n v="0.9"/>
    <s v="NL"/>
    <s v="ProducerNL"/>
    <n v="0"/>
    <n v="0"/>
    <n v="2051"/>
  </r>
  <r>
    <n v="84"/>
    <x v="3"/>
    <x v="35"/>
    <n v="180"/>
    <n v="0.45"/>
    <n v="0.9"/>
    <s v="NL"/>
    <s v="ProducerNL"/>
    <n v="0"/>
    <n v="0"/>
    <n v="2051"/>
  </r>
  <r>
    <n v="85"/>
    <x v="3"/>
    <x v="38"/>
    <n v="137.6"/>
    <n v="0.39"/>
    <n v="0.9"/>
    <s v="NL"/>
    <s v="ProducerNL"/>
    <n v="0"/>
    <n v="0"/>
    <n v="2051"/>
  </r>
  <r>
    <n v="86"/>
    <x v="3"/>
    <x v="38"/>
    <n v="134.35"/>
    <n v="0.39"/>
    <n v="0.5"/>
    <s v="NL"/>
    <s v="ProducerNL"/>
    <n v="0"/>
    <n v="0"/>
    <n v="2051"/>
  </r>
  <r>
    <n v="87"/>
    <x v="3"/>
    <x v="38"/>
    <n v="114.60001"/>
    <n v="0.39"/>
    <n v="0.5"/>
    <s v="NL"/>
    <s v="ProducerNL"/>
    <n v="0"/>
    <n v="0"/>
    <n v="2051"/>
  </r>
  <r>
    <n v="88"/>
    <x v="3"/>
    <x v="5"/>
    <n v="110.366"/>
    <n v="0.4"/>
    <n v="0.5"/>
    <s v="NL"/>
    <s v="ProducerNL"/>
    <n v="0"/>
    <n v="0"/>
    <n v="2051"/>
  </r>
  <r>
    <n v="89"/>
    <x v="3"/>
    <x v="9"/>
    <n v="103.19799999999999"/>
    <n v="0.41"/>
    <n v="0.5"/>
    <s v="NL"/>
    <s v="ProducerNL"/>
    <n v="0"/>
    <n v="0"/>
    <n v="2051"/>
  </r>
  <r>
    <n v="90"/>
    <x v="3"/>
    <x v="39"/>
    <n v="103"/>
    <n v="0.42"/>
    <n v="0.9"/>
    <s v="NL"/>
    <s v="ProducerNL"/>
    <n v="0"/>
    <n v="0"/>
    <n v="2051"/>
  </r>
  <r>
    <n v="91"/>
    <x v="3"/>
    <x v="6"/>
    <n v="97.64"/>
    <n v="0.14599999999999999"/>
    <n v="0.95"/>
    <s v="NL"/>
    <s v="ProducerNL"/>
    <n v="0"/>
    <n v="0"/>
    <n v="2051"/>
  </r>
  <r>
    <n v="92"/>
    <x v="3"/>
    <x v="6"/>
    <n v="90.6"/>
    <n v="0.36"/>
    <n v="0.9"/>
    <s v="NL"/>
    <s v="ProducerNL"/>
    <n v="0"/>
    <n v="0"/>
    <n v="2051"/>
  </r>
  <r>
    <n v="93"/>
    <x v="3"/>
    <x v="38"/>
    <n v="88.090999999999994"/>
    <n v="0.23"/>
    <n v="0.9"/>
    <s v="NL"/>
    <s v="ProducerNL"/>
    <n v="0"/>
    <n v="0"/>
    <n v="2051"/>
  </r>
  <r>
    <n v="94"/>
    <x v="3"/>
    <x v="37"/>
    <n v="78.129000000000005"/>
    <n v="0.25"/>
    <n v="0.9"/>
    <s v="NL"/>
    <s v="ProducerNL"/>
    <n v="0"/>
    <n v="0"/>
    <n v="2051"/>
  </r>
  <r>
    <n v="95"/>
    <x v="3"/>
    <x v="0"/>
    <n v="54"/>
    <n v="0.32418039999999998"/>
    <n v="0.9"/>
    <s v="NL"/>
    <s v="ProducerNL"/>
    <n v="0"/>
    <n v="0"/>
    <n v="2051"/>
  </r>
  <r>
    <n v="96"/>
    <x v="3"/>
    <x v="20"/>
    <n v="51.1"/>
    <n v="0.27"/>
    <n v="0.9"/>
    <s v="NL"/>
    <s v="ProducerNL"/>
    <n v="0"/>
    <n v="0"/>
    <n v="2051"/>
  </r>
  <r>
    <n v="97"/>
    <x v="3"/>
    <x v="37"/>
    <n v="50.8"/>
    <n v="0.38"/>
    <n v="0.9"/>
    <s v="NL"/>
    <s v="ProducerNL"/>
    <n v="0"/>
    <n v="0"/>
    <n v="2051"/>
  </r>
  <r>
    <n v="98"/>
    <x v="3"/>
    <x v="40"/>
    <n v="50"/>
    <n v="0.35828470000000001"/>
    <n v="0.9"/>
    <s v="NL"/>
    <s v="ProducerNL"/>
    <n v="0"/>
    <n v="0"/>
    <n v="2051"/>
  </r>
  <r>
    <n v="99"/>
    <x v="3"/>
    <x v="5"/>
    <n v="49.456000000000003"/>
    <n v="0.4"/>
    <n v="0.9"/>
    <s v="NL"/>
    <s v="ProducerNL"/>
    <n v="0"/>
    <n v="0"/>
    <n v="2051"/>
  </r>
  <r>
    <n v="100"/>
    <x v="3"/>
    <x v="0"/>
    <n v="48"/>
    <n v="0.35828470000000001"/>
    <n v="0.9"/>
    <s v="NL"/>
    <s v="ProducerNL"/>
    <n v="0"/>
    <n v="0"/>
    <n v="2051"/>
  </r>
  <r>
    <n v="101"/>
    <x v="3"/>
    <x v="23"/>
    <n v="46"/>
    <n v="0.35828470000000001"/>
    <n v="0.9"/>
    <s v="NL"/>
    <s v="ProducerNL"/>
    <n v="0"/>
    <n v="0"/>
    <n v="2051"/>
  </r>
  <r>
    <n v="102"/>
    <x v="3"/>
    <x v="9"/>
    <n v="44.485999999999997"/>
    <n v="0.41"/>
    <n v="0.9"/>
    <s v="NL"/>
    <s v="ProducerNL"/>
    <n v="0"/>
    <n v="0"/>
    <n v="2051"/>
  </r>
  <r>
    <n v="103"/>
    <x v="3"/>
    <x v="19"/>
    <n v="43.76"/>
    <n v="0.25"/>
    <n v="0.25"/>
    <s v="NL"/>
    <s v="ProducerNL"/>
    <n v="0"/>
    <n v="0"/>
    <n v="2051"/>
  </r>
  <r>
    <n v="104"/>
    <x v="3"/>
    <x v="25"/>
    <n v="43"/>
    <n v="0.32"/>
    <n v="0.9"/>
    <s v="NL"/>
    <s v="ProducerNL"/>
    <n v="0"/>
    <n v="0"/>
    <n v="2051"/>
  </r>
  <r>
    <n v="105"/>
    <x v="3"/>
    <x v="6"/>
    <n v="39"/>
    <n v="0.32"/>
    <n v="0.9"/>
    <s v="NL"/>
    <s v="ProducerNL"/>
    <n v="0"/>
    <n v="0"/>
    <n v="2051"/>
  </r>
  <r>
    <n v="106"/>
    <x v="3"/>
    <x v="38"/>
    <n v="38"/>
    <n v="0.32"/>
    <n v="0.95"/>
    <s v="NL"/>
    <s v="ProducerNL"/>
    <n v="0"/>
    <n v="0"/>
    <n v="2051"/>
  </r>
  <r>
    <n v="107"/>
    <x v="3"/>
    <x v="27"/>
    <n v="37"/>
    <n v="0.19315489999999999"/>
    <n v="0.9"/>
    <s v="NL"/>
    <s v="ProducerNL"/>
    <n v="0"/>
    <n v="0"/>
    <n v="2051"/>
  </r>
  <r>
    <n v="108"/>
    <x v="3"/>
    <x v="39"/>
    <n v="36.6"/>
    <n v="0.32"/>
    <n v="0.9"/>
    <s v="NL"/>
    <s v="ProducerNL"/>
    <n v="0"/>
    <n v="0"/>
    <n v="2051"/>
  </r>
  <r>
    <n v="109"/>
    <x v="3"/>
    <x v="22"/>
    <n v="33"/>
    <n v="0.43584050000000002"/>
    <n v="0.9"/>
    <s v="NL"/>
    <s v="ProducerNL"/>
    <n v="0"/>
    <n v="0"/>
    <n v="2051"/>
  </r>
  <r>
    <n v="110"/>
    <x v="3"/>
    <x v="41"/>
    <n v="29"/>
    <n v="0.18"/>
    <n v="0.7"/>
    <s v="NL"/>
    <s v="ProducerNL"/>
    <n v="0"/>
    <n v="0"/>
    <n v="2051"/>
  </r>
  <r>
    <n v="111"/>
    <x v="3"/>
    <x v="42"/>
    <n v="28"/>
    <n v="0.41"/>
    <n v="0.9"/>
    <s v="NL"/>
    <s v="ProducerNL"/>
    <n v="0"/>
    <n v="0"/>
    <n v="2051"/>
  </r>
  <r>
    <n v="112"/>
    <x v="3"/>
    <x v="40"/>
    <n v="27.5"/>
    <n v="0.27834370000000003"/>
    <n v="0.9"/>
    <s v="NL"/>
    <s v="ProducerNL"/>
    <n v="0"/>
    <n v="0"/>
    <n v="2051"/>
  </r>
  <r>
    <n v="113"/>
    <x v="3"/>
    <x v="25"/>
    <n v="27.5"/>
    <n v="0.2621211"/>
    <n v="0.95"/>
    <s v="NL"/>
    <s v="ProducerNL"/>
    <n v="0"/>
    <n v="0"/>
    <n v="2051"/>
  </r>
  <r>
    <n v="114"/>
    <x v="3"/>
    <x v="23"/>
    <n v="25.5"/>
    <n v="0.3"/>
    <n v="0.9"/>
    <s v="NL"/>
    <s v="ProducerNL"/>
    <n v="0"/>
    <n v="0"/>
    <n v="2051"/>
  </r>
  <r>
    <n v="115"/>
    <x v="3"/>
    <x v="34"/>
    <n v="25"/>
    <n v="0.42"/>
    <n v="0.9"/>
    <s v="NL"/>
    <s v="ProducerNL"/>
    <n v="0"/>
    <n v="0"/>
    <n v="2051"/>
  </r>
  <r>
    <n v="116"/>
    <x v="3"/>
    <x v="34"/>
    <n v="25"/>
    <n v="0.42"/>
    <n v="0.9"/>
    <s v="NL"/>
    <s v="ProducerNL"/>
    <n v="0"/>
    <n v="0"/>
    <n v="2051"/>
  </r>
  <r>
    <n v="117"/>
    <x v="3"/>
    <x v="39"/>
    <n v="25"/>
    <n v="0.3"/>
    <n v="0.9"/>
    <s v="NL"/>
    <s v="ProducerNL"/>
    <n v="0"/>
    <n v="0"/>
    <n v="2051"/>
  </r>
  <r>
    <n v="118"/>
    <x v="3"/>
    <x v="21"/>
    <n v="25"/>
    <n v="0.32"/>
    <n v="0.95"/>
    <s v="NL"/>
    <s v="ProducerNL"/>
    <n v="0"/>
    <n v="0"/>
    <n v="2051"/>
  </r>
  <r>
    <n v="119"/>
    <x v="3"/>
    <x v="0"/>
    <n v="24.5"/>
    <n v="0.32451750000000001"/>
    <n v="0.9"/>
    <s v="NL"/>
    <s v="ProducerNL"/>
    <n v="0"/>
    <n v="0"/>
    <n v="2051"/>
  </r>
  <r>
    <n v="120"/>
    <x v="3"/>
    <x v="5"/>
    <n v="16"/>
    <n v="0.4"/>
    <n v="0.9"/>
    <s v="NL"/>
    <s v="ProducerNL"/>
    <n v="0"/>
    <n v="0"/>
    <n v="2051"/>
  </r>
  <r>
    <n v="121"/>
    <x v="3"/>
    <x v="9"/>
    <n v="15"/>
    <n v="0.41"/>
    <n v="0.9"/>
    <s v="NL"/>
    <s v="ProducerNL"/>
    <n v="0"/>
    <n v="0"/>
    <n v="2051"/>
  </r>
  <r>
    <n v="122"/>
    <x v="3"/>
    <x v="38"/>
    <n v="14.54"/>
    <n v="0.39"/>
    <n v="0.9"/>
    <s v="NL"/>
    <s v="ProducerNL"/>
    <n v="0"/>
    <n v="0"/>
    <n v="2051"/>
  </r>
  <r>
    <n v="123"/>
    <x v="3"/>
    <x v="23"/>
    <n v="11.5"/>
    <n v="0.25"/>
    <n v="0.9"/>
    <s v="NL"/>
    <s v="ProducerNL"/>
    <n v="0"/>
    <n v="0"/>
    <n v="2051"/>
  </r>
  <r>
    <n v="124"/>
    <x v="3"/>
    <x v="22"/>
    <n v="11.5"/>
    <n v="0.35828470000000001"/>
    <n v="0.9"/>
    <s v="NL"/>
    <s v="ProducerNL"/>
    <n v="0"/>
    <n v="0"/>
    <n v="2051"/>
  </r>
  <r>
    <n v="125"/>
    <x v="3"/>
    <x v="37"/>
    <n v="11.167"/>
    <n v="0.25"/>
    <n v="0.5"/>
    <s v="NL"/>
    <s v="ProducerNL"/>
    <n v="0"/>
    <n v="0"/>
    <n v="2051"/>
  </r>
  <r>
    <n v="126"/>
    <x v="3"/>
    <x v="43"/>
    <n v="9.1999999999999993"/>
    <n v="0.32"/>
    <n v="0.5"/>
    <s v="NL"/>
    <s v="ProducerNL"/>
    <n v="0"/>
    <n v="0"/>
    <n v="2051"/>
  </r>
  <r>
    <n v="127"/>
    <x v="3"/>
    <x v="0"/>
    <n v="3.74"/>
    <n v="0.27"/>
    <n v="0.7"/>
    <s v="NL"/>
    <s v="ProducerNL"/>
    <n v="0"/>
    <n v="0"/>
    <n v="2051"/>
  </r>
  <r>
    <n v="128"/>
    <x v="4"/>
    <x v="22"/>
    <n v="630"/>
    <n v="0.41"/>
    <n v="0.9"/>
    <s v="NL"/>
    <s v="ProducerNL"/>
    <n v="0"/>
    <n v="0"/>
    <n v="2020"/>
  </r>
  <r>
    <n v="129"/>
    <x v="4"/>
    <x v="43"/>
    <n v="1070"/>
    <n v="0.46"/>
    <n v="0.9"/>
    <s v="NL"/>
    <s v="ProducerNL"/>
    <n v="0"/>
    <n v="0"/>
    <n v="2030"/>
  </r>
  <r>
    <n v="130"/>
    <x v="4"/>
    <x v="43"/>
    <n v="790"/>
    <n v="0.46"/>
    <n v="0.9"/>
    <s v="NL"/>
    <s v="ProducerNL"/>
    <n v="0"/>
    <n v="0"/>
    <n v="2030"/>
  </r>
  <r>
    <n v="131"/>
    <x v="4"/>
    <x v="12"/>
    <n v="790"/>
    <n v="0.46"/>
    <n v="0.9"/>
    <s v="NL"/>
    <s v="ProducerNL"/>
    <n v="0"/>
    <n v="0"/>
    <n v="2030"/>
  </r>
  <r>
    <n v="132"/>
    <x v="4"/>
    <x v="43"/>
    <n v="780"/>
    <n v="0.46"/>
    <n v="0.9"/>
    <s v="NL"/>
    <s v="ProducerNL"/>
    <n v="0"/>
    <n v="0"/>
    <n v="2030"/>
  </r>
  <r>
    <n v="133"/>
    <x v="5"/>
    <x v="18"/>
    <n v="41.279000000000003"/>
    <n v="1"/>
    <n v="1"/>
    <s v="NL"/>
    <s v="ProducerNL"/>
    <n v="0"/>
    <n v="0"/>
    <m/>
  </r>
  <r>
    <n v="134"/>
    <x v="6"/>
    <x v="18"/>
    <n v="484"/>
    <n v="0.34"/>
    <n v="0.94999999975000005"/>
    <s v="NL"/>
    <s v="ProducerNL"/>
    <n v="0"/>
    <n v="0"/>
    <n v="2034"/>
  </r>
  <r>
    <n v="135"/>
    <x v="7"/>
    <x v="44"/>
    <n v="324"/>
    <n v="0.36299999999999999"/>
    <n v="0.9"/>
    <s v="NL"/>
    <s v="ProducerNL"/>
    <n v="0"/>
    <n v="0"/>
    <n v="2027"/>
  </r>
  <r>
    <n v="136"/>
    <x v="7"/>
    <x v="44"/>
    <n v="136"/>
    <n v="0.36299999999999999"/>
    <n v="0.9"/>
    <s v="NL"/>
    <s v="ProducerNL"/>
    <n v="0"/>
    <n v="0"/>
    <n v="2027"/>
  </r>
  <r>
    <n v="137"/>
    <x v="7"/>
    <x v="17"/>
    <n v="124"/>
    <n v="0.35"/>
    <n v="0.9"/>
    <s v="NL"/>
    <s v="ProducerNL"/>
    <n v="0"/>
    <n v="0"/>
    <n v="2041"/>
  </r>
  <r>
    <n v="138"/>
    <x v="7"/>
    <x v="11"/>
    <n v="72"/>
    <n v="0.44"/>
    <n v="0.9"/>
    <s v="NL"/>
    <s v="ProducerNL"/>
    <n v="0"/>
    <n v="0"/>
    <n v="2042"/>
  </r>
  <r>
    <n v="139"/>
    <x v="7"/>
    <x v="11"/>
    <n v="72"/>
    <n v="0.44"/>
    <n v="0.9"/>
    <s v="NL"/>
    <s v="ProducerNL"/>
    <n v="0"/>
    <n v="0"/>
    <n v="2042"/>
  </r>
  <r>
    <n v="140"/>
    <x v="7"/>
    <x v="27"/>
    <n v="375"/>
    <n v="0.38"/>
    <n v="0.9"/>
    <s v="NL"/>
    <s v="ProducerNL"/>
    <n v="0"/>
    <n v="0"/>
    <n v="2051"/>
  </r>
  <r>
    <n v="141"/>
    <x v="7"/>
    <x v="45"/>
    <n v="2225.2399999999998"/>
    <n v="0.39600000000000002"/>
    <n v="0.9"/>
    <s v="NL"/>
    <s v="ProducerNL"/>
    <n v="0"/>
    <n v="0"/>
    <m/>
  </r>
  <r>
    <n v="142"/>
    <x v="8"/>
    <x v="46"/>
    <n v="3929.3530000000001"/>
    <n v="1"/>
    <n v="1"/>
    <s v="NL"/>
    <s v="ProducerNL"/>
    <n v="0"/>
    <n v="0"/>
    <m/>
  </r>
  <r>
    <n v="143"/>
    <x v="8"/>
    <x v="8"/>
    <n v="3095.0839999999998"/>
    <n v="1"/>
    <n v="1"/>
    <s v="NL"/>
    <s v="ProducerNL"/>
    <n v="0"/>
    <n v="0"/>
    <m/>
  </r>
  <r>
    <n v="144"/>
    <x v="8"/>
    <x v="47"/>
    <n v="3059.9859999999999"/>
    <n v="1"/>
    <n v="1"/>
    <s v="NL"/>
    <s v="ProducerNL"/>
    <n v="0"/>
    <n v="0"/>
    <m/>
  </r>
  <r>
    <n v="145"/>
    <x v="8"/>
    <x v="48"/>
    <n v="2400.5369999999998"/>
    <n v="1"/>
    <n v="1"/>
    <s v="NL"/>
    <s v="ProducerNL"/>
    <n v="0"/>
    <n v="0"/>
    <m/>
  </r>
  <r>
    <n v="146"/>
    <x v="8"/>
    <x v="15"/>
    <n v="2189.3090000000002"/>
    <n v="1"/>
    <n v="1"/>
    <s v="NL"/>
    <s v="ProducerNL"/>
    <n v="0"/>
    <n v="0"/>
    <m/>
  </r>
  <r>
    <n v="147"/>
    <x v="8"/>
    <x v="49"/>
    <n v="2172.3150000000001"/>
    <n v="1"/>
    <n v="1"/>
    <s v="NL"/>
    <s v="ProducerNL"/>
    <n v="0"/>
    <n v="0"/>
    <m/>
  </r>
  <r>
    <n v="148"/>
    <x v="8"/>
    <x v="50"/>
    <n v="1829.4949999999999"/>
    <n v="1"/>
    <n v="1"/>
    <s v="NL"/>
    <s v="ProducerNL"/>
    <n v="0"/>
    <n v="0"/>
    <m/>
  </r>
  <r>
    <n v="149"/>
    <x v="8"/>
    <x v="51"/>
    <n v="1791.3130000000001"/>
    <n v="1"/>
    <n v="1"/>
    <s v="NL"/>
    <s v="ProducerNL"/>
    <n v="0"/>
    <n v="0"/>
    <m/>
  </r>
  <r>
    <n v="150"/>
    <x v="8"/>
    <x v="45"/>
    <n v="1733.5250000000001"/>
    <n v="1"/>
    <n v="1"/>
    <s v="NL"/>
    <s v="ProducerNL"/>
    <n v="0"/>
    <n v="0"/>
    <m/>
  </r>
  <r>
    <n v="151"/>
    <x v="8"/>
    <x v="16"/>
    <n v="1683.105"/>
    <n v="1"/>
    <n v="1"/>
    <s v="NL"/>
    <s v="ProducerNL"/>
    <n v="0"/>
    <n v="0"/>
    <m/>
  </r>
  <r>
    <n v="152"/>
    <x v="8"/>
    <x v="52"/>
    <n v="1682.675"/>
    <n v="1"/>
    <n v="1"/>
    <s v="NL"/>
    <s v="ProducerNL"/>
    <n v="0"/>
    <n v="0"/>
    <m/>
  </r>
  <r>
    <n v="153"/>
    <x v="8"/>
    <x v="53"/>
    <n v="1651.306"/>
    <n v="1"/>
    <n v="1"/>
    <s v="NL"/>
    <s v="ProducerNL"/>
    <n v="0"/>
    <n v="0"/>
    <m/>
  </r>
  <r>
    <n v="154"/>
    <x v="8"/>
    <x v="54"/>
    <n v="1647.0119999999999"/>
    <n v="1"/>
    <n v="1"/>
    <s v="NL"/>
    <s v="ProducerNL"/>
    <n v="0"/>
    <n v="0"/>
    <m/>
  </r>
  <r>
    <n v="155"/>
    <x v="8"/>
    <x v="55"/>
    <n v="1614.847"/>
    <n v="1"/>
    <n v="1"/>
    <s v="NL"/>
    <s v="ProducerNL"/>
    <n v="0"/>
    <n v="0"/>
    <m/>
  </r>
  <r>
    <n v="156"/>
    <x v="8"/>
    <x v="56"/>
    <n v="1594.854"/>
    <n v="1"/>
    <n v="1"/>
    <s v="NL"/>
    <s v="ProducerNL"/>
    <n v="0"/>
    <n v="0"/>
    <m/>
  </r>
  <r>
    <n v="157"/>
    <x v="8"/>
    <x v="57"/>
    <n v="1594.2380000000001"/>
    <n v="1"/>
    <n v="1"/>
    <s v="NL"/>
    <s v="ProducerNL"/>
    <n v="0"/>
    <n v="0"/>
    <m/>
  </r>
  <r>
    <n v="158"/>
    <x v="8"/>
    <x v="7"/>
    <n v="1527.3040000000001"/>
    <n v="1"/>
    <n v="1"/>
    <s v="NL"/>
    <s v="ProducerNL"/>
    <n v="0"/>
    <n v="0"/>
    <m/>
  </r>
  <r>
    <n v="159"/>
    <x v="8"/>
    <x v="58"/>
    <n v="1437.24"/>
    <n v="1"/>
    <n v="1"/>
    <s v="NL"/>
    <s v="ProducerNL"/>
    <n v="0"/>
    <n v="0"/>
    <m/>
  </r>
  <r>
    <n v="160"/>
    <x v="8"/>
    <x v="1"/>
    <n v="657.84700000000009"/>
    <n v="1"/>
    <n v="1"/>
    <s v="NL"/>
    <s v="ProducerNL"/>
    <n v="0"/>
    <n v="0"/>
    <m/>
  </r>
  <r>
    <n v="161"/>
    <x v="8"/>
    <x v="13"/>
    <n v="633.91399999999999"/>
    <n v="1"/>
    <n v="1"/>
    <s v="NL"/>
    <s v="ProducerNL"/>
    <n v="0"/>
    <n v="0"/>
    <m/>
  </r>
  <r>
    <n v="162"/>
    <x v="8"/>
    <x v="59"/>
    <n v="607.93599999999992"/>
    <n v="1"/>
    <n v="1"/>
    <s v="NL"/>
    <s v="ProducerNL"/>
    <n v="0"/>
    <n v="0"/>
    <m/>
  </r>
  <r>
    <n v="163"/>
    <x v="8"/>
    <x v="60"/>
    <n v="607.29899999999998"/>
    <n v="1"/>
    <n v="1"/>
    <s v="NL"/>
    <s v="ProducerNL"/>
    <n v="0"/>
    <n v="0"/>
    <m/>
  </r>
  <r>
    <n v="164"/>
    <x v="8"/>
    <x v="61"/>
    <n v="605.94099999999992"/>
    <n v="1"/>
    <n v="1"/>
    <s v="NL"/>
    <s v="ProducerNL"/>
    <n v="0"/>
    <n v="0"/>
    <m/>
  </r>
  <r>
    <n v="165"/>
    <x v="8"/>
    <x v="62"/>
    <n v="604.27699999999993"/>
    <n v="1"/>
    <n v="1"/>
    <s v="NL"/>
    <s v="ProducerNL"/>
    <n v="0"/>
    <n v="0"/>
    <m/>
  </r>
  <r>
    <n v="166"/>
    <x v="8"/>
    <x v="14"/>
    <n v="588.56900000000007"/>
    <n v="1"/>
    <n v="1"/>
    <s v="NL"/>
    <s v="ProducerNL"/>
    <n v="0"/>
    <n v="0"/>
    <m/>
  </r>
  <r>
    <n v="167"/>
    <x v="8"/>
    <x v="12"/>
    <n v="498.2"/>
    <n v="1"/>
    <n v="1"/>
    <s v="NL"/>
    <s v="ProducerNL"/>
    <n v="0"/>
    <n v="0"/>
    <m/>
  </r>
  <r>
    <n v="168"/>
    <x v="8"/>
    <x v="43"/>
    <n v="492.642"/>
    <n v="1"/>
    <n v="1"/>
    <s v="NL"/>
    <s v="ProducerNL"/>
    <n v="0"/>
    <n v="0"/>
    <m/>
  </r>
  <r>
    <n v="169"/>
    <x v="8"/>
    <x v="10"/>
    <n v="377.86700000000002"/>
    <n v="1"/>
    <n v="1"/>
    <s v="NL"/>
    <s v="ProducerNL"/>
    <n v="0"/>
    <n v="0"/>
    <m/>
  </r>
  <r>
    <n v="170"/>
    <x v="8"/>
    <x v="11"/>
    <n v="270.87700000000001"/>
    <n v="1"/>
    <n v="1"/>
    <s v="NL"/>
    <s v="ProducerNL"/>
    <n v="0"/>
    <n v="0"/>
    <m/>
  </r>
  <r>
    <n v="171"/>
    <x v="9"/>
    <x v="18"/>
    <n v="24.495000000000001"/>
    <n v="1"/>
    <n v="1"/>
    <s v="NL"/>
    <s v="ProducerNL"/>
    <n v="0"/>
    <n v="0"/>
    <n v="2027"/>
  </r>
  <r>
    <n v="172"/>
    <x v="9"/>
    <x v="32"/>
    <n v="57.546999999999997"/>
    <n v="1"/>
    <n v="1"/>
    <s v="NL"/>
    <s v="ProducerNL"/>
    <n v="0"/>
    <n v="0"/>
    <n v="2028"/>
  </r>
  <r>
    <n v="173"/>
    <x v="9"/>
    <x v="33"/>
    <n v="144.99700000000001"/>
    <n v="1"/>
    <n v="1"/>
    <s v="NL"/>
    <s v="ProducerNL"/>
    <n v="0"/>
    <n v="0"/>
    <n v="2029"/>
  </r>
  <r>
    <n v="174"/>
    <x v="9"/>
    <x v="12"/>
    <n v="128.06899999999999"/>
    <n v="1"/>
    <n v="1"/>
    <s v="NL"/>
    <s v="ProducerNL"/>
    <n v="0"/>
    <n v="0"/>
    <n v="2036"/>
  </r>
  <r>
    <n v="175"/>
    <x v="9"/>
    <x v="13"/>
    <n v="403.875"/>
    <n v="1"/>
    <n v="1"/>
    <s v="NL"/>
    <s v="ProducerNL"/>
    <n v="0"/>
    <n v="0"/>
    <n v="2037"/>
  </r>
  <r>
    <n v="176"/>
    <x v="9"/>
    <x v="14"/>
    <n v="203.696"/>
    <n v="1"/>
    <n v="1"/>
    <s v="NL"/>
    <s v="ProducerNL"/>
    <n v="0"/>
    <n v="0"/>
    <n v="2038"/>
  </r>
  <r>
    <n v="177"/>
    <x v="9"/>
    <x v="60"/>
    <n v="6000.0010000000002"/>
    <n v="1"/>
    <n v="1"/>
    <s v="NL"/>
    <s v="ProducerNL"/>
    <n v="0"/>
    <n v="0"/>
    <m/>
  </r>
  <r>
    <n v="178"/>
    <x v="9"/>
    <x v="50"/>
    <n v="5360.5969999999998"/>
    <n v="1"/>
    <n v="1"/>
    <s v="NL"/>
    <s v="ProducerNL"/>
    <n v="0"/>
    <n v="0"/>
    <m/>
  </r>
  <r>
    <n v="179"/>
    <x v="9"/>
    <x v="61"/>
    <n v="2001.0150000000001"/>
    <n v="1"/>
    <n v="1"/>
    <s v="NL"/>
    <s v="ProducerNL"/>
    <n v="0"/>
    <n v="0"/>
    <m/>
  </r>
  <r>
    <n v="180"/>
    <x v="9"/>
    <x v="59"/>
    <n v="2000.508"/>
    <n v="1"/>
    <n v="1"/>
    <s v="NL"/>
    <s v="ProducerNL"/>
    <n v="0"/>
    <n v="0"/>
    <m/>
  </r>
  <r>
    <n v="181"/>
    <x v="9"/>
    <x v="8"/>
    <n v="1285.4280000000001"/>
    <n v="1"/>
    <n v="1"/>
    <s v="NL"/>
    <s v="ProducerNL"/>
    <n v="0"/>
    <n v="0"/>
    <m/>
  </r>
  <r>
    <n v="182"/>
    <x v="9"/>
    <x v="46"/>
    <n v="759.91399999999999"/>
    <n v="1"/>
    <n v="1"/>
    <s v="NL"/>
    <s v="ProducerNL"/>
    <n v="0"/>
    <n v="0"/>
    <m/>
  </r>
  <r>
    <n v="183"/>
    <x v="9"/>
    <x v="49"/>
    <n v="759.91399999999999"/>
    <n v="1"/>
    <n v="1"/>
    <s v="NL"/>
    <s v="ProducerNL"/>
    <n v="0"/>
    <n v="0"/>
    <m/>
  </r>
  <r>
    <n v="184"/>
    <x v="9"/>
    <x v="15"/>
    <n v="730.97299999999996"/>
    <n v="1"/>
    <n v="1"/>
    <s v="NL"/>
    <s v="ProducerNL"/>
    <n v="0"/>
    <n v="0"/>
    <m/>
  </r>
  <r>
    <n v="185"/>
    <x v="9"/>
    <x v="47"/>
    <n v="681.26900000000001"/>
    <n v="1"/>
    <n v="1"/>
    <s v="NL"/>
    <s v="ProducerNL"/>
    <n v="0"/>
    <n v="0"/>
    <m/>
  </r>
  <r>
    <n v="186"/>
    <x v="9"/>
    <x v="58"/>
    <n v="681.1"/>
    <n v="1"/>
    <n v="1"/>
    <s v="NL"/>
    <s v="ProducerNL"/>
    <n v="0"/>
    <n v="0"/>
    <m/>
  </r>
  <r>
    <n v="187"/>
    <x v="9"/>
    <x v="1"/>
    <n v="680.92700000000002"/>
    <n v="1"/>
    <n v="1"/>
    <s v="NL"/>
    <s v="ProducerNL"/>
    <n v="0"/>
    <n v="0"/>
    <m/>
  </r>
  <r>
    <n v="188"/>
    <x v="9"/>
    <x v="56"/>
    <n v="242.77600000000001"/>
    <n v="1"/>
    <n v="1"/>
    <s v="NL"/>
    <s v="ProducerNL"/>
    <n v="0"/>
    <n v="0"/>
    <m/>
  </r>
  <r>
    <n v="189"/>
    <x v="10"/>
    <x v="14"/>
    <n v="551.90700000000004"/>
    <n v="1"/>
    <n v="1"/>
    <s v="NL"/>
    <s v="ProducerNL"/>
    <n v="0"/>
    <n v="0"/>
    <m/>
  </r>
  <r>
    <n v="190"/>
    <x v="10"/>
    <x v="8"/>
    <n v="518.94199999999989"/>
    <n v="1"/>
    <n v="1"/>
    <s v="NL"/>
    <s v="ProducerNL"/>
    <n v="0"/>
    <n v="0"/>
    <m/>
  </r>
  <r>
    <n v="191"/>
    <x v="10"/>
    <x v="46"/>
    <n v="466.59400000000011"/>
    <n v="1"/>
    <n v="1"/>
    <s v="NL"/>
    <s v="ProducerNL"/>
    <n v="0"/>
    <n v="0"/>
    <m/>
  </r>
  <r>
    <n v="192"/>
    <x v="10"/>
    <x v="1"/>
    <n v="461.98899999999998"/>
    <n v="1"/>
    <n v="1"/>
    <s v="NL"/>
    <s v="ProducerNL"/>
    <n v="0"/>
    <n v="0"/>
    <m/>
  </r>
  <r>
    <n v="193"/>
    <x v="10"/>
    <x v="33"/>
    <n v="442.11399999999998"/>
    <n v="1"/>
    <n v="1"/>
    <s v="NL"/>
    <s v="ProducerNL"/>
    <n v="0"/>
    <n v="0"/>
    <m/>
  </r>
  <r>
    <n v="194"/>
    <x v="10"/>
    <x v="47"/>
    <n v="438.00599999999997"/>
    <n v="1"/>
    <n v="1"/>
    <s v="NL"/>
    <s v="ProducerNL"/>
    <n v="0"/>
    <n v="0"/>
    <m/>
  </r>
  <r>
    <n v="195"/>
    <x v="10"/>
    <x v="7"/>
    <n v="425.90300000000002"/>
    <n v="1"/>
    <n v="1"/>
    <s v="NL"/>
    <s v="ProducerNL"/>
    <n v="0"/>
    <n v="0"/>
    <m/>
  </r>
  <r>
    <n v="196"/>
    <x v="10"/>
    <x v="19"/>
    <n v="413.43299999999999"/>
    <n v="1"/>
    <n v="1"/>
    <s v="NL"/>
    <s v="ProducerNL"/>
    <n v="0"/>
    <n v="0"/>
    <m/>
  </r>
  <r>
    <n v="197"/>
    <x v="10"/>
    <x v="58"/>
    <n v="398.09400000000011"/>
    <n v="1"/>
    <n v="1"/>
    <s v="NL"/>
    <s v="ProducerNL"/>
    <n v="0"/>
    <n v="0"/>
    <m/>
  </r>
  <r>
    <n v="198"/>
    <x v="10"/>
    <x v="49"/>
    <n v="373.048"/>
    <n v="1"/>
    <n v="1"/>
    <s v="NL"/>
    <s v="ProducerNL"/>
    <n v="0"/>
    <n v="0"/>
    <m/>
  </r>
  <r>
    <n v="199"/>
    <x v="10"/>
    <x v="48"/>
    <n v="341.774"/>
    <n v="1"/>
    <n v="1"/>
    <s v="NL"/>
    <s v="ProducerNL"/>
    <n v="0"/>
    <n v="0"/>
    <m/>
  </r>
  <r>
    <n v="200"/>
    <x v="10"/>
    <x v="15"/>
    <n v="334.80099999999999"/>
    <n v="1"/>
    <n v="1"/>
    <s v="NL"/>
    <s v="ProducerNL"/>
    <n v="0"/>
    <n v="0"/>
    <m/>
  </r>
  <r>
    <n v="201"/>
    <x v="10"/>
    <x v="13"/>
    <n v="331.66300000000001"/>
    <n v="1"/>
    <n v="1"/>
    <s v="NL"/>
    <s v="ProducerNL"/>
    <n v="0"/>
    <n v="0"/>
    <m/>
  </r>
  <r>
    <n v="202"/>
    <x v="10"/>
    <x v="62"/>
    <n v="323.92899999999997"/>
    <n v="1"/>
    <n v="1"/>
    <s v="NL"/>
    <s v="ProducerNL"/>
    <n v="0"/>
    <n v="0"/>
    <m/>
  </r>
  <r>
    <n v="203"/>
    <x v="10"/>
    <x v="32"/>
    <n v="317.36399999999998"/>
    <n v="1"/>
    <n v="1"/>
    <s v="NL"/>
    <s v="ProducerNL"/>
    <n v="0"/>
    <n v="0"/>
    <m/>
  </r>
  <r>
    <n v="204"/>
    <x v="10"/>
    <x v="18"/>
    <n v="285.59800000000001"/>
    <n v="1"/>
    <n v="1"/>
    <s v="NL"/>
    <s v="ProducerNL"/>
    <n v="0"/>
    <n v="0"/>
    <m/>
  </r>
  <r>
    <n v="205"/>
    <x v="10"/>
    <x v="61"/>
    <n v="224.39699999999999"/>
    <n v="1"/>
    <n v="1"/>
    <s v="NL"/>
    <s v="ProducerNL"/>
    <n v="0"/>
    <n v="0"/>
    <m/>
  </r>
  <r>
    <n v="206"/>
    <x v="10"/>
    <x v="11"/>
    <n v="203.58"/>
    <n v="1"/>
    <n v="1"/>
    <s v="NL"/>
    <s v="ProducerNL"/>
    <n v="0"/>
    <n v="0"/>
    <m/>
  </r>
  <r>
    <n v="207"/>
    <x v="10"/>
    <x v="12"/>
    <n v="162.80099999999999"/>
    <n v="1"/>
    <n v="1"/>
    <s v="NL"/>
    <s v="ProducerNL"/>
    <n v="0"/>
    <n v="0"/>
    <m/>
  </r>
  <r>
    <n v="208"/>
    <x v="10"/>
    <x v="3"/>
    <n v="157.977"/>
    <n v="1"/>
    <n v="1"/>
    <s v="NL"/>
    <s v="ProducerNL"/>
    <n v="0"/>
    <n v="0"/>
    <m/>
  </r>
  <r>
    <m/>
    <x v="11"/>
    <x v="63"/>
    <m/>
    <m/>
    <m/>
    <m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1">
  <r>
    <s v="ADS-Anlage"/>
    <x v="0"/>
    <x v="0"/>
    <s v="deNode"/>
    <n v="5"/>
    <s v="Producer1"/>
    <n v="96.5"/>
  </r>
  <r>
    <s v="Audorf"/>
    <x v="1"/>
    <x v="1"/>
    <s v="deNode"/>
    <n v="19"/>
    <s v="Producer1"/>
    <n v="87"/>
  </r>
  <r>
    <s v="Bergkamen"/>
    <x v="2"/>
    <x v="1"/>
    <s v="deNode"/>
    <n v="31"/>
    <s v="Producer1"/>
    <n v="717"/>
  </r>
  <r>
    <s v="BigBiomassDE1"/>
    <x v="3"/>
    <x v="1"/>
    <s v="deNode"/>
    <n v="5"/>
    <s v="Producer1"/>
    <n v="500"/>
  </r>
  <r>
    <s v="BigBiomassDE10"/>
    <x v="3"/>
    <x v="1"/>
    <s v="deNode"/>
    <n v="23"/>
    <s v="Producer1"/>
    <n v="500"/>
  </r>
  <r>
    <s v="BigBiomassDE11"/>
    <x v="3"/>
    <x v="1"/>
    <s v="deNode"/>
    <n v="15"/>
    <s v="Producer1"/>
    <n v="500"/>
  </r>
  <r>
    <s v="BigBiomassDE12"/>
    <x v="3"/>
    <x v="1"/>
    <s v="deNode"/>
    <n v="17"/>
    <s v="Producer1"/>
    <n v="500"/>
  </r>
  <r>
    <s v="BigBiomassDE2"/>
    <x v="3"/>
    <x v="1"/>
    <s v="deNode"/>
    <n v="7"/>
    <s v="Producer1"/>
    <n v="500"/>
  </r>
  <r>
    <s v="BigBiomassDE3"/>
    <x v="3"/>
    <x v="1"/>
    <s v="deNode"/>
    <n v="9"/>
    <s v="Producer1"/>
    <n v="500"/>
  </r>
  <r>
    <s v="BigBiomassDE4"/>
    <x v="3"/>
    <x v="1"/>
    <s v="deNode"/>
    <n v="11"/>
    <s v="Producer1"/>
    <n v="500"/>
  </r>
  <r>
    <s v="BigBiomassDE5"/>
    <x v="3"/>
    <x v="1"/>
    <s v="deNode"/>
    <n v="13"/>
    <s v="Producer1"/>
    <n v="500"/>
  </r>
  <r>
    <s v="BigBiomassDE6"/>
    <x v="3"/>
    <x v="1"/>
    <s v="deNode"/>
    <n v="15"/>
    <s v="Producer1"/>
    <n v="500"/>
  </r>
  <r>
    <s v="BigBiomassDE7"/>
    <x v="3"/>
    <x v="1"/>
    <s v="deNode"/>
    <n v="17"/>
    <s v="Producer1"/>
    <n v="500"/>
  </r>
  <r>
    <s v="BigBiomassDE8"/>
    <x v="3"/>
    <x v="1"/>
    <s v="deNode"/>
    <n v="19"/>
    <s v="Producer1"/>
    <n v="500"/>
  </r>
  <r>
    <s v="BigBiomassDE9"/>
    <x v="3"/>
    <x v="1"/>
    <s v="deNode"/>
    <n v="21"/>
    <s v="Producer1"/>
    <n v="500"/>
  </r>
  <r>
    <s v="BigCCGTDE1"/>
    <x v="4"/>
    <x v="0"/>
    <s v="deNode"/>
    <n v="6"/>
    <s v="Producer1"/>
    <n v="500"/>
  </r>
  <r>
    <s v="BigCCGTDE2"/>
    <x v="4"/>
    <x v="0"/>
    <s v="deNode"/>
    <n v="8"/>
    <s v="Producer1"/>
    <n v="500"/>
  </r>
  <r>
    <s v="BigCCGTDE3"/>
    <x v="4"/>
    <x v="0"/>
    <s v="deNode"/>
    <n v="12"/>
    <s v="Producer1"/>
    <n v="500"/>
  </r>
  <r>
    <s v="BigCCGTDE4"/>
    <x v="4"/>
    <x v="0"/>
    <s v="deNode"/>
    <n v="14"/>
    <s v="Producer1"/>
    <n v="500"/>
  </r>
  <r>
    <s v="BigCCGTDE5"/>
    <x v="4"/>
    <x v="0"/>
    <s v="deNode"/>
    <n v="16"/>
    <s v="Producer1"/>
    <n v="500"/>
  </r>
  <r>
    <s v="BigCCGTDE6"/>
    <x v="4"/>
    <x v="0"/>
    <s v="deNode"/>
    <n v="18"/>
    <s v="Producer1"/>
    <n v="500"/>
  </r>
  <r>
    <s v="BigCCGTDE7"/>
    <x v="4"/>
    <x v="0"/>
    <s v="deNode"/>
    <n v="20"/>
    <s v="Producer1"/>
    <n v="500"/>
  </r>
  <r>
    <s v="BigCoalDE1"/>
    <x v="2"/>
    <x v="1"/>
    <s v="deNode"/>
    <n v="11"/>
    <s v="Producer1"/>
    <n v="341.4"/>
  </r>
  <r>
    <s v="BigCoalDE2"/>
    <x v="2"/>
    <x v="1"/>
    <s v="deNode"/>
    <n v="20"/>
    <s v="Producer1"/>
    <n v="320.5"/>
  </r>
  <r>
    <s v="BigFuelOilDE2"/>
    <x v="1"/>
    <x v="1"/>
    <s v="deNode"/>
    <n v="17"/>
    <s v="Producer1"/>
    <n v="321.5"/>
  </r>
  <r>
    <s v="BigFuelOilDE3"/>
    <x v="1"/>
    <x v="1"/>
    <s v="deNode"/>
    <n v="9"/>
    <s v="Producer1"/>
    <n v="321.5"/>
  </r>
  <r>
    <s v="BigLigniteDE1"/>
    <x v="5"/>
    <x v="1"/>
    <s v="deNode"/>
    <n v="14"/>
    <s v="Producer1"/>
    <n v="206.8"/>
  </r>
  <r>
    <s v="BigLigniteDE2"/>
    <x v="5"/>
    <x v="1"/>
    <s v="deNode"/>
    <n v="17"/>
    <s v="Producer1"/>
    <n v="307.10000000000002"/>
  </r>
  <r>
    <s v="Bleiloch"/>
    <x v="6"/>
    <x v="1"/>
    <s v="deNode"/>
    <n v="49"/>
    <s v="Producer1"/>
    <n v="79.8"/>
  </r>
  <r>
    <s v="BoA 2"/>
    <x v="5"/>
    <x v="1"/>
    <s v="deNode"/>
    <n v="14"/>
    <s v="Producer1"/>
    <n v="1050"/>
  </r>
  <r>
    <s v="BoA 3"/>
    <x v="5"/>
    <x v="1"/>
    <s v="deNode"/>
    <n v="33"/>
    <s v="Producer1"/>
    <n v="1050"/>
  </r>
  <r>
    <s v="Boxberg"/>
    <x v="5"/>
    <x v="1"/>
    <s v="deNode"/>
    <n v="10"/>
    <s v="Producer1"/>
    <n v="857"/>
  </r>
  <r>
    <s v="Boxberg2"/>
    <x v="5"/>
    <x v="1"/>
    <s v="deNode"/>
    <n v="38"/>
    <s v="Producer1"/>
    <n v="640"/>
  </r>
  <r>
    <s v="Boxberg3"/>
    <x v="5"/>
    <x v="1"/>
    <s v="deNode"/>
    <n v="32"/>
    <s v="Producer1"/>
    <n v="465"/>
  </r>
  <r>
    <s v="Boxberg4"/>
    <x v="5"/>
    <x v="1"/>
    <s v="deNode"/>
    <n v="35"/>
    <s v="Producer1"/>
    <n v="465"/>
  </r>
  <r>
    <s v="BP Werk Lingen"/>
    <x v="0"/>
    <x v="0"/>
    <s v="deNode"/>
    <n v="20"/>
    <s v="Producer1"/>
    <n v="66"/>
  </r>
  <r>
    <s v="Braunau-Simbach"/>
    <x v="6"/>
    <x v="1"/>
    <s v="deNode"/>
    <n v="23"/>
    <s v="Producer1"/>
    <n v="50"/>
  </r>
  <r>
    <s v="Braunkohlekraftwerk Lippendorf"/>
    <x v="5"/>
    <x v="1"/>
    <s v="deNode"/>
    <n v="39"/>
    <s v="Producer1"/>
    <n v="875"/>
  </r>
  <r>
    <s v="Brokdorf"/>
    <x v="7"/>
    <x v="1"/>
    <s v="deNode"/>
    <n v="33"/>
    <s v="Producer1"/>
    <n v="1410"/>
  </r>
  <r>
    <s v="Buschhaus"/>
    <x v="5"/>
    <x v="1"/>
    <s v="deNode"/>
    <n v="37"/>
    <s v="Producer1"/>
    <n v="352"/>
  </r>
  <r>
    <s v="Centrale Bergum (CB20)"/>
    <x v="4"/>
    <x v="0"/>
    <s v="nlNode"/>
    <n v="8"/>
    <s v="Producer1"/>
    <n v="72"/>
  </r>
  <r>
    <s v="Charlottenburg"/>
    <x v="0"/>
    <x v="0"/>
    <s v="deNode"/>
    <n v="23"/>
    <s v="Producer1"/>
    <n v="211"/>
  </r>
  <r>
    <s v="Cuno Heizkraftwerk Herdecke"/>
    <x v="4"/>
    <x v="0"/>
    <s v="deNode"/>
    <n v="11"/>
    <s v="Producer1"/>
    <n v="417"/>
  </r>
  <r>
    <s v="Dampfkraftwerk BGH - O1"/>
    <x v="4"/>
    <x v="0"/>
    <s v="deNode"/>
    <n v="9"/>
    <s v="Producer1"/>
    <n v="120"/>
  </r>
  <r>
    <s v="Dampfkraftwerk Marbach am Neckar"/>
    <x v="1"/>
    <x v="1"/>
    <s v="deNode"/>
    <n v="6"/>
    <s v="Producer1"/>
    <n v="262"/>
  </r>
  <r>
    <s v="Dampfkraftwerk Marbach am Neckar2"/>
    <x v="1"/>
    <x v="1"/>
    <s v="deNode"/>
    <n v="20"/>
    <s v="Producer1"/>
    <n v="85"/>
  </r>
  <r>
    <s v="Dormagen"/>
    <x v="4"/>
    <x v="0"/>
    <s v="deNode"/>
    <n v="29"/>
    <s v="Producer1"/>
    <n v="586.29999999999995"/>
  </r>
  <r>
    <s v="Dow Stade"/>
    <x v="4"/>
    <x v="0"/>
    <s v="deNode"/>
    <n v="26"/>
    <s v="Producer1"/>
    <n v="173"/>
  </r>
  <r>
    <s v="DT"/>
    <x v="3"/>
    <x v="1"/>
    <s v="deNode"/>
    <n v="6"/>
    <s v="Producer1"/>
    <n v="53.7"/>
  </r>
  <r>
    <s v="Duisburg Hamborn 4"/>
    <x v="1"/>
    <x v="1"/>
    <s v="deNode"/>
    <n v="27"/>
    <s v="Producer1"/>
    <n v="100"/>
  </r>
  <r>
    <s v="Duisburg Hamborn 5"/>
    <x v="1"/>
    <x v="1"/>
    <s v="deNode"/>
    <n v="26"/>
    <s v="Producer1"/>
    <n v="225"/>
  </r>
  <r>
    <s v="Duisburg Ruhrort 4"/>
    <x v="1"/>
    <x v="1"/>
    <s v="deNode"/>
    <n v="5"/>
    <s v="Producer1"/>
    <n v="165"/>
  </r>
  <r>
    <s v="Emden Gas"/>
    <x v="0"/>
    <x v="0"/>
    <s v="deNode"/>
    <n v="22"/>
    <s v="Producer1"/>
    <n v="380"/>
  </r>
  <r>
    <s v="Emsland"/>
    <x v="4"/>
    <x v="0"/>
    <s v="deNode"/>
    <n v="18"/>
    <s v="Producer1"/>
    <n v="887"/>
  </r>
  <r>
    <s v="Emsland2"/>
    <x v="0"/>
    <x v="0"/>
    <s v="deNode"/>
    <n v="27"/>
    <s v="Producer1"/>
    <n v="359"/>
  </r>
  <r>
    <s v="Emsland3"/>
    <x v="0"/>
    <x v="0"/>
    <s v="deNode"/>
    <n v="27"/>
    <s v="Producer1"/>
    <n v="359"/>
  </r>
  <r>
    <s v="Emsland4"/>
    <x v="4"/>
    <x v="0"/>
    <s v="deNode"/>
    <n v="24"/>
    <s v="Producer1"/>
    <n v="116"/>
  </r>
  <r>
    <s v="Emsland5"/>
    <x v="4"/>
    <x v="0"/>
    <s v="deNode"/>
    <n v="26"/>
    <s v="Producer1"/>
    <n v="116"/>
  </r>
  <r>
    <s v="Erzhausen"/>
    <x v="6"/>
    <x v="1"/>
    <s v="deNode"/>
    <n v="33"/>
    <s v="Producer1"/>
    <n v="220"/>
  </r>
  <r>
    <s v="Farge"/>
    <x v="2"/>
    <x v="1"/>
    <s v="deNode"/>
    <n v="35"/>
    <s v="Producer1"/>
    <n v="350"/>
  </r>
  <r>
    <s v="Franken 1"/>
    <x v="0"/>
    <x v="0"/>
    <s v="deNode"/>
    <n v="2"/>
    <s v="Producer1"/>
    <n v="440"/>
  </r>
  <r>
    <s v="Franken 12"/>
    <x v="0"/>
    <x v="0"/>
    <s v="deNode"/>
    <n v="19"/>
    <s v="Producer1"/>
    <n v="383"/>
  </r>
  <r>
    <s v="Frechen/Wachtberg"/>
    <x v="5"/>
    <x v="1"/>
    <s v="deNode"/>
    <n v="34"/>
    <s v="Producer1"/>
    <n v="118"/>
  </r>
  <r>
    <s v="Frimmersdorf"/>
    <x v="5"/>
    <x v="1"/>
    <s v="deNode"/>
    <n v="25"/>
    <s v="Producer1"/>
    <n v="284"/>
  </r>
  <r>
    <s v="Frimmersdorf2"/>
    <x v="5"/>
    <x v="1"/>
    <s v="deNode"/>
    <n v="13"/>
    <s v="Producer1"/>
    <n v="278"/>
  </r>
  <r>
    <s v="Gasblock"/>
    <x v="0"/>
    <x v="0"/>
    <s v="deNode"/>
    <n v="27"/>
    <s v="Producer1"/>
    <n v="293"/>
  </r>
  <r>
    <s v="Geesthacht"/>
    <x v="6"/>
    <x v="1"/>
    <s v="deNode"/>
    <n v="17"/>
    <s v="Producer1"/>
    <n v="119.1"/>
  </r>
  <r>
    <s v="Gemeinschaftskernkraftwerk Neckarwestheim II"/>
    <x v="7"/>
    <x v="1"/>
    <s v="deNode"/>
    <n v="23"/>
    <s v="Producer1"/>
    <n v="1310"/>
  </r>
  <r>
    <s v="Gemeinschaftskraftwerk Irsching "/>
    <x v="4"/>
    <x v="0"/>
    <s v="deNode"/>
    <n v="16"/>
    <s v="Producer1"/>
    <n v="846"/>
  </r>
  <r>
    <s v="Gemeinschaftskraftwerk Kiel"/>
    <x v="2"/>
    <x v="1"/>
    <s v="deNode"/>
    <n v="24"/>
    <s v="Producer1"/>
    <n v="323"/>
  </r>
  <r>
    <s v="Gersteinwerk"/>
    <x v="2"/>
    <x v="1"/>
    <s v="deNode"/>
    <n v="37"/>
    <s v="Producer1"/>
    <n v="607.5"/>
  </r>
  <r>
    <s v="Gersteinwerk2"/>
    <x v="0"/>
    <x v="0"/>
    <s v="deNode"/>
    <n v="5"/>
    <s v="Producer1"/>
    <n v="355"/>
  </r>
  <r>
    <s v="Gersteinwerk3"/>
    <x v="0"/>
    <x v="0"/>
    <s v="deNode"/>
    <n v="7"/>
    <s v="Producer1"/>
    <n v="355"/>
  </r>
  <r>
    <s v="Gersteinwerk4"/>
    <x v="0"/>
    <x v="0"/>
    <s v="deNode"/>
    <n v="27"/>
    <s v="Producer1"/>
    <n v="355"/>
  </r>
  <r>
    <s v="Gersteinwerk5"/>
    <x v="0"/>
    <x v="0"/>
    <s v="deNode"/>
    <n v="16"/>
    <s v="Producer1"/>
    <n v="112"/>
  </r>
  <r>
    <s v="Gersteinwerk6"/>
    <x v="0"/>
    <x v="0"/>
    <s v="deNode"/>
    <n v="15"/>
    <s v="Producer1"/>
    <n v="55"/>
  </r>
  <r>
    <s v="GKH"/>
    <x v="2"/>
    <x v="1"/>
    <s v="deNode"/>
    <n v="8"/>
    <s v="Producer1"/>
    <n v="136"/>
  </r>
  <r>
    <s v="GKH2"/>
    <x v="2"/>
    <x v="1"/>
    <s v="deNode"/>
    <n v="32"/>
    <s v="Producer1"/>
    <n v="136"/>
  </r>
  <r>
    <s v="GKL"/>
    <x v="4"/>
    <x v="0"/>
    <s v="deNode"/>
    <n v="18"/>
    <s v="Producer1"/>
    <n v="230"/>
  </r>
  <r>
    <s v="GKM "/>
    <x v="2"/>
    <x v="1"/>
    <s v="deNode"/>
    <n v="26"/>
    <s v="Producer1"/>
    <n v="843"/>
  </r>
  <r>
    <s v="GKM 2"/>
    <x v="2"/>
    <x v="1"/>
    <s v="deNode"/>
    <n v="29"/>
    <s v="Producer1"/>
    <n v="435"/>
  </r>
  <r>
    <s v="GKM 3"/>
    <x v="2"/>
    <x v="1"/>
    <s v="deNode"/>
    <n v="16"/>
    <s v="Producer1"/>
    <n v="425"/>
  </r>
  <r>
    <s v="GKM 4"/>
    <x v="2"/>
    <x v="1"/>
    <s v="deNode"/>
    <n v="10"/>
    <s v="Producer1"/>
    <n v="255"/>
  </r>
  <r>
    <s v="G-Kraftwerk"/>
    <x v="2"/>
    <x v="1"/>
    <s v="deNode"/>
    <n v="18"/>
    <s v="Producer1"/>
    <n v="103"/>
  </r>
  <r>
    <s v="Goldisthal"/>
    <x v="6"/>
    <x v="1"/>
    <s v="deNode"/>
    <n v="13"/>
    <s v="Producer1"/>
    <n v="1052"/>
  </r>
  <r>
    <s v="Grohnde"/>
    <x v="7"/>
    <x v="1"/>
    <s v="deNode"/>
    <n v="29"/>
    <s v="Producer1"/>
    <n v="1360"/>
  </r>
  <r>
    <s v="GT"/>
    <x v="1"/>
    <x v="1"/>
    <s v="deNode"/>
    <n v="8"/>
    <s v="Producer1"/>
    <n v="86.2"/>
  </r>
  <r>
    <s v="GT2"/>
    <x v="0"/>
    <x v="0"/>
    <s v="deNode"/>
    <n v="25"/>
    <s v="Producer1"/>
    <n v="66.7"/>
  </r>
  <r>
    <s v="GT3"/>
    <x v="0"/>
    <x v="0"/>
    <s v="deNode"/>
    <n v="21"/>
    <s v="Producer1"/>
    <n v="64.7"/>
  </r>
  <r>
    <s v="GTKW Darmstadt"/>
    <x v="4"/>
    <x v="0"/>
    <s v="deNode"/>
    <n v="15"/>
    <s v="Producer1"/>
    <n v="94.6"/>
  </r>
  <r>
    <s v="GuD"/>
    <x v="4"/>
    <x v="0"/>
    <s v="deNode"/>
    <n v="25"/>
    <s v="Producer1"/>
    <n v="100"/>
  </r>
  <r>
    <s v="GuD Anlage WVK"/>
    <x v="4"/>
    <x v="0"/>
    <s v="deNode"/>
    <n v="22"/>
    <s v="Producer1"/>
    <n v="60.1"/>
  </r>
  <r>
    <s v="GuD Bitterfeld"/>
    <x v="4"/>
    <x v="0"/>
    <s v="deNode"/>
    <n v="14"/>
    <s v="Producer1"/>
    <n v="106"/>
  </r>
  <r>
    <s v="GuD Marienehe"/>
    <x v="4"/>
    <x v="0"/>
    <s v="deNode"/>
    <n v="15"/>
    <s v="Producer1"/>
    <n v="108"/>
  </r>
  <r>
    <s v="GuD Schwarzheide"/>
    <x v="4"/>
    <x v="0"/>
    <s v="deNode"/>
    <n v="14"/>
    <s v="Producer1"/>
    <n v="122"/>
  </r>
  <r>
    <s v="GuD Tiefstack"/>
    <x v="4"/>
    <x v="0"/>
    <s v="deNode"/>
    <n v="12"/>
    <s v="Producer1"/>
    <n v="127"/>
  </r>
  <r>
    <s v="GuD-Anlage Rï¿½sselsheim"/>
    <x v="4"/>
    <x v="0"/>
    <s v="deNode"/>
    <n v="28"/>
    <s v="Producer1"/>
    <n v="112.1"/>
  </r>
  <r>
    <s v="GuD-HKW Neubrandenburg"/>
    <x v="4"/>
    <x v="0"/>
    <s v="deNode"/>
    <n v="19"/>
    <s v="Producer1"/>
    <n v="75"/>
  </r>
  <r>
    <s v="GuD-Ikw Staï¿½furt"/>
    <x v="4"/>
    <x v="0"/>
    <s v="deNode"/>
    <n v="4"/>
    <s v="Producer1"/>
    <n v="132"/>
  </r>
  <r>
    <s v="Happurg"/>
    <x v="6"/>
    <x v="1"/>
    <s v="deNode"/>
    <n v="24"/>
    <s v="Producer1"/>
    <n v="160"/>
  </r>
  <r>
    <s v="Heizkraftwerk"/>
    <x v="2"/>
    <x v="1"/>
    <s v="deNode"/>
    <n v="29"/>
    <s v="Producer1"/>
    <n v="211"/>
  </r>
  <r>
    <s v="Heizkraftwerk Altbach/Deizisau"/>
    <x v="2"/>
    <x v="1"/>
    <s v="deNode"/>
    <n v="5"/>
    <s v="Producer1"/>
    <n v="433"/>
  </r>
  <r>
    <s v="Heizkraftwerk Altbach/Deizisau2"/>
    <x v="2"/>
    <x v="1"/>
    <s v="deNode"/>
    <n v="34"/>
    <s v="Producer1"/>
    <n v="336"/>
  </r>
  <r>
    <s v="Heizkraftwerk Altbach/Deizisau3"/>
    <x v="0"/>
    <x v="0"/>
    <s v="deNode"/>
    <n v="15"/>
    <s v="Producer1"/>
    <n v="81"/>
  </r>
  <r>
    <s v="Heizkraftwerk Altbach/Deizisau4"/>
    <x v="0"/>
    <x v="0"/>
    <s v="deNode"/>
    <n v="15"/>
    <s v="Producer1"/>
    <n v="65"/>
  </r>
  <r>
    <s v="Heizkraftwerk Altbach/Deizisau5"/>
    <x v="0"/>
    <x v="0"/>
    <s v="deNode"/>
    <n v="19"/>
    <s v="Producer1"/>
    <n v="57"/>
  </r>
  <r>
    <s v="Heizkraftwerk Gera-Nord"/>
    <x v="0"/>
    <x v="0"/>
    <s v="deNode"/>
    <n v="9"/>
    <s v="Producer1"/>
    <n v="74"/>
  </r>
  <r>
    <s v="Heizkraftwerk Hafen"/>
    <x v="4"/>
    <x v="0"/>
    <s v="deNode"/>
    <n v="20"/>
    <s v="Producer1"/>
    <n v="100.2"/>
  </r>
  <r>
    <s v="Heizkraftwerk Hagen-Kabel"/>
    <x v="4"/>
    <x v="0"/>
    <s v="deNode"/>
    <n v="22"/>
    <s v="Producer1"/>
    <n v="230"/>
  </r>
  <r>
    <s v="Heizkraftwerk Heilbronn"/>
    <x v="2"/>
    <x v="1"/>
    <s v="deNode"/>
    <n v="14"/>
    <s v="Producer1"/>
    <n v="778"/>
  </r>
  <r>
    <s v="Heizkraftwerk Heilbronn2"/>
    <x v="2"/>
    <x v="1"/>
    <s v="deNode"/>
    <n v="23"/>
    <s v="Producer1"/>
    <n v="125"/>
  </r>
  <r>
    <s v="Heizkraftwerk Heilbronn3"/>
    <x v="2"/>
    <x v="1"/>
    <s v="deNode"/>
    <n v="4"/>
    <s v="Producer1"/>
    <n v="125"/>
  </r>
  <r>
    <s v="Heizkraftwerk Karlstraï¿½e2"/>
    <x v="0"/>
    <x v="0"/>
    <s v="deNode"/>
    <n v="1"/>
    <s v="Producer1"/>
    <n v="95"/>
  </r>
  <r>
    <s v="Heizkraftwerk Leipzig-Nord"/>
    <x v="4"/>
    <x v="0"/>
    <s v="deNode"/>
    <n v="24"/>
    <s v="Producer1"/>
    <n v="167"/>
  </r>
  <r>
    <s v="Heizkraftwerk Sindelfingen"/>
    <x v="0"/>
    <x v="0"/>
    <s v="deNode"/>
    <n v="21"/>
    <s v="Producer1"/>
    <n v="95"/>
  </r>
  <r>
    <s v="Heizkraftwerk3"/>
    <x v="4"/>
    <x v="0"/>
    <s v="deNode"/>
    <n v="19"/>
    <s v="Producer1"/>
    <n v="86"/>
  </r>
  <r>
    <s v="Heyden"/>
    <x v="2"/>
    <x v="1"/>
    <s v="deNode"/>
    <n v="32"/>
    <s v="Producer1"/>
    <n v="875"/>
  </r>
  <r>
    <s v="Hï¿½usern"/>
    <x v="6"/>
    <x v="1"/>
    <s v="deNode"/>
    <n v="43"/>
    <s v="Producer1"/>
    <n v="100"/>
  </r>
  <r>
    <s v="HKW Barmen"/>
    <x v="4"/>
    <x v="0"/>
    <s v="deNode"/>
    <n v="15"/>
    <s v="Producer1"/>
    <n v="82"/>
  </r>
  <r>
    <s v="HKW Chemnitz  Nord II3"/>
    <x v="0"/>
    <x v="0"/>
    <s v="deNode"/>
    <n v="7"/>
    <s v="Producer1"/>
    <n v="57.2"/>
  </r>
  <r>
    <s v="HKW Dresden-Nossener Brï¿½cke"/>
    <x v="4"/>
    <x v="0"/>
    <s v="deNode"/>
    <n v="18"/>
    <s v="Producer1"/>
    <n v="263"/>
  </r>
  <r>
    <s v="HKW Elberfeld "/>
    <x v="2"/>
    <x v="1"/>
    <s v="deNode"/>
    <n v="9"/>
    <s v="Producer1"/>
    <n v="85"/>
  </r>
  <r>
    <s v="HKW Eltmann"/>
    <x v="0"/>
    <x v="0"/>
    <s v="deNode"/>
    <n v="22"/>
    <s v="Producer1"/>
    <n v="57"/>
  </r>
  <r>
    <s v="HKW Erfurt-Ost"/>
    <x v="4"/>
    <x v="0"/>
    <s v="deNode"/>
    <n v="5"/>
    <s v="Producer1"/>
    <n v="76.5"/>
  </r>
  <r>
    <s v="HKW Halle Trotha"/>
    <x v="0"/>
    <x v="0"/>
    <s v="deNode"/>
    <n v="1"/>
    <s v="Producer1"/>
    <n v="97"/>
  </r>
  <r>
    <s v="HKW Halle Trotha2"/>
    <x v="4"/>
    <x v="0"/>
    <s v="deNode"/>
    <n v="10"/>
    <s v="Producer1"/>
    <n v="54"/>
  </r>
  <r>
    <s v="HKW I"/>
    <x v="2"/>
    <x v="1"/>
    <s v="deNode"/>
    <n v="8"/>
    <s v="Producer1"/>
    <n v="95"/>
  </r>
  <r>
    <s v="HKW III/B"/>
    <x v="4"/>
    <x v="0"/>
    <s v="deNode"/>
    <n v="26"/>
    <s v="Producer1"/>
    <n v="234"/>
  </r>
  <r>
    <s v="HKW Jena"/>
    <x v="4"/>
    <x v="0"/>
    <s v="deNode"/>
    <n v="7"/>
    <s v="Producer1"/>
    <n v="182"/>
  </r>
  <r>
    <s v="HKW Merkenich2"/>
    <x v="4"/>
    <x v="0"/>
    <s v="deNode"/>
    <n v="21"/>
    <s v="Producer1"/>
    <n v="108"/>
  </r>
  <r>
    <s v="HKW Niederrad"/>
    <x v="4"/>
    <x v="0"/>
    <s v="deNode"/>
    <n v="4"/>
    <s v="Producer1"/>
    <n v="70"/>
  </r>
  <r>
    <s v="HKW Niehl 2"/>
    <x v="4"/>
    <x v="0"/>
    <s v="deNode"/>
    <n v="8"/>
    <s v="Producer1"/>
    <n v="413"/>
  </r>
  <r>
    <s v="HKW Potsdam-Sï¿½d"/>
    <x v="0"/>
    <x v="0"/>
    <s v="deNode"/>
    <n v="20"/>
    <s v="Producer1"/>
    <n v="81.8"/>
  </r>
  <r>
    <s v="HKW Rï¿½merbrï¿½cke2"/>
    <x v="4"/>
    <x v="0"/>
    <s v="deNode"/>
    <n v="25"/>
    <s v="Producer1"/>
    <n v="75"/>
  </r>
  <r>
    <s v="HKW Sandreuth2"/>
    <x v="4"/>
    <x v="0"/>
    <s v="deNode"/>
    <n v="8"/>
    <s v="Producer1"/>
    <n v="75"/>
  </r>
  <r>
    <s v="HKW Sandreuth3"/>
    <x v="4"/>
    <x v="0"/>
    <s v="deNode"/>
    <n v="26"/>
    <s v="Producer1"/>
    <n v="75"/>
  </r>
  <r>
    <s v="HKW West"/>
    <x v="2"/>
    <x v="1"/>
    <s v="deNode"/>
    <n v="37"/>
    <s v="Producer1"/>
    <n v="138.5"/>
  </r>
  <r>
    <s v="HKW West2"/>
    <x v="2"/>
    <x v="1"/>
    <s v="deNode"/>
    <n v="3"/>
    <s v="Producer1"/>
    <n v="138.5"/>
  </r>
  <r>
    <s v="HKW West5"/>
    <x v="0"/>
    <x v="0"/>
    <s v="deNode"/>
    <n v="18"/>
    <s v="Producer1"/>
    <n v="99"/>
  </r>
  <r>
    <s v="HKW Wï¿½rth"/>
    <x v="0"/>
    <x v="0"/>
    <s v="deNode"/>
    <n v="23"/>
    <s v="Producer1"/>
    <n v="59"/>
  </r>
  <r>
    <s v="HKW3 UPM Schongau"/>
    <x v="0"/>
    <x v="0"/>
    <s v="deNode"/>
    <n v="29"/>
    <s v="Producer1"/>
    <n v="65"/>
  </r>
  <r>
    <s v="HKW-Mitte2"/>
    <x v="4"/>
    <x v="0"/>
    <s v="deNode"/>
    <n v="12"/>
    <s v="Producer1"/>
    <n v="74"/>
  </r>
  <r>
    <s v="Hohenwarte 1"/>
    <x v="6"/>
    <x v="1"/>
    <s v="deNode"/>
    <n v="22"/>
    <s v="Producer1"/>
    <n v="59.8"/>
  </r>
  <r>
    <s v="Hohenwarte 2"/>
    <x v="6"/>
    <x v="1"/>
    <s v="deNode"/>
    <n v="47"/>
    <s v="Producer1"/>
    <n v="317.8"/>
  </r>
  <r>
    <s v="Holthausen"/>
    <x v="0"/>
    <x v="0"/>
    <s v="deNode"/>
    <n v="11"/>
    <s v="Producer1"/>
    <n v="84"/>
  </r>
  <r>
    <s v="Huckingen"/>
    <x v="1"/>
    <x v="1"/>
    <s v="deNode"/>
    <n v="8"/>
    <s v="Producer1"/>
    <n v="303"/>
  </r>
  <r>
    <s v="Huckingen2"/>
    <x v="1"/>
    <x v="1"/>
    <s v="deNode"/>
    <n v="4"/>
    <s v="Producer1"/>
    <n v="303"/>
  </r>
  <r>
    <s v="Huntorf"/>
    <x v="0"/>
    <x v="0"/>
    <s v="deNode"/>
    <n v="1"/>
    <s v="Producer1"/>
    <n v="321"/>
  </r>
  <r>
    <s v="Ibbenbï¿½ren"/>
    <x v="2"/>
    <x v="1"/>
    <s v="deNode"/>
    <n v="36"/>
    <s v="Producer1"/>
    <n v="794"/>
  </r>
  <r>
    <s v="IKS PCK Schwedt"/>
    <x v="1"/>
    <x v="1"/>
    <s v="deNode"/>
    <n v="17"/>
    <s v="Producer1"/>
    <n v="106"/>
  </r>
  <r>
    <s v="IKS PCK Schwedt2"/>
    <x v="1"/>
    <x v="1"/>
    <s v="deNode"/>
    <n v="6"/>
    <s v="Producer1"/>
    <n v="106"/>
  </r>
  <r>
    <s v="Industriekraftwerk Bernburg (IKB)"/>
    <x v="4"/>
    <x v="0"/>
    <s v="deNode"/>
    <n v="10"/>
    <s v="Producer1"/>
    <n v="66"/>
  </r>
  <r>
    <s v="Ingolstadt"/>
    <x v="1"/>
    <x v="1"/>
    <s v="deNode"/>
    <n v="4"/>
    <s v="Producer1"/>
    <n v="386"/>
  </r>
  <r>
    <s v="Ingolstadt2"/>
    <x v="1"/>
    <x v="1"/>
    <s v="deNode"/>
    <n v="29"/>
    <s v="Producer1"/>
    <n v="386"/>
  </r>
  <r>
    <s v="Irsching"/>
    <x v="0"/>
    <x v="0"/>
    <s v="deNode"/>
    <n v="26"/>
    <s v="Producer1"/>
    <n v="415"/>
  </r>
  <r>
    <s v="Isar 2"/>
    <x v="7"/>
    <x v="1"/>
    <s v="deNode"/>
    <n v="38"/>
    <s v="Producer1"/>
    <n v="1410"/>
  </r>
  <r>
    <s v="Itzehoe"/>
    <x v="1"/>
    <x v="1"/>
    <s v="deNode"/>
    <n v="16"/>
    <s v="Producer1"/>
    <n v="88"/>
  </r>
  <r>
    <s v="Jochenstein"/>
    <x v="6"/>
    <x v="1"/>
    <s v="deNode"/>
    <n v="33"/>
    <s v="Producer1"/>
    <n v="66"/>
  </r>
  <r>
    <s v="Kachlet"/>
    <x v="6"/>
    <x v="1"/>
    <s v="deNode"/>
    <n v="45"/>
    <s v="Producer1"/>
    <n v="53.7"/>
  </r>
  <r>
    <s v="Kernkraft Gundremmingen "/>
    <x v="7"/>
    <x v="1"/>
    <s v="deNode"/>
    <n v="35"/>
    <s v="Producer1"/>
    <n v="1284"/>
  </r>
  <r>
    <s v="Kernkraft Gundremmingen2"/>
    <x v="7"/>
    <x v="1"/>
    <s v="deNode"/>
    <n v="36"/>
    <s v="Producer1"/>
    <n v="1288"/>
  </r>
  <r>
    <s v="Kernkraftwerk Emsland"/>
    <x v="7"/>
    <x v="1"/>
    <s v="deNode"/>
    <n v="33"/>
    <s v="Producer1"/>
    <n v="1336"/>
  </r>
  <r>
    <s v="Kernkraftwerk Philippsburg 2"/>
    <x v="7"/>
    <x v="1"/>
    <s v="deNode"/>
    <n v="31"/>
    <s v="Producer1"/>
    <n v="1402"/>
  </r>
  <r>
    <s v="Kirchmï¿½ser"/>
    <x v="4"/>
    <x v="0"/>
    <s v="deNode"/>
    <n v="24"/>
    <s v="Producer1"/>
    <n v="160"/>
  </r>
  <r>
    <s v="Klingenberg"/>
    <x v="5"/>
    <x v="1"/>
    <s v="deNode"/>
    <n v="22"/>
    <s v="Producer1"/>
    <n v="164"/>
  </r>
  <r>
    <s v="Knapsack Gas I"/>
    <x v="4"/>
    <x v="0"/>
    <s v="deNode"/>
    <n v="20"/>
    <s v="Producer1"/>
    <n v="800"/>
  </r>
  <r>
    <s v="Knapsack Gas II"/>
    <x v="4"/>
    <x v="0"/>
    <s v="deNode"/>
    <n v="18"/>
    <s v="Producer1"/>
    <n v="430"/>
  </r>
  <r>
    <s v="KNG Kraftwerk Rostock"/>
    <x v="2"/>
    <x v="1"/>
    <s v="deNode"/>
    <n v="34"/>
    <s v="Producer1"/>
    <n v="514"/>
  </r>
  <r>
    <s v="Koepchenwerk"/>
    <x v="6"/>
    <x v="1"/>
    <s v="deNode"/>
    <n v="40"/>
    <s v="Producer1"/>
    <n v="153"/>
  </r>
  <r>
    <s v="Kraftwerk Bexbach"/>
    <x v="2"/>
    <x v="1"/>
    <s v="deNode"/>
    <n v="8"/>
    <s v="Producer1"/>
    <n v="721"/>
  </r>
  <r>
    <s v="Kraftwerk Ensdorf"/>
    <x v="2"/>
    <x v="1"/>
    <s v="deNode"/>
    <n v="23"/>
    <s v="Producer1"/>
    <n v="283"/>
  </r>
  <r>
    <s v="Kraftwerk Ensdorf2"/>
    <x v="2"/>
    <x v="1"/>
    <s v="deNode"/>
    <n v="39"/>
    <s v="Producer1"/>
    <n v="106"/>
  </r>
  <r>
    <s v="Kraftwerk I"/>
    <x v="2"/>
    <x v="1"/>
    <s v="deNode"/>
    <n v="35"/>
    <s v="Producer1"/>
    <n v="120"/>
  </r>
  <r>
    <s v="Kraftwerk III"/>
    <x v="4"/>
    <x v="0"/>
    <s v="deNode"/>
    <n v="6"/>
    <s v="Producer1"/>
    <n v="77.599999999999994"/>
  </r>
  <r>
    <s v="Kraftwerk III2"/>
    <x v="4"/>
    <x v="0"/>
    <s v="deNode"/>
    <n v="26"/>
    <s v="Producer1"/>
    <n v="61.1"/>
  </r>
  <r>
    <s v="Kraftwerk IV"/>
    <x v="0"/>
    <x v="0"/>
    <s v="deNode"/>
    <n v="1"/>
    <s v="Producer1"/>
    <n v="60.6"/>
  </r>
  <r>
    <s v="Kraftwerk Mainz"/>
    <x v="4"/>
    <x v="0"/>
    <s v="deNode"/>
    <n v="14"/>
    <s v="Producer1"/>
    <n v="434.2"/>
  </r>
  <r>
    <s v="Kraftwerk Mainz2"/>
    <x v="0"/>
    <x v="0"/>
    <s v="deNode"/>
    <n v="16"/>
    <s v="Producer1"/>
    <n v="335"/>
  </r>
  <r>
    <s v="Kraftwerk Mitte"/>
    <x v="4"/>
    <x v="0"/>
    <s v="deNode"/>
    <n v="9"/>
    <s v="Producer1"/>
    <n v="490"/>
  </r>
  <r>
    <s v="Kraftwerk N 230"/>
    <x v="2"/>
    <x v="1"/>
    <s v="deNode"/>
    <n v="30"/>
    <s v="Producer1"/>
    <n v="110"/>
  </r>
  <r>
    <s v="Kraftwerk Plattling"/>
    <x v="4"/>
    <x v="0"/>
    <s v="deNode"/>
    <n v="16"/>
    <s v="Producer1"/>
    <n v="97.9"/>
  </r>
  <r>
    <s v="Kraftwerk Salzgitter"/>
    <x v="1"/>
    <x v="1"/>
    <s v="deNode"/>
    <n v="25"/>
    <s v="Producer1"/>
    <n v="97"/>
  </r>
  <r>
    <s v="Kraftwerk Salzgitter2"/>
    <x v="1"/>
    <x v="1"/>
    <s v="deNode"/>
    <n v="14"/>
    <s v="Producer1"/>
    <n v="97"/>
  </r>
  <r>
    <s v="Kraftwerk Sï¿½d"/>
    <x v="4"/>
    <x v="0"/>
    <s v="deNode"/>
    <n v="7"/>
    <s v="Producer1"/>
    <n v="390"/>
  </r>
  <r>
    <s v="Kraftwerk Waldshut"/>
    <x v="6"/>
    <x v="1"/>
    <s v="deNode"/>
    <n v="34"/>
    <s v="Producer1"/>
    <n v="150"/>
  </r>
  <r>
    <s v="Kraftwerk Walheim"/>
    <x v="1"/>
    <x v="1"/>
    <s v="deNode"/>
    <n v="3"/>
    <s v="Producer1"/>
    <n v="136"/>
  </r>
  <r>
    <s v="Kraftwerk Walheim2"/>
    <x v="2"/>
    <x v="1"/>
    <s v="deNode"/>
    <n v="30"/>
    <s v="Producer1"/>
    <n v="148"/>
  </r>
  <r>
    <s v="Kraftwerk Walheim3"/>
    <x v="2"/>
    <x v="1"/>
    <s v="deNode"/>
    <n v="25"/>
    <s v="Producer1"/>
    <n v="96"/>
  </r>
  <r>
    <s v="Kraftwerk Werdohl-Elverlingsen"/>
    <x v="1"/>
    <x v="1"/>
    <s v="deNode"/>
    <n v="14"/>
    <s v="Producer1"/>
    <n v="206"/>
  </r>
  <r>
    <s v="Kraftwerk Werdohl-Elverlingsen2"/>
    <x v="2"/>
    <x v="1"/>
    <s v="deNode"/>
    <n v="4"/>
    <s v="Producer1"/>
    <n v="310"/>
  </r>
  <r>
    <s v="Kraftwerk Wilhelmshaven"/>
    <x v="2"/>
    <x v="1"/>
    <s v="deNode"/>
    <n v="22"/>
    <s v="Producer1"/>
    <n v="731"/>
  </r>
  <r>
    <s v="Kraftwerksgruppe Pfreimd"/>
    <x v="6"/>
    <x v="1"/>
    <s v="deNode"/>
    <n v="17"/>
    <s v="Producer1"/>
    <n v="99"/>
  </r>
  <r>
    <s v="KW Hafen2"/>
    <x v="2"/>
    <x v="1"/>
    <s v="deNode"/>
    <n v="7"/>
    <s v="Producer1"/>
    <n v="300"/>
  </r>
  <r>
    <s v="KW Hafen3"/>
    <x v="2"/>
    <x v="1"/>
    <s v="deNode"/>
    <n v="33"/>
    <s v="Producer1"/>
    <n v="127"/>
  </r>
  <r>
    <s v="KW Hastedt"/>
    <x v="2"/>
    <x v="1"/>
    <s v="deNode"/>
    <n v="39"/>
    <s v="Producer1"/>
    <n v="119"/>
  </r>
  <r>
    <s v="KW Hastedt2"/>
    <x v="0"/>
    <x v="0"/>
    <s v="deNode"/>
    <n v="3"/>
    <s v="Producer1"/>
    <n v="155"/>
  </r>
  <r>
    <s v="KW Herne"/>
    <x v="2"/>
    <x v="1"/>
    <s v="deNode"/>
    <n v="6"/>
    <s v="Producer1"/>
    <n v="449"/>
  </r>
  <r>
    <s v="KW Herne2"/>
    <x v="2"/>
    <x v="1"/>
    <s v="deNode"/>
    <n v="8"/>
    <s v="Producer1"/>
    <n v="280"/>
  </r>
  <r>
    <s v="KW Jï¿½nschwalde"/>
    <x v="5"/>
    <x v="1"/>
    <s v="deNode"/>
    <n v="13"/>
    <s v="Producer1"/>
    <n v="465"/>
  </r>
  <r>
    <s v="KW Jï¿½nschwalde2"/>
    <x v="5"/>
    <x v="1"/>
    <s v="deNode"/>
    <n v="27"/>
    <s v="Producer1"/>
    <n v="465"/>
  </r>
  <r>
    <s v="KW Jï¿½nschwalde3"/>
    <x v="5"/>
    <x v="1"/>
    <s v="deNode"/>
    <n v="16"/>
    <s v="Producer1"/>
    <n v="465"/>
  </r>
  <r>
    <s v="KW Jï¿½nschwalde4"/>
    <x v="5"/>
    <x v="1"/>
    <s v="deNode"/>
    <n v="35"/>
    <s v="Producer1"/>
    <n v="465"/>
  </r>
  <r>
    <s v="KW Jï¿½nschwalde5"/>
    <x v="5"/>
    <x v="1"/>
    <s v="deNode"/>
    <n v="11"/>
    <s v="Producer1"/>
    <n v="465"/>
  </r>
  <r>
    <s v="KW Jï¿½nschwalde6"/>
    <x v="5"/>
    <x v="1"/>
    <s v="deNode"/>
    <n v="9"/>
    <s v="Producer1"/>
    <n v="465"/>
  </r>
  <r>
    <s v="KW Kirchlengern"/>
    <x v="4"/>
    <x v="0"/>
    <s v="deNode"/>
    <n v="20"/>
    <s v="Producer1"/>
    <n v="201.5"/>
  </r>
  <r>
    <s v="KW Lï¿½nen"/>
    <x v="2"/>
    <x v="1"/>
    <s v="deNode"/>
    <n v="26"/>
    <s v="Producer1"/>
    <n v="324"/>
  </r>
  <r>
    <s v="KW Lï¿½nen2"/>
    <x v="2"/>
    <x v="1"/>
    <s v="deNode"/>
    <n v="15"/>
    <s v="Producer1"/>
    <n v="149"/>
  </r>
  <r>
    <s v="KW Mittelsbï¿½ren"/>
    <x v="1"/>
    <x v="1"/>
    <s v="deNode"/>
    <n v="9"/>
    <s v="Producer1"/>
    <n v="160"/>
  </r>
  <r>
    <s v="KW Mittelsbï¿½ren2"/>
    <x v="1"/>
    <x v="1"/>
    <s v="deNode"/>
    <n v="13"/>
    <s v="Producer1"/>
    <n v="88"/>
  </r>
  <r>
    <s v="KW Voerde"/>
    <x v="2"/>
    <x v="1"/>
    <s v="deNode"/>
    <n v="30"/>
    <s v="Producer1"/>
    <n v="695"/>
  </r>
  <r>
    <s v="KW Voerde2"/>
    <x v="2"/>
    <x v="1"/>
    <s v="deNode"/>
    <n v="22"/>
    <s v="Producer1"/>
    <n v="695"/>
  </r>
  <r>
    <s v="KW Walsum"/>
    <x v="2"/>
    <x v="1"/>
    <s v="deNode"/>
    <n v="4"/>
    <s v="Producer1"/>
    <n v="725"/>
  </r>
  <r>
    <s v="KW Walsum2"/>
    <x v="2"/>
    <x v="1"/>
    <s v="deNode"/>
    <n v="27"/>
    <s v="Producer1"/>
    <n v="370"/>
  </r>
  <r>
    <s v="KW West"/>
    <x v="2"/>
    <x v="1"/>
    <s v="deNode"/>
    <n v="11"/>
    <s v="Producer1"/>
    <n v="322"/>
  </r>
  <r>
    <s v="KW West2"/>
    <x v="2"/>
    <x v="1"/>
    <s v="deNode"/>
    <n v="25"/>
    <s v="Producer1"/>
    <n v="318"/>
  </r>
  <r>
    <s v="KWH"/>
    <x v="0"/>
    <x v="0"/>
    <s v="deNode"/>
    <n v="20"/>
    <s v="Producer1"/>
    <n v="102"/>
  </r>
  <r>
    <s v="KWM"/>
    <x v="2"/>
    <x v="1"/>
    <s v="deNode"/>
    <n v="6"/>
    <s v="Producer1"/>
    <n v="690"/>
  </r>
  <r>
    <s v="Landesbergen Gas"/>
    <x v="0"/>
    <x v="0"/>
    <s v="deNode"/>
    <n v="27"/>
    <s v="Producer1"/>
    <n v="500"/>
  </r>
  <r>
    <s v="Lichterfelde"/>
    <x v="0"/>
    <x v="0"/>
    <s v="deNode"/>
    <n v="11"/>
    <s v="Producer1"/>
    <n v="144"/>
  </r>
  <r>
    <s v="Lichterfelde2"/>
    <x v="0"/>
    <x v="0"/>
    <s v="deNode"/>
    <n v="1"/>
    <s v="Producer1"/>
    <n v="144"/>
  </r>
  <r>
    <s v="Lichterfelde3"/>
    <x v="0"/>
    <x v="0"/>
    <s v="deNode"/>
    <n v="9"/>
    <s v="Producer1"/>
    <n v="144"/>
  </r>
  <r>
    <s v="Lippendorf"/>
    <x v="5"/>
    <x v="1"/>
    <s v="deNode"/>
    <n v="37"/>
    <s v="Producer1"/>
    <n v="875"/>
  </r>
  <r>
    <s v="Markersbach"/>
    <x v="6"/>
    <x v="1"/>
    <s v="deNode"/>
    <n v="18"/>
    <s v="Producer1"/>
    <n v="1045.2"/>
  </r>
  <r>
    <s v="Mï¿½llkraftwerk Schwandorf"/>
    <x v="3"/>
    <x v="1"/>
    <s v="deNode"/>
    <n v="17"/>
    <s v="Producer1"/>
    <n v="54"/>
  </r>
  <r>
    <s v="Mitte"/>
    <x v="4"/>
    <x v="0"/>
    <s v="deNode"/>
    <n v="11"/>
    <s v="Producer1"/>
    <n v="444"/>
  </r>
  <r>
    <s v="Moabit2"/>
    <x v="2"/>
    <x v="1"/>
    <s v="deNode"/>
    <n v="38"/>
    <s v="Producer1"/>
    <n v="89"/>
  </r>
  <r>
    <s v="Modellkraftwerk"/>
    <x v="2"/>
    <x v="1"/>
    <s v="deNode"/>
    <n v="22"/>
    <s v="Producer1"/>
    <n v="179"/>
  </r>
  <r>
    <s v="Moorburg A"/>
    <x v="2"/>
    <x v="1"/>
    <s v="deNode"/>
    <n v="4"/>
    <s v="Producer1"/>
    <n v="774"/>
  </r>
  <r>
    <s v="Moorburg B"/>
    <x v="2"/>
    <x v="1"/>
    <s v="deNode"/>
    <n v="22"/>
    <s v="Producer1"/>
    <n v="766"/>
  </r>
  <r>
    <s v="Neurath"/>
    <x v="5"/>
    <x v="1"/>
    <s v="deNode"/>
    <n v="19"/>
    <s v="Producer1"/>
    <n v="607"/>
  </r>
  <r>
    <s v="Neurath2"/>
    <x v="5"/>
    <x v="1"/>
    <s v="deNode"/>
    <n v="35"/>
    <s v="Producer1"/>
    <n v="604"/>
  </r>
  <r>
    <s v="Neurath3"/>
    <x v="5"/>
    <x v="1"/>
    <s v="deNode"/>
    <n v="13"/>
    <s v="Producer1"/>
    <n v="292"/>
  </r>
  <r>
    <s v="Neurath4"/>
    <x v="5"/>
    <x v="1"/>
    <s v="deNode"/>
    <n v="26"/>
    <s v="Producer1"/>
    <n v="288"/>
  </r>
  <r>
    <s v="Neurath5"/>
    <x v="5"/>
    <x v="1"/>
    <s v="deNode"/>
    <n v="37"/>
    <s v="Producer1"/>
    <n v="277"/>
  </r>
  <r>
    <s v="Niederauï¿½em"/>
    <x v="5"/>
    <x v="1"/>
    <s v="deNode"/>
    <n v="3"/>
    <s v="Producer1"/>
    <n v="944"/>
  </r>
  <r>
    <s v="Niederauï¿½em2"/>
    <x v="5"/>
    <x v="1"/>
    <s v="deNode"/>
    <n v="38"/>
    <s v="Producer1"/>
    <n v="653"/>
  </r>
  <r>
    <s v="Niederauï¿½em3"/>
    <x v="5"/>
    <x v="1"/>
    <s v="deNode"/>
    <n v="12"/>
    <s v="Producer1"/>
    <n v="648"/>
  </r>
  <r>
    <s v="Niederauï¿½em4"/>
    <x v="5"/>
    <x v="1"/>
    <s v="deNode"/>
    <n v="39"/>
    <s v="Producer1"/>
    <n v="299"/>
  </r>
  <r>
    <s v="Niederauï¿½em5"/>
    <x v="5"/>
    <x v="1"/>
    <s v="deNode"/>
    <n v="19"/>
    <s v="Producer1"/>
    <n v="297"/>
  </r>
  <r>
    <s v="Niederauï¿½em6"/>
    <x v="5"/>
    <x v="1"/>
    <s v="deNode"/>
    <n v="5"/>
    <s v="Producer1"/>
    <n v="295"/>
  </r>
  <r>
    <s v="Niederauï¿½em7"/>
    <x v="5"/>
    <x v="1"/>
    <s v="deNode"/>
    <n v="4"/>
    <s v="Producer1"/>
    <n v="294"/>
  </r>
  <r>
    <s v="Niederauï¿½em8"/>
    <x v="5"/>
    <x v="1"/>
    <s v="deNode"/>
    <n v="31"/>
    <s v="Producer1"/>
    <n v="125"/>
  </r>
  <r>
    <s v="Niederauï¿½em9"/>
    <x v="5"/>
    <x v="1"/>
    <s v="deNode"/>
    <n v="22"/>
    <s v="Producer1"/>
    <n v="125"/>
  </r>
  <r>
    <s v="Nord 2"/>
    <x v="2"/>
    <x v="1"/>
    <s v="deNode"/>
    <n v="30"/>
    <s v="Producer1"/>
    <n v="332.7"/>
  </r>
  <r>
    <s v="Obernburg"/>
    <x v="4"/>
    <x v="0"/>
    <s v="deNode"/>
    <n v="4"/>
    <s v="Producer1"/>
    <n v="64"/>
  </r>
  <r>
    <s v="OffshoreDE1"/>
    <x v="8"/>
    <x v="1"/>
    <s v="deNode"/>
    <n v="4"/>
    <s v="Producer1"/>
    <n v="500"/>
  </r>
  <r>
    <s v="OffshoreDE2"/>
    <x v="8"/>
    <x v="1"/>
    <s v="deNode"/>
    <n v="4"/>
    <s v="Producer1"/>
    <n v="500"/>
  </r>
  <r>
    <s v="OffshoreDE3"/>
    <x v="8"/>
    <x v="1"/>
    <s v="deNode"/>
    <n v="2"/>
    <s v="Producer1"/>
    <n v="500"/>
  </r>
  <r>
    <s v="OffshoreDE4"/>
    <x v="8"/>
    <x v="1"/>
    <s v="deNode"/>
    <n v="6"/>
    <s v="Producer1"/>
    <n v="500"/>
  </r>
  <r>
    <s v="OffshoreDE5"/>
    <x v="8"/>
    <x v="1"/>
    <s v="deNode"/>
    <n v="4"/>
    <s v="Producer1"/>
    <n v="500"/>
  </r>
  <r>
    <s v="OffshoreDE6"/>
    <x v="8"/>
    <x v="1"/>
    <s v="deNode"/>
    <n v="6"/>
    <s v="Producer1"/>
    <n v="500"/>
  </r>
  <r>
    <s v="OnshoreDE1"/>
    <x v="9"/>
    <x v="1"/>
    <s v="deNode"/>
    <n v="12"/>
    <s v="Producer1"/>
    <n v="1815"/>
  </r>
  <r>
    <s v="OnshoreDE10"/>
    <x v="9"/>
    <x v="1"/>
    <s v="deNode"/>
    <n v="6"/>
    <s v="Producer1"/>
    <n v="1815"/>
  </r>
  <r>
    <s v="OnshoreDE11"/>
    <x v="9"/>
    <x v="1"/>
    <s v="deNode"/>
    <n v="9"/>
    <s v="Producer1"/>
    <n v="1815"/>
  </r>
  <r>
    <s v="OnshoreDE12"/>
    <x v="9"/>
    <x v="1"/>
    <s v="deNode"/>
    <n v="9"/>
    <s v="Producer1"/>
    <n v="1815"/>
  </r>
  <r>
    <s v="OnshoreDE13"/>
    <x v="9"/>
    <x v="1"/>
    <s v="deNode"/>
    <n v="1"/>
    <s v="Producer1"/>
    <n v="1815"/>
  </r>
  <r>
    <s v="OnshoreDE14"/>
    <x v="9"/>
    <x v="1"/>
    <s v="deNode"/>
    <n v="7"/>
    <s v="Producer1"/>
    <n v="1815"/>
  </r>
  <r>
    <s v="OnshoreDE15"/>
    <x v="9"/>
    <x v="1"/>
    <s v="deNode"/>
    <n v="3"/>
    <s v="Producer1"/>
    <n v="1815"/>
  </r>
  <r>
    <s v="OnshoreDE16"/>
    <x v="9"/>
    <x v="1"/>
    <s v="deNode"/>
    <n v="3"/>
    <s v="Producer1"/>
    <n v="1815"/>
  </r>
  <r>
    <s v="OnshoreDE17"/>
    <x v="9"/>
    <x v="1"/>
    <s v="deNode"/>
    <n v="12"/>
    <s v="Producer1"/>
    <n v="1815"/>
  </r>
  <r>
    <s v="OnshoreDE18"/>
    <x v="9"/>
    <x v="1"/>
    <s v="deNode"/>
    <n v="10"/>
    <s v="Producer1"/>
    <n v="1815"/>
  </r>
  <r>
    <s v="OnshoreDE19"/>
    <x v="9"/>
    <x v="1"/>
    <s v="deNode"/>
    <n v="11"/>
    <s v="Producer1"/>
    <n v="1815"/>
  </r>
  <r>
    <s v="OnshoreDE2"/>
    <x v="9"/>
    <x v="1"/>
    <s v="deNode"/>
    <n v="2"/>
    <s v="Producer1"/>
    <n v="1815"/>
  </r>
  <r>
    <s v="OnshoreDE20"/>
    <x v="9"/>
    <x v="1"/>
    <s v="deNode"/>
    <n v="8"/>
    <s v="Producer1"/>
    <n v="1815"/>
  </r>
  <r>
    <s v="OnshoreDE21"/>
    <x v="9"/>
    <x v="1"/>
    <s v="deNode"/>
    <n v="11"/>
    <s v="Producer1"/>
    <n v="1000"/>
  </r>
  <r>
    <s v="OnshoreDE22"/>
    <x v="9"/>
    <x v="1"/>
    <s v="deNode"/>
    <n v="13"/>
    <s v="Producer1"/>
    <n v="1000"/>
  </r>
  <r>
    <s v="OnshoreDE23"/>
    <x v="9"/>
    <x v="1"/>
    <s v="deNode"/>
    <n v="15"/>
    <s v="Producer1"/>
    <n v="1000"/>
  </r>
  <r>
    <s v="OnshoreDE24"/>
    <x v="9"/>
    <x v="1"/>
    <s v="deNode"/>
    <n v="9"/>
    <s v="Producer1"/>
    <n v="1000"/>
  </r>
  <r>
    <s v="OnshoreDE25"/>
    <x v="9"/>
    <x v="1"/>
    <s v="deNode"/>
    <n v="7"/>
    <s v="Producer1"/>
    <n v="1000"/>
  </r>
  <r>
    <s v="OnshoreDE3"/>
    <x v="9"/>
    <x v="1"/>
    <s v="deNode"/>
    <n v="3"/>
    <s v="Producer1"/>
    <n v="1815"/>
  </r>
  <r>
    <s v="OnshoreDE4"/>
    <x v="9"/>
    <x v="1"/>
    <s v="deNode"/>
    <n v="2"/>
    <s v="Producer1"/>
    <n v="1815"/>
  </r>
  <r>
    <s v="OnshoreDE5"/>
    <x v="9"/>
    <x v="1"/>
    <s v="deNode"/>
    <n v="6"/>
    <s v="Producer1"/>
    <n v="1815"/>
  </r>
  <r>
    <s v="OnshoreDE6"/>
    <x v="9"/>
    <x v="1"/>
    <s v="deNode"/>
    <n v="12"/>
    <s v="Producer1"/>
    <n v="1815"/>
  </r>
  <r>
    <s v="OnshoreDE7"/>
    <x v="9"/>
    <x v="1"/>
    <s v="deNode"/>
    <n v="5"/>
    <s v="Producer1"/>
    <n v="1815"/>
  </r>
  <r>
    <s v="OnshoreDE8"/>
    <x v="9"/>
    <x v="1"/>
    <s v="deNode"/>
    <n v="9"/>
    <s v="Producer1"/>
    <n v="1815"/>
  </r>
  <r>
    <s v="OnshoreDE9"/>
    <x v="9"/>
    <x v="1"/>
    <s v="deNode"/>
    <n v="8"/>
    <s v="Producer1"/>
    <n v="1815"/>
  </r>
  <r>
    <s v="PKV Kraftwerk2"/>
    <x v="0"/>
    <x v="0"/>
    <s v="deNode"/>
    <n v="27"/>
    <s v="Producer1"/>
    <n v="58.1"/>
  </r>
  <r>
    <s v="PSW Langenprozelten"/>
    <x v="6"/>
    <x v="1"/>
    <s v="deNode"/>
    <n v="26"/>
    <s v="Producer1"/>
    <n v="164"/>
  </r>
  <r>
    <s v="PSW Vianden"/>
    <x v="6"/>
    <x v="1"/>
    <s v="deNode"/>
    <n v="44"/>
    <s v="Producer1"/>
    <n v="196"/>
  </r>
  <r>
    <s v="PSW Vianden10"/>
    <x v="6"/>
    <x v="1"/>
    <s v="deNode"/>
    <n v="12"/>
    <s v="Producer1"/>
    <n v="100"/>
  </r>
  <r>
    <s v="PSW Vianden11"/>
    <x v="6"/>
    <x v="1"/>
    <s v="deNode"/>
    <n v="36"/>
    <s v="Producer1"/>
    <n v="100"/>
  </r>
  <r>
    <s v="PSW Vianden2"/>
    <x v="6"/>
    <x v="1"/>
    <s v="deNode"/>
    <n v="35"/>
    <s v="Producer1"/>
    <n v="195"/>
  </r>
  <r>
    <s v="PSW Vianden3"/>
    <x v="6"/>
    <x v="1"/>
    <s v="deNode"/>
    <n v="13"/>
    <s v="Producer1"/>
    <n v="100"/>
  </r>
  <r>
    <s v="PSW Vianden4"/>
    <x v="6"/>
    <x v="1"/>
    <s v="deNode"/>
    <n v="28"/>
    <s v="Producer1"/>
    <n v="100"/>
  </r>
  <r>
    <s v="PSW Vianden5"/>
    <x v="6"/>
    <x v="1"/>
    <s v="deNode"/>
    <n v="42"/>
    <s v="Producer1"/>
    <n v="100"/>
  </r>
  <r>
    <s v="PSW Vianden6"/>
    <x v="6"/>
    <x v="1"/>
    <s v="deNode"/>
    <n v="14"/>
    <s v="Producer1"/>
    <n v="100"/>
  </r>
  <r>
    <s v="PSW Vianden7"/>
    <x v="6"/>
    <x v="1"/>
    <s v="deNode"/>
    <n v="34"/>
    <s v="Producer1"/>
    <n v="100"/>
  </r>
  <r>
    <s v="PSW Vianden8"/>
    <x v="6"/>
    <x v="1"/>
    <s v="deNode"/>
    <n v="24"/>
    <s v="Producer1"/>
    <n v="100"/>
  </r>
  <r>
    <s v="PSW Vianden9"/>
    <x v="6"/>
    <x v="1"/>
    <s v="deNode"/>
    <n v="30"/>
    <s v="Producer1"/>
    <n v="100"/>
  </r>
  <r>
    <s v="Pumpspeicherkraftwerk Glems"/>
    <x v="6"/>
    <x v="1"/>
    <s v="deNode"/>
    <n v="42"/>
    <s v="Producer1"/>
    <n v="90"/>
  </r>
  <r>
    <s v="Pumpspeicherwerk Rï¿½nkhausen"/>
    <x v="6"/>
    <x v="1"/>
    <s v="deNode"/>
    <n v="13"/>
    <s v="Producer1"/>
    <n v="138"/>
  </r>
  <r>
    <s v="RADAG"/>
    <x v="6"/>
    <x v="1"/>
    <s v="deNode"/>
    <n v="20"/>
    <s v="Producer1"/>
    <n v="79.5"/>
  </r>
  <r>
    <s v="Raffineriekraftwerk"/>
    <x v="1"/>
    <x v="1"/>
    <s v="deNode"/>
    <n v="22"/>
    <s v="Producer1"/>
    <n v="92.5"/>
  </r>
  <r>
    <s v="Raffineriekraftwerk Kï¿½ln Godorf"/>
    <x v="1"/>
    <x v="1"/>
    <s v="deNode"/>
    <n v="29"/>
    <s v="Producer1"/>
    <n v="80"/>
  </r>
  <r>
    <s v="Reuter West"/>
    <x v="2"/>
    <x v="1"/>
    <s v="deNode"/>
    <n v="8"/>
    <s v="Producer1"/>
    <n v="282"/>
  </r>
  <r>
    <s v="Reuter West2"/>
    <x v="2"/>
    <x v="1"/>
    <s v="deNode"/>
    <n v="16"/>
    <s v="Producer1"/>
    <n v="282"/>
  </r>
  <r>
    <s v="Reuter2"/>
    <x v="2"/>
    <x v="1"/>
    <s v="deNode"/>
    <n v="5"/>
    <s v="Producer1"/>
    <n v="124"/>
  </r>
  <r>
    <s v="Rheinhafen-Dampfkraftwerk"/>
    <x v="2"/>
    <x v="1"/>
    <s v="deNode"/>
    <n v="32"/>
    <s v="Producer1"/>
    <n v="842"/>
  </r>
  <r>
    <s v="Rheinhafen-Dampfkraftwerk2"/>
    <x v="2"/>
    <x v="1"/>
    <s v="deNode"/>
    <n v="32"/>
    <s v="Producer1"/>
    <n v="505"/>
  </r>
  <r>
    <s v="Rheinhafen-Dampfkraftwerk3"/>
    <x v="4"/>
    <x v="0"/>
    <s v="deNode"/>
    <n v="17"/>
    <s v="Producer1"/>
    <n v="353"/>
  </r>
  <r>
    <s v="Rheinkraftwerk Iffezheim"/>
    <x v="6"/>
    <x v="1"/>
    <s v="deNode"/>
    <n v="11"/>
    <s v="Producer1"/>
    <n v="146"/>
  </r>
  <r>
    <s v="Schkopau"/>
    <x v="5"/>
    <x v="1"/>
    <s v="deNode"/>
    <n v="12"/>
    <s v="Producer1"/>
    <n v="450"/>
  </r>
  <r>
    <s v="Schkopau2"/>
    <x v="5"/>
    <x v="1"/>
    <s v="deNode"/>
    <n v="18"/>
    <s v="Producer1"/>
    <n v="450"/>
  </r>
  <r>
    <s v="Scholven"/>
    <x v="2"/>
    <x v="1"/>
    <s v="deNode"/>
    <n v="8"/>
    <s v="Producer1"/>
    <n v="345"/>
  </r>
  <r>
    <s v="Scholven2"/>
    <x v="2"/>
    <x v="1"/>
    <s v="deNode"/>
    <n v="29"/>
    <s v="Producer1"/>
    <n v="345"/>
  </r>
  <r>
    <s v="Schwarze Pumpe"/>
    <x v="5"/>
    <x v="1"/>
    <s v="deNode"/>
    <n v="37"/>
    <s v="Producer1"/>
    <n v="750"/>
  </r>
  <r>
    <s v="Schwarze Pumpe2"/>
    <x v="5"/>
    <x v="1"/>
    <s v="deNode"/>
    <n v="39"/>
    <s v="Producer1"/>
    <n v="750"/>
  </r>
  <r>
    <s v="Sï¿½ckingen"/>
    <x v="6"/>
    <x v="1"/>
    <s v="deNode"/>
    <n v="8"/>
    <s v="Producer1"/>
    <n v="360"/>
  </r>
  <r>
    <s v="Sï¿½d DT1"/>
    <x v="4"/>
    <x v="0"/>
    <s v="deNode"/>
    <n v="13"/>
    <s v="Producer1"/>
    <n v="79.7"/>
  </r>
  <r>
    <s v="Sï¿½d DT60"/>
    <x v="4"/>
    <x v="0"/>
    <s v="deNode"/>
    <n v="20"/>
    <s v="Producer1"/>
    <n v="127.6"/>
  </r>
  <r>
    <s v="Sï¿½d GT 61"/>
    <x v="4"/>
    <x v="0"/>
    <s v="deNode"/>
    <n v="15"/>
    <s v="Producer1"/>
    <n v="124.9"/>
  </r>
  <r>
    <s v="Sï¿½d GT 62"/>
    <x v="4"/>
    <x v="0"/>
    <s v="deNode"/>
    <n v="5"/>
    <s v="Producer1"/>
    <n v="123.9"/>
  </r>
  <r>
    <s v="Sï¿½d GT2"/>
    <x v="4"/>
    <x v="0"/>
    <s v="deNode"/>
    <n v="23"/>
    <s v="Producer1"/>
    <n v="97.9"/>
  </r>
  <r>
    <s v="Sï¿½d GT3"/>
    <x v="4"/>
    <x v="0"/>
    <s v="deNode"/>
    <n v="14"/>
    <s v="Producer1"/>
    <n v="97.9"/>
  </r>
  <r>
    <s v="SmallBiomassDE"/>
    <x v="3"/>
    <x v="1"/>
    <s v="deNode"/>
    <n v="15"/>
    <s v="Producer1"/>
    <n v="378"/>
  </r>
  <r>
    <s v="SmallBiomassDE2"/>
    <x v="3"/>
    <x v="1"/>
    <s v="deNode"/>
    <n v="14"/>
    <s v="Producer1"/>
    <n v="95.4"/>
  </r>
  <r>
    <s v="SmallCoalDE"/>
    <x v="2"/>
    <x v="1"/>
    <s v="deNode"/>
    <n v="17"/>
    <s v="Producer1"/>
    <n v="90"/>
  </r>
  <r>
    <s v="SmallFuelOilDE1"/>
    <x v="1"/>
    <x v="1"/>
    <s v="deNode"/>
    <n v="15"/>
    <s v="Producer1"/>
    <n v="91"/>
  </r>
  <r>
    <s v="SmallFuelOilDE2"/>
    <x v="1"/>
    <x v="1"/>
    <s v="deNode"/>
    <n v="4"/>
    <s v="Producer1"/>
    <n v="390.5"/>
  </r>
  <r>
    <s v="SmallFuelOilDE3"/>
    <x v="1"/>
    <x v="1"/>
    <s v="deNode"/>
    <n v="24"/>
    <s v="Producer1"/>
    <n v="334.2"/>
  </r>
  <r>
    <s v="SmallHydroDE"/>
    <x v="6"/>
    <x v="1"/>
    <s v="deNode"/>
    <n v="24"/>
    <s v="Producer1"/>
    <n v="94.7"/>
  </r>
  <r>
    <s v="SmallOCGTde1"/>
    <x v="0"/>
    <x v="0"/>
    <s v="deNode"/>
    <n v="14"/>
    <s v="Producer1"/>
    <n v="96"/>
  </r>
  <r>
    <s v="SmallOCGTde2"/>
    <x v="0"/>
    <x v="0"/>
    <s v="deNode"/>
    <n v="14"/>
    <s v="Producer1"/>
    <n v="96"/>
  </r>
  <r>
    <s v="SmallOCGTde3"/>
    <x v="0"/>
    <x v="0"/>
    <s v="deNode"/>
    <n v="10"/>
    <s v="Producer1"/>
    <n v="100"/>
  </r>
  <r>
    <s v="SmallOCGTde4"/>
    <x v="0"/>
    <x v="0"/>
    <s v="deNode"/>
    <n v="12"/>
    <s v="Producer1"/>
    <n v="100"/>
  </r>
  <r>
    <s v="SmallOCGTde5"/>
    <x v="0"/>
    <x v="0"/>
    <s v="deNode"/>
    <n v="14"/>
    <s v="Producer1"/>
    <n v="100"/>
  </r>
  <r>
    <s v="SmallOCGTde6"/>
    <x v="0"/>
    <x v="0"/>
    <s v="deNode"/>
    <n v="16"/>
    <s v="Producer1"/>
    <n v="100"/>
  </r>
  <r>
    <s v="SmallOCGTde7"/>
    <x v="0"/>
    <x v="0"/>
    <s v="deNode"/>
    <n v="18"/>
    <s v="Producer1"/>
    <n v="100"/>
  </r>
  <r>
    <s v="SolarDE1"/>
    <x v="10"/>
    <x v="1"/>
    <s v="deNode"/>
    <n v="13"/>
    <s v="Producer1"/>
    <n v="1961"/>
  </r>
  <r>
    <s v="SolarDE10"/>
    <x v="10"/>
    <x v="1"/>
    <s v="deNode"/>
    <n v="10"/>
    <s v="Producer1"/>
    <n v="1961"/>
  </r>
  <r>
    <s v="SolarDE11"/>
    <x v="10"/>
    <x v="1"/>
    <s v="deNode"/>
    <n v="1"/>
    <s v="Producer1"/>
    <n v="1961"/>
  </r>
  <r>
    <s v="SolarDE12"/>
    <x v="10"/>
    <x v="1"/>
    <s v="deNode"/>
    <n v="9"/>
    <s v="Producer1"/>
    <n v="1961"/>
  </r>
  <r>
    <s v="SolarDE13"/>
    <x v="10"/>
    <x v="1"/>
    <s v="deNode"/>
    <n v="5"/>
    <s v="Producer1"/>
    <n v="1961"/>
  </r>
  <r>
    <s v="SolarDE14"/>
    <x v="10"/>
    <x v="1"/>
    <s v="deNode"/>
    <n v="2"/>
    <s v="Producer1"/>
    <n v="1961"/>
  </r>
  <r>
    <s v="SolarDE15"/>
    <x v="10"/>
    <x v="1"/>
    <s v="deNode"/>
    <n v="12"/>
    <s v="Producer1"/>
    <n v="1961"/>
  </r>
  <r>
    <s v="SolarDE16"/>
    <x v="10"/>
    <x v="1"/>
    <s v="deNode"/>
    <n v="10"/>
    <s v="Producer1"/>
    <n v="1961"/>
  </r>
  <r>
    <s v="SolarDE17"/>
    <x v="10"/>
    <x v="1"/>
    <s v="deNode"/>
    <n v="7"/>
    <s v="Producer1"/>
    <n v="1961"/>
  </r>
  <r>
    <s v="SolarDE18"/>
    <x v="10"/>
    <x v="1"/>
    <s v="deNode"/>
    <n v="2"/>
    <s v="Producer1"/>
    <n v="1961"/>
  </r>
  <r>
    <s v="SolarDE19"/>
    <x v="10"/>
    <x v="1"/>
    <s v="deNode"/>
    <n v="4"/>
    <s v="Producer1"/>
    <n v="1961"/>
  </r>
  <r>
    <s v="SolarDE2"/>
    <x v="10"/>
    <x v="1"/>
    <s v="deNode"/>
    <n v="7"/>
    <s v="Producer1"/>
    <n v="1961"/>
  </r>
  <r>
    <s v="SolarDE20"/>
    <x v="10"/>
    <x v="1"/>
    <s v="deNode"/>
    <n v="4"/>
    <s v="Producer1"/>
    <n v="1961"/>
  </r>
  <r>
    <s v="SolarDE3"/>
    <x v="10"/>
    <x v="1"/>
    <s v="deNode"/>
    <n v="5"/>
    <s v="Producer1"/>
    <n v="1961"/>
  </r>
  <r>
    <s v="SolarDE4"/>
    <x v="10"/>
    <x v="1"/>
    <s v="deNode"/>
    <n v="5"/>
    <s v="Producer1"/>
    <n v="1961"/>
  </r>
  <r>
    <s v="SolarDE5"/>
    <x v="10"/>
    <x v="1"/>
    <s v="deNode"/>
    <n v="9"/>
    <s v="Producer1"/>
    <n v="1961"/>
  </r>
  <r>
    <s v="SolarDE6"/>
    <x v="10"/>
    <x v="1"/>
    <s v="deNode"/>
    <n v="9"/>
    <s v="Producer1"/>
    <n v="1961"/>
  </r>
  <r>
    <s v="SolarDE7"/>
    <x v="10"/>
    <x v="1"/>
    <s v="deNode"/>
    <n v="2"/>
    <s v="Producer1"/>
    <n v="1961"/>
  </r>
  <r>
    <s v="SolarDE8"/>
    <x v="10"/>
    <x v="1"/>
    <s v="deNode"/>
    <n v="2"/>
    <s v="Producer1"/>
    <n v="1961"/>
  </r>
  <r>
    <s v="SolarDE9"/>
    <x v="10"/>
    <x v="1"/>
    <s v="deNode"/>
    <n v="14"/>
    <s v="Producer1"/>
    <n v="1961"/>
  </r>
  <r>
    <s v="Spitzenlastkraftwerk Groï¿½kayna"/>
    <x v="1"/>
    <x v="1"/>
    <s v="deNode"/>
    <n v="17"/>
    <s v="Producer1"/>
    <n v="120"/>
  </r>
  <r>
    <s v="Staudinger"/>
    <x v="2"/>
    <x v="1"/>
    <s v="deNode"/>
    <n v="12"/>
    <s v="Producer1"/>
    <n v="510"/>
  </r>
  <r>
    <s v="Staudinger2"/>
    <x v="0"/>
    <x v="0"/>
    <s v="deNode"/>
    <n v="27"/>
    <s v="Producer1"/>
    <n v="622"/>
  </r>
  <r>
    <s v="Tï¿½ging"/>
    <x v="6"/>
    <x v="1"/>
    <s v="deNode"/>
    <n v="10"/>
    <s v="Producer1"/>
    <n v="85.3"/>
  </r>
  <r>
    <s v="Tiefstack"/>
    <x v="2"/>
    <x v="1"/>
    <s v="deNode"/>
    <n v="8"/>
    <s v="Producer1"/>
    <n v="194"/>
  </r>
  <r>
    <s v="Trianel Gaskraftwerk "/>
    <x v="4"/>
    <x v="0"/>
    <s v="deNode"/>
    <n v="19"/>
    <s v="Producer1"/>
    <n v="420.9"/>
  </r>
  <r>
    <s v="Trianel Gaskraftwerk 2"/>
    <x v="4"/>
    <x v="0"/>
    <s v="deNode"/>
    <n v="29"/>
    <s v="Producer1"/>
    <n v="417.1"/>
  </r>
  <r>
    <s v="Trianel Kohlekraftwerk Lï¿½nen"/>
    <x v="2"/>
    <x v="1"/>
    <s v="deNode"/>
    <n v="30"/>
    <s v="Producer1"/>
    <n v="746"/>
  </r>
  <r>
    <s v="Ulrich Hartmann (Irsching)"/>
    <x v="4"/>
    <x v="0"/>
    <s v="deNode"/>
    <n v="27"/>
    <s v="Producer1"/>
    <n v="545"/>
  </r>
  <r>
    <s v="UPM Schongau3"/>
    <x v="0"/>
    <x v="0"/>
    <s v="deNode"/>
    <n v="20"/>
    <s v="Producer1"/>
    <n v="82"/>
  </r>
  <r>
    <s v="Walchensee"/>
    <x v="6"/>
    <x v="1"/>
    <s v="deNode"/>
    <n v="21"/>
    <s v="Producer1"/>
    <n v="124"/>
  </r>
  <r>
    <s v="Waldeck 2"/>
    <x v="6"/>
    <x v="1"/>
    <s v="deNode"/>
    <n v="38"/>
    <s v="Producer1"/>
    <n v="480"/>
  </r>
  <r>
    <s v="Waldeck1/Bringhausen"/>
    <x v="6"/>
    <x v="1"/>
    <s v="deNode"/>
    <n v="18"/>
    <s v="Producer1"/>
    <n v="143"/>
  </r>
  <r>
    <s v="Wedel3"/>
    <x v="2"/>
    <x v="1"/>
    <s v="deNode"/>
    <n v="21"/>
    <s v="Producer1"/>
    <n v="137"/>
  </r>
  <r>
    <s v="Wedel4"/>
    <x v="2"/>
    <x v="1"/>
    <s v="deNode"/>
    <n v="34"/>
    <s v="Producer1"/>
    <n v="123"/>
  </r>
  <r>
    <s v="Wehr"/>
    <x v="6"/>
    <x v="1"/>
    <s v="deNode"/>
    <n v="21"/>
    <s v="Producer1"/>
    <n v="910"/>
  </r>
  <r>
    <s v="Weiher"/>
    <x v="2"/>
    <x v="1"/>
    <s v="deNode"/>
    <n v="3"/>
    <s v="Producer1"/>
    <n v="655.6"/>
  </r>
  <r>
    <s v="Weisweiler"/>
    <x v="5"/>
    <x v="1"/>
    <s v="deNode"/>
    <n v="19"/>
    <s v="Producer1"/>
    <n v="592"/>
  </r>
  <r>
    <s v="Weisweiler2"/>
    <x v="5"/>
    <x v="1"/>
    <s v="deNode"/>
    <n v="11"/>
    <s v="Producer1"/>
    <n v="592"/>
  </r>
  <r>
    <s v="Weisweiler3"/>
    <x v="5"/>
    <x v="1"/>
    <s v="deNode"/>
    <n v="36"/>
    <s v="Producer1"/>
    <n v="312"/>
  </r>
  <r>
    <s v="Weisweiler4"/>
    <x v="5"/>
    <x v="1"/>
    <s v="deNode"/>
    <n v="19"/>
    <s v="Producer1"/>
    <n v="304"/>
  </r>
  <r>
    <s v="Weisweiler5"/>
    <x v="0"/>
    <x v="0"/>
    <s v="deNode"/>
    <n v="25"/>
    <s v="Producer1"/>
    <n v="272"/>
  </r>
  <r>
    <s v="Weisweiler6"/>
    <x v="0"/>
    <x v="0"/>
    <s v="deNode"/>
    <n v="2"/>
    <s v="Producer1"/>
    <n v="272"/>
  </r>
  <r>
    <s v="Wendefurth"/>
    <x v="6"/>
    <x v="1"/>
    <s v="deNode"/>
    <n v="20"/>
    <s v="Producer1"/>
    <n v="79.7"/>
  </r>
  <r>
    <s v="Westfalen"/>
    <x v="2"/>
    <x v="1"/>
    <s v="deNode"/>
    <n v="4"/>
    <s v="Producer1"/>
    <n v="765"/>
  </r>
  <r>
    <s v="Westfalen2"/>
    <x v="2"/>
    <x v="1"/>
    <s v="deNode"/>
    <n v="17"/>
    <s v="Producer1"/>
    <n v="765"/>
  </r>
  <r>
    <s v="Wilhelmshaven2"/>
    <x v="2"/>
    <x v="1"/>
    <s v="deNode"/>
    <n v="18"/>
    <s v="Producer1"/>
    <n v="757"/>
  </r>
  <r>
    <s v="Wilmersdorf"/>
    <x v="1"/>
    <x v="1"/>
    <s v="deNode"/>
    <n v="18"/>
    <s v="Producer1"/>
    <n v="276"/>
  </r>
  <r>
    <s v="Wintershall"/>
    <x v="0"/>
    <x v="0"/>
    <s v="deNode"/>
    <n v="27"/>
    <s v="Producer1"/>
    <n v="109.5"/>
  </r>
  <r>
    <s v="Witznau"/>
    <x v="6"/>
    <x v="1"/>
    <s v="deNode"/>
    <n v="31"/>
    <s v="Producer1"/>
    <n v="220"/>
  </r>
  <r>
    <s v="Zolling3"/>
    <x v="2"/>
    <x v="1"/>
    <s v="deNode"/>
    <n v="16"/>
    <s v="Producer1"/>
    <n v="472"/>
  </r>
  <r>
    <s v="EnergyStorageTest"/>
    <x v="11"/>
    <x v="2"/>
    <s v="deNode"/>
    <n v="3"/>
    <s v="Producer2"/>
    <n v="1"/>
  </r>
  <r>
    <m/>
    <x v="12"/>
    <x v="3"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n v="5"/>
    <n v="4000"/>
  </r>
  <r>
    <x v="0"/>
    <n v="6"/>
    <n v="4000"/>
  </r>
  <r>
    <x v="0"/>
    <n v="7"/>
    <n v="4000"/>
  </r>
  <r>
    <x v="0"/>
    <n v="8"/>
    <n v="4000"/>
  </r>
  <r>
    <x v="1"/>
    <n v="6"/>
    <n v="4000"/>
  </r>
  <r>
    <x v="2"/>
    <n v="5"/>
    <n v="60000"/>
  </r>
  <r>
    <x v="3"/>
    <n v="5"/>
    <n v="39000"/>
  </r>
  <r>
    <x v="4"/>
    <n v="5"/>
    <n v="12000"/>
  </r>
  <r>
    <x v="5"/>
    <n v="8"/>
    <n v="400"/>
  </r>
  <r>
    <x v="6"/>
    <n v="8"/>
    <n v="2000"/>
  </r>
  <r>
    <x v="1"/>
    <n v="1"/>
    <n v="6000"/>
  </r>
  <r>
    <x v="7"/>
    <m/>
    <m/>
  </r>
  <r>
    <x v="7"/>
    <m/>
    <m/>
  </r>
  <r>
    <x v="7"/>
    <m/>
    <m/>
  </r>
  <r>
    <x v="7"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n v="0"/>
    <n v="0"/>
  </r>
  <r>
    <x v="1"/>
    <n v="4"/>
    <n v="790"/>
    <n v="0.46"/>
    <n v="0.9"/>
    <s v="NL"/>
    <n v="0"/>
    <n v="0"/>
  </r>
  <r>
    <x v="1"/>
    <n v="5"/>
    <n v="2640"/>
    <n v="0.46"/>
    <n v="0.9"/>
    <s v="NL"/>
    <n v="0"/>
    <n v="0"/>
  </r>
  <r>
    <x v="1"/>
    <n v="24"/>
    <n v="630"/>
    <n v="0.41"/>
    <n v="0.9"/>
    <s v="NL"/>
    <n v="0"/>
    <n v="0"/>
  </r>
  <r>
    <x v="2"/>
    <n v="1"/>
    <n v="341"/>
    <n v="0.52"/>
    <n v="0.9"/>
    <s v="NL"/>
    <n v="0"/>
    <n v="0"/>
  </r>
  <r>
    <x v="2"/>
    <n v="2"/>
    <n v="800"/>
    <n v="0.56000000000000005"/>
    <n v="0.9"/>
    <s v="NL"/>
    <n v="0"/>
    <n v="0"/>
  </r>
  <r>
    <x v="2"/>
    <n v="3"/>
    <n v="874"/>
    <n v="0.57999999999999996"/>
    <n v="0.9"/>
    <s v="NL"/>
    <n v="0"/>
    <n v="0"/>
  </r>
  <r>
    <x v="2"/>
    <n v="4"/>
    <n v="420"/>
    <n v="0.59"/>
    <n v="0.9"/>
    <s v="NL"/>
    <n v="0"/>
    <n v="0"/>
  </r>
  <r>
    <x v="2"/>
    <n v="6"/>
    <n v="872"/>
    <n v="0.58498853211009172"/>
    <n v="0.9"/>
    <s v="NL"/>
    <n v="0"/>
    <n v="0"/>
  </r>
  <r>
    <x v="2"/>
    <n v="7"/>
    <n v="420"/>
    <n v="0.59"/>
    <n v="0.9"/>
    <s v="NL"/>
    <n v="0"/>
    <n v="0"/>
  </r>
  <r>
    <x v="2"/>
    <n v="8"/>
    <n v="426"/>
    <n v="0.57999999999999996"/>
    <n v="0.9"/>
    <s v="NL"/>
    <n v="0"/>
    <n v="0"/>
  </r>
  <r>
    <x v="2"/>
    <n v="9"/>
    <n v="1295"/>
    <n v="0.58798455598455601"/>
    <n v="0.9"/>
    <s v="NL"/>
    <n v="0"/>
    <n v="0"/>
  </r>
  <r>
    <x v="2"/>
    <n v="10"/>
    <n v="870"/>
    <n v="0.59"/>
    <n v="0.9"/>
    <s v="NL"/>
    <n v="0"/>
    <n v="0"/>
  </r>
  <r>
    <x v="2"/>
    <n v="19"/>
    <n v="245"/>
    <n v="0.51"/>
    <n v="0.9"/>
    <s v="NL"/>
    <n v="0"/>
    <n v="0"/>
  </r>
  <r>
    <x v="2"/>
    <n v="22"/>
    <n v="682"/>
    <n v="0.52"/>
    <n v="0.9"/>
    <s v="NL"/>
    <n v="0"/>
    <n v="0"/>
  </r>
  <r>
    <x v="2"/>
    <n v="23"/>
    <n v="341"/>
    <n v="0.52"/>
    <n v="0.9"/>
    <s v="NL"/>
    <n v="0"/>
    <n v="0"/>
  </r>
  <r>
    <x v="3"/>
    <n v="14"/>
    <n v="40.207000000000001"/>
    <n v="1"/>
    <n v="1"/>
    <s v="NL"/>
    <n v="0"/>
    <n v="0"/>
  </r>
  <r>
    <x v="4"/>
    <n v="13"/>
    <n v="484"/>
    <n v="0.34"/>
    <n v="0.94999999975000005"/>
    <s v="NL"/>
    <n v="0"/>
    <n v="0"/>
  </r>
  <r>
    <x v="5"/>
    <n v="0"/>
    <n v="2400.5369999999998"/>
    <n v="1"/>
    <n v="1"/>
    <s v="NL"/>
    <n v="0"/>
    <n v="0"/>
  </r>
  <r>
    <x v="5"/>
    <n v="1"/>
    <n v="1527.3040000000001"/>
    <n v="1"/>
    <n v="1"/>
    <s v="NL"/>
    <n v="0"/>
    <n v="0"/>
  </r>
  <r>
    <x v="5"/>
    <n v="2"/>
    <n v="588.56900000000007"/>
    <n v="1"/>
    <n v="1"/>
    <s v="NL"/>
    <n v="0"/>
    <n v="0"/>
  </r>
  <r>
    <x v="5"/>
    <n v="3"/>
    <n v="633.91399999999999"/>
    <n v="1"/>
    <n v="1"/>
    <s v="NL"/>
    <n v="0"/>
    <n v="0"/>
  </r>
  <r>
    <x v="5"/>
    <n v="4"/>
    <n v="498.2"/>
    <n v="1"/>
    <n v="1"/>
    <s v="NL"/>
    <n v="0"/>
    <n v="0"/>
  </r>
  <r>
    <x v="5"/>
    <n v="5"/>
    <n v="492.642"/>
    <n v="1"/>
    <n v="1"/>
    <s v="NL"/>
    <n v="0"/>
    <n v="0"/>
  </r>
  <r>
    <x v="5"/>
    <n v="6"/>
    <n v="648.74400000000003"/>
    <n v="1"/>
    <n v="1"/>
    <s v="NL"/>
    <n v="0"/>
    <n v="0"/>
  </r>
  <r>
    <x v="6"/>
    <n v="2"/>
    <n v="203.696"/>
    <n v="1"/>
    <n v="1"/>
    <s v="NL"/>
    <n v="0"/>
    <n v="0"/>
  </r>
  <r>
    <x v="6"/>
    <n v="3"/>
    <n v="758.99400000000003"/>
    <n v="1"/>
    <n v="1"/>
    <s v="NL"/>
    <n v="0"/>
    <n v="0"/>
  </r>
  <r>
    <x v="7"/>
    <n v="0"/>
    <n v="341.774"/>
    <n v="1"/>
    <n v="1"/>
    <s v="NL"/>
    <n v="0"/>
    <n v="0"/>
  </r>
  <r>
    <x v="7"/>
    <n v="1"/>
    <n v="425.90300000000002"/>
    <n v="1"/>
    <n v="1"/>
    <s v="NL"/>
    <n v="0"/>
    <n v="0"/>
  </r>
  <r>
    <x v="7"/>
    <n v="2"/>
    <n v="551.90700000000004"/>
    <n v="1"/>
    <n v="1"/>
    <s v="NL"/>
    <n v="0"/>
    <n v="0"/>
  </r>
  <r>
    <x v="7"/>
    <n v="3"/>
    <n v="659.47300000000007"/>
    <n v="1"/>
    <n v="1"/>
    <s v="NL"/>
    <n v="0"/>
    <n v="0"/>
  </r>
  <r>
    <x v="7"/>
    <n v="11"/>
    <n v="638.66199999999992"/>
    <n v="1"/>
    <n v="1"/>
    <s v="NL"/>
    <n v="0"/>
    <n v="0"/>
  </r>
  <r>
    <x v="7"/>
    <n v="12"/>
    <n v="317.36399999999998"/>
    <n v="1"/>
    <n v="1"/>
    <s v="NL"/>
    <n v="0"/>
    <n v="0"/>
  </r>
  <r>
    <x v="7"/>
    <n v="13"/>
    <n v="285.59800000000001"/>
    <n v="1"/>
    <n v="1"/>
    <s v="NL"/>
    <n v="0"/>
    <n v="0"/>
  </r>
  <r>
    <x v="7"/>
    <n v="14"/>
    <n v="1016.313"/>
    <n v="1"/>
    <n v="1"/>
    <s v="NL"/>
    <n v="0"/>
    <n v="0"/>
  </r>
  <r>
    <x v="8"/>
    <n v="33"/>
    <n v="643"/>
    <n v="0.38765163297045102"/>
    <n v="0.9"/>
    <s v="NL"/>
    <n v="0"/>
    <n v="0"/>
  </r>
  <r>
    <x v="8"/>
    <n v="45"/>
    <n v="460"/>
    <n v="0.36299999999999999"/>
    <n v="0.9"/>
    <s v="NL"/>
    <n v="0"/>
    <n v="0"/>
  </r>
  <r>
    <x v="9"/>
    <n v="14"/>
    <n v="1.7679999999999969"/>
    <n v="0.3"/>
    <n v="0.74200913242009103"/>
    <s v="NL"/>
    <n v="0"/>
    <n v="0"/>
  </r>
  <r>
    <x v="10"/>
    <n v="6"/>
    <n v="444.2"/>
    <n v="0.58440792435839717"/>
    <n v="0.89171544349392173"/>
    <s v="NL"/>
    <n v="0"/>
    <n v="0"/>
  </r>
  <r>
    <x v="10"/>
    <n v="11"/>
    <n v="862.64"/>
    <n v="0.40999999999999992"/>
    <n v="0.9"/>
    <s v="NL"/>
    <n v="0"/>
    <n v="0"/>
  </r>
  <r>
    <x v="10"/>
    <n v="12"/>
    <n v="721"/>
    <n v="0.40999999999999992"/>
    <n v="0.9"/>
    <s v="NL"/>
    <n v="0"/>
    <n v="0"/>
  </r>
  <r>
    <x v="10"/>
    <n v="13"/>
    <n v="641"/>
    <n v="0.41"/>
    <n v="0.9"/>
    <s v="NL"/>
    <n v="0"/>
    <n v="0"/>
  </r>
  <r>
    <x v="10"/>
    <n v="14"/>
    <n v="739.29300000000001"/>
    <n v="0.29418898900706492"/>
    <n v="0.85153338326238082"/>
    <s v="NL"/>
    <n v="0"/>
    <n v="0"/>
  </r>
  <r>
    <x v="10"/>
    <n v="19"/>
    <n v="541.81700000000001"/>
    <n v="0.40885261998054689"/>
    <n v="0.80465495256227204"/>
    <s v="NL"/>
    <n v="0"/>
    <n v="0"/>
  </r>
  <r>
    <x v="10"/>
    <n v="20"/>
    <n v="557.93399999999997"/>
    <n v="0.41587463750192682"/>
    <n v="0.90357265448136415"/>
    <s v="NL"/>
    <n v="0"/>
    <n v="0"/>
  </r>
  <r>
    <x v="10"/>
    <n v="22"/>
    <n v="1040.24"/>
    <n v="0.35755348765669459"/>
    <n v="0.90748031496062997"/>
    <s v="NL"/>
    <n v="0"/>
    <n v="0"/>
  </r>
  <r>
    <x v="10"/>
    <n v="23"/>
    <n v="1101.962"/>
    <n v="0.4374676880872479"/>
    <n v="0.86452184587633829"/>
    <s v="NL"/>
    <n v="0"/>
    <n v="0"/>
  </r>
  <r>
    <x v="10"/>
    <n v="28"/>
    <n v="655.18101000000001"/>
    <n v="0.35211968384126402"/>
    <n v="0.83900354082941675"/>
    <s v="NL"/>
    <n v="0"/>
    <n v="0"/>
  </r>
  <r>
    <x v="10"/>
    <n v="29"/>
    <n v="385.096"/>
    <n v="0.37457672891954208"/>
    <n v="0.84204432141595875"/>
    <s v="NL"/>
    <n v="0"/>
    <n v="0"/>
  </r>
  <r>
    <x v="10"/>
    <n v="32"/>
    <n v="811.6"/>
    <n v="0.3692304313085264"/>
    <n v="0.88620009857072435"/>
    <s v="NL"/>
    <n v="0"/>
    <n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</r>
  <r>
    <x v="1"/>
    <n v="4"/>
    <n v="790"/>
  </r>
  <r>
    <x v="1"/>
    <n v="5"/>
    <n v="2640"/>
  </r>
  <r>
    <x v="1"/>
    <n v="24"/>
    <n v="630"/>
  </r>
  <r>
    <x v="2"/>
    <n v="1"/>
    <n v="341"/>
  </r>
  <r>
    <x v="2"/>
    <n v="2"/>
    <n v="800"/>
  </r>
  <r>
    <x v="2"/>
    <n v="3"/>
    <n v="874"/>
  </r>
  <r>
    <x v="2"/>
    <n v="4"/>
    <n v="420"/>
  </r>
  <r>
    <x v="2"/>
    <n v="6"/>
    <n v="872"/>
  </r>
  <r>
    <x v="2"/>
    <n v="7"/>
    <n v="420"/>
  </r>
  <r>
    <x v="2"/>
    <n v="8"/>
    <n v="426"/>
  </r>
  <r>
    <x v="2"/>
    <n v="9"/>
    <n v="1295"/>
  </r>
  <r>
    <x v="2"/>
    <n v="10"/>
    <n v="870"/>
  </r>
  <r>
    <x v="2"/>
    <n v="19"/>
    <n v="245"/>
  </r>
  <r>
    <x v="2"/>
    <n v="22"/>
    <n v="682"/>
  </r>
  <r>
    <x v="2"/>
    <n v="23"/>
    <n v="341"/>
  </r>
  <r>
    <x v="3"/>
    <n v="14"/>
    <n v="40.207000000000001"/>
  </r>
  <r>
    <x v="4"/>
    <n v="13"/>
    <n v="484"/>
  </r>
  <r>
    <x v="5"/>
    <n v="0"/>
    <n v="2400.5369999999998"/>
  </r>
  <r>
    <x v="5"/>
    <n v="1"/>
    <n v="1527.3040000000001"/>
  </r>
  <r>
    <x v="5"/>
    <n v="2"/>
    <n v="588.56900000000007"/>
  </r>
  <r>
    <x v="5"/>
    <n v="3"/>
    <n v="633.91399999999999"/>
  </r>
  <r>
    <x v="5"/>
    <n v="4"/>
    <n v="498.2"/>
  </r>
  <r>
    <x v="5"/>
    <n v="5"/>
    <n v="492.642"/>
  </r>
  <r>
    <x v="5"/>
    <n v="6"/>
    <n v="648.74400000000003"/>
  </r>
  <r>
    <x v="6"/>
    <n v="2"/>
    <n v="203.696"/>
  </r>
  <r>
    <x v="6"/>
    <n v="3"/>
    <n v="758.99400000000003"/>
  </r>
  <r>
    <x v="7"/>
    <n v="0"/>
    <n v="341.774"/>
  </r>
  <r>
    <x v="7"/>
    <n v="1"/>
    <n v="425.90300000000002"/>
  </r>
  <r>
    <x v="7"/>
    <n v="2"/>
    <n v="551.90700000000004"/>
  </r>
  <r>
    <x v="7"/>
    <n v="3"/>
    <n v="659.47300000000007"/>
  </r>
  <r>
    <x v="7"/>
    <n v="11"/>
    <n v="638.66199999999992"/>
  </r>
  <r>
    <x v="7"/>
    <n v="12"/>
    <n v="317.36399999999998"/>
  </r>
  <r>
    <x v="7"/>
    <n v="13"/>
    <n v="285.59800000000001"/>
  </r>
  <r>
    <x v="7"/>
    <n v="14"/>
    <n v="1016.313"/>
  </r>
  <r>
    <x v="8"/>
    <n v="33"/>
    <n v="643"/>
  </r>
  <r>
    <x v="8"/>
    <n v="45"/>
    <n v="460"/>
  </r>
  <r>
    <x v="0"/>
    <n v="14"/>
    <n v="1.7679999999999969"/>
  </r>
  <r>
    <x v="2"/>
    <n v="6"/>
    <n v="444.2"/>
  </r>
  <r>
    <x v="2"/>
    <n v="11"/>
    <n v="862.64"/>
  </r>
  <r>
    <x v="2"/>
    <n v="12"/>
    <n v="721"/>
  </r>
  <r>
    <x v="2"/>
    <n v="13"/>
    <n v="641"/>
  </r>
  <r>
    <x v="2"/>
    <n v="14"/>
    <n v="739.29300000000001"/>
  </r>
  <r>
    <x v="2"/>
    <n v="19"/>
    <n v="541.81700000000001"/>
  </r>
  <r>
    <x v="2"/>
    <n v="20"/>
    <n v="557.93399999999997"/>
  </r>
  <r>
    <x v="2"/>
    <n v="22"/>
    <n v="1040.24"/>
  </r>
  <r>
    <x v="2"/>
    <n v="23"/>
    <n v="1101.962"/>
  </r>
  <r>
    <x v="2"/>
    <n v="28"/>
    <n v="655.18101000000001"/>
  </r>
  <r>
    <x v="2"/>
    <n v="29"/>
    <n v="385.096"/>
  </r>
  <r>
    <x v="2"/>
    <n v="32"/>
    <n v="811.6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">
  <r>
    <n v="68"/>
    <x v="0"/>
    <x v="0"/>
    <n v="3.04"/>
    <n v="0.3"/>
    <n v="0.9"/>
    <s v="NL"/>
    <s v="ProducerNL"/>
    <n v="0"/>
    <n v="0"/>
  </r>
  <r>
    <n v="67"/>
    <x v="0"/>
    <x v="1"/>
    <n v="5"/>
    <n v="0.3"/>
    <n v="0.9"/>
    <s v="NL"/>
    <s v="ProducerNL"/>
    <n v="0"/>
    <n v="0"/>
  </r>
  <r>
    <n v="135"/>
    <x v="1"/>
    <x v="2"/>
    <n v="324"/>
    <n v="0.36299999999999999"/>
    <n v="0.9"/>
    <s v="NL"/>
    <s v="ProducerNL"/>
    <n v="0"/>
    <n v="0"/>
  </r>
  <r>
    <n v="136"/>
    <x v="1"/>
    <x v="2"/>
    <n v="136"/>
    <n v="0.36299999999999999"/>
    <n v="0.9"/>
    <s v="NL"/>
    <s v="ProducerNL"/>
    <n v="0"/>
    <n v="0"/>
  </r>
  <r>
    <n v="66"/>
    <x v="0"/>
    <x v="3"/>
    <n v="10.5"/>
    <n v="0.3"/>
    <n v="0.9"/>
    <s v="NL"/>
    <s v="ProducerNL"/>
    <n v="0"/>
    <n v="0"/>
  </r>
  <r>
    <n v="110"/>
    <x v="0"/>
    <x v="4"/>
    <n v="29"/>
    <n v="0.18"/>
    <n v="0.7"/>
    <s v="NL"/>
    <s v="ProducerNL"/>
    <n v="0"/>
    <n v="0"/>
  </r>
  <r>
    <n v="98"/>
    <x v="0"/>
    <x v="5"/>
    <n v="50"/>
    <n v="0.35828470000000001"/>
    <n v="0.9"/>
    <s v="NL"/>
    <s v="ProducerNL"/>
    <n v="0"/>
    <n v="0"/>
  </r>
  <r>
    <n v="112"/>
    <x v="0"/>
    <x v="5"/>
    <n v="27.5"/>
    <n v="0.27834370000000003"/>
    <n v="0.9"/>
    <s v="NL"/>
    <s v="ProducerNL"/>
    <n v="0"/>
    <n v="0"/>
  </r>
  <r>
    <n v="63"/>
    <x v="0"/>
    <x v="6"/>
    <n v="27"/>
    <n v="0.11"/>
    <n v="0.7"/>
    <s v="NL"/>
    <s v="ProducerNL"/>
    <n v="0"/>
    <n v="0"/>
  </r>
  <r>
    <n v="74"/>
    <x v="0"/>
    <x v="7"/>
    <n v="97"/>
    <n v="0.38"/>
    <n v="0.9"/>
    <s v="NL"/>
    <s v="ProducerNL"/>
    <n v="0"/>
    <n v="0"/>
  </r>
  <r>
    <n v="115"/>
    <x v="0"/>
    <x v="7"/>
    <n v="25"/>
    <n v="0.42"/>
    <n v="0.9"/>
    <s v="NL"/>
    <s v="ProducerNL"/>
    <n v="0"/>
    <n v="0"/>
  </r>
  <r>
    <n v="116"/>
    <x v="0"/>
    <x v="7"/>
    <n v="25"/>
    <n v="0.42"/>
    <n v="0.9"/>
    <s v="NL"/>
    <s v="ProducerNL"/>
    <n v="0"/>
    <n v="0"/>
  </r>
  <r>
    <n v="76"/>
    <x v="0"/>
    <x v="8"/>
    <n v="26"/>
    <n v="0.41"/>
    <n v="0.9"/>
    <s v="NL"/>
    <s v="ProducerNL"/>
    <n v="0"/>
    <n v="0"/>
  </r>
  <r>
    <n v="90"/>
    <x v="0"/>
    <x v="9"/>
    <n v="103"/>
    <n v="0.42"/>
    <n v="0.9"/>
    <s v="NL"/>
    <s v="ProducerNL"/>
    <n v="0"/>
    <n v="0"/>
  </r>
  <r>
    <n v="108"/>
    <x v="0"/>
    <x v="9"/>
    <n v="36.6"/>
    <n v="0.32"/>
    <n v="0.9"/>
    <s v="NL"/>
    <s v="ProducerNL"/>
    <n v="0"/>
    <n v="0"/>
  </r>
  <r>
    <n v="117"/>
    <x v="0"/>
    <x v="9"/>
    <n v="25"/>
    <n v="0.3"/>
    <n v="0.9"/>
    <s v="NL"/>
    <s v="ProducerNL"/>
    <n v="0"/>
    <n v="0"/>
  </r>
  <r>
    <n v="64"/>
    <x v="0"/>
    <x v="10"/>
    <n v="27"/>
    <n v="0.3"/>
    <n v="0.9"/>
    <s v="NL"/>
    <s v="ProducerNL"/>
    <n v="0"/>
    <n v="0"/>
  </r>
  <r>
    <n v="107"/>
    <x v="0"/>
    <x v="10"/>
    <n v="37"/>
    <n v="0.19315489999999999"/>
    <n v="0.9"/>
    <s v="NL"/>
    <s v="ProducerNL"/>
    <n v="0"/>
    <n v="0"/>
  </r>
  <r>
    <n v="140"/>
    <x v="1"/>
    <x v="10"/>
    <n v="375"/>
    <n v="0.38"/>
    <n v="0.9"/>
    <s v="NL"/>
    <s v="ProducerNL"/>
    <n v="0"/>
    <n v="0"/>
  </r>
  <r>
    <n v="75"/>
    <x v="0"/>
    <x v="11"/>
    <n v="81"/>
    <n v="0.42"/>
    <n v="0.9"/>
    <s v="NL"/>
    <s v="ProducerNL"/>
    <n v="0"/>
    <n v="0"/>
  </r>
  <r>
    <n v="84"/>
    <x v="0"/>
    <x v="11"/>
    <n v="180"/>
    <n v="0.45"/>
    <n v="0.9"/>
    <s v="NL"/>
    <s v="ProducerNL"/>
    <n v="0"/>
    <n v="0"/>
  </r>
  <r>
    <n v="111"/>
    <x v="0"/>
    <x v="12"/>
    <n v="28"/>
    <n v="0.41"/>
    <n v="0.9"/>
    <s v="NL"/>
    <s v="ProducerNL"/>
    <n v="0"/>
    <n v="0"/>
  </r>
  <r>
    <n v="83"/>
    <x v="0"/>
    <x v="13"/>
    <n v="217"/>
    <n v="0.42"/>
    <n v="0.9"/>
    <s v="NL"/>
    <s v="ProducerNL"/>
    <n v="0"/>
    <n v="0"/>
  </r>
  <r>
    <n v="94"/>
    <x v="0"/>
    <x v="13"/>
    <n v="78.129000000000005"/>
    <n v="0.25"/>
    <n v="0.9"/>
    <s v="NL"/>
    <s v="ProducerNL"/>
    <n v="0"/>
    <n v="0"/>
  </r>
  <r>
    <n v="97"/>
    <x v="0"/>
    <x v="13"/>
    <n v="50.8"/>
    <n v="0.38"/>
    <n v="0.9"/>
    <s v="NL"/>
    <s v="ProducerNL"/>
    <n v="0"/>
    <n v="0"/>
  </r>
  <r>
    <n v="125"/>
    <x v="0"/>
    <x v="13"/>
    <n v="11.167"/>
    <n v="0.25"/>
    <n v="0.5"/>
    <s v="NL"/>
    <s v="ProducerNL"/>
    <n v="0"/>
    <n v="0"/>
  </r>
  <r>
    <n v="85"/>
    <x v="0"/>
    <x v="14"/>
    <n v="137.6"/>
    <n v="0.39"/>
    <n v="0.9"/>
    <s v="NL"/>
    <s v="ProducerNL"/>
    <n v="0"/>
    <n v="0"/>
  </r>
  <r>
    <n v="86"/>
    <x v="0"/>
    <x v="14"/>
    <n v="134.35"/>
    <n v="0.39"/>
    <n v="0.5"/>
    <s v="NL"/>
    <s v="ProducerNL"/>
    <n v="0"/>
    <n v="0"/>
  </r>
  <r>
    <n v="87"/>
    <x v="0"/>
    <x v="14"/>
    <n v="114.60001"/>
    <n v="0.39"/>
    <n v="0.5"/>
    <s v="NL"/>
    <s v="ProducerNL"/>
    <n v="0"/>
    <n v="0"/>
  </r>
  <r>
    <n v="93"/>
    <x v="0"/>
    <x v="14"/>
    <n v="88.090999999999994"/>
    <n v="0.23"/>
    <n v="0.9"/>
    <s v="NL"/>
    <s v="ProducerNL"/>
    <n v="0"/>
    <n v="0"/>
  </r>
  <r>
    <n v="106"/>
    <x v="0"/>
    <x v="14"/>
    <n v="38"/>
    <n v="0.32"/>
    <n v="0.95"/>
    <s v="NL"/>
    <s v="ProducerNL"/>
    <n v="0"/>
    <n v="0"/>
  </r>
  <r>
    <n v="122"/>
    <x v="0"/>
    <x v="14"/>
    <n v="14.54"/>
    <n v="0.39"/>
    <n v="0.9"/>
    <s v="NL"/>
    <s v="ProducerNL"/>
    <n v="0"/>
    <n v="0"/>
  </r>
  <r>
    <n v="59"/>
    <x v="0"/>
    <x v="15"/>
    <n v="45"/>
    <n v="0.33"/>
    <n v="0.9"/>
    <s v="NL"/>
    <s v="ProducerNL"/>
    <n v="0"/>
    <n v="0"/>
  </r>
  <r>
    <n v="101"/>
    <x v="0"/>
    <x v="15"/>
    <n v="46"/>
    <n v="0.35828470000000001"/>
    <n v="0.9"/>
    <s v="NL"/>
    <s v="ProducerNL"/>
    <n v="0"/>
    <n v="0"/>
  </r>
  <r>
    <n v="114"/>
    <x v="0"/>
    <x v="15"/>
    <n v="25.5"/>
    <n v="0.3"/>
    <n v="0.9"/>
    <s v="NL"/>
    <s v="ProducerNL"/>
    <n v="0"/>
    <n v="0"/>
  </r>
  <r>
    <n v="123"/>
    <x v="0"/>
    <x v="15"/>
    <n v="11.5"/>
    <n v="0.25"/>
    <n v="0.9"/>
    <s v="NL"/>
    <s v="ProducerNL"/>
    <n v="0"/>
    <n v="0"/>
  </r>
  <r>
    <n v="20"/>
    <x v="2"/>
    <x v="16"/>
    <n v="631"/>
    <n v="0.42"/>
    <n v="0.8"/>
    <s v="NL"/>
    <s v="ProducerNL"/>
    <n v="0"/>
    <n v="0"/>
  </r>
  <r>
    <n v="60"/>
    <x v="0"/>
    <x v="16"/>
    <n v="40"/>
    <n v="0.30277680000000001"/>
    <n v="0.9"/>
    <s v="NL"/>
    <s v="ProducerNL"/>
    <n v="0"/>
    <n v="0"/>
  </r>
  <r>
    <n v="95"/>
    <x v="0"/>
    <x v="16"/>
    <n v="54"/>
    <n v="0.32418039999999998"/>
    <n v="0.9"/>
    <s v="NL"/>
    <s v="ProducerNL"/>
    <n v="0"/>
    <n v="0"/>
  </r>
  <r>
    <n v="100"/>
    <x v="0"/>
    <x v="16"/>
    <n v="48"/>
    <n v="0.35828470000000001"/>
    <n v="0.9"/>
    <s v="NL"/>
    <s v="ProducerNL"/>
    <n v="0"/>
    <n v="0"/>
  </r>
  <r>
    <n v="119"/>
    <x v="0"/>
    <x v="16"/>
    <n v="24.5"/>
    <n v="0.32451750000000001"/>
    <n v="0.9"/>
    <s v="NL"/>
    <s v="ProducerNL"/>
    <n v="0"/>
    <n v="0"/>
  </r>
  <r>
    <n v="127"/>
    <x v="0"/>
    <x v="16"/>
    <n v="3.74"/>
    <n v="0.27"/>
    <n v="0.7"/>
    <s v="NL"/>
    <s v="ProducerNL"/>
    <n v="0"/>
    <n v="0"/>
  </r>
  <r>
    <n v="58"/>
    <x v="0"/>
    <x v="17"/>
    <n v="48.4"/>
    <n v="0.39"/>
    <n v="0.9"/>
    <s v="NL"/>
    <s v="ProducerNL"/>
    <n v="0"/>
    <n v="0"/>
  </r>
  <r>
    <n v="109"/>
    <x v="0"/>
    <x v="17"/>
    <n v="33"/>
    <n v="0.43584050000000002"/>
    <n v="0.9"/>
    <s v="NL"/>
    <s v="ProducerNL"/>
    <n v="0"/>
    <n v="0"/>
  </r>
  <r>
    <n v="124"/>
    <x v="0"/>
    <x v="17"/>
    <n v="11.5"/>
    <n v="0.35828470000000001"/>
    <n v="0.9"/>
    <s v="NL"/>
    <s v="ProducerNL"/>
    <n v="0"/>
    <n v="0"/>
  </r>
  <r>
    <n v="128"/>
    <x v="3"/>
    <x v="17"/>
    <n v="630"/>
    <n v="0.41"/>
    <n v="0.9"/>
    <s v="NL"/>
    <s v="ProducerNL"/>
    <n v="0"/>
    <n v="0"/>
  </r>
  <r>
    <n v="28"/>
    <x v="4"/>
    <x v="18"/>
    <n v="341"/>
    <n v="0.52"/>
    <n v="0.9"/>
    <s v="NL"/>
    <s v="ProducerNL"/>
    <n v="0"/>
    <n v="0"/>
  </r>
  <r>
    <n v="49"/>
    <x v="0"/>
    <x v="18"/>
    <n v="150"/>
    <n v="0.4"/>
    <n v="0.9"/>
    <s v="NL"/>
    <s v="ProducerNL"/>
    <n v="0"/>
    <n v="0"/>
  </r>
  <r>
    <n v="71"/>
    <x v="0"/>
    <x v="18"/>
    <n v="266"/>
    <n v="0.48"/>
    <n v="0.9"/>
    <s v="NL"/>
    <s v="ProducerNL"/>
    <n v="0"/>
    <n v="0"/>
  </r>
  <r>
    <n v="82"/>
    <x v="0"/>
    <x v="18"/>
    <n v="247"/>
    <n v="0.53"/>
    <n v="0.9"/>
    <s v="NL"/>
    <s v="ProducerNL"/>
    <n v="0"/>
    <n v="0"/>
  </r>
  <r>
    <n v="88"/>
    <x v="0"/>
    <x v="18"/>
    <n v="110.366"/>
    <n v="0.4"/>
    <n v="0.5"/>
    <s v="NL"/>
    <s v="ProducerNL"/>
    <n v="0"/>
    <n v="0"/>
  </r>
  <r>
    <n v="99"/>
    <x v="0"/>
    <x v="18"/>
    <n v="49.456000000000003"/>
    <n v="0.4"/>
    <n v="0.9"/>
    <s v="NL"/>
    <s v="ProducerNL"/>
    <n v="0"/>
    <n v="0"/>
  </r>
  <r>
    <n v="120"/>
    <x v="0"/>
    <x v="18"/>
    <n v="16"/>
    <n v="0.4"/>
    <n v="0.9"/>
    <s v="NL"/>
    <s v="ProducerNL"/>
    <n v="0"/>
    <n v="0"/>
  </r>
  <r>
    <n v="29"/>
    <x v="4"/>
    <x v="19"/>
    <n v="341"/>
    <n v="0.52"/>
    <n v="0.9"/>
    <s v="NL"/>
    <s v="ProducerNL"/>
    <n v="0"/>
    <n v="0"/>
  </r>
  <r>
    <n v="30"/>
    <x v="4"/>
    <x v="19"/>
    <n v="341"/>
    <n v="0.52"/>
    <n v="0.9"/>
    <s v="NL"/>
    <s v="ProducerNL"/>
    <n v="0"/>
    <n v="0"/>
  </r>
  <r>
    <n v="54"/>
    <x v="0"/>
    <x v="19"/>
    <n v="80"/>
    <n v="0.4"/>
    <n v="0.9"/>
    <s v="NL"/>
    <s v="ProducerNL"/>
    <n v="0"/>
    <n v="0"/>
  </r>
  <r>
    <n v="72"/>
    <x v="0"/>
    <x v="19"/>
    <n v="220"/>
    <n v="0.42"/>
    <n v="0.9"/>
    <s v="NL"/>
    <s v="ProducerNL"/>
    <n v="0"/>
    <n v="0"/>
  </r>
  <r>
    <n v="73"/>
    <x v="0"/>
    <x v="19"/>
    <n v="144"/>
    <n v="0.41"/>
    <n v="0.9"/>
    <s v="NL"/>
    <s v="ProducerNL"/>
    <n v="0"/>
    <n v="0"/>
  </r>
  <r>
    <n v="78"/>
    <x v="0"/>
    <x v="19"/>
    <n v="369"/>
    <n v="0.35"/>
    <n v="0.9"/>
    <s v="NL"/>
    <s v="ProducerNL"/>
    <n v="0"/>
    <n v="0"/>
  </r>
  <r>
    <n v="91"/>
    <x v="0"/>
    <x v="19"/>
    <n v="97.64"/>
    <n v="0.14599999999999999"/>
    <n v="0.95"/>
    <s v="NL"/>
    <s v="ProducerNL"/>
    <n v="0"/>
    <n v="0"/>
  </r>
  <r>
    <n v="92"/>
    <x v="0"/>
    <x v="19"/>
    <n v="90.6"/>
    <n v="0.36"/>
    <n v="0.9"/>
    <s v="NL"/>
    <s v="ProducerNL"/>
    <n v="0"/>
    <n v="0"/>
  </r>
  <r>
    <n v="105"/>
    <x v="0"/>
    <x v="19"/>
    <n v="39"/>
    <n v="0.32"/>
    <n v="0.9"/>
    <s v="NL"/>
    <s v="ProducerNL"/>
    <n v="0"/>
    <n v="0"/>
  </r>
  <r>
    <n v="57"/>
    <x v="0"/>
    <x v="20"/>
    <n v="52.634"/>
    <n v="0.4"/>
    <n v="0.9"/>
    <s v="NL"/>
    <s v="ProducerNL"/>
    <n v="0"/>
    <n v="0"/>
  </r>
  <r>
    <n v="118"/>
    <x v="0"/>
    <x v="20"/>
    <n v="25"/>
    <n v="0.32"/>
    <n v="0.95"/>
    <s v="NL"/>
    <s v="ProducerNL"/>
    <n v="0"/>
    <n v="0"/>
  </r>
  <r>
    <n v="55"/>
    <x v="0"/>
    <x v="21"/>
    <n v="79.2"/>
    <n v="0.4"/>
    <n v="0.9"/>
    <s v="NL"/>
    <s v="ProducerNL"/>
    <n v="0"/>
    <n v="0"/>
  </r>
  <r>
    <n v="79"/>
    <x v="0"/>
    <x v="21"/>
    <n v="350"/>
    <n v="0.45"/>
    <n v="0.9"/>
    <s v="NL"/>
    <s v="ProducerNL"/>
    <n v="0"/>
    <n v="0"/>
  </r>
  <r>
    <n v="96"/>
    <x v="0"/>
    <x v="21"/>
    <n v="51.1"/>
    <n v="0.27"/>
    <n v="0.9"/>
    <s v="NL"/>
    <s v="ProducerNL"/>
    <n v="0"/>
    <n v="0"/>
  </r>
  <r>
    <n v="34"/>
    <x v="4"/>
    <x v="22"/>
    <n v="245"/>
    <n v="0.51"/>
    <n v="0.9"/>
    <s v="NL"/>
    <s v="ProducerNL"/>
    <n v="0"/>
    <n v="0"/>
  </r>
  <r>
    <n v="56"/>
    <x v="0"/>
    <x v="22"/>
    <n v="62.167000000000002"/>
    <n v="0.4"/>
    <n v="0.9"/>
    <s v="NL"/>
    <s v="ProducerNL"/>
    <n v="0"/>
    <n v="0"/>
  </r>
  <r>
    <n v="81"/>
    <x v="0"/>
    <x v="22"/>
    <n v="253"/>
    <n v="0.41"/>
    <n v="0.5"/>
    <s v="NL"/>
    <s v="ProducerNL"/>
    <n v="0"/>
    <n v="0"/>
  </r>
  <r>
    <n v="89"/>
    <x v="0"/>
    <x v="22"/>
    <n v="103.19799999999999"/>
    <n v="0.41"/>
    <n v="0.5"/>
    <s v="NL"/>
    <s v="ProducerNL"/>
    <n v="0"/>
    <n v="0"/>
  </r>
  <r>
    <n v="102"/>
    <x v="0"/>
    <x v="22"/>
    <n v="44.485999999999997"/>
    <n v="0.41"/>
    <n v="0.9"/>
    <s v="NL"/>
    <s v="ProducerNL"/>
    <n v="0"/>
    <n v="0"/>
  </r>
  <r>
    <n v="121"/>
    <x v="0"/>
    <x v="22"/>
    <n v="15"/>
    <n v="0.41"/>
    <n v="0.9"/>
    <s v="NL"/>
    <s v="ProducerNL"/>
    <n v="0"/>
    <n v="0"/>
  </r>
  <r>
    <n v="61"/>
    <x v="0"/>
    <x v="23"/>
    <n v="38.6"/>
    <n v="0.41"/>
    <n v="0.9"/>
    <s v="NL"/>
    <s v="ProducerNL"/>
    <n v="0"/>
    <n v="0"/>
  </r>
  <r>
    <n v="65"/>
    <x v="0"/>
    <x v="24"/>
    <n v="25.366"/>
    <n v="0.41"/>
    <n v="0.9"/>
    <s v="NL"/>
    <s v="ProducerNL"/>
    <n v="0"/>
    <n v="0"/>
  </r>
  <r>
    <n v="62"/>
    <x v="0"/>
    <x v="25"/>
    <n v="34"/>
    <n v="0.41"/>
    <n v="0.9"/>
    <s v="NL"/>
    <s v="ProducerNL"/>
    <n v="0"/>
    <n v="0"/>
  </r>
  <r>
    <n v="104"/>
    <x v="0"/>
    <x v="25"/>
    <n v="43"/>
    <n v="0.32"/>
    <n v="0.9"/>
    <s v="NL"/>
    <s v="ProducerNL"/>
    <n v="0"/>
    <n v="0"/>
  </r>
  <r>
    <n v="113"/>
    <x v="0"/>
    <x v="25"/>
    <n v="27.5"/>
    <n v="0.2621211"/>
    <n v="0.95"/>
    <s v="NL"/>
    <s v="ProducerNL"/>
    <n v="0"/>
    <n v="0"/>
  </r>
  <r>
    <n v="47"/>
    <x v="0"/>
    <x v="26"/>
    <n v="78"/>
    <n v="0.1"/>
    <n v="0.9"/>
    <s v="NL"/>
    <s v="ProducerNL"/>
    <n v="0"/>
    <n v="0"/>
  </r>
  <r>
    <n v="53"/>
    <x v="0"/>
    <x v="26"/>
    <n v="82"/>
    <n v="0.41"/>
    <n v="0.9"/>
    <s v="NL"/>
    <s v="ProducerNL"/>
    <n v="0"/>
    <n v="0"/>
  </r>
  <r>
    <n v="137"/>
    <x v="1"/>
    <x v="26"/>
    <n v="124"/>
    <n v="0.35"/>
    <n v="0.9"/>
    <s v="NL"/>
    <s v="ProducerNL"/>
    <n v="0"/>
    <n v="0"/>
  </r>
  <r>
    <n v="51"/>
    <x v="0"/>
    <x v="27"/>
    <n v="121.033"/>
    <n v="0.41"/>
    <n v="0.9"/>
    <s v="NL"/>
    <s v="ProducerNL"/>
    <n v="0"/>
    <n v="0"/>
  </r>
  <r>
    <n v="80"/>
    <x v="0"/>
    <x v="27"/>
    <n v="310"/>
    <n v="0.26"/>
    <n v="0.9"/>
    <s v="NL"/>
    <s v="ProducerNL"/>
    <n v="0"/>
    <n v="0"/>
  </r>
  <r>
    <n v="103"/>
    <x v="0"/>
    <x v="27"/>
    <n v="43.76"/>
    <n v="0.25"/>
    <n v="0.25"/>
    <s v="NL"/>
    <s v="ProducerNL"/>
    <n v="0"/>
    <n v="0"/>
  </r>
  <r>
    <n v="196"/>
    <x v="5"/>
    <x v="27"/>
    <n v="413.43299999999999"/>
    <n v="1"/>
    <n v="1"/>
    <s v="NL"/>
    <s v="ProducerNL"/>
    <n v="0"/>
    <n v="0"/>
  </r>
  <r>
    <n v="48"/>
    <x v="0"/>
    <x v="28"/>
    <n v="641"/>
    <n v="0.41"/>
    <n v="0.9"/>
    <s v="NL"/>
    <s v="ProducerNL"/>
    <n v="0"/>
    <n v="0"/>
  </r>
  <r>
    <n v="133"/>
    <x v="6"/>
    <x v="28"/>
    <n v="41.279000000000003"/>
    <n v="1"/>
    <n v="1"/>
    <s v="NL"/>
    <s v="ProducerNL"/>
    <n v="0"/>
    <n v="0"/>
  </r>
  <r>
    <n v="134"/>
    <x v="7"/>
    <x v="28"/>
    <n v="484"/>
    <n v="0.34"/>
    <n v="0.94999999975000005"/>
    <s v="NL"/>
    <s v="ProducerNL"/>
    <n v="0"/>
    <n v="0"/>
  </r>
  <r>
    <n v="171"/>
    <x v="8"/>
    <x v="28"/>
    <n v="24.495000000000001"/>
    <n v="1"/>
    <n v="1"/>
    <s v="NL"/>
    <s v="ProducerNL"/>
    <n v="0"/>
    <n v="0"/>
  </r>
  <r>
    <n v="204"/>
    <x v="5"/>
    <x v="28"/>
    <n v="285.59800000000001"/>
    <n v="1"/>
    <n v="1"/>
    <s v="NL"/>
    <s v="ProducerNL"/>
    <n v="0"/>
    <n v="0"/>
  </r>
  <r>
    <n v="69"/>
    <x v="0"/>
    <x v="29"/>
    <n v="721"/>
    <n v="0.41"/>
    <n v="0.9"/>
    <s v="NL"/>
    <s v="ProducerNL"/>
    <n v="0"/>
    <n v="0"/>
  </r>
  <r>
    <n v="172"/>
    <x v="8"/>
    <x v="29"/>
    <n v="57.546999999999997"/>
    <n v="1"/>
    <n v="1"/>
    <s v="NL"/>
    <s v="ProducerNL"/>
    <n v="0"/>
    <n v="0"/>
  </r>
  <r>
    <n v="203"/>
    <x v="5"/>
    <x v="29"/>
    <n v="317.36399999999998"/>
    <n v="1"/>
    <n v="1"/>
    <s v="NL"/>
    <s v="ProducerNL"/>
    <n v="0"/>
    <n v="0"/>
  </r>
  <r>
    <n v="70"/>
    <x v="0"/>
    <x v="30"/>
    <n v="615"/>
    <n v="0.41"/>
    <n v="0.9"/>
    <s v="NL"/>
    <s v="ProducerNL"/>
    <n v="0"/>
    <n v="0"/>
  </r>
  <r>
    <n v="173"/>
    <x v="8"/>
    <x v="30"/>
    <n v="144.99700000000001"/>
    <n v="1"/>
    <n v="1"/>
    <s v="NL"/>
    <s v="ProducerNL"/>
    <n v="0"/>
    <n v="0"/>
  </r>
  <r>
    <n v="193"/>
    <x v="5"/>
    <x v="30"/>
    <n v="442.11399999999998"/>
    <n v="1"/>
    <n v="1"/>
    <s v="NL"/>
    <s v="ProducerNL"/>
    <n v="0"/>
    <n v="0"/>
  </r>
  <r>
    <n v="22"/>
    <x v="4"/>
    <x v="31"/>
    <n v="435"/>
    <n v="0.59"/>
    <n v="0.9"/>
    <s v="NL"/>
    <s v="ProducerNL"/>
    <n v="0"/>
    <n v="0"/>
  </r>
  <r>
    <n v="23"/>
    <x v="4"/>
    <x v="31"/>
    <n v="435"/>
    <n v="0.59"/>
    <n v="0.9"/>
    <s v="NL"/>
    <s v="ProducerNL"/>
    <n v="0"/>
    <n v="0"/>
  </r>
  <r>
    <n v="50"/>
    <x v="0"/>
    <x v="31"/>
    <n v="132.63999999999999"/>
    <n v="0.41"/>
    <n v="0.9"/>
    <s v="NL"/>
    <s v="ProducerNL"/>
    <n v="0"/>
    <n v="0"/>
  </r>
  <r>
    <n v="24"/>
    <x v="4"/>
    <x v="32"/>
    <n v="435"/>
    <n v="0.58699999999999997"/>
    <n v="0.9"/>
    <s v="NL"/>
    <s v="ProducerNL"/>
    <n v="0"/>
    <n v="0"/>
  </r>
  <r>
    <n v="25"/>
    <x v="4"/>
    <x v="32"/>
    <n v="435"/>
    <n v="0.58699999999999997"/>
    <n v="0.9"/>
    <s v="NL"/>
    <s v="ProducerNL"/>
    <n v="0"/>
    <n v="0"/>
  </r>
  <r>
    <n v="27"/>
    <x v="4"/>
    <x v="32"/>
    <n v="425"/>
    <n v="0.59"/>
    <n v="0.9"/>
    <s v="NL"/>
    <s v="ProducerNL"/>
    <n v="0"/>
    <n v="0"/>
  </r>
  <r>
    <n v="52"/>
    <x v="0"/>
    <x v="32"/>
    <n v="115"/>
    <n v="0.41"/>
    <n v="0.9"/>
    <s v="NL"/>
    <s v="ProducerNL"/>
    <n v="0"/>
    <n v="0"/>
  </r>
  <r>
    <n v="208"/>
    <x v="5"/>
    <x v="32"/>
    <n v="157.977"/>
    <n v="1"/>
    <n v="1"/>
    <s v="NL"/>
    <s v="ProducerNL"/>
    <n v="0"/>
    <n v="0"/>
  </r>
  <r>
    <n v="26"/>
    <x v="4"/>
    <x v="33"/>
    <n v="426"/>
    <n v="0.57999999999999996"/>
    <n v="0.9"/>
    <s v="NL"/>
    <s v="ProducerNL"/>
    <n v="0"/>
    <n v="0"/>
  </r>
  <r>
    <n v="36"/>
    <x v="4"/>
    <x v="34"/>
    <n v="420"/>
    <n v="0.59"/>
    <n v="0.9"/>
    <s v="NL"/>
    <s v="ProducerNL"/>
    <n v="0"/>
    <n v="0"/>
  </r>
  <r>
    <n v="138"/>
    <x v="1"/>
    <x v="34"/>
    <n v="72"/>
    <n v="0.44"/>
    <n v="0.9"/>
    <s v="NL"/>
    <s v="ProducerNL"/>
    <n v="0"/>
    <n v="0"/>
  </r>
  <r>
    <n v="139"/>
    <x v="1"/>
    <x v="34"/>
    <n v="72"/>
    <n v="0.44"/>
    <n v="0.9"/>
    <s v="NL"/>
    <s v="ProducerNL"/>
    <n v="0"/>
    <n v="0"/>
  </r>
  <r>
    <n v="170"/>
    <x v="9"/>
    <x v="34"/>
    <n v="270.87700000000001"/>
    <n v="1"/>
    <n v="1"/>
    <s v="NL"/>
    <s v="ProducerNL"/>
    <n v="0"/>
    <n v="0"/>
  </r>
  <r>
    <n v="206"/>
    <x v="5"/>
    <x v="34"/>
    <n v="203.58"/>
    <n v="1"/>
    <n v="1"/>
    <s v="NL"/>
    <s v="ProducerNL"/>
    <n v="0"/>
    <n v="0"/>
  </r>
  <r>
    <n v="35"/>
    <x v="4"/>
    <x v="35"/>
    <n v="435"/>
    <n v="0.59"/>
    <n v="0.9"/>
    <s v="NL"/>
    <s v="ProducerNL"/>
    <n v="0"/>
    <n v="0"/>
  </r>
  <r>
    <n v="38"/>
    <x v="4"/>
    <x v="35"/>
    <n v="437"/>
    <n v="0.57999999999999996"/>
    <n v="0.9"/>
    <s v="NL"/>
    <s v="ProducerNL"/>
    <n v="0"/>
    <n v="0"/>
  </r>
  <r>
    <n v="77"/>
    <x v="0"/>
    <x v="35"/>
    <n v="435"/>
    <n v="0.59"/>
    <n v="0.9"/>
    <s v="NL"/>
    <s v="ProducerNL"/>
    <n v="0"/>
    <n v="0"/>
  </r>
  <r>
    <n v="169"/>
    <x v="9"/>
    <x v="35"/>
    <n v="377.86700000000002"/>
    <n v="1"/>
    <n v="1"/>
    <s v="NL"/>
    <s v="ProducerNL"/>
    <n v="0"/>
    <n v="0"/>
  </r>
  <r>
    <n v="126"/>
    <x v="0"/>
    <x v="36"/>
    <n v="9.1999999999999993"/>
    <n v="0.32"/>
    <n v="0.5"/>
    <s v="NL"/>
    <s v="ProducerNL"/>
    <n v="0"/>
    <n v="0"/>
  </r>
  <r>
    <n v="129"/>
    <x v="3"/>
    <x v="36"/>
    <n v="1070"/>
    <n v="0.46"/>
    <n v="0.9"/>
    <s v="NL"/>
    <s v="ProducerNL"/>
    <n v="0"/>
    <n v="0"/>
  </r>
  <r>
    <n v="130"/>
    <x v="3"/>
    <x v="36"/>
    <n v="790"/>
    <n v="0.46"/>
    <n v="0.9"/>
    <s v="NL"/>
    <s v="ProducerNL"/>
    <n v="0"/>
    <n v="0"/>
  </r>
  <r>
    <n v="132"/>
    <x v="3"/>
    <x v="36"/>
    <n v="780"/>
    <n v="0.46"/>
    <n v="0.9"/>
    <s v="NL"/>
    <s v="ProducerNL"/>
    <n v="0"/>
    <n v="0"/>
  </r>
  <r>
    <n v="168"/>
    <x v="9"/>
    <x v="36"/>
    <n v="492.642"/>
    <n v="1"/>
    <n v="1"/>
    <s v="NL"/>
    <s v="ProducerNL"/>
    <n v="0"/>
    <n v="0"/>
  </r>
  <r>
    <n v="37"/>
    <x v="4"/>
    <x v="37"/>
    <n v="420"/>
    <n v="0.59"/>
    <n v="0.9"/>
    <s v="NL"/>
    <s v="ProducerNL"/>
    <n v="0"/>
    <n v="0"/>
  </r>
  <r>
    <n v="131"/>
    <x v="3"/>
    <x v="37"/>
    <n v="790"/>
    <n v="0.46"/>
    <n v="0.9"/>
    <s v="NL"/>
    <s v="ProducerNL"/>
    <n v="0"/>
    <n v="0"/>
  </r>
  <r>
    <n v="167"/>
    <x v="9"/>
    <x v="37"/>
    <n v="498.2"/>
    <n v="1"/>
    <n v="1"/>
    <s v="NL"/>
    <s v="ProducerNL"/>
    <n v="0"/>
    <n v="0"/>
  </r>
  <r>
    <n v="174"/>
    <x v="8"/>
    <x v="37"/>
    <n v="128.06899999999999"/>
    <n v="1"/>
    <n v="1"/>
    <s v="NL"/>
    <s v="ProducerNL"/>
    <n v="0"/>
    <n v="0"/>
  </r>
  <r>
    <n v="207"/>
    <x v="5"/>
    <x v="37"/>
    <n v="162.80099999999999"/>
    <n v="1"/>
    <n v="1"/>
    <s v="NL"/>
    <s v="ProducerNL"/>
    <n v="0"/>
    <n v="0"/>
  </r>
  <r>
    <n v="39"/>
    <x v="4"/>
    <x v="38"/>
    <n v="437"/>
    <n v="0.57999999999999996"/>
    <n v="0.9"/>
    <s v="NL"/>
    <s v="ProducerNL"/>
    <n v="0"/>
    <n v="0"/>
  </r>
  <r>
    <n v="40"/>
    <x v="4"/>
    <x v="38"/>
    <n v="437"/>
    <n v="0.57999999999999996"/>
    <n v="0.9"/>
    <s v="NL"/>
    <s v="ProducerNL"/>
    <n v="0"/>
    <n v="0"/>
  </r>
  <r>
    <n v="161"/>
    <x v="9"/>
    <x v="38"/>
    <n v="633.91399999999999"/>
    <n v="1"/>
    <n v="1"/>
    <s v="NL"/>
    <s v="ProducerNL"/>
    <n v="0"/>
    <n v="0"/>
  </r>
  <r>
    <n v="175"/>
    <x v="8"/>
    <x v="38"/>
    <n v="403.875"/>
    <n v="1"/>
    <n v="1"/>
    <s v="NL"/>
    <s v="ProducerNL"/>
    <n v="0"/>
    <n v="0"/>
  </r>
  <r>
    <n v="201"/>
    <x v="5"/>
    <x v="38"/>
    <n v="331.66300000000001"/>
    <n v="1"/>
    <n v="1"/>
    <s v="NL"/>
    <s v="ProducerNL"/>
    <n v="0"/>
    <n v="0"/>
  </r>
  <r>
    <n v="41"/>
    <x v="4"/>
    <x v="39"/>
    <n v="400"/>
    <n v="0.56000000000000005"/>
    <n v="0.9"/>
    <s v="NL"/>
    <s v="ProducerNL"/>
    <n v="0"/>
    <n v="0"/>
  </r>
  <r>
    <n v="42"/>
    <x v="4"/>
    <x v="39"/>
    <n v="400"/>
    <n v="0.56000000000000005"/>
    <n v="0.9"/>
    <s v="NL"/>
    <s v="ProducerNL"/>
    <n v="0"/>
    <n v="0"/>
  </r>
  <r>
    <n v="166"/>
    <x v="9"/>
    <x v="39"/>
    <n v="588.56900000000007"/>
    <n v="1"/>
    <n v="1"/>
    <s v="NL"/>
    <s v="ProducerNL"/>
    <n v="0"/>
    <n v="0"/>
  </r>
  <r>
    <n v="176"/>
    <x v="8"/>
    <x v="39"/>
    <n v="203.696"/>
    <n v="1"/>
    <n v="1"/>
    <s v="NL"/>
    <s v="ProducerNL"/>
    <n v="0"/>
    <n v="0"/>
  </r>
  <r>
    <n v="189"/>
    <x v="5"/>
    <x v="39"/>
    <n v="551.90700000000004"/>
    <n v="1"/>
    <n v="1"/>
    <s v="NL"/>
    <s v="ProducerNL"/>
    <n v="0"/>
    <n v="0"/>
  </r>
  <r>
    <n v="31"/>
    <x v="4"/>
    <x v="40"/>
    <n v="341"/>
    <n v="0.52"/>
    <n v="0.9"/>
    <s v="NL"/>
    <s v="ProducerNL"/>
    <n v="0"/>
    <n v="0"/>
  </r>
  <r>
    <n v="158"/>
    <x v="9"/>
    <x v="40"/>
    <n v="1527.3040000000001"/>
    <n v="1"/>
    <n v="1"/>
    <s v="NL"/>
    <s v="ProducerNL"/>
    <n v="0"/>
    <n v="0"/>
  </r>
  <r>
    <n v="195"/>
    <x v="5"/>
    <x v="40"/>
    <n v="425.90300000000002"/>
    <n v="1"/>
    <n v="1"/>
    <s v="NL"/>
    <s v="ProducerNL"/>
    <n v="0"/>
    <n v="0"/>
  </r>
  <r>
    <n v="145"/>
    <x v="9"/>
    <x v="41"/>
    <n v="2400.5369999999998"/>
    <n v="1"/>
    <n v="1"/>
    <s v="NL"/>
    <s v="ProducerNL"/>
    <n v="0"/>
    <n v="0"/>
  </r>
  <r>
    <n v="199"/>
    <x v="5"/>
    <x v="41"/>
    <n v="341.774"/>
    <n v="1"/>
    <n v="1"/>
    <s v="NL"/>
    <s v="ProducerNL"/>
    <n v="0"/>
    <n v="0"/>
  </r>
  <r>
    <n v="32"/>
    <x v="4"/>
    <x v="42"/>
    <n v="341"/>
    <n v="0.52"/>
    <n v="0.9"/>
    <s v="NL"/>
    <s v="ProducerNL"/>
    <n v="0"/>
    <n v="0"/>
  </r>
  <r>
    <n v="33"/>
    <x v="4"/>
    <x v="42"/>
    <n v="341"/>
    <n v="0.52"/>
    <n v="0.9"/>
    <s v="NL"/>
    <s v="ProducerNL"/>
    <n v="0"/>
    <n v="0"/>
  </r>
  <r>
    <n v="43"/>
    <x v="4"/>
    <x v="42"/>
    <n v="435"/>
    <n v="0.56999999999999995"/>
    <n v="0.9"/>
    <s v="NL"/>
    <s v="ProducerNL"/>
    <n v="0"/>
    <n v="0"/>
  </r>
  <r>
    <n v="143"/>
    <x v="9"/>
    <x v="42"/>
    <n v="3095.0839999999998"/>
    <n v="1"/>
    <n v="1"/>
    <s v="NL"/>
    <s v="ProducerNL"/>
    <n v="0"/>
    <n v="0"/>
  </r>
  <r>
    <n v="181"/>
    <x v="8"/>
    <x v="42"/>
    <n v="1285.4280000000001"/>
    <n v="1"/>
    <n v="1"/>
    <s v="NL"/>
    <s v="ProducerNL"/>
    <n v="0"/>
    <n v="0"/>
  </r>
  <r>
    <n v="190"/>
    <x v="5"/>
    <x v="42"/>
    <n v="518.94199999999989"/>
    <n v="1"/>
    <n v="1"/>
    <s v="NL"/>
    <s v="ProducerNL"/>
    <n v="0"/>
    <n v="0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9">
  <r>
    <x v="0"/>
    <n v="58"/>
    <n v="3.04"/>
    <n v="0.3"/>
  </r>
  <r>
    <x v="0"/>
    <n v="54"/>
    <n v="5"/>
    <n v="0.3"/>
  </r>
  <r>
    <x v="1"/>
    <n v="46"/>
    <n v="324"/>
    <n v="0.36299999999999999"/>
  </r>
  <r>
    <x v="1"/>
    <n v="46"/>
    <n v="136"/>
    <n v="0.36299999999999999"/>
  </r>
  <r>
    <x v="0"/>
    <n v="44"/>
    <n v="10.5"/>
    <n v="0.3"/>
  </r>
  <r>
    <x v="0"/>
    <n v="43"/>
    <n v="29"/>
    <n v="0.18"/>
  </r>
  <r>
    <x v="0"/>
    <n v="40"/>
    <n v="50"/>
    <n v="0.35828470000000001"/>
  </r>
  <r>
    <x v="0"/>
    <n v="40"/>
    <n v="27.5"/>
    <n v="0.27834370000000003"/>
  </r>
  <r>
    <x v="0"/>
    <n v="39"/>
    <n v="27"/>
    <n v="0.11"/>
  </r>
  <r>
    <x v="0"/>
    <n v="37"/>
    <n v="97"/>
    <n v="0.38"/>
  </r>
  <r>
    <x v="0"/>
    <n v="37"/>
    <n v="25"/>
    <n v="0.42"/>
  </r>
  <r>
    <x v="0"/>
    <n v="37"/>
    <n v="25"/>
    <n v="0.42"/>
  </r>
  <r>
    <x v="0"/>
    <n v="36"/>
    <n v="26"/>
    <n v="0.41"/>
  </r>
  <r>
    <x v="0"/>
    <n v="35"/>
    <n v="103"/>
    <n v="0.42"/>
  </r>
  <r>
    <x v="0"/>
    <n v="35"/>
    <n v="36.6"/>
    <n v="0.32"/>
  </r>
  <r>
    <x v="0"/>
    <n v="35"/>
    <n v="25"/>
    <n v="0.3"/>
  </r>
  <r>
    <x v="0"/>
    <n v="34"/>
    <n v="27"/>
    <n v="0.3"/>
  </r>
  <r>
    <x v="0"/>
    <n v="34"/>
    <n v="37"/>
    <n v="0.19315489999999999"/>
  </r>
  <r>
    <x v="1"/>
    <n v="34"/>
    <n v="375"/>
    <n v="0.38"/>
  </r>
  <r>
    <x v="0"/>
    <n v="33"/>
    <n v="81"/>
    <n v="0.42"/>
  </r>
  <r>
    <x v="0"/>
    <n v="33"/>
    <n v="180"/>
    <n v="0.45"/>
  </r>
  <r>
    <x v="0"/>
    <n v="31"/>
    <n v="28"/>
    <n v="0.41"/>
  </r>
  <r>
    <x v="0"/>
    <n v="30"/>
    <n v="217"/>
    <n v="0.42"/>
  </r>
  <r>
    <x v="0"/>
    <n v="30"/>
    <n v="78.129000000000005"/>
    <n v="0.25"/>
  </r>
  <r>
    <x v="0"/>
    <n v="30"/>
    <n v="50.8"/>
    <n v="0.38"/>
  </r>
  <r>
    <x v="0"/>
    <n v="30"/>
    <n v="11.167"/>
    <n v="0.25"/>
  </r>
  <r>
    <x v="0"/>
    <n v="29"/>
    <n v="137.6"/>
    <n v="0.39"/>
  </r>
  <r>
    <x v="0"/>
    <n v="29"/>
    <n v="134.35"/>
    <n v="0.39"/>
  </r>
  <r>
    <x v="0"/>
    <n v="29"/>
    <n v="114.60001"/>
    <n v="0.39"/>
  </r>
  <r>
    <x v="0"/>
    <n v="29"/>
    <n v="88.090999999999994"/>
    <n v="0.23"/>
  </r>
  <r>
    <x v="0"/>
    <n v="29"/>
    <n v="38"/>
    <n v="0.32"/>
  </r>
  <r>
    <x v="0"/>
    <n v="29"/>
    <n v="14.54"/>
    <n v="0.39"/>
  </r>
  <r>
    <x v="0"/>
    <n v="27"/>
    <n v="45"/>
    <n v="0.33"/>
  </r>
  <r>
    <x v="0"/>
    <n v="27"/>
    <n v="46"/>
    <n v="0.35828470000000001"/>
  </r>
  <r>
    <x v="0"/>
    <n v="27"/>
    <n v="25.5"/>
    <n v="0.3"/>
  </r>
  <r>
    <x v="0"/>
    <n v="27"/>
    <n v="11.5"/>
    <n v="0.25"/>
  </r>
  <r>
    <x v="2"/>
    <n v="26"/>
    <n v="631"/>
    <n v="0.42"/>
  </r>
  <r>
    <x v="0"/>
    <n v="26"/>
    <n v="40"/>
    <n v="0.30277680000000001"/>
  </r>
  <r>
    <x v="0"/>
    <n v="26"/>
    <n v="54"/>
    <n v="0.32418039999999998"/>
  </r>
  <r>
    <x v="0"/>
    <n v="26"/>
    <n v="48"/>
    <n v="0.35828470000000001"/>
  </r>
  <r>
    <x v="0"/>
    <n v="26"/>
    <n v="24.5"/>
    <n v="0.32451750000000001"/>
  </r>
  <r>
    <x v="0"/>
    <n v="26"/>
    <n v="3.74"/>
    <n v="0.27"/>
  </r>
  <r>
    <x v="0"/>
    <n v="25"/>
    <n v="48.4"/>
    <n v="0.39"/>
  </r>
  <r>
    <x v="0"/>
    <n v="25"/>
    <n v="33"/>
    <n v="0.43584050000000002"/>
  </r>
  <r>
    <x v="0"/>
    <n v="25"/>
    <n v="11.5"/>
    <n v="0.35828470000000001"/>
  </r>
  <r>
    <x v="3"/>
    <n v="25"/>
    <n v="630"/>
    <n v="0.41"/>
  </r>
  <r>
    <x v="4"/>
    <n v="24"/>
    <n v="341"/>
    <n v="0.52"/>
  </r>
  <r>
    <x v="0"/>
    <n v="24"/>
    <n v="150"/>
    <n v="0.4"/>
  </r>
  <r>
    <x v="0"/>
    <n v="24"/>
    <n v="266"/>
    <n v="0.48"/>
  </r>
  <r>
    <x v="0"/>
    <n v="24"/>
    <n v="247"/>
    <n v="0.53"/>
  </r>
  <r>
    <x v="0"/>
    <n v="24"/>
    <n v="110.366"/>
    <n v="0.4"/>
  </r>
  <r>
    <x v="0"/>
    <n v="24"/>
    <n v="49.456000000000003"/>
    <n v="0.4"/>
  </r>
  <r>
    <x v="0"/>
    <n v="24"/>
    <n v="16"/>
    <n v="0.4"/>
  </r>
  <r>
    <x v="4"/>
    <n v="23"/>
    <n v="341"/>
    <n v="0.52"/>
  </r>
  <r>
    <x v="4"/>
    <n v="23"/>
    <n v="341"/>
    <n v="0.52"/>
  </r>
  <r>
    <x v="0"/>
    <n v="23"/>
    <n v="80"/>
    <n v="0.4"/>
  </r>
  <r>
    <x v="0"/>
    <n v="23"/>
    <n v="220"/>
    <n v="0.42"/>
  </r>
  <r>
    <x v="0"/>
    <n v="23"/>
    <n v="144"/>
    <n v="0.41"/>
  </r>
  <r>
    <x v="0"/>
    <n v="23"/>
    <n v="369"/>
    <n v="0.35"/>
  </r>
  <r>
    <x v="0"/>
    <n v="23"/>
    <n v="97.64"/>
    <n v="0.14599999999999999"/>
  </r>
  <r>
    <x v="0"/>
    <n v="23"/>
    <n v="90.6"/>
    <n v="0.36"/>
  </r>
  <r>
    <x v="0"/>
    <n v="23"/>
    <n v="39"/>
    <n v="0.32"/>
  </r>
  <r>
    <x v="0"/>
    <n v="22"/>
    <n v="52.634"/>
    <n v="0.4"/>
  </r>
  <r>
    <x v="0"/>
    <n v="22"/>
    <n v="25"/>
    <n v="0.32"/>
  </r>
  <r>
    <x v="0"/>
    <n v="21"/>
    <n v="79.2"/>
    <n v="0.4"/>
  </r>
  <r>
    <x v="0"/>
    <n v="21"/>
    <n v="350"/>
    <n v="0.45"/>
  </r>
  <r>
    <x v="0"/>
    <n v="21"/>
    <n v="51.1"/>
    <n v="0.27"/>
  </r>
  <r>
    <x v="4"/>
    <n v="20"/>
    <n v="245"/>
    <n v="0.51"/>
  </r>
  <r>
    <x v="0"/>
    <n v="20"/>
    <n v="62.167000000000002"/>
    <n v="0.4"/>
  </r>
  <r>
    <x v="0"/>
    <n v="20"/>
    <n v="253"/>
    <n v="0.41"/>
  </r>
  <r>
    <x v="0"/>
    <n v="20"/>
    <n v="103.19799999999999"/>
    <n v="0.41"/>
  </r>
  <r>
    <x v="0"/>
    <n v="20"/>
    <n v="44.485999999999997"/>
    <n v="0.41"/>
  </r>
  <r>
    <x v="0"/>
    <n v="20"/>
    <n v="15"/>
    <n v="0.41"/>
  </r>
  <r>
    <x v="0"/>
    <n v="19"/>
    <n v="38.6"/>
    <n v="0.41"/>
  </r>
  <r>
    <x v="0"/>
    <n v="18"/>
    <n v="25.366"/>
    <n v="0.41"/>
  </r>
  <r>
    <x v="0"/>
    <n v="17"/>
    <n v="34"/>
    <n v="0.41"/>
  </r>
  <r>
    <x v="0"/>
    <n v="17"/>
    <n v="43"/>
    <n v="0.32"/>
  </r>
  <r>
    <x v="0"/>
    <n v="17"/>
    <n v="27.5"/>
    <n v="0.2621211"/>
  </r>
  <r>
    <x v="0"/>
    <n v="16"/>
    <n v="78"/>
    <n v="0.1"/>
  </r>
  <r>
    <x v="0"/>
    <n v="16"/>
    <n v="82"/>
    <n v="0.41"/>
  </r>
  <r>
    <x v="1"/>
    <n v="16"/>
    <n v="124"/>
    <n v="0.35"/>
  </r>
  <r>
    <x v="0"/>
    <n v="15"/>
    <n v="121.033"/>
    <n v="0.41"/>
  </r>
  <r>
    <x v="0"/>
    <n v="15"/>
    <n v="310"/>
    <n v="0.26"/>
  </r>
  <r>
    <x v="0"/>
    <n v="15"/>
    <n v="43.76"/>
    <n v="0.25"/>
  </r>
  <r>
    <x v="5"/>
    <n v="15"/>
    <n v="413.43299999999999"/>
    <n v="1"/>
  </r>
  <r>
    <x v="0"/>
    <n v="14"/>
    <n v="641"/>
    <n v="0.41"/>
  </r>
  <r>
    <x v="6"/>
    <n v="14"/>
    <n v="41.279000000000003"/>
    <n v="1"/>
  </r>
  <r>
    <x v="7"/>
    <n v="14"/>
    <n v="484"/>
    <n v="0.34"/>
  </r>
  <r>
    <x v="8"/>
    <n v="14"/>
    <n v="24.495000000000001"/>
    <n v="1"/>
  </r>
  <r>
    <x v="5"/>
    <n v="14"/>
    <n v="285.59800000000001"/>
    <n v="1"/>
  </r>
  <r>
    <x v="0"/>
    <n v="13"/>
    <n v="721"/>
    <n v="0.41"/>
  </r>
  <r>
    <x v="8"/>
    <n v="13"/>
    <n v="57.546999999999997"/>
    <n v="1"/>
  </r>
  <r>
    <x v="5"/>
    <n v="13"/>
    <n v="317.36399999999998"/>
    <n v="1"/>
  </r>
  <r>
    <x v="0"/>
    <n v="12"/>
    <n v="615"/>
    <n v="0.41"/>
  </r>
  <r>
    <x v="8"/>
    <n v="12"/>
    <n v="144.99700000000001"/>
    <n v="1"/>
  </r>
  <r>
    <x v="5"/>
    <n v="12"/>
    <n v="442.11399999999998"/>
    <n v="1"/>
  </r>
  <r>
    <x v="4"/>
    <n v="11"/>
    <n v="435"/>
    <n v="0.59"/>
  </r>
  <r>
    <x v="4"/>
    <n v="11"/>
    <n v="435"/>
    <n v="0.59"/>
  </r>
  <r>
    <x v="0"/>
    <n v="11"/>
    <n v="132.63999999999999"/>
    <n v="0.41"/>
  </r>
  <r>
    <x v="4"/>
    <n v="10"/>
    <n v="435"/>
    <n v="0.58699999999999997"/>
  </r>
  <r>
    <x v="4"/>
    <n v="10"/>
    <n v="435"/>
    <n v="0.58699999999999997"/>
  </r>
  <r>
    <x v="4"/>
    <n v="10"/>
    <n v="425"/>
    <n v="0.59"/>
  </r>
  <r>
    <x v="0"/>
    <n v="10"/>
    <n v="115"/>
    <n v="0.41"/>
  </r>
  <r>
    <x v="5"/>
    <n v="10"/>
    <n v="157.977"/>
    <n v="1"/>
  </r>
  <r>
    <x v="4"/>
    <n v="9"/>
    <n v="426"/>
    <n v="0.57999999999999996"/>
  </r>
  <r>
    <x v="4"/>
    <n v="8"/>
    <n v="420"/>
    <n v="0.59"/>
  </r>
  <r>
    <x v="1"/>
    <n v="8"/>
    <n v="72"/>
    <n v="0.44"/>
  </r>
  <r>
    <x v="1"/>
    <n v="8"/>
    <n v="72"/>
    <n v="0.44"/>
  </r>
  <r>
    <x v="9"/>
    <n v="8"/>
    <n v="270.87700000000001"/>
    <n v="1"/>
  </r>
  <r>
    <x v="5"/>
    <n v="8"/>
    <n v="203.58"/>
    <n v="1"/>
  </r>
  <r>
    <x v="4"/>
    <n v="7"/>
    <n v="435"/>
    <n v="0.59"/>
  </r>
  <r>
    <x v="4"/>
    <n v="7"/>
    <n v="437"/>
    <n v="0.57999999999999996"/>
  </r>
  <r>
    <x v="0"/>
    <n v="7"/>
    <n v="435"/>
    <n v="0.59"/>
  </r>
  <r>
    <x v="9"/>
    <n v="7"/>
    <n v="377.86700000000002"/>
    <n v="1"/>
  </r>
  <r>
    <x v="0"/>
    <n v="6"/>
    <n v="9.1999999999999993"/>
    <n v="0.32"/>
  </r>
  <r>
    <x v="3"/>
    <n v="6"/>
    <n v="1070"/>
    <n v="0.46"/>
  </r>
  <r>
    <x v="3"/>
    <n v="6"/>
    <n v="790"/>
    <n v="0.46"/>
  </r>
  <r>
    <x v="3"/>
    <n v="6"/>
    <n v="780"/>
    <n v="0.46"/>
  </r>
  <r>
    <x v="9"/>
    <n v="6"/>
    <n v="492.642"/>
    <n v="1"/>
  </r>
  <r>
    <x v="4"/>
    <n v="5"/>
    <n v="420"/>
    <n v="0.59"/>
  </r>
  <r>
    <x v="3"/>
    <n v="5"/>
    <n v="790"/>
    <n v="0.46"/>
  </r>
  <r>
    <x v="9"/>
    <n v="5"/>
    <n v="498.2"/>
    <n v="1"/>
  </r>
  <r>
    <x v="8"/>
    <n v="5"/>
    <n v="128.06899999999999"/>
    <n v="1"/>
  </r>
  <r>
    <x v="5"/>
    <n v="5"/>
    <n v="162.80099999999999"/>
    <n v="1"/>
  </r>
  <r>
    <x v="4"/>
    <n v="4"/>
    <n v="437"/>
    <n v="0.57999999999999996"/>
  </r>
  <r>
    <x v="4"/>
    <n v="4"/>
    <n v="437"/>
    <n v="0.57999999999999996"/>
  </r>
  <r>
    <x v="9"/>
    <n v="4"/>
    <n v="633.91399999999999"/>
    <n v="1"/>
  </r>
  <r>
    <x v="8"/>
    <n v="4"/>
    <n v="403.875"/>
    <n v="1"/>
  </r>
  <r>
    <x v="5"/>
    <n v="4"/>
    <n v="331.66300000000001"/>
    <n v="1"/>
  </r>
  <r>
    <x v="4"/>
    <n v="3"/>
    <n v="400"/>
    <n v="0.56000000000000005"/>
  </r>
  <r>
    <x v="4"/>
    <n v="3"/>
    <n v="400"/>
    <n v="0.56000000000000005"/>
  </r>
  <r>
    <x v="9"/>
    <n v="3"/>
    <n v="588.56900000000007"/>
    <n v="1"/>
  </r>
  <r>
    <x v="8"/>
    <n v="3"/>
    <n v="203.696"/>
    <n v="1"/>
  </r>
  <r>
    <x v="5"/>
    <n v="3"/>
    <n v="551.90700000000004"/>
    <n v="1"/>
  </r>
  <r>
    <x v="4"/>
    <n v="2"/>
    <n v="341"/>
    <n v="0.52"/>
  </r>
  <r>
    <x v="9"/>
    <n v="2"/>
    <n v="1527.3040000000001"/>
    <n v="1"/>
  </r>
  <r>
    <x v="5"/>
    <n v="2"/>
    <n v="425.90300000000002"/>
    <n v="1"/>
  </r>
  <r>
    <x v="9"/>
    <n v="1"/>
    <n v="2400.5369999999998"/>
    <n v="1"/>
  </r>
  <r>
    <x v="5"/>
    <n v="1"/>
    <n v="341.774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8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6695E1-06F3-41F9-A487-20FFD24CE0DA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1" firstHeaderRow="1" firstDataRow="1" firstDataCol="1"/>
  <pivotFields count="3">
    <pivotField axis="axisRow" showAll="0">
      <items count="10">
        <item x="0"/>
        <item x="2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85B147-C338-4298-BB48-DAAD5DB81760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R6:S17" firstHeaderRow="1" firstDataRow="1" firstDataCol="1"/>
  <pivotFields count="10">
    <pivotField showAll="0"/>
    <pivotField axis="axisRow" showAll="0">
      <items count="11">
        <item x="2"/>
        <item x="4"/>
        <item x="0"/>
        <item x="3"/>
        <item x="6"/>
        <item x="7"/>
        <item x="1"/>
        <item x="9"/>
        <item x="8"/>
        <item x="5"/>
        <item t="default"/>
      </items>
    </pivotField>
    <pivotField showAll="0">
      <items count="44"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1B6CC6-6461-474A-9FDB-17F5A6DE42F6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N8:O21" firstHeaderRow="1" firstDataRow="1" firstDataCol="1" rowPageCount="1" colPageCount="1"/>
  <pivotFields count="11">
    <pivotField showAll="0"/>
    <pivotField axis="axisRow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showAll="0">
      <items count="65">
        <item x="16"/>
        <item x="54"/>
        <item x="55"/>
        <item x="57"/>
        <item x="56"/>
        <item x="53"/>
        <item x="52"/>
        <item x="45"/>
        <item x="51"/>
        <item x="50"/>
        <item x="60"/>
        <item x="59"/>
        <item x="61"/>
        <item x="62"/>
        <item x="1"/>
        <item x="58"/>
        <item x="47"/>
        <item x="46"/>
        <item x="49"/>
        <item x="15"/>
        <item x="8"/>
        <item x="48"/>
        <item x="7"/>
        <item x="14"/>
        <item x="13"/>
        <item x="12"/>
        <item x="43"/>
        <item x="10"/>
        <item x="11"/>
        <item x="4"/>
        <item x="3"/>
        <item x="2"/>
        <item x="33"/>
        <item x="32"/>
        <item x="18"/>
        <item x="19"/>
        <item x="17"/>
        <item x="25"/>
        <item x="28"/>
        <item x="24"/>
        <item x="9"/>
        <item x="20"/>
        <item x="21"/>
        <item x="6"/>
        <item x="5"/>
        <item x="22"/>
        <item x="0"/>
        <item x="23"/>
        <item x="38"/>
        <item x="37"/>
        <item x="42"/>
        <item x="35"/>
        <item x="27"/>
        <item x="39"/>
        <item x="36"/>
        <item x="34"/>
        <item x="26"/>
        <item x="40"/>
        <item x="41"/>
        <item x="29"/>
        <item x="44"/>
        <item x="30"/>
        <item x="31"/>
        <item x="6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2" hier="-1"/>
  </pageFields>
  <dataFields count="1">
    <dataField name="Sum of Capacity" fld="3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AD12EE-97D8-411B-9FF6-EFD7D6CF28B9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6:V17" firstHeaderRow="1" firstDataRow="1" firstDataCol="1"/>
  <pivotFields count="4">
    <pivotField axis="axisRow" showAll="0">
      <items count="11">
        <item x="2"/>
        <item x="4"/>
        <item x="0"/>
        <item x="3"/>
        <item x="6"/>
        <item x="7"/>
        <item x="1"/>
        <item x="9"/>
        <item x="8"/>
        <item x="5"/>
        <item t="default"/>
      </items>
    </pivotField>
    <pivotField showAll="0"/>
    <pivotField dataField="1"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B9EE56-CA82-4652-A089-20D343A6C0FE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1BF19-FF47-46A9-B714-2923E27A754D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:M11" firstHeaderRow="1" firstDataRow="1" firstDataCol="1"/>
  <pivotFields count="3">
    <pivotField axis="axisRow" showAll="0">
      <items count="10">
        <item x="0"/>
        <item m="1" x="8"/>
        <item x="2"/>
        <item x="3"/>
        <item x="4"/>
        <item x="1"/>
        <item x="5"/>
        <item x="6"/>
        <item x="7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DF3433-EF20-454D-8329-33CF8700EADF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CD9EA-0970-4B56-991F-5E17BA3890E2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5E67B3-2599-4954-A361-7612626F384A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37:K51" firstHeaderRow="1" firstDataRow="1" firstDataCol="1"/>
  <pivotFields count="7">
    <pivotField showAll="0"/>
    <pivotField axis="axisRow" showAll="0">
      <items count="14">
        <item x="3"/>
        <item x="4"/>
        <item x="2"/>
        <item x="1"/>
        <item x="6"/>
        <item x="5"/>
        <item x="11"/>
        <item x="7"/>
        <item x="0"/>
        <item x="8"/>
        <item x="9"/>
        <item x="10"/>
        <item x="12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dataField="1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Average of Capacity" fld="6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8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9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10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ivotTable" Target="../pivotTables/pivotTable11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ivotTable" Target="../pivotTables/pivotTable1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14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15" zoomScaleNormal="115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C13" sqref="C13"/>
    </sheetView>
  </sheetViews>
  <sheetFormatPr defaultRowHeight="15"/>
  <sheetData>
    <row r="1" spans="1:1">
      <c r="A1" t="s">
        <v>468</v>
      </c>
    </row>
    <row r="2" spans="1:1">
      <c r="A2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K8" sqref="K8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30.28515625" bestFit="1" customWidth="1"/>
    <col min="15" max="15" width="15.1406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455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457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448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7"/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7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7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7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7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7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8D0C-989B-4621-9BEF-8EE1D0A162DA}">
  <sheetPr>
    <tabColor rgb="FFFF0000"/>
  </sheetPr>
  <dimension ref="A1:P58"/>
  <sheetViews>
    <sheetView tabSelected="1" workbookViewId="0">
      <selection activeCell="K40" sqref="K40"/>
    </sheetView>
  </sheetViews>
  <sheetFormatPr defaultRowHeight="15"/>
  <cols>
    <col min="1" max="1" width="6" customWidth="1"/>
    <col min="2" max="2" width="29.7109375" customWidth="1"/>
    <col min="4" max="4" width="10.5703125" bestFit="1" customWidth="1"/>
    <col min="6" max="6" width="10.28515625" customWidth="1"/>
    <col min="8" max="8" width="31.7109375" customWidth="1"/>
    <col min="9" max="9" width="30.28515625" customWidth="1"/>
    <col min="10" max="10" width="2.85546875" customWidth="1"/>
    <col min="14" max="14" width="30.28515625" bestFit="1" customWidth="1"/>
    <col min="15" max="15" width="16.28515625" bestFit="1" customWidth="1"/>
    <col min="16" max="16" width="15.140625" bestFit="1" customWidth="1"/>
  </cols>
  <sheetData>
    <row r="1" spans="1:16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  <c r="I1" s="1" t="s">
        <v>455</v>
      </c>
      <c r="J1" s="36"/>
      <c r="O1" s="2" t="s">
        <v>20</v>
      </c>
      <c r="P1" t="s">
        <v>22</v>
      </c>
    </row>
    <row r="2" spans="1:16">
      <c r="A2">
        <v>20</v>
      </c>
      <c r="B2" t="s">
        <v>484</v>
      </c>
      <c r="C2">
        <v>25</v>
      </c>
      <c r="D2" s="4">
        <v>631</v>
      </c>
      <c r="E2">
        <v>0.42</v>
      </c>
      <c r="F2" t="s">
        <v>38</v>
      </c>
      <c r="G2">
        <v>0</v>
      </c>
      <c r="H2">
        <v>0</v>
      </c>
      <c r="O2" s="3" t="s">
        <v>484</v>
      </c>
      <c r="P2">
        <v>632.76800000000003</v>
      </c>
    </row>
    <row r="3" spans="1:16">
      <c r="A3">
        <v>21</v>
      </c>
      <c r="B3" t="s">
        <v>508</v>
      </c>
      <c r="C3">
        <v>4</v>
      </c>
      <c r="D3" s="4">
        <v>790</v>
      </c>
      <c r="E3">
        <v>0.46</v>
      </c>
      <c r="F3" t="s">
        <v>38</v>
      </c>
      <c r="G3">
        <v>0</v>
      </c>
      <c r="H3">
        <v>0</v>
      </c>
      <c r="I3">
        <v>2030</v>
      </c>
      <c r="O3" s="3" t="s">
        <v>9</v>
      </c>
      <c r="P3">
        <v>16087.963009999999</v>
      </c>
    </row>
    <row r="4" spans="1:16">
      <c r="A4">
        <v>22</v>
      </c>
      <c r="B4" t="s">
        <v>508</v>
      </c>
      <c r="C4">
        <v>5</v>
      </c>
      <c r="D4" s="4">
        <v>2640</v>
      </c>
      <c r="E4">
        <v>0.46</v>
      </c>
      <c r="F4" t="s">
        <v>38</v>
      </c>
      <c r="G4">
        <v>0</v>
      </c>
      <c r="H4">
        <v>0</v>
      </c>
      <c r="I4">
        <v>2030</v>
      </c>
      <c r="O4" s="3" t="s">
        <v>508</v>
      </c>
      <c r="P4">
        <v>4060</v>
      </c>
    </row>
    <row r="5" spans="1:16">
      <c r="A5">
        <v>23</v>
      </c>
      <c r="B5" t="s">
        <v>508</v>
      </c>
      <c r="C5">
        <v>24</v>
      </c>
      <c r="D5" s="4">
        <v>630</v>
      </c>
      <c r="E5">
        <v>0.41</v>
      </c>
      <c r="F5" t="s">
        <v>38</v>
      </c>
      <c r="G5">
        <v>0</v>
      </c>
      <c r="H5">
        <v>0</v>
      </c>
      <c r="I5">
        <v>2020</v>
      </c>
      <c r="O5" s="3" t="s">
        <v>509</v>
      </c>
      <c r="P5">
        <v>40.207000000000001</v>
      </c>
    </row>
    <row r="6" spans="1:16">
      <c r="A6">
        <v>24</v>
      </c>
      <c r="B6" t="s">
        <v>9</v>
      </c>
      <c r="C6">
        <v>1</v>
      </c>
      <c r="D6" s="4">
        <v>341</v>
      </c>
      <c r="E6">
        <v>0.52</v>
      </c>
      <c r="F6" t="s">
        <v>38</v>
      </c>
      <c r="G6">
        <v>0</v>
      </c>
      <c r="H6">
        <v>0</v>
      </c>
      <c r="O6" s="3" t="s">
        <v>12</v>
      </c>
      <c r="P6">
        <v>484</v>
      </c>
    </row>
    <row r="7" spans="1:16">
      <c r="A7">
        <v>25</v>
      </c>
      <c r="B7" t="s">
        <v>9</v>
      </c>
      <c r="C7">
        <v>2</v>
      </c>
      <c r="D7" s="4">
        <v>800</v>
      </c>
      <c r="E7">
        <v>0.56000000000000005</v>
      </c>
      <c r="F7" t="s">
        <v>38</v>
      </c>
      <c r="G7">
        <v>0</v>
      </c>
      <c r="H7">
        <v>0</v>
      </c>
      <c r="O7" s="3" t="s">
        <v>10</v>
      </c>
      <c r="P7">
        <v>1103</v>
      </c>
    </row>
    <row r="8" spans="1:16">
      <c r="A8">
        <v>26</v>
      </c>
      <c r="B8" t="s">
        <v>9</v>
      </c>
      <c r="C8">
        <v>3</v>
      </c>
      <c r="D8" s="4">
        <v>874</v>
      </c>
      <c r="E8">
        <v>0.57999999999999996</v>
      </c>
      <c r="F8" t="s">
        <v>38</v>
      </c>
      <c r="G8">
        <v>0</v>
      </c>
      <c r="H8">
        <v>0</v>
      </c>
      <c r="O8" s="3" t="s">
        <v>480</v>
      </c>
      <c r="P8">
        <v>6789.9099999999989</v>
      </c>
    </row>
    <row r="9" spans="1:16">
      <c r="A9">
        <v>27</v>
      </c>
      <c r="B9" t="s">
        <v>9</v>
      </c>
      <c r="C9">
        <v>4</v>
      </c>
      <c r="D9" s="4">
        <v>420</v>
      </c>
      <c r="E9">
        <v>0.59</v>
      </c>
      <c r="F9" t="s">
        <v>38</v>
      </c>
      <c r="G9">
        <v>0</v>
      </c>
      <c r="H9">
        <v>0</v>
      </c>
      <c r="O9" s="3" t="s">
        <v>481</v>
      </c>
      <c r="P9">
        <v>962.69</v>
      </c>
    </row>
    <row r="10" spans="1:16">
      <c r="A10">
        <v>28</v>
      </c>
      <c r="B10" t="s">
        <v>9</v>
      </c>
      <c r="C10">
        <v>6</v>
      </c>
      <c r="D10" s="4">
        <v>872</v>
      </c>
      <c r="E10">
        <v>0.58498853211009172</v>
      </c>
      <c r="F10" t="s">
        <v>38</v>
      </c>
      <c r="G10">
        <v>0</v>
      </c>
      <c r="H10">
        <v>0</v>
      </c>
      <c r="O10" s="3" t="s">
        <v>485</v>
      </c>
      <c r="P10">
        <v>4236.9939999999997</v>
      </c>
    </row>
    <row r="11" spans="1:16">
      <c r="A11">
        <v>29</v>
      </c>
      <c r="B11" t="s">
        <v>9</v>
      </c>
      <c r="C11">
        <v>7</v>
      </c>
      <c r="D11" s="4">
        <v>420</v>
      </c>
      <c r="E11">
        <v>0.59</v>
      </c>
      <c r="F11" t="s">
        <v>38</v>
      </c>
      <c r="G11">
        <v>0</v>
      </c>
      <c r="H11">
        <v>0</v>
      </c>
      <c r="O11" s="3" t="s">
        <v>21</v>
      </c>
      <c r="P11">
        <v>34397.532009999995</v>
      </c>
    </row>
    <row r="12" spans="1:16">
      <c r="A12">
        <v>30</v>
      </c>
      <c r="B12" t="s">
        <v>9</v>
      </c>
      <c r="C12">
        <v>8</v>
      </c>
      <c r="D12" s="4">
        <v>426</v>
      </c>
      <c r="E12">
        <v>0.57999999999999996</v>
      </c>
      <c r="F12" t="s">
        <v>38</v>
      </c>
      <c r="G12">
        <v>0</v>
      </c>
      <c r="H12">
        <v>0</v>
      </c>
    </row>
    <row r="13" spans="1:16">
      <c r="A13">
        <v>31</v>
      </c>
      <c r="B13" t="s">
        <v>9</v>
      </c>
      <c r="C13">
        <v>9</v>
      </c>
      <c r="D13" s="4">
        <v>1295</v>
      </c>
      <c r="E13">
        <v>0.58798455598455601</v>
      </c>
      <c r="F13" t="s">
        <v>38</v>
      </c>
      <c r="G13">
        <v>0</v>
      </c>
      <c r="H13">
        <v>0</v>
      </c>
    </row>
    <row r="14" spans="1:16">
      <c r="A14">
        <v>32</v>
      </c>
      <c r="B14" t="s">
        <v>9</v>
      </c>
      <c r="C14">
        <v>10</v>
      </c>
      <c r="D14" s="4">
        <v>870</v>
      </c>
      <c r="E14">
        <v>0.59</v>
      </c>
      <c r="F14" t="s">
        <v>38</v>
      </c>
      <c r="G14">
        <v>0</v>
      </c>
      <c r="H14">
        <v>0</v>
      </c>
    </row>
    <row r="15" spans="1:16">
      <c r="A15">
        <v>33</v>
      </c>
      <c r="B15" t="s">
        <v>9</v>
      </c>
      <c r="C15">
        <v>19</v>
      </c>
      <c r="D15" s="4">
        <v>245</v>
      </c>
      <c r="E15">
        <v>0.51</v>
      </c>
      <c r="F15" t="s">
        <v>38</v>
      </c>
      <c r="G15">
        <v>0</v>
      </c>
      <c r="H15">
        <v>0</v>
      </c>
      <c r="N15" s="3" t="s">
        <v>443</v>
      </c>
    </row>
    <row r="16" spans="1:16">
      <c r="A16">
        <v>34</v>
      </c>
      <c r="B16" t="s">
        <v>9</v>
      </c>
      <c r="C16">
        <v>22</v>
      </c>
      <c r="D16" s="4">
        <v>682</v>
      </c>
      <c r="E16">
        <v>0.52</v>
      </c>
      <c r="F16" t="s">
        <v>38</v>
      </c>
      <c r="G16">
        <v>0</v>
      </c>
      <c r="H16">
        <v>0</v>
      </c>
      <c r="N16" s="16" t="s">
        <v>448</v>
      </c>
    </row>
    <row r="17" spans="1:14" ht="14.65" customHeight="1">
      <c r="A17">
        <v>35</v>
      </c>
      <c r="B17" t="s">
        <v>9</v>
      </c>
      <c r="C17">
        <v>23</v>
      </c>
      <c r="D17" s="4">
        <v>341</v>
      </c>
      <c r="E17">
        <v>0.52</v>
      </c>
      <c r="F17" t="s">
        <v>38</v>
      </c>
      <c r="G17">
        <v>0</v>
      </c>
      <c r="H17">
        <v>0</v>
      </c>
      <c r="N17" s="37" t="s">
        <v>517</v>
      </c>
    </row>
    <row r="18" spans="1:14">
      <c r="A18">
        <v>37</v>
      </c>
      <c r="B18" t="s">
        <v>12</v>
      </c>
      <c r="C18">
        <v>13</v>
      </c>
      <c r="D18" s="4">
        <v>484</v>
      </c>
      <c r="E18">
        <v>0.34</v>
      </c>
      <c r="F18" t="s">
        <v>38</v>
      </c>
      <c r="G18">
        <v>0</v>
      </c>
      <c r="H18">
        <v>0</v>
      </c>
      <c r="N18" s="37"/>
    </row>
    <row r="19" spans="1:14">
      <c r="A19">
        <v>38</v>
      </c>
      <c r="B19" t="s">
        <v>480</v>
      </c>
      <c r="C19">
        <v>0</v>
      </c>
      <c r="D19" s="4">
        <v>2400.5369999999998</v>
      </c>
      <c r="E19">
        <v>1</v>
      </c>
      <c r="F19" t="s">
        <v>38</v>
      </c>
      <c r="G19">
        <v>0</v>
      </c>
      <c r="H19">
        <v>0</v>
      </c>
      <c r="N19" s="37"/>
    </row>
    <row r="20" spans="1:14">
      <c r="A20">
        <v>39</v>
      </c>
      <c r="B20" t="s">
        <v>480</v>
      </c>
      <c r="C20">
        <v>1</v>
      </c>
      <c r="D20" s="4">
        <v>1527.3040000000001</v>
      </c>
      <c r="E20">
        <v>1</v>
      </c>
      <c r="F20" t="s">
        <v>38</v>
      </c>
      <c r="G20">
        <v>0</v>
      </c>
      <c r="H20">
        <v>0</v>
      </c>
      <c r="N20" s="37"/>
    </row>
    <row r="21" spans="1:14">
      <c r="A21">
        <v>40</v>
      </c>
      <c r="B21" t="s">
        <v>480</v>
      </c>
      <c r="C21">
        <v>2</v>
      </c>
      <c r="D21" s="4">
        <v>588.56900000000007</v>
      </c>
      <c r="E21">
        <v>1</v>
      </c>
      <c r="F21" t="s">
        <v>38</v>
      </c>
      <c r="G21">
        <v>0</v>
      </c>
      <c r="H21">
        <v>0</v>
      </c>
      <c r="N21" s="37"/>
    </row>
    <row r="22" spans="1:14">
      <c r="A22">
        <v>41</v>
      </c>
      <c r="B22" t="s">
        <v>480</v>
      </c>
      <c r="C22">
        <v>3</v>
      </c>
      <c r="D22" s="4">
        <v>633.91399999999999</v>
      </c>
      <c r="E22">
        <v>1</v>
      </c>
      <c r="F22" t="s">
        <v>38</v>
      </c>
      <c r="G22">
        <v>0</v>
      </c>
      <c r="H22">
        <v>0</v>
      </c>
      <c r="N22" s="37"/>
    </row>
    <row r="23" spans="1:14">
      <c r="A23">
        <v>42</v>
      </c>
      <c r="B23" t="s">
        <v>480</v>
      </c>
      <c r="C23">
        <v>4</v>
      </c>
      <c r="D23" s="4">
        <v>498.2</v>
      </c>
      <c r="E23">
        <v>1</v>
      </c>
      <c r="F23" t="s">
        <v>38</v>
      </c>
      <c r="G23">
        <v>0</v>
      </c>
      <c r="H23">
        <v>0</v>
      </c>
    </row>
    <row r="24" spans="1:14">
      <c r="A24">
        <v>43</v>
      </c>
      <c r="B24" t="s">
        <v>480</v>
      </c>
      <c r="C24">
        <v>5</v>
      </c>
      <c r="D24" s="4">
        <v>492.642</v>
      </c>
      <c r="E24">
        <v>1</v>
      </c>
      <c r="F24" t="s">
        <v>38</v>
      </c>
      <c r="G24">
        <v>0</v>
      </c>
      <c r="H24">
        <v>0</v>
      </c>
      <c r="N24" t="s">
        <v>515</v>
      </c>
    </row>
    <row r="25" spans="1:14">
      <c r="A25">
        <v>44</v>
      </c>
      <c r="B25" t="s">
        <v>480</v>
      </c>
      <c r="C25">
        <v>6</v>
      </c>
      <c r="D25" s="4">
        <v>648.74400000000003</v>
      </c>
      <c r="E25">
        <v>1</v>
      </c>
      <c r="F25" t="s">
        <v>38</v>
      </c>
      <c r="G25">
        <v>0</v>
      </c>
      <c r="H25">
        <v>0</v>
      </c>
    </row>
    <row r="26" spans="1:14">
      <c r="A26">
        <v>45</v>
      </c>
      <c r="B26" t="s">
        <v>481</v>
      </c>
      <c r="C26">
        <v>2</v>
      </c>
      <c r="D26" s="4">
        <v>203.696</v>
      </c>
      <c r="E26">
        <v>1</v>
      </c>
      <c r="F26" t="s">
        <v>38</v>
      </c>
      <c r="G26">
        <v>0</v>
      </c>
      <c r="H26">
        <v>0</v>
      </c>
    </row>
    <row r="27" spans="1:14">
      <c r="A27">
        <v>46</v>
      </c>
      <c r="B27" t="s">
        <v>481</v>
      </c>
      <c r="C27">
        <v>3</v>
      </c>
      <c r="D27" s="4">
        <v>758.99400000000003</v>
      </c>
      <c r="E27">
        <v>1</v>
      </c>
      <c r="F27" t="s">
        <v>38</v>
      </c>
      <c r="G27">
        <v>0</v>
      </c>
      <c r="H27">
        <v>0</v>
      </c>
    </row>
    <row r="28" spans="1:14">
      <c r="A28">
        <v>47</v>
      </c>
      <c r="B28" t="s">
        <v>485</v>
      </c>
      <c r="C28">
        <v>0</v>
      </c>
      <c r="D28" s="4">
        <v>341.774</v>
      </c>
      <c r="E28">
        <v>1</v>
      </c>
      <c r="F28" t="s">
        <v>38</v>
      </c>
      <c r="G28">
        <v>0</v>
      </c>
      <c r="H28">
        <v>0</v>
      </c>
    </row>
    <row r="29" spans="1:14">
      <c r="A29">
        <v>48</v>
      </c>
      <c r="B29" t="s">
        <v>485</v>
      </c>
      <c r="C29">
        <v>1</v>
      </c>
      <c r="D29" s="4">
        <v>425.90300000000002</v>
      </c>
      <c r="E29">
        <v>1</v>
      </c>
      <c r="F29" t="s">
        <v>38</v>
      </c>
      <c r="G29">
        <v>0</v>
      </c>
      <c r="H29">
        <v>0</v>
      </c>
    </row>
    <row r="30" spans="1:14">
      <c r="A30">
        <v>49</v>
      </c>
      <c r="B30" t="s">
        <v>485</v>
      </c>
      <c r="C30">
        <v>2</v>
      </c>
      <c r="D30" s="4">
        <v>551.90700000000004</v>
      </c>
      <c r="E30">
        <v>1</v>
      </c>
      <c r="F30" t="s">
        <v>38</v>
      </c>
      <c r="G30">
        <v>0</v>
      </c>
      <c r="H30">
        <v>0</v>
      </c>
    </row>
    <row r="31" spans="1:14">
      <c r="A31">
        <v>50</v>
      </c>
      <c r="B31" t="s">
        <v>485</v>
      </c>
      <c r="C31">
        <v>3</v>
      </c>
      <c r="D31" s="4">
        <v>659.47300000000007</v>
      </c>
      <c r="E31">
        <v>1</v>
      </c>
      <c r="F31" t="s">
        <v>38</v>
      </c>
      <c r="G31">
        <v>0</v>
      </c>
      <c r="H31">
        <v>0</v>
      </c>
    </row>
    <row r="32" spans="1:14">
      <c r="A32">
        <v>51</v>
      </c>
      <c r="B32" t="s">
        <v>485</v>
      </c>
      <c r="C32">
        <v>11</v>
      </c>
      <c r="D32" s="4">
        <v>638.66199999999992</v>
      </c>
      <c r="E32">
        <v>1</v>
      </c>
      <c r="F32" t="s">
        <v>38</v>
      </c>
      <c r="G32">
        <v>0</v>
      </c>
      <c r="H32">
        <v>0</v>
      </c>
    </row>
    <row r="33" spans="1:8">
      <c r="A33">
        <v>52</v>
      </c>
      <c r="B33" t="s">
        <v>485</v>
      </c>
      <c r="C33">
        <v>12</v>
      </c>
      <c r="D33" s="4">
        <v>317.36399999999998</v>
      </c>
      <c r="E33">
        <v>1</v>
      </c>
      <c r="F33" t="s">
        <v>38</v>
      </c>
      <c r="G33">
        <v>0</v>
      </c>
      <c r="H33">
        <v>0</v>
      </c>
    </row>
    <row r="34" spans="1:8">
      <c r="A34">
        <v>53</v>
      </c>
      <c r="B34" t="s">
        <v>485</v>
      </c>
      <c r="C34">
        <v>13</v>
      </c>
      <c r="D34" s="4">
        <v>285.59800000000001</v>
      </c>
      <c r="E34">
        <v>1</v>
      </c>
      <c r="F34" t="s">
        <v>38</v>
      </c>
      <c r="G34">
        <v>0</v>
      </c>
      <c r="H34">
        <v>0</v>
      </c>
    </row>
    <row r="35" spans="1:8">
      <c r="A35">
        <v>54</v>
      </c>
      <c r="B35" t="s">
        <v>485</v>
      </c>
      <c r="C35">
        <v>14</v>
      </c>
      <c r="D35" s="4">
        <v>1016.313</v>
      </c>
      <c r="E35">
        <v>1</v>
      </c>
      <c r="F35" t="s">
        <v>38</v>
      </c>
      <c r="G35">
        <v>0</v>
      </c>
      <c r="H35">
        <v>0</v>
      </c>
    </row>
    <row r="36" spans="1:8">
      <c r="A36">
        <v>55</v>
      </c>
      <c r="B36" t="s">
        <v>10</v>
      </c>
      <c r="C36">
        <v>33</v>
      </c>
      <c r="D36" s="4">
        <v>643</v>
      </c>
      <c r="E36">
        <v>0.38765163297045102</v>
      </c>
      <c r="F36" t="s">
        <v>38</v>
      </c>
      <c r="G36">
        <v>0</v>
      </c>
      <c r="H36">
        <v>0</v>
      </c>
    </row>
    <row r="37" spans="1:8">
      <c r="A37">
        <v>56</v>
      </c>
      <c r="B37" t="s">
        <v>10</v>
      </c>
      <c r="C37">
        <v>45</v>
      </c>
      <c r="D37" s="4">
        <v>460</v>
      </c>
      <c r="E37">
        <v>0.36299999999999999</v>
      </c>
      <c r="F37" t="s">
        <v>38</v>
      </c>
      <c r="G37">
        <v>0</v>
      </c>
      <c r="H37">
        <v>0</v>
      </c>
    </row>
    <row r="38" spans="1:8">
      <c r="A38">
        <v>58</v>
      </c>
      <c r="B38" t="s">
        <v>9</v>
      </c>
      <c r="C38">
        <v>6</v>
      </c>
      <c r="D38" s="4">
        <v>444.2</v>
      </c>
      <c r="E38">
        <v>0.58440792435839717</v>
      </c>
      <c r="F38" t="s">
        <v>38</v>
      </c>
      <c r="G38">
        <v>0</v>
      </c>
      <c r="H38">
        <v>0</v>
      </c>
    </row>
    <row r="39" spans="1:8">
      <c r="A39">
        <v>59</v>
      </c>
      <c r="B39" t="s">
        <v>9</v>
      </c>
      <c r="C39">
        <v>11</v>
      </c>
      <c r="D39" s="4">
        <v>862.64</v>
      </c>
      <c r="E39">
        <v>0.40999999999999992</v>
      </c>
      <c r="F39" t="s">
        <v>38</v>
      </c>
      <c r="G39">
        <v>0</v>
      </c>
      <c r="H39">
        <v>0</v>
      </c>
    </row>
    <row r="40" spans="1:8">
      <c r="A40">
        <v>60</v>
      </c>
      <c r="B40" t="s">
        <v>9</v>
      </c>
      <c r="C40">
        <v>12</v>
      </c>
      <c r="D40" s="4">
        <v>721</v>
      </c>
      <c r="E40">
        <v>0.40999999999999992</v>
      </c>
      <c r="F40" t="s">
        <v>38</v>
      </c>
      <c r="G40">
        <v>0</v>
      </c>
      <c r="H40">
        <v>0</v>
      </c>
    </row>
    <row r="41" spans="1:8">
      <c r="A41">
        <v>61</v>
      </c>
      <c r="B41" t="s">
        <v>9</v>
      </c>
      <c r="C41">
        <v>13</v>
      </c>
      <c r="D41" s="4">
        <v>641</v>
      </c>
      <c r="E41">
        <v>0.41</v>
      </c>
      <c r="F41" t="s">
        <v>38</v>
      </c>
      <c r="G41">
        <v>0</v>
      </c>
      <c r="H41">
        <v>0</v>
      </c>
    </row>
    <row r="42" spans="1:8">
      <c r="A42">
        <v>62</v>
      </c>
      <c r="B42" t="s">
        <v>9</v>
      </c>
      <c r="C42">
        <v>14</v>
      </c>
      <c r="D42" s="4">
        <v>739.29300000000001</v>
      </c>
      <c r="E42">
        <v>0.29418898900706492</v>
      </c>
      <c r="F42" t="s">
        <v>38</v>
      </c>
      <c r="G42">
        <v>0</v>
      </c>
      <c r="H42">
        <v>0</v>
      </c>
    </row>
    <row r="43" spans="1:8">
      <c r="A43">
        <v>63</v>
      </c>
      <c r="B43" t="s">
        <v>9</v>
      </c>
      <c r="C43">
        <v>19</v>
      </c>
      <c r="D43" s="4">
        <v>541.81700000000001</v>
      </c>
      <c r="E43">
        <v>0.40885261998054689</v>
      </c>
      <c r="F43" t="s">
        <v>38</v>
      </c>
      <c r="G43">
        <v>0</v>
      </c>
      <c r="H43">
        <v>0</v>
      </c>
    </row>
    <row r="44" spans="1:8">
      <c r="A44">
        <v>64</v>
      </c>
      <c r="B44" t="s">
        <v>9</v>
      </c>
      <c r="C44">
        <v>20</v>
      </c>
      <c r="D44" s="4">
        <v>557.93399999999997</v>
      </c>
      <c r="E44">
        <v>0.41587463750192682</v>
      </c>
      <c r="F44" t="s">
        <v>38</v>
      </c>
      <c r="G44">
        <v>0</v>
      </c>
      <c r="H44">
        <v>0</v>
      </c>
    </row>
    <row r="45" spans="1:8">
      <c r="A45">
        <v>65</v>
      </c>
      <c r="B45" t="s">
        <v>9</v>
      </c>
      <c r="C45">
        <v>22</v>
      </c>
      <c r="D45" s="4">
        <v>1040.24</v>
      </c>
      <c r="E45">
        <v>0.35755348765669459</v>
      </c>
      <c r="F45" t="s">
        <v>38</v>
      </c>
      <c r="G45">
        <v>0</v>
      </c>
      <c r="H45">
        <v>0</v>
      </c>
    </row>
    <row r="46" spans="1:8">
      <c r="A46">
        <v>66</v>
      </c>
      <c r="B46" t="s">
        <v>9</v>
      </c>
      <c r="C46">
        <v>23</v>
      </c>
      <c r="D46" s="4">
        <v>1101.962</v>
      </c>
      <c r="E46">
        <v>0.4374676880872479</v>
      </c>
      <c r="F46" t="s">
        <v>38</v>
      </c>
      <c r="G46">
        <v>0</v>
      </c>
      <c r="H46">
        <v>0</v>
      </c>
    </row>
    <row r="47" spans="1:8">
      <c r="A47">
        <v>67</v>
      </c>
      <c r="B47" t="s">
        <v>9</v>
      </c>
      <c r="C47">
        <v>28</v>
      </c>
      <c r="D47" s="4">
        <v>655.18101000000001</v>
      </c>
      <c r="E47">
        <v>0.35211968384126402</v>
      </c>
      <c r="F47" t="s">
        <v>38</v>
      </c>
      <c r="G47">
        <v>0</v>
      </c>
      <c r="H47">
        <v>0</v>
      </c>
    </row>
    <row r="48" spans="1:8">
      <c r="A48">
        <v>68</v>
      </c>
      <c r="B48" t="s">
        <v>9</v>
      </c>
      <c r="C48">
        <v>29</v>
      </c>
      <c r="D48" s="4">
        <v>385.096</v>
      </c>
      <c r="E48">
        <v>0.37457672891954208</v>
      </c>
      <c r="F48" t="s">
        <v>38</v>
      </c>
      <c r="G48">
        <v>0</v>
      </c>
      <c r="H48">
        <v>0</v>
      </c>
    </row>
    <row r="49" spans="1:16">
      <c r="A49">
        <v>69</v>
      </c>
      <c r="B49" t="s">
        <v>9</v>
      </c>
      <c r="C49">
        <v>32</v>
      </c>
      <c r="D49" s="4">
        <v>811.6</v>
      </c>
      <c r="E49">
        <v>0.3692304313085264</v>
      </c>
      <c r="F49" t="s">
        <v>38</v>
      </c>
      <c r="G49">
        <v>0</v>
      </c>
      <c r="H49">
        <v>0</v>
      </c>
      <c r="K49">
        <v>36</v>
      </c>
      <c r="L49" t="s">
        <v>509</v>
      </c>
      <c r="M49">
        <v>14</v>
      </c>
      <c r="N49">
        <v>40.207000000000001</v>
      </c>
      <c r="O49">
        <v>1</v>
      </c>
      <c r="P49">
        <v>1</v>
      </c>
    </row>
    <row r="50" spans="1:16">
      <c r="A50">
        <v>70</v>
      </c>
      <c r="B50" t="s">
        <v>480</v>
      </c>
      <c r="C50">
        <v>-1</v>
      </c>
      <c r="D50" s="4">
        <v>3000</v>
      </c>
      <c r="E50">
        <v>1</v>
      </c>
      <c r="F50" t="s">
        <v>38</v>
      </c>
      <c r="G50">
        <v>0</v>
      </c>
      <c r="H50">
        <v>0</v>
      </c>
      <c r="K50">
        <v>57</v>
      </c>
      <c r="L50" t="s">
        <v>484</v>
      </c>
      <c r="M50">
        <v>14</v>
      </c>
      <c r="N50">
        <v>1.7679999999999969</v>
      </c>
      <c r="O50">
        <v>0.3</v>
      </c>
      <c r="P50">
        <v>0.74200913242009103</v>
      </c>
    </row>
    <row r="51" spans="1:16">
      <c r="A51">
        <v>71</v>
      </c>
      <c r="B51" t="s">
        <v>480</v>
      </c>
      <c r="C51">
        <v>-2</v>
      </c>
      <c r="D51" s="4">
        <v>3000</v>
      </c>
      <c r="E51">
        <v>1</v>
      </c>
      <c r="F51" t="s">
        <v>38</v>
      </c>
      <c r="G51">
        <v>0</v>
      </c>
      <c r="H51">
        <v>0</v>
      </c>
      <c r="K51" t="s">
        <v>519</v>
      </c>
    </row>
    <row r="52" spans="1:16">
      <c r="A52">
        <v>72</v>
      </c>
      <c r="B52" t="s">
        <v>481</v>
      </c>
      <c r="C52">
        <v>-1</v>
      </c>
      <c r="D52" s="4">
        <v>3000</v>
      </c>
      <c r="E52">
        <v>1</v>
      </c>
      <c r="F52" t="s">
        <v>38</v>
      </c>
      <c r="G52">
        <v>0</v>
      </c>
      <c r="H52">
        <v>0</v>
      </c>
      <c r="K52" t="s">
        <v>519</v>
      </c>
    </row>
    <row r="53" spans="1:16">
      <c r="A53">
        <v>73</v>
      </c>
      <c r="B53" t="s">
        <v>481</v>
      </c>
      <c r="C53">
        <v>-2</v>
      </c>
      <c r="D53" s="4">
        <v>3000</v>
      </c>
      <c r="E53">
        <v>1</v>
      </c>
      <c r="F53" t="s">
        <v>38</v>
      </c>
      <c r="G53">
        <v>0</v>
      </c>
      <c r="H53">
        <v>0</v>
      </c>
      <c r="K53" t="s">
        <v>519</v>
      </c>
    </row>
    <row r="54" spans="1:16">
      <c r="A54">
        <v>74</v>
      </c>
      <c r="B54" t="s">
        <v>485</v>
      </c>
      <c r="C54">
        <v>-2</v>
      </c>
      <c r="D54" s="4">
        <v>3000</v>
      </c>
      <c r="E54">
        <v>1</v>
      </c>
      <c r="F54" t="s">
        <v>38</v>
      </c>
      <c r="G54">
        <v>0</v>
      </c>
      <c r="H54">
        <v>0</v>
      </c>
      <c r="K54" t="s">
        <v>519</v>
      </c>
    </row>
    <row r="55" spans="1:16">
      <c r="A55">
        <v>75</v>
      </c>
      <c r="B55" t="s">
        <v>485</v>
      </c>
      <c r="C55">
        <v>-1</v>
      </c>
      <c r="D55" s="4">
        <v>3000</v>
      </c>
      <c r="E55">
        <v>1</v>
      </c>
      <c r="F55" t="s">
        <v>38</v>
      </c>
      <c r="G55">
        <v>0</v>
      </c>
      <c r="H55">
        <v>0</v>
      </c>
      <c r="K55" t="s">
        <v>519</v>
      </c>
    </row>
    <row r="56" spans="1:16">
      <c r="A56">
        <v>76</v>
      </c>
      <c r="B56" s="34" t="s">
        <v>481</v>
      </c>
      <c r="C56" s="34">
        <v>1</v>
      </c>
      <c r="D56" s="35">
        <v>5000</v>
      </c>
      <c r="E56" s="34">
        <v>1</v>
      </c>
      <c r="F56" s="34" t="s">
        <v>38</v>
      </c>
      <c r="G56" s="34">
        <v>0</v>
      </c>
      <c r="H56" s="34">
        <v>0</v>
      </c>
      <c r="K56" t="s">
        <v>518</v>
      </c>
    </row>
    <row r="57" spans="1:16">
      <c r="A57">
        <v>77</v>
      </c>
      <c r="B57" s="34" t="s">
        <v>485</v>
      </c>
      <c r="C57" s="34">
        <v>1</v>
      </c>
      <c r="D57" s="35">
        <v>6000</v>
      </c>
      <c r="E57" s="34">
        <v>1</v>
      </c>
      <c r="F57" s="34" t="s">
        <v>38</v>
      </c>
      <c r="G57" s="34">
        <v>0</v>
      </c>
      <c r="H57" s="34">
        <v>0</v>
      </c>
      <c r="K57" t="s">
        <v>518</v>
      </c>
    </row>
    <row r="58" spans="1:16">
      <c r="A58">
        <v>78</v>
      </c>
      <c r="B58" t="s">
        <v>480</v>
      </c>
      <c r="C58" s="34">
        <v>1</v>
      </c>
      <c r="D58" s="35">
        <v>8000</v>
      </c>
      <c r="E58" s="34">
        <v>1</v>
      </c>
      <c r="F58" s="34" t="s">
        <v>38</v>
      </c>
      <c r="G58" s="34">
        <v>0</v>
      </c>
      <c r="H58" s="34">
        <v>0</v>
      </c>
    </row>
  </sheetData>
  <autoFilter ref="A1:I58" xr:uid="{BAFC4957-C263-4562-A44D-8879B8EAAB8F}">
    <sortState xmlns:xlrd2="http://schemas.microsoft.com/office/spreadsheetml/2017/richdata2" ref="A2:I51">
      <sortCondition ref="A1:A51"/>
    </sortState>
  </autoFilter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7D7E-8EA8-41FA-80A1-AD42ABF26600}">
  <dimension ref="A1:F14"/>
  <sheetViews>
    <sheetView workbookViewId="0">
      <selection activeCell="F37" sqref="F37"/>
    </sheetView>
  </sheetViews>
  <sheetFormatPr defaultRowHeight="15"/>
  <cols>
    <col min="1" max="1" width="43.42578125" customWidth="1"/>
    <col min="2" max="2" width="14.85546875" customWidth="1"/>
  </cols>
  <sheetData>
    <row r="1" spans="1:6">
      <c r="B1">
        <v>2020</v>
      </c>
      <c r="C1">
        <v>2030</v>
      </c>
      <c r="F1" t="s">
        <v>516</v>
      </c>
    </row>
    <row r="2" spans="1:6">
      <c r="A2" s="32" t="s">
        <v>494</v>
      </c>
      <c r="B2">
        <v>4236.9939999999997</v>
      </c>
      <c r="C2" s="33">
        <v>7432</v>
      </c>
      <c r="D2">
        <f>C2-B2</f>
        <v>3195.0060000000003</v>
      </c>
    </row>
    <row r="3" spans="1:6">
      <c r="A3" s="32" t="s">
        <v>495</v>
      </c>
      <c r="B3">
        <v>962.69</v>
      </c>
      <c r="C3" s="33">
        <v>21000</v>
      </c>
      <c r="D3">
        <f t="shared" ref="D3:D13" si="0">C3-B3</f>
        <v>20037.310000000001</v>
      </c>
    </row>
    <row r="4" spans="1:6">
      <c r="A4" s="32" t="s">
        <v>496</v>
      </c>
      <c r="B4">
        <v>6789.9099999999989</v>
      </c>
      <c r="C4" s="33">
        <v>25757</v>
      </c>
      <c r="D4">
        <f t="shared" si="0"/>
        <v>18967.09</v>
      </c>
    </row>
    <row r="5" spans="1:6">
      <c r="A5" s="32" t="s">
        <v>513</v>
      </c>
      <c r="B5">
        <f xml:space="preserve"> 16087 + 1103</f>
        <v>17190</v>
      </c>
      <c r="C5" s="33">
        <v>16180</v>
      </c>
      <c r="D5">
        <f t="shared" si="0"/>
        <v>-1010</v>
      </c>
    </row>
    <row r="6" spans="1:6">
      <c r="A6" s="32" t="s">
        <v>12</v>
      </c>
      <c r="B6">
        <v>484</v>
      </c>
      <c r="C6" s="33">
        <v>484</v>
      </c>
      <c r="D6">
        <f t="shared" si="0"/>
        <v>0</v>
      </c>
    </row>
    <row r="7" spans="1:6">
      <c r="A7" s="32" t="s">
        <v>499</v>
      </c>
      <c r="C7" s="33">
        <v>0</v>
      </c>
      <c r="D7">
        <f t="shared" si="0"/>
        <v>0</v>
      </c>
    </row>
    <row r="8" spans="1:6">
      <c r="A8" s="32" t="s">
        <v>500</v>
      </c>
      <c r="C8" s="33">
        <v>10430</v>
      </c>
      <c r="D8">
        <f t="shared" si="0"/>
        <v>10430</v>
      </c>
    </row>
    <row r="9" spans="1:6">
      <c r="A9" s="32" t="s">
        <v>501</v>
      </c>
      <c r="C9" s="33">
        <v>0</v>
      </c>
      <c r="D9">
        <f t="shared" si="0"/>
        <v>0</v>
      </c>
    </row>
    <row r="10" spans="1:6">
      <c r="A10" s="32" t="s">
        <v>502</v>
      </c>
      <c r="B10">
        <v>632.76800000000003</v>
      </c>
      <c r="C10" s="33">
        <v>1580</v>
      </c>
      <c r="D10">
        <f t="shared" si="0"/>
        <v>947.23199999999997</v>
      </c>
    </row>
    <row r="11" spans="1:6">
      <c r="A11" s="32" t="s">
        <v>503</v>
      </c>
      <c r="B11">
        <v>40.207000000000001</v>
      </c>
      <c r="C11" s="33">
        <v>42</v>
      </c>
      <c r="D11">
        <f t="shared" si="0"/>
        <v>1.7929999999999993</v>
      </c>
    </row>
    <row r="12" spans="1:6">
      <c r="A12" s="32" t="s">
        <v>504</v>
      </c>
      <c r="C12" s="33">
        <v>0</v>
      </c>
      <c r="D12">
        <f t="shared" si="0"/>
        <v>0</v>
      </c>
    </row>
    <row r="13" spans="1:6">
      <c r="A13" s="32" t="s">
        <v>514</v>
      </c>
      <c r="B13">
        <v>4060</v>
      </c>
      <c r="C13" s="33">
        <v>4147</v>
      </c>
      <c r="D13">
        <f t="shared" si="0"/>
        <v>87</v>
      </c>
    </row>
    <row r="14" spans="1:6">
      <c r="B14">
        <f>SUM(B2:B13)</f>
        <v>34396.568999999996</v>
      </c>
      <c r="C14">
        <f>SUM(C2:C13)</f>
        <v>87052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 filterMode="1">
    <tabColor rgb="FFFFC000"/>
  </sheetPr>
  <dimension ref="A1:V190"/>
  <sheetViews>
    <sheetView zoomScale="85" zoomScaleNormal="85" workbookViewId="0">
      <selection activeCell="K63" sqref="K63:K69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  <col min="14" max="14" width="31.5703125" bestFit="1" customWidth="1"/>
    <col min="15" max="15" width="15.140625" bestFit="1" customWidth="1"/>
    <col min="16" max="16" width="11" bestFit="1" customWidth="1"/>
    <col min="18" max="18" width="31.5703125" bestFit="1" customWidth="1"/>
    <col min="19" max="19" width="15.140625" bestFit="1" customWidth="1"/>
    <col min="21" max="21" width="31.5703125" bestFit="1" customWidth="1"/>
    <col min="22" max="22" width="15.140625" bestFit="1" customWidth="1"/>
  </cols>
  <sheetData>
    <row r="1" spans="1:22">
      <c r="A1" s="18" t="s">
        <v>456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41</v>
      </c>
      <c r="G1" s="18" t="s">
        <v>4</v>
      </c>
      <c r="H1" s="18" t="s">
        <v>5</v>
      </c>
      <c r="I1" s="18" t="s">
        <v>40</v>
      </c>
      <c r="J1" s="18" t="s">
        <v>37</v>
      </c>
      <c r="K1" t="s">
        <v>455</v>
      </c>
      <c r="O1" t="s">
        <v>452</v>
      </c>
    </row>
    <row r="2" spans="1:22" hidden="1">
      <c r="A2" s="18">
        <v>128</v>
      </c>
      <c r="B2" s="18" t="s">
        <v>8</v>
      </c>
      <c r="C2" s="18">
        <v>25</v>
      </c>
      <c r="D2" s="18">
        <v>630</v>
      </c>
      <c r="E2" s="18">
        <v>0.41</v>
      </c>
      <c r="F2" s="18">
        <v>0.9</v>
      </c>
      <c r="G2" s="18" t="s">
        <v>38</v>
      </c>
      <c r="H2" s="18" t="s">
        <v>39</v>
      </c>
      <c r="I2" s="18">
        <v>0</v>
      </c>
      <c r="J2" s="18">
        <v>0</v>
      </c>
      <c r="K2">
        <v>2020</v>
      </c>
      <c r="O2" t="s">
        <v>453</v>
      </c>
    </row>
    <row r="3" spans="1:22" hidden="1">
      <c r="A3" s="18">
        <v>47</v>
      </c>
      <c r="B3" s="18" t="s">
        <v>42</v>
      </c>
      <c r="C3" s="18">
        <v>16</v>
      </c>
      <c r="D3" s="18">
        <v>78</v>
      </c>
      <c r="E3" s="18">
        <v>0.1</v>
      </c>
      <c r="F3" s="18">
        <v>0.9</v>
      </c>
      <c r="G3" s="18" t="s">
        <v>38</v>
      </c>
      <c r="H3" s="18" t="s">
        <v>39</v>
      </c>
      <c r="I3" s="18">
        <v>0</v>
      </c>
      <c r="J3" s="18">
        <v>0</v>
      </c>
      <c r="K3">
        <v>2020</v>
      </c>
      <c r="O3" t="s">
        <v>454</v>
      </c>
    </row>
    <row r="4" spans="1:22" hidden="1">
      <c r="A4" s="18">
        <v>68</v>
      </c>
      <c r="B4" s="18" t="s">
        <v>42</v>
      </c>
      <c r="C4" s="18">
        <v>58</v>
      </c>
      <c r="D4" s="18">
        <v>3.04</v>
      </c>
      <c r="E4" s="18">
        <v>0.3</v>
      </c>
      <c r="F4" s="18">
        <v>0.9</v>
      </c>
      <c r="G4" s="18" t="s">
        <v>38</v>
      </c>
      <c r="H4" s="18" t="s">
        <v>39</v>
      </c>
      <c r="I4" s="18">
        <v>0</v>
      </c>
      <c r="J4" s="18">
        <v>0</v>
      </c>
      <c r="K4">
        <v>2025</v>
      </c>
    </row>
    <row r="5" spans="1:22" hidden="1">
      <c r="A5" s="18">
        <v>67</v>
      </c>
      <c r="B5" s="18" t="s">
        <v>42</v>
      </c>
      <c r="C5" s="18">
        <v>54</v>
      </c>
      <c r="D5" s="18">
        <v>5</v>
      </c>
      <c r="E5" s="18">
        <v>0.3</v>
      </c>
      <c r="F5" s="18">
        <v>0.9</v>
      </c>
      <c r="G5" s="18" t="s">
        <v>38</v>
      </c>
      <c r="H5" s="18" t="s">
        <v>39</v>
      </c>
      <c r="I5" s="18">
        <v>0</v>
      </c>
      <c r="J5" s="18">
        <v>0</v>
      </c>
      <c r="K5">
        <v>2025</v>
      </c>
      <c r="R5" t="s">
        <v>511</v>
      </c>
      <c r="U5" t="s">
        <v>512</v>
      </c>
    </row>
    <row r="6" spans="1:22" hidden="1">
      <c r="A6" s="18">
        <v>66</v>
      </c>
      <c r="B6" s="18" t="s">
        <v>42</v>
      </c>
      <c r="C6" s="18">
        <v>44</v>
      </c>
      <c r="D6" s="18">
        <v>10.5</v>
      </c>
      <c r="E6" s="18">
        <v>0.3</v>
      </c>
      <c r="F6" s="18">
        <v>0.9</v>
      </c>
      <c r="G6" s="18" t="s">
        <v>38</v>
      </c>
      <c r="H6" s="18" t="s">
        <v>39</v>
      </c>
      <c r="I6" s="18">
        <v>0</v>
      </c>
      <c r="J6" s="18">
        <v>0</v>
      </c>
      <c r="K6">
        <v>2025</v>
      </c>
      <c r="N6" s="2" t="s">
        <v>1</v>
      </c>
      <c r="O6" t="s">
        <v>510</v>
      </c>
      <c r="R6" s="2" t="s">
        <v>20</v>
      </c>
      <c r="S6" t="s">
        <v>22</v>
      </c>
      <c r="U6" s="2" t="s">
        <v>20</v>
      </c>
      <c r="V6" t="s">
        <v>22</v>
      </c>
    </row>
    <row r="7" spans="1:22" hidden="1">
      <c r="A7" s="18">
        <v>63</v>
      </c>
      <c r="B7" s="18" t="s">
        <v>42</v>
      </c>
      <c r="C7" s="18">
        <v>39</v>
      </c>
      <c r="D7" s="18">
        <v>27</v>
      </c>
      <c r="E7" s="18">
        <v>0.11</v>
      </c>
      <c r="F7" s="18">
        <v>0.7</v>
      </c>
      <c r="G7" s="18" t="s">
        <v>38</v>
      </c>
      <c r="H7" s="18" t="s">
        <v>39</v>
      </c>
      <c r="I7" s="18">
        <v>0</v>
      </c>
      <c r="J7" s="18">
        <v>0</v>
      </c>
      <c r="K7">
        <v>2025</v>
      </c>
      <c r="R7" s="3" t="s">
        <v>6</v>
      </c>
      <c r="S7">
        <v>631</v>
      </c>
      <c r="U7" s="3" t="s">
        <v>6</v>
      </c>
      <c r="V7">
        <v>631</v>
      </c>
    </row>
    <row r="8" spans="1:22" hidden="1">
      <c r="A8" s="18">
        <v>64</v>
      </c>
      <c r="B8" s="18" t="s">
        <v>42</v>
      </c>
      <c r="C8" s="18">
        <v>34</v>
      </c>
      <c r="D8" s="18">
        <v>27</v>
      </c>
      <c r="E8" s="18">
        <v>0.3</v>
      </c>
      <c r="F8" s="18">
        <v>0.9</v>
      </c>
      <c r="G8" s="18" t="s">
        <v>38</v>
      </c>
      <c r="H8" s="18" t="s">
        <v>39</v>
      </c>
      <c r="I8" s="18">
        <v>0</v>
      </c>
      <c r="J8" s="18">
        <v>0</v>
      </c>
      <c r="K8">
        <v>2025</v>
      </c>
      <c r="N8" s="2" t="s">
        <v>20</v>
      </c>
      <c r="O8" t="s">
        <v>22</v>
      </c>
      <c r="R8" s="3" t="s">
        <v>9</v>
      </c>
      <c r="S8">
        <v>8703</v>
      </c>
      <c r="U8" s="3" t="s">
        <v>9</v>
      </c>
      <c r="V8">
        <v>7586</v>
      </c>
    </row>
    <row r="9" spans="1:22" hidden="1">
      <c r="A9" s="18">
        <v>59</v>
      </c>
      <c r="B9" s="18" t="s">
        <v>42</v>
      </c>
      <c r="C9" s="18">
        <v>27</v>
      </c>
      <c r="D9" s="18">
        <v>45</v>
      </c>
      <c r="E9" s="18">
        <v>0.33</v>
      </c>
      <c r="F9" s="18">
        <v>0.9</v>
      </c>
      <c r="G9" s="18" t="s">
        <v>38</v>
      </c>
      <c r="H9" s="18" t="s">
        <v>39</v>
      </c>
      <c r="I9" s="18">
        <v>0</v>
      </c>
      <c r="J9" s="18">
        <v>0</v>
      </c>
      <c r="K9">
        <v>2025</v>
      </c>
      <c r="N9" s="3" t="s">
        <v>6</v>
      </c>
      <c r="O9">
        <v>631</v>
      </c>
      <c r="R9" s="3" t="s">
        <v>42</v>
      </c>
      <c r="S9">
        <v>8505.0030100000022</v>
      </c>
      <c r="U9" s="3" t="s">
        <v>42</v>
      </c>
      <c r="V9">
        <v>8505.0030100000022</v>
      </c>
    </row>
    <row r="10" spans="1:22" hidden="1">
      <c r="A10" s="18">
        <v>60</v>
      </c>
      <c r="B10" s="18" t="s">
        <v>42</v>
      </c>
      <c r="C10" s="18">
        <v>26</v>
      </c>
      <c r="D10" s="18">
        <v>40</v>
      </c>
      <c r="E10" s="18">
        <v>0.30277680000000001</v>
      </c>
      <c r="F10" s="18">
        <v>0.9</v>
      </c>
      <c r="G10" s="18" t="s">
        <v>38</v>
      </c>
      <c r="H10" s="18" t="s">
        <v>39</v>
      </c>
      <c r="I10" s="18">
        <v>0</v>
      </c>
      <c r="J10" s="18">
        <v>0</v>
      </c>
      <c r="K10">
        <v>2025</v>
      </c>
      <c r="N10" s="3" t="s">
        <v>438</v>
      </c>
      <c r="O10">
        <v>1.488</v>
      </c>
      <c r="R10" s="3" t="s">
        <v>8</v>
      </c>
      <c r="S10">
        <v>4060</v>
      </c>
      <c r="U10" s="3" t="s">
        <v>8</v>
      </c>
      <c r="V10">
        <v>4060</v>
      </c>
    </row>
    <row r="11" spans="1:22" hidden="1">
      <c r="A11" s="18">
        <v>58</v>
      </c>
      <c r="B11" s="18" t="s">
        <v>42</v>
      </c>
      <c r="C11" s="18">
        <v>25</v>
      </c>
      <c r="D11" s="18">
        <v>48.4</v>
      </c>
      <c r="E11" s="18">
        <v>0.39</v>
      </c>
      <c r="F11" s="18">
        <v>0.9</v>
      </c>
      <c r="G11" s="18" t="s">
        <v>38</v>
      </c>
      <c r="H11" s="18" t="s">
        <v>39</v>
      </c>
      <c r="I11" s="18">
        <v>0</v>
      </c>
      <c r="J11" s="18">
        <v>0</v>
      </c>
      <c r="K11">
        <v>2025</v>
      </c>
      <c r="N11" s="3" t="s">
        <v>9</v>
      </c>
      <c r="O11">
        <v>12304.164953660949</v>
      </c>
      <c r="R11" s="3" t="s">
        <v>11</v>
      </c>
      <c r="S11">
        <v>41.279000000000003</v>
      </c>
      <c r="U11" s="3" t="s">
        <v>11</v>
      </c>
      <c r="V11">
        <v>41.279000000000003</v>
      </c>
    </row>
    <row r="12" spans="1:22" hidden="1">
      <c r="A12" s="18">
        <v>49</v>
      </c>
      <c r="B12" s="18" t="s">
        <v>42</v>
      </c>
      <c r="C12" s="18">
        <v>24</v>
      </c>
      <c r="D12" s="18">
        <v>150</v>
      </c>
      <c r="E12" s="18">
        <v>0.4</v>
      </c>
      <c r="F12" s="18">
        <v>0.9</v>
      </c>
      <c r="G12" s="18" t="s">
        <v>38</v>
      </c>
      <c r="H12" s="18" t="s">
        <v>39</v>
      </c>
      <c r="I12" s="18">
        <v>0</v>
      </c>
      <c r="J12" s="18">
        <v>0</v>
      </c>
      <c r="K12">
        <v>2025</v>
      </c>
      <c r="N12" s="3" t="s">
        <v>42</v>
      </c>
      <c r="O12">
        <v>8505.003010000004</v>
      </c>
      <c r="R12" s="3" t="s">
        <v>12</v>
      </c>
      <c r="S12">
        <v>484</v>
      </c>
      <c r="U12" s="3" t="s">
        <v>12</v>
      </c>
      <c r="V12">
        <v>484</v>
      </c>
    </row>
    <row r="13" spans="1:22" hidden="1">
      <c r="A13" s="18">
        <v>54</v>
      </c>
      <c r="B13" s="18" t="s">
        <v>42</v>
      </c>
      <c r="C13" s="18">
        <v>23</v>
      </c>
      <c r="D13" s="18">
        <v>80</v>
      </c>
      <c r="E13" s="18">
        <v>0.4</v>
      </c>
      <c r="F13" s="18">
        <v>0.9</v>
      </c>
      <c r="G13" s="18" t="s">
        <v>38</v>
      </c>
      <c r="H13" s="18" t="s">
        <v>39</v>
      </c>
      <c r="I13" s="18">
        <v>0</v>
      </c>
      <c r="J13" s="18">
        <v>0</v>
      </c>
      <c r="K13">
        <v>2025</v>
      </c>
      <c r="N13" s="3" t="s">
        <v>8</v>
      </c>
      <c r="O13">
        <v>4060</v>
      </c>
      <c r="R13" s="3" t="s">
        <v>10</v>
      </c>
      <c r="S13">
        <v>1103</v>
      </c>
      <c r="U13" s="3" t="s">
        <v>10</v>
      </c>
      <c r="V13">
        <v>1103</v>
      </c>
    </row>
    <row r="14" spans="1:22" hidden="1">
      <c r="A14" s="18">
        <v>57</v>
      </c>
      <c r="B14" s="18" t="s">
        <v>42</v>
      </c>
      <c r="C14" s="18">
        <v>22</v>
      </c>
      <c r="D14" s="18">
        <v>52.634</v>
      </c>
      <c r="E14" s="18">
        <v>0.4</v>
      </c>
      <c r="F14" s="18">
        <v>0.9</v>
      </c>
      <c r="G14" s="18" t="s">
        <v>38</v>
      </c>
      <c r="H14" s="18" t="s">
        <v>39</v>
      </c>
      <c r="I14" s="18">
        <v>0</v>
      </c>
      <c r="J14" s="18">
        <v>0</v>
      </c>
      <c r="K14">
        <v>2025</v>
      </c>
      <c r="N14" s="3" t="s">
        <v>11</v>
      </c>
      <c r="O14">
        <v>41.279000000000003</v>
      </c>
      <c r="R14" s="3" t="s">
        <v>15</v>
      </c>
      <c r="S14">
        <v>9884.9939999999988</v>
      </c>
      <c r="U14" s="3" t="s">
        <v>15</v>
      </c>
      <c r="V14">
        <v>6789.91</v>
      </c>
    </row>
    <row r="15" spans="1:22" hidden="1">
      <c r="A15" s="18">
        <v>55</v>
      </c>
      <c r="B15" s="18" t="s">
        <v>42</v>
      </c>
      <c r="C15" s="18">
        <v>21</v>
      </c>
      <c r="D15" s="18">
        <v>79.2</v>
      </c>
      <c r="E15" s="18">
        <v>0.4</v>
      </c>
      <c r="F15" s="18">
        <v>0.9</v>
      </c>
      <c r="G15" s="18" t="s">
        <v>38</v>
      </c>
      <c r="H15" s="18" t="s">
        <v>39</v>
      </c>
      <c r="I15" s="18">
        <v>0</v>
      </c>
      <c r="J15" s="18">
        <v>0</v>
      </c>
      <c r="K15">
        <v>2025</v>
      </c>
      <c r="N15" s="3" t="s">
        <v>12</v>
      </c>
      <c r="O15">
        <v>484</v>
      </c>
      <c r="R15" s="3" t="s">
        <v>14</v>
      </c>
      <c r="S15">
        <v>2248.107</v>
      </c>
      <c r="U15" s="3" t="s">
        <v>14</v>
      </c>
      <c r="V15">
        <v>962.67899999999997</v>
      </c>
    </row>
    <row r="16" spans="1:22" hidden="1">
      <c r="A16" s="18">
        <v>56</v>
      </c>
      <c r="B16" s="18" t="s">
        <v>42</v>
      </c>
      <c r="C16" s="18">
        <v>20</v>
      </c>
      <c r="D16" s="18">
        <v>62.167000000000002</v>
      </c>
      <c r="E16" s="18">
        <v>0.4</v>
      </c>
      <c r="F16" s="18">
        <v>0.9</v>
      </c>
      <c r="G16" s="18" t="s">
        <v>38</v>
      </c>
      <c r="H16" s="18" t="s">
        <v>39</v>
      </c>
      <c r="I16" s="18">
        <v>0</v>
      </c>
      <c r="J16" s="18">
        <v>0</v>
      </c>
      <c r="K16">
        <v>2025</v>
      </c>
      <c r="N16" s="3" t="s">
        <v>10</v>
      </c>
      <c r="O16">
        <v>3328.24</v>
      </c>
      <c r="R16" s="3" t="s">
        <v>13</v>
      </c>
      <c r="S16">
        <v>4153.0559999999996</v>
      </c>
      <c r="U16" s="3" t="s">
        <v>13</v>
      </c>
      <c r="V16">
        <v>3634.114</v>
      </c>
    </row>
    <row r="17" spans="1:22" hidden="1">
      <c r="A17" s="18">
        <v>61</v>
      </c>
      <c r="B17" s="18" t="s">
        <v>42</v>
      </c>
      <c r="C17" s="18">
        <v>19</v>
      </c>
      <c r="D17" s="18">
        <v>38.6</v>
      </c>
      <c r="E17" s="18">
        <v>0.41</v>
      </c>
      <c r="F17" s="18">
        <v>0.9</v>
      </c>
      <c r="G17" s="18" t="s">
        <v>38</v>
      </c>
      <c r="H17" s="18" t="s">
        <v>39</v>
      </c>
      <c r="I17" s="18">
        <v>0</v>
      </c>
      <c r="J17" s="18">
        <v>0</v>
      </c>
      <c r="K17">
        <v>2025</v>
      </c>
      <c r="N17" s="3" t="s">
        <v>15</v>
      </c>
      <c r="O17">
        <v>42578.866999999998</v>
      </c>
      <c r="R17" s="3" t="s">
        <v>21</v>
      </c>
      <c r="S17">
        <v>39813.439010000002</v>
      </c>
      <c r="U17" s="3" t="s">
        <v>21</v>
      </c>
      <c r="V17">
        <v>33796.985009999997</v>
      </c>
    </row>
    <row r="18" spans="1:22" hidden="1">
      <c r="A18" s="18">
        <v>65</v>
      </c>
      <c r="B18" s="18" t="s">
        <v>42</v>
      </c>
      <c r="C18" s="18">
        <v>18</v>
      </c>
      <c r="D18" s="18">
        <v>25.366</v>
      </c>
      <c r="E18" s="18">
        <v>0.41</v>
      </c>
      <c r="F18" s="18">
        <v>0.9</v>
      </c>
      <c r="G18" s="18" t="s">
        <v>38</v>
      </c>
      <c r="H18" s="18" t="s">
        <v>39</v>
      </c>
      <c r="I18" s="18">
        <v>0</v>
      </c>
      <c r="J18" s="18">
        <v>0</v>
      </c>
      <c r="K18">
        <v>2025</v>
      </c>
      <c r="N18" s="3" t="s">
        <v>14</v>
      </c>
      <c r="O18">
        <v>22147.101000000002</v>
      </c>
    </row>
    <row r="19" spans="1:22" hidden="1">
      <c r="A19" s="18">
        <v>62</v>
      </c>
      <c r="B19" s="18" t="s">
        <v>42</v>
      </c>
      <c r="C19" s="18">
        <v>17</v>
      </c>
      <c r="D19" s="18">
        <v>34</v>
      </c>
      <c r="E19" s="18">
        <v>0.41</v>
      </c>
      <c r="F19" s="18">
        <v>0.9</v>
      </c>
      <c r="G19" s="18" t="s">
        <v>38</v>
      </c>
      <c r="H19" s="18" t="s">
        <v>39</v>
      </c>
      <c r="I19" s="18">
        <v>0</v>
      </c>
      <c r="J19" s="18">
        <v>0</v>
      </c>
      <c r="K19">
        <v>2025</v>
      </c>
      <c r="N19" s="3" t="s">
        <v>13</v>
      </c>
      <c r="O19">
        <v>7173.9139999999998</v>
      </c>
    </row>
    <row r="20" spans="1:22" hidden="1">
      <c r="A20" s="18">
        <v>53</v>
      </c>
      <c r="B20" s="18" t="s">
        <v>42</v>
      </c>
      <c r="C20" s="18">
        <v>16</v>
      </c>
      <c r="D20" s="18">
        <v>82</v>
      </c>
      <c r="E20" s="18">
        <v>0.41</v>
      </c>
      <c r="F20" s="18">
        <v>0.9</v>
      </c>
      <c r="G20" s="18" t="s">
        <v>38</v>
      </c>
      <c r="H20" s="18" t="s">
        <v>39</v>
      </c>
      <c r="I20" s="18">
        <v>0</v>
      </c>
      <c r="J20" s="18">
        <v>0</v>
      </c>
      <c r="K20">
        <v>2025</v>
      </c>
      <c r="N20" s="3" t="s">
        <v>486</v>
      </c>
    </row>
    <row r="21" spans="1:22" hidden="1">
      <c r="A21" s="18">
        <v>51</v>
      </c>
      <c r="B21" s="18" t="s">
        <v>42</v>
      </c>
      <c r="C21" s="18">
        <v>15</v>
      </c>
      <c r="D21" s="18">
        <v>121.033</v>
      </c>
      <c r="E21" s="18">
        <v>0.41</v>
      </c>
      <c r="F21" s="18">
        <v>0.9</v>
      </c>
      <c r="G21" s="18" t="s">
        <v>38</v>
      </c>
      <c r="H21" s="18" t="s">
        <v>39</v>
      </c>
      <c r="I21" s="18">
        <v>0</v>
      </c>
      <c r="J21" s="18">
        <v>0</v>
      </c>
      <c r="K21">
        <v>2025</v>
      </c>
      <c r="N21" s="3" t="s">
        <v>21</v>
      </c>
      <c r="O21">
        <v>101255.05696366094</v>
      </c>
    </row>
    <row r="22" spans="1:22" hidden="1">
      <c r="A22" s="18">
        <v>48</v>
      </c>
      <c r="B22" s="18" t="s">
        <v>42</v>
      </c>
      <c r="C22" s="18">
        <v>14</v>
      </c>
      <c r="D22" s="18">
        <v>641</v>
      </c>
      <c r="E22" s="18">
        <v>0.41</v>
      </c>
      <c r="F22" s="18">
        <v>0.9</v>
      </c>
      <c r="G22" s="18" t="s">
        <v>38</v>
      </c>
      <c r="H22" s="18" t="s">
        <v>39</v>
      </c>
      <c r="I22" s="18">
        <v>0</v>
      </c>
      <c r="J22" s="18">
        <v>0</v>
      </c>
      <c r="K22">
        <v>2025</v>
      </c>
    </row>
    <row r="23" spans="1:22" hidden="1">
      <c r="A23" s="18">
        <v>50</v>
      </c>
      <c r="B23" s="18" t="s">
        <v>42</v>
      </c>
      <c r="C23" s="18">
        <v>11</v>
      </c>
      <c r="D23" s="18">
        <v>132.63999999999999</v>
      </c>
      <c r="E23" s="18">
        <v>0.41</v>
      </c>
      <c r="F23" s="18">
        <v>0.9</v>
      </c>
      <c r="G23" s="18" t="s">
        <v>38</v>
      </c>
      <c r="H23" s="18" t="s">
        <v>39</v>
      </c>
      <c r="I23" s="18">
        <v>0</v>
      </c>
      <c r="J23" s="18">
        <v>0</v>
      </c>
      <c r="K23">
        <v>2025</v>
      </c>
    </row>
    <row r="24" spans="1:22" hidden="1">
      <c r="A24" s="18">
        <v>52</v>
      </c>
      <c r="B24" s="18" t="s">
        <v>42</v>
      </c>
      <c r="C24" s="18">
        <v>10</v>
      </c>
      <c r="D24" s="18">
        <v>115</v>
      </c>
      <c r="E24" s="18">
        <v>0.41</v>
      </c>
      <c r="F24" s="18">
        <v>0.9</v>
      </c>
      <c r="G24" s="18" t="s">
        <v>38</v>
      </c>
      <c r="H24" s="18" t="s">
        <v>39</v>
      </c>
      <c r="I24" s="18">
        <v>0</v>
      </c>
      <c r="J24" s="18">
        <v>0</v>
      </c>
      <c r="K24">
        <v>2025</v>
      </c>
    </row>
    <row r="25" spans="1:22" hidden="1">
      <c r="A25" s="18">
        <v>135</v>
      </c>
      <c r="B25" s="18" t="s">
        <v>10</v>
      </c>
      <c r="C25" s="18">
        <v>46</v>
      </c>
      <c r="D25" s="18">
        <v>324</v>
      </c>
      <c r="E25" s="18">
        <v>0.36299999999999999</v>
      </c>
      <c r="F25" s="18">
        <v>0.9</v>
      </c>
      <c r="G25" s="18" t="s">
        <v>38</v>
      </c>
      <c r="H25" s="18" t="s">
        <v>39</v>
      </c>
      <c r="I25" s="18">
        <v>0</v>
      </c>
      <c r="J25" s="18">
        <v>0</v>
      </c>
      <c r="K25">
        <v>2027</v>
      </c>
    </row>
    <row r="26" spans="1:22" hidden="1">
      <c r="A26" s="18">
        <v>136</v>
      </c>
      <c r="B26" s="18" t="s">
        <v>10</v>
      </c>
      <c r="C26" s="18">
        <v>46</v>
      </c>
      <c r="D26" s="18">
        <v>136</v>
      </c>
      <c r="E26" s="18">
        <v>0.36299999999999999</v>
      </c>
      <c r="F26" s="18">
        <v>0.9</v>
      </c>
      <c r="G26" s="18" t="s">
        <v>38</v>
      </c>
      <c r="H26" s="18" t="s">
        <v>39</v>
      </c>
      <c r="I26" s="18">
        <v>0</v>
      </c>
      <c r="J26" s="18">
        <v>0</v>
      </c>
      <c r="K26">
        <v>2027</v>
      </c>
    </row>
    <row r="27" spans="1:22" hidden="1">
      <c r="A27" s="18">
        <v>20</v>
      </c>
      <c r="B27" s="18" t="s">
        <v>6</v>
      </c>
      <c r="C27" s="18">
        <v>26</v>
      </c>
      <c r="D27" s="18">
        <v>631</v>
      </c>
      <c r="E27" s="18">
        <v>0.42</v>
      </c>
      <c r="F27" s="18">
        <v>0.8</v>
      </c>
      <c r="G27" s="18" t="s">
        <v>38</v>
      </c>
      <c r="H27" s="18" t="s">
        <v>39</v>
      </c>
      <c r="I27" s="18">
        <v>0</v>
      </c>
      <c r="J27" s="18">
        <v>0</v>
      </c>
      <c r="K27">
        <v>2027</v>
      </c>
    </row>
    <row r="28" spans="1:22" hidden="1">
      <c r="A28" s="18">
        <v>171</v>
      </c>
      <c r="B28" s="18" t="s">
        <v>14</v>
      </c>
      <c r="C28" s="18">
        <v>14</v>
      </c>
      <c r="D28" s="18">
        <v>24.495000000000001</v>
      </c>
      <c r="E28" s="18">
        <v>1</v>
      </c>
      <c r="F28" s="18">
        <v>1</v>
      </c>
      <c r="G28" s="18" t="s">
        <v>38</v>
      </c>
      <c r="H28" s="18" t="s">
        <v>39</v>
      </c>
      <c r="I28" s="18">
        <v>0</v>
      </c>
      <c r="J28" s="18">
        <v>0</v>
      </c>
      <c r="K28">
        <v>2027</v>
      </c>
    </row>
    <row r="29" spans="1:22" hidden="1">
      <c r="A29" s="18">
        <v>172</v>
      </c>
      <c r="B29" s="18" t="s">
        <v>14</v>
      </c>
      <c r="C29" s="18">
        <v>13</v>
      </c>
      <c r="D29" s="18">
        <v>57.546999999999997</v>
      </c>
      <c r="E29" s="18">
        <v>1</v>
      </c>
      <c r="F29" s="18">
        <v>1</v>
      </c>
      <c r="G29" s="18" t="s">
        <v>38</v>
      </c>
      <c r="H29" s="18" t="s">
        <v>39</v>
      </c>
      <c r="I29" s="18">
        <v>0</v>
      </c>
      <c r="J29" s="18">
        <v>0</v>
      </c>
      <c r="K29">
        <v>2028</v>
      </c>
    </row>
    <row r="30" spans="1:22" hidden="1">
      <c r="A30" s="18">
        <v>173</v>
      </c>
      <c r="B30" s="18" t="s">
        <v>14</v>
      </c>
      <c r="C30" s="18">
        <v>12</v>
      </c>
      <c r="D30" s="18">
        <v>144.99700000000001</v>
      </c>
      <c r="E30" s="18">
        <v>1</v>
      </c>
      <c r="F30" s="18">
        <v>1</v>
      </c>
      <c r="G30" s="18" t="s">
        <v>38</v>
      </c>
      <c r="H30" s="18" t="s">
        <v>39</v>
      </c>
      <c r="I30" s="18">
        <v>0</v>
      </c>
      <c r="J30" s="18">
        <v>0</v>
      </c>
      <c r="K30">
        <v>2029</v>
      </c>
    </row>
    <row r="31" spans="1:22" hidden="1">
      <c r="A31" s="18">
        <v>69</v>
      </c>
      <c r="B31" s="18" t="s">
        <v>42</v>
      </c>
      <c r="C31" s="18">
        <v>13</v>
      </c>
      <c r="D31" s="18">
        <v>721</v>
      </c>
      <c r="E31" s="18">
        <v>0.41</v>
      </c>
      <c r="F31" s="18">
        <v>0.9</v>
      </c>
      <c r="G31" s="18" t="s">
        <v>38</v>
      </c>
      <c r="H31" s="18" t="s">
        <v>39</v>
      </c>
      <c r="I31" s="18">
        <v>0</v>
      </c>
      <c r="J31" s="18">
        <v>0</v>
      </c>
      <c r="K31">
        <v>2030</v>
      </c>
    </row>
    <row r="32" spans="1:22" hidden="1">
      <c r="A32" s="18">
        <v>129</v>
      </c>
      <c r="B32" s="18" t="s">
        <v>8</v>
      </c>
      <c r="C32" s="18">
        <v>6</v>
      </c>
      <c r="D32" s="18">
        <v>1070</v>
      </c>
      <c r="E32" s="18">
        <v>0.46</v>
      </c>
      <c r="F32" s="18">
        <v>0.9</v>
      </c>
      <c r="G32" s="18" t="s">
        <v>38</v>
      </c>
      <c r="H32" s="18" t="s">
        <v>39</v>
      </c>
      <c r="I32" s="18">
        <v>0</v>
      </c>
      <c r="J32" s="18">
        <v>0</v>
      </c>
      <c r="K32">
        <v>2030</v>
      </c>
    </row>
    <row r="33" spans="1:14" hidden="1">
      <c r="A33" s="18">
        <v>130</v>
      </c>
      <c r="B33" s="18" t="s">
        <v>8</v>
      </c>
      <c r="C33" s="18">
        <v>6</v>
      </c>
      <c r="D33" s="18">
        <v>790</v>
      </c>
      <c r="E33" s="18">
        <v>0.46</v>
      </c>
      <c r="F33" s="18">
        <v>0.9</v>
      </c>
      <c r="G33" s="18" t="s">
        <v>38</v>
      </c>
      <c r="H33" s="18" t="s">
        <v>39</v>
      </c>
      <c r="I33" s="18">
        <v>0</v>
      </c>
      <c r="J33" s="18">
        <v>0</v>
      </c>
      <c r="K33">
        <v>2030</v>
      </c>
    </row>
    <row r="34" spans="1:14" hidden="1">
      <c r="A34" s="18">
        <v>132</v>
      </c>
      <c r="B34" s="18" t="s">
        <v>8</v>
      </c>
      <c r="C34" s="18">
        <v>6</v>
      </c>
      <c r="D34" s="18">
        <v>780</v>
      </c>
      <c r="E34" s="18">
        <v>0.46</v>
      </c>
      <c r="F34" s="18">
        <v>0.9</v>
      </c>
      <c r="G34" s="18" t="s">
        <v>38</v>
      </c>
      <c r="H34" s="18" t="s">
        <v>39</v>
      </c>
      <c r="I34" s="18">
        <v>0</v>
      </c>
      <c r="J34" s="18">
        <v>0</v>
      </c>
      <c r="K34">
        <v>2030</v>
      </c>
    </row>
    <row r="35" spans="1:14" hidden="1">
      <c r="A35" s="18">
        <v>131</v>
      </c>
      <c r="B35" s="18" t="s">
        <v>8</v>
      </c>
      <c r="C35" s="18">
        <v>5</v>
      </c>
      <c r="D35" s="18">
        <v>790</v>
      </c>
      <c r="E35" s="18">
        <v>0.46</v>
      </c>
      <c r="F35" s="18">
        <v>0.9</v>
      </c>
      <c r="G35" s="18" t="s">
        <v>38</v>
      </c>
      <c r="H35" s="18" t="s">
        <v>39</v>
      </c>
      <c r="I35" s="18">
        <v>0</v>
      </c>
      <c r="J35" s="18">
        <v>0</v>
      </c>
      <c r="K35">
        <v>2030</v>
      </c>
    </row>
    <row r="36" spans="1:14" hidden="1">
      <c r="A36" s="18">
        <v>134</v>
      </c>
      <c r="B36" s="18" t="s">
        <v>12</v>
      </c>
      <c r="C36" s="18">
        <v>14</v>
      </c>
      <c r="D36" s="18">
        <v>484</v>
      </c>
      <c r="E36" s="18">
        <v>0.34</v>
      </c>
      <c r="F36" s="18">
        <v>0.94999999975000005</v>
      </c>
      <c r="G36" s="18" t="s">
        <v>38</v>
      </c>
      <c r="H36" s="18" t="s">
        <v>39</v>
      </c>
      <c r="I36" s="18">
        <v>0</v>
      </c>
      <c r="J36" s="18">
        <v>0</v>
      </c>
      <c r="K36">
        <v>2034</v>
      </c>
    </row>
    <row r="37" spans="1:14" hidden="1">
      <c r="A37" s="18">
        <v>174</v>
      </c>
      <c r="B37" s="18" t="s">
        <v>14</v>
      </c>
      <c r="C37" s="18">
        <v>5</v>
      </c>
      <c r="D37" s="18">
        <v>128.06899999999999</v>
      </c>
      <c r="E37" s="18">
        <v>1</v>
      </c>
      <c r="F37" s="18">
        <v>1</v>
      </c>
      <c r="G37" s="18" t="s">
        <v>38</v>
      </c>
      <c r="H37" s="18" t="s">
        <v>39</v>
      </c>
      <c r="I37" s="18">
        <v>0</v>
      </c>
      <c r="J37" s="18">
        <v>0</v>
      </c>
      <c r="K37">
        <v>2036</v>
      </c>
    </row>
    <row r="38" spans="1:14" hidden="1">
      <c r="A38" s="18">
        <v>175</v>
      </c>
      <c r="B38" s="18" t="s">
        <v>14</v>
      </c>
      <c r="C38" s="18">
        <v>4</v>
      </c>
      <c r="D38" s="18">
        <v>403.875</v>
      </c>
      <c r="E38" s="18">
        <v>1</v>
      </c>
      <c r="F38" s="18">
        <v>1</v>
      </c>
      <c r="G38" s="18" t="s">
        <v>38</v>
      </c>
      <c r="H38" s="18" t="s">
        <v>39</v>
      </c>
      <c r="I38" s="18">
        <v>0</v>
      </c>
      <c r="J38" s="18">
        <v>0</v>
      </c>
      <c r="K38">
        <v>2037</v>
      </c>
    </row>
    <row r="39" spans="1:14" hidden="1">
      <c r="A39" s="18">
        <v>70</v>
      </c>
      <c r="B39" s="18" t="s">
        <v>42</v>
      </c>
      <c r="C39" s="18">
        <v>12</v>
      </c>
      <c r="D39" s="18">
        <v>615</v>
      </c>
      <c r="E39" s="18">
        <v>0.41</v>
      </c>
      <c r="F39" s="18">
        <v>0.9</v>
      </c>
      <c r="G39" s="18" t="s">
        <v>38</v>
      </c>
      <c r="H39" s="18" t="s">
        <v>39</v>
      </c>
      <c r="I39" s="18">
        <v>0</v>
      </c>
      <c r="J39" s="18">
        <v>0</v>
      </c>
      <c r="K39">
        <v>2038</v>
      </c>
    </row>
    <row r="40" spans="1:14" hidden="1">
      <c r="A40" s="18">
        <v>176</v>
      </c>
      <c r="B40" s="18" t="s">
        <v>14</v>
      </c>
      <c r="C40" s="18">
        <v>3</v>
      </c>
      <c r="D40" s="18">
        <v>203.696</v>
      </c>
      <c r="E40" s="18">
        <v>1</v>
      </c>
      <c r="F40" s="18">
        <v>1</v>
      </c>
      <c r="G40" s="18" t="s">
        <v>38</v>
      </c>
      <c r="H40" s="18" t="s">
        <v>39</v>
      </c>
      <c r="I40" s="18">
        <v>0</v>
      </c>
      <c r="J40" s="18">
        <v>0</v>
      </c>
      <c r="K40">
        <v>2038</v>
      </c>
    </row>
    <row r="41" spans="1:14" hidden="1">
      <c r="A41" s="18">
        <v>74</v>
      </c>
      <c r="B41" s="18" t="s">
        <v>42</v>
      </c>
      <c r="C41" s="18">
        <v>37</v>
      </c>
      <c r="D41" s="18">
        <v>97</v>
      </c>
      <c r="E41" s="18">
        <v>0.38</v>
      </c>
      <c r="F41" s="18">
        <v>0.9</v>
      </c>
      <c r="G41" s="18" t="s">
        <v>38</v>
      </c>
      <c r="H41" s="18" t="s">
        <v>39</v>
      </c>
      <c r="I41" s="18">
        <v>0</v>
      </c>
      <c r="J41" s="18">
        <v>0</v>
      </c>
      <c r="K41">
        <v>2041</v>
      </c>
    </row>
    <row r="42" spans="1:14" hidden="1">
      <c r="A42" s="18">
        <v>76</v>
      </c>
      <c r="B42" s="18" t="s">
        <v>42</v>
      </c>
      <c r="C42" s="18">
        <v>36</v>
      </c>
      <c r="D42" s="18">
        <v>26</v>
      </c>
      <c r="E42" s="18">
        <v>0.41</v>
      </c>
      <c r="F42" s="18">
        <v>0.9</v>
      </c>
      <c r="G42" s="18" t="s">
        <v>38</v>
      </c>
      <c r="H42" s="18" t="s">
        <v>39</v>
      </c>
      <c r="I42" s="18">
        <v>0</v>
      </c>
      <c r="J42" s="18">
        <v>0</v>
      </c>
      <c r="K42">
        <v>2041</v>
      </c>
    </row>
    <row r="43" spans="1:14" hidden="1">
      <c r="A43" s="18">
        <v>75</v>
      </c>
      <c r="B43" s="18" t="s">
        <v>42</v>
      </c>
      <c r="C43" s="18">
        <v>33</v>
      </c>
      <c r="D43" s="18">
        <v>81</v>
      </c>
      <c r="E43" s="18">
        <v>0.42</v>
      </c>
      <c r="F43" s="18">
        <v>0.9</v>
      </c>
      <c r="G43" s="18" t="s">
        <v>38</v>
      </c>
      <c r="H43" s="18" t="s">
        <v>39</v>
      </c>
      <c r="I43" s="18">
        <v>0</v>
      </c>
      <c r="J43" s="18">
        <v>0</v>
      </c>
      <c r="K43">
        <v>2041</v>
      </c>
    </row>
    <row r="44" spans="1:14">
      <c r="A44" s="18">
        <v>28</v>
      </c>
      <c r="B44" s="18" t="s">
        <v>9</v>
      </c>
      <c r="C44" s="18">
        <v>24</v>
      </c>
      <c r="D44" s="18">
        <v>341</v>
      </c>
      <c r="E44" s="18">
        <v>0.52</v>
      </c>
      <c r="F44" s="18">
        <v>0.9</v>
      </c>
      <c r="G44" s="18" t="s">
        <v>38</v>
      </c>
      <c r="H44" s="18" t="s">
        <v>39</v>
      </c>
      <c r="I44" s="18">
        <v>0</v>
      </c>
      <c r="J44" s="18">
        <v>0</v>
      </c>
      <c r="K44">
        <v>2041</v>
      </c>
      <c r="M44">
        <f>2020-C44</f>
        <v>1996</v>
      </c>
      <c r="N44">
        <f>K44-M44</f>
        <v>45</v>
      </c>
    </row>
    <row r="45" spans="1:14" hidden="1">
      <c r="A45" s="18">
        <v>71</v>
      </c>
      <c r="B45" s="18" t="s">
        <v>42</v>
      </c>
      <c r="C45" s="18">
        <v>24</v>
      </c>
      <c r="D45" s="18">
        <v>266</v>
      </c>
      <c r="E45" s="18">
        <v>0.48</v>
      </c>
      <c r="F45" s="18">
        <v>0.9</v>
      </c>
      <c r="G45" s="18" t="s">
        <v>38</v>
      </c>
      <c r="H45" s="18" t="s">
        <v>39</v>
      </c>
      <c r="I45" s="18">
        <v>0</v>
      </c>
      <c r="J45" s="18">
        <v>0</v>
      </c>
      <c r="K45">
        <v>2041</v>
      </c>
    </row>
    <row r="46" spans="1:14">
      <c r="A46" s="18">
        <v>29</v>
      </c>
      <c r="B46" s="18" t="s">
        <v>9</v>
      </c>
      <c r="C46" s="18">
        <v>23</v>
      </c>
      <c r="D46" s="18">
        <v>341</v>
      </c>
      <c r="E46" s="18">
        <v>0.52</v>
      </c>
      <c r="F46" s="18">
        <v>0.9</v>
      </c>
      <c r="G46" s="18" t="s">
        <v>38</v>
      </c>
      <c r="H46" s="18" t="s">
        <v>39</v>
      </c>
      <c r="I46" s="18">
        <v>0</v>
      </c>
      <c r="J46" s="18">
        <v>0</v>
      </c>
      <c r="K46">
        <v>2041</v>
      </c>
      <c r="M46">
        <f t="shared" ref="M46:M47" si="0">2020-C46</f>
        <v>1997</v>
      </c>
      <c r="N46">
        <f t="shared" ref="N46:N47" si="1">K46-M46</f>
        <v>44</v>
      </c>
    </row>
    <row r="47" spans="1:14">
      <c r="A47" s="18">
        <v>30</v>
      </c>
      <c r="B47" s="18" t="s">
        <v>9</v>
      </c>
      <c r="C47" s="18">
        <v>23</v>
      </c>
      <c r="D47" s="18">
        <v>341</v>
      </c>
      <c r="E47" s="18">
        <v>0.52</v>
      </c>
      <c r="F47" s="18">
        <v>0.9</v>
      </c>
      <c r="G47" s="18" t="s">
        <v>38</v>
      </c>
      <c r="H47" s="18" t="s">
        <v>39</v>
      </c>
      <c r="I47" s="18">
        <v>0</v>
      </c>
      <c r="J47" s="18">
        <v>0</v>
      </c>
      <c r="K47">
        <v>2041</v>
      </c>
      <c r="M47">
        <f t="shared" si="0"/>
        <v>1997</v>
      </c>
      <c r="N47">
        <f t="shared" si="1"/>
        <v>44</v>
      </c>
    </row>
    <row r="48" spans="1:14" hidden="1">
      <c r="A48" s="18">
        <v>72</v>
      </c>
      <c r="B48" s="18" t="s">
        <v>42</v>
      </c>
      <c r="C48" s="18">
        <v>23</v>
      </c>
      <c r="D48" s="18">
        <v>220</v>
      </c>
      <c r="E48" s="18">
        <v>0.42</v>
      </c>
      <c r="F48" s="18">
        <v>0.9</v>
      </c>
      <c r="G48" s="18" t="s">
        <v>38</v>
      </c>
      <c r="H48" s="18" t="s">
        <v>39</v>
      </c>
      <c r="I48" s="18">
        <v>0</v>
      </c>
      <c r="J48" s="18">
        <v>0</v>
      </c>
      <c r="K48">
        <v>2041</v>
      </c>
    </row>
    <row r="49" spans="1:14" hidden="1">
      <c r="A49" s="18">
        <v>73</v>
      </c>
      <c r="B49" s="18" t="s">
        <v>42</v>
      </c>
      <c r="C49" s="18">
        <v>23</v>
      </c>
      <c r="D49" s="18">
        <v>144</v>
      </c>
      <c r="E49" s="18">
        <v>0.41</v>
      </c>
      <c r="F49" s="18">
        <v>0.9</v>
      </c>
      <c r="G49" s="18" t="s">
        <v>38</v>
      </c>
      <c r="H49" s="18" t="s">
        <v>39</v>
      </c>
      <c r="I49" s="18">
        <v>0</v>
      </c>
      <c r="J49" s="18">
        <v>0</v>
      </c>
      <c r="K49">
        <v>2041</v>
      </c>
    </row>
    <row r="50" spans="1:14">
      <c r="A50" s="18">
        <v>34</v>
      </c>
      <c r="B50" s="18" t="s">
        <v>9</v>
      </c>
      <c r="C50" s="18">
        <v>20</v>
      </c>
      <c r="D50" s="18">
        <v>245</v>
      </c>
      <c r="E50" s="18">
        <v>0.51</v>
      </c>
      <c r="F50" s="18">
        <v>0.9</v>
      </c>
      <c r="G50" s="18" t="s">
        <v>38</v>
      </c>
      <c r="H50" s="18" t="s">
        <v>39</v>
      </c>
      <c r="I50" s="18">
        <v>0</v>
      </c>
      <c r="J50" s="18">
        <v>0</v>
      </c>
      <c r="K50">
        <v>2041</v>
      </c>
      <c r="M50">
        <f>2020-C50</f>
        <v>2000</v>
      </c>
      <c r="N50">
        <f>K50-M50</f>
        <v>41</v>
      </c>
    </row>
    <row r="51" spans="1:14" hidden="1">
      <c r="A51" s="18">
        <v>137</v>
      </c>
      <c r="B51" s="18" t="s">
        <v>10</v>
      </c>
      <c r="C51" s="18">
        <v>16</v>
      </c>
      <c r="D51" s="18">
        <v>124</v>
      </c>
      <c r="E51" s="18">
        <v>0.35</v>
      </c>
      <c r="F51" s="18">
        <v>0.9</v>
      </c>
      <c r="G51" s="18" t="s">
        <v>38</v>
      </c>
      <c r="H51" s="18" t="s">
        <v>39</v>
      </c>
      <c r="I51" s="18">
        <v>0</v>
      </c>
      <c r="J51" s="18">
        <v>0</v>
      </c>
      <c r="K51">
        <v>2041</v>
      </c>
    </row>
    <row r="52" spans="1:14">
      <c r="A52" s="18">
        <v>22</v>
      </c>
      <c r="B52" s="18" t="s">
        <v>9</v>
      </c>
      <c r="C52" s="18">
        <v>11</v>
      </c>
      <c r="D52" s="18">
        <v>435</v>
      </c>
      <c r="E52" s="18">
        <v>0.59</v>
      </c>
      <c r="F52" s="18">
        <v>0.9</v>
      </c>
      <c r="G52" s="18" t="s">
        <v>38</v>
      </c>
      <c r="H52" s="18" t="s">
        <v>39</v>
      </c>
      <c r="I52" s="18">
        <v>0</v>
      </c>
      <c r="J52" s="18">
        <v>0</v>
      </c>
      <c r="K52">
        <v>2041</v>
      </c>
      <c r="M52">
        <f t="shared" ref="M52:M60" si="2">2020-C52</f>
        <v>2009</v>
      </c>
      <c r="N52">
        <f>K52-M52</f>
        <v>32</v>
      </c>
    </row>
    <row r="53" spans="1:14">
      <c r="A53" s="18">
        <v>23</v>
      </c>
      <c r="B53" s="18" t="s">
        <v>9</v>
      </c>
      <c r="C53" s="18">
        <v>11</v>
      </c>
      <c r="D53" s="18">
        <v>435</v>
      </c>
      <c r="E53" s="18">
        <v>0.59</v>
      </c>
      <c r="F53" s="18">
        <v>0.9</v>
      </c>
      <c r="G53" s="18" t="s">
        <v>38</v>
      </c>
      <c r="H53" s="18" t="s">
        <v>39</v>
      </c>
      <c r="I53" s="18">
        <v>0</v>
      </c>
      <c r="J53" s="18">
        <v>0</v>
      </c>
      <c r="K53">
        <v>2041</v>
      </c>
      <c r="M53">
        <f t="shared" si="2"/>
        <v>2009</v>
      </c>
      <c r="N53">
        <f t="shared" ref="N53:N60" si="3">K53-M53</f>
        <v>32</v>
      </c>
    </row>
    <row r="54" spans="1:14">
      <c r="A54" s="18">
        <v>24</v>
      </c>
      <c r="B54" s="18" t="s">
        <v>9</v>
      </c>
      <c r="C54" s="18">
        <v>10</v>
      </c>
      <c r="D54" s="18">
        <v>435</v>
      </c>
      <c r="E54" s="18">
        <v>0.58699999999999997</v>
      </c>
      <c r="F54" s="18">
        <v>0.9</v>
      </c>
      <c r="G54" s="18" t="s">
        <v>38</v>
      </c>
      <c r="H54" s="18" t="s">
        <v>39</v>
      </c>
      <c r="I54" s="18">
        <v>0</v>
      </c>
      <c r="J54" s="18">
        <v>0</v>
      </c>
      <c r="K54">
        <v>2041</v>
      </c>
      <c r="M54">
        <f t="shared" si="2"/>
        <v>2010</v>
      </c>
      <c r="N54">
        <f t="shared" si="3"/>
        <v>31</v>
      </c>
    </row>
    <row r="55" spans="1:14">
      <c r="A55" s="18">
        <v>25</v>
      </c>
      <c r="B55" s="18" t="s">
        <v>9</v>
      </c>
      <c r="C55" s="18">
        <v>10</v>
      </c>
      <c r="D55" s="18">
        <v>435</v>
      </c>
      <c r="E55" s="18">
        <v>0.58699999999999997</v>
      </c>
      <c r="F55" s="18">
        <v>0.9</v>
      </c>
      <c r="G55" s="18" t="s">
        <v>38</v>
      </c>
      <c r="H55" s="18" t="s">
        <v>39</v>
      </c>
      <c r="I55" s="18">
        <v>0</v>
      </c>
      <c r="J55" s="18">
        <v>0</v>
      </c>
      <c r="K55">
        <v>2041</v>
      </c>
      <c r="M55">
        <f t="shared" si="2"/>
        <v>2010</v>
      </c>
      <c r="N55">
        <f t="shared" si="3"/>
        <v>31</v>
      </c>
    </row>
    <row r="56" spans="1:14">
      <c r="A56" s="18">
        <v>27</v>
      </c>
      <c r="B56" s="18" t="s">
        <v>9</v>
      </c>
      <c r="C56" s="18">
        <v>10</v>
      </c>
      <c r="D56" s="18">
        <v>425</v>
      </c>
      <c r="E56" s="18">
        <v>0.59</v>
      </c>
      <c r="F56" s="18">
        <v>0.9</v>
      </c>
      <c r="G56" s="18" t="s">
        <v>38</v>
      </c>
      <c r="H56" s="18" t="s">
        <v>39</v>
      </c>
      <c r="I56" s="18">
        <v>0</v>
      </c>
      <c r="J56" s="18">
        <v>0</v>
      </c>
      <c r="K56">
        <v>2041</v>
      </c>
      <c r="M56">
        <f t="shared" si="2"/>
        <v>2010</v>
      </c>
      <c r="N56">
        <f t="shared" si="3"/>
        <v>31</v>
      </c>
    </row>
    <row r="57" spans="1:14">
      <c r="A57" s="18">
        <v>26</v>
      </c>
      <c r="B57" s="18" t="s">
        <v>9</v>
      </c>
      <c r="C57" s="18">
        <v>9</v>
      </c>
      <c r="D57" s="18">
        <v>426</v>
      </c>
      <c r="E57" s="18">
        <v>0.57999999999999996</v>
      </c>
      <c r="F57" s="18">
        <v>0.9</v>
      </c>
      <c r="G57" s="18" t="s">
        <v>38</v>
      </c>
      <c r="H57" s="18" t="s">
        <v>39</v>
      </c>
      <c r="I57" s="18">
        <v>0</v>
      </c>
      <c r="J57" s="18">
        <v>0</v>
      </c>
      <c r="K57">
        <v>2041</v>
      </c>
      <c r="M57">
        <f t="shared" si="2"/>
        <v>2011</v>
      </c>
      <c r="N57">
        <f t="shared" si="3"/>
        <v>30</v>
      </c>
    </row>
    <row r="58" spans="1:14">
      <c r="A58" s="18">
        <v>31</v>
      </c>
      <c r="B58" s="18" t="s">
        <v>9</v>
      </c>
      <c r="C58" s="18">
        <v>2</v>
      </c>
      <c r="D58" s="18">
        <v>341</v>
      </c>
      <c r="E58" s="18">
        <v>0.52</v>
      </c>
      <c r="F58" s="18">
        <v>0.9</v>
      </c>
      <c r="G58" s="18" t="s">
        <v>38</v>
      </c>
      <c r="H58" s="18" t="s">
        <v>39</v>
      </c>
      <c r="I58" s="18">
        <v>0</v>
      </c>
      <c r="J58" s="18">
        <v>0</v>
      </c>
      <c r="K58">
        <v>2041</v>
      </c>
      <c r="M58">
        <f t="shared" si="2"/>
        <v>2018</v>
      </c>
      <c r="N58">
        <f t="shared" si="3"/>
        <v>23</v>
      </c>
    </row>
    <row r="59" spans="1:14">
      <c r="A59" s="18">
        <v>32</v>
      </c>
      <c r="B59" t="s">
        <v>9</v>
      </c>
      <c r="C59">
        <v>0</v>
      </c>
      <c r="D59">
        <v>341</v>
      </c>
      <c r="E59">
        <v>0.52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2041</v>
      </c>
      <c r="M59">
        <f t="shared" si="2"/>
        <v>2020</v>
      </c>
      <c r="N59">
        <f t="shared" si="3"/>
        <v>21</v>
      </c>
    </row>
    <row r="60" spans="1:14">
      <c r="A60" s="18">
        <v>33</v>
      </c>
      <c r="B60" t="s">
        <v>9</v>
      </c>
      <c r="C60">
        <v>0</v>
      </c>
      <c r="D60">
        <v>341</v>
      </c>
      <c r="E60">
        <v>0.52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2041</v>
      </c>
      <c r="M60">
        <f t="shared" si="2"/>
        <v>2020</v>
      </c>
      <c r="N60">
        <f t="shared" si="3"/>
        <v>21</v>
      </c>
    </row>
    <row r="61" spans="1:14" hidden="1">
      <c r="A61" s="18">
        <v>138</v>
      </c>
      <c r="B61" s="18" t="s">
        <v>10</v>
      </c>
      <c r="C61" s="18">
        <v>8</v>
      </c>
      <c r="D61" s="18">
        <v>72</v>
      </c>
      <c r="E61" s="18">
        <v>0.44</v>
      </c>
      <c r="F61" s="18">
        <v>0.9</v>
      </c>
      <c r="G61" s="18" t="s">
        <v>38</v>
      </c>
      <c r="H61" s="18" t="s">
        <v>39</v>
      </c>
      <c r="I61" s="18">
        <v>0</v>
      </c>
      <c r="J61" s="18">
        <v>0</v>
      </c>
      <c r="K61">
        <v>2042</v>
      </c>
    </row>
    <row r="62" spans="1:14" hidden="1">
      <c r="A62" s="18">
        <v>139</v>
      </c>
      <c r="B62" s="18" t="s">
        <v>10</v>
      </c>
      <c r="C62" s="18">
        <v>8</v>
      </c>
      <c r="D62" s="18">
        <v>72</v>
      </c>
      <c r="E62" s="18">
        <v>0.44</v>
      </c>
      <c r="F62" s="18">
        <v>0.9</v>
      </c>
      <c r="G62" s="18" t="s">
        <v>38</v>
      </c>
      <c r="H62" s="18" t="s">
        <v>39</v>
      </c>
      <c r="I62" s="18">
        <v>0</v>
      </c>
      <c r="J62" s="18">
        <v>0</v>
      </c>
      <c r="K62">
        <v>2042</v>
      </c>
    </row>
    <row r="63" spans="1:14">
      <c r="A63" s="18">
        <v>35</v>
      </c>
      <c r="B63" s="18" t="s">
        <v>9</v>
      </c>
      <c r="C63" s="18">
        <v>7</v>
      </c>
      <c r="D63" s="18">
        <v>435</v>
      </c>
      <c r="E63" s="18">
        <v>0.59</v>
      </c>
      <c r="F63" s="18">
        <v>0.9</v>
      </c>
      <c r="G63" s="18" t="s">
        <v>38</v>
      </c>
      <c r="H63" s="18" t="s">
        <v>39</v>
      </c>
      <c r="I63" s="18">
        <v>0</v>
      </c>
      <c r="J63" s="18">
        <v>0</v>
      </c>
      <c r="K63">
        <v>2043</v>
      </c>
      <c r="M63">
        <f>2020-C63</f>
        <v>2013</v>
      </c>
      <c r="N63">
        <f>K63-M63</f>
        <v>30</v>
      </c>
    </row>
    <row r="64" spans="1:14" hidden="1">
      <c r="A64" s="18">
        <v>77</v>
      </c>
      <c r="B64" s="18" t="s">
        <v>42</v>
      </c>
      <c r="C64" s="18">
        <v>7</v>
      </c>
      <c r="D64" s="18">
        <v>435</v>
      </c>
      <c r="E64" s="18">
        <v>0.59</v>
      </c>
      <c r="F64" s="18">
        <v>0.9</v>
      </c>
      <c r="G64" s="18" t="s">
        <v>38</v>
      </c>
      <c r="H64" s="18" t="s">
        <v>39</v>
      </c>
      <c r="I64" s="18">
        <v>0</v>
      </c>
      <c r="J64" s="18">
        <v>0</v>
      </c>
      <c r="K64">
        <v>2043</v>
      </c>
    </row>
    <row r="65" spans="1:14">
      <c r="A65" s="18">
        <v>36</v>
      </c>
      <c r="B65" s="18" t="s">
        <v>9</v>
      </c>
      <c r="C65" s="18">
        <v>8</v>
      </c>
      <c r="D65" s="18">
        <v>420</v>
      </c>
      <c r="E65" s="18">
        <v>0.59</v>
      </c>
      <c r="F65" s="18">
        <v>0.9</v>
      </c>
      <c r="G65" s="18" t="s">
        <v>38</v>
      </c>
      <c r="H65" s="18" t="s">
        <v>39</v>
      </c>
      <c r="I65" s="18">
        <v>0</v>
      </c>
      <c r="J65" s="18">
        <v>0</v>
      </c>
      <c r="K65">
        <v>2045</v>
      </c>
      <c r="M65">
        <f t="shared" ref="M65:M74" si="4">2020-C65</f>
        <v>2012</v>
      </c>
      <c r="N65">
        <f t="shared" ref="N65:N74" si="5">K65-M65</f>
        <v>33</v>
      </c>
    </row>
    <row r="66" spans="1:14">
      <c r="A66" s="18">
        <v>37</v>
      </c>
      <c r="B66" s="18" t="s">
        <v>9</v>
      </c>
      <c r="C66" s="18">
        <v>5</v>
      </c>
      <c r="D66" s="18">
        <v>420</v>
      </c>
      <c r="E66" s="18">
        <v>0.59</v>
      </c>
      <c r="F66" s="18">
        <v>0.9</v>
      </c>
      <c r="G66" s="18" t="s">
        <v>38</v>
      </c>
      <c r="H66" s="18" t="s">
        <v>39</v>
      </c>
      <c r="I66" s="18">
        <v>0</v>
      </c>
      <c r="J66" s="18">
        <v>0</v>
      </c>
      <c r="K66">
        <v>2045</v>
      </c>
      <c r="M66">
        <f t="shared" si="4"/>
        <v>2015</v>
      </c>
      <c r="N66">
        <f t="shared" si="5"/>
        <v>30</v>
      </c>
    </row>
    <row r="67" spans="1:14">
      <c r="A67" s="18">
        <v>38</v>
      </c>
      <c r="B67" s="18" t="s">
        <v>9</v>
      </c>
      <c r="C67" s="18">
        <v>7</v>
      </c>
      <c r="D67" s="18">
        <v>437</v>
      </c>
      <c r="E67" s="18">
        <v>0.57999999999999996</v>
      </c>
      <c r="F67" s="18">
        <v>0.9</v>
      </c>
      <c r="G67" s="18" t="s">
        <v>38</v>
      </c>
      <c r="H67" s="18" t="s">
        <v>39</v>
      </c>
      <c r="I67" s="18">
        <v>0</v>
      </c>
      <c r="J67" s="18">
        <v>0</v>
      </c>
      <c r="K67">
        <v>2046</v>
      </c>
      <c r="M67">
        <f t="shared" si="4"/>
        <v>2013</v>
      </c>
      <c r="N67">
        <f t="shared" si="5"/>
        <v>33</v>
      </c>
    </row>
    <row r="68" spans="1:14">
      <c r="A68" s="18">
        <v>39</v>
      </c>
      <c r="B68" s="18" t="s">
        <v>9</v>
      </c>
      <c r="C68" s="18">
        <v>4</v>
      </c>
      <c r="D68" s="18">
        <v>437</v>
      </c>
      <c r="E68" s="18">
        <v>0.57999999999999996</v>
      </c>
      <c r="F68" s="18">
        <v>0.9</v>
      </c>
      <c r="G68" s="18" t="s">
        <v>38</v>
      </c>
      <c r="H68" s="18" t="s">
        <v>39</v>
      </c>
      <c r="I68" s="18">
        <v>0</v>
      </c>
      <c r="J68" s="18">
        <v>0</v>
      </c>
      <c r="K68">
        <v>2046</v>
      </c>
      <c r="M68">
        <f t="shared" si="4"/>
        <v>2016</v>
      </c>
      <c r="N68">
        <f t="shared" si="5"/>
        <v>30</v>
      </c>
    </row>
    <row r="69" spans="1:14">
      <c r="A69" s="18">
        <v>40</v>
      </c>
      <c r="B69" s="18" t="s">
        <v>9</v>
      </c>
      <c r="C69" s="18">
        <v>4</v>
      </c>
      <c r="D69" s="18">
        <v>437</v>
      </c>
      <c r="E69" s="18">
        <v>0.57999999999999996</v>
      </c>
      <c r="F69" s="18">
        <v>0.9</v>
      </c>
      <c r="G69" s="18" t="s">
        <v>38</v>
      </c>
      <c r="H69" s="18" t="s">
        <v>39</v>
      </c>
      <c r="I69" s="18">
        <v>0</v>
      </c>
      <c r="J69" s="18">
        <v>0</v>
      </c>
      <c r="K69">
        <v>2046</v>
      </c>
      <c r="M69">
        <f t="shared" si="4"/>
        <v>2016</v>
      </c>
      <c r="N69">
        <f t="shared" si="5"/>
        <v>30</v>
      </c>
    </row>
    <row r="70" spans="1:14">
      <c r="A70" s="18">
        <v>41</v>
      </c>
      <c r="B70" s="18" t="s">
        <v>9</v>
      </c>
      <c r="C70" s="18">
        <v>3</v>
      </c>
      <c r="D70" s="18">
        <v>400</v>
      </c>
      <c r="E70" s="18">
        <v>0.56000000000000005</v>
      </c>
      <c r="F70" s="18">
        <v>0.9</v>
      </c>
      <c r="G70" s="18" t="s">
        <v>38</v>
      </c>
      <c r="H70" s="18" t="s">
        <v>39</v>
      </c>
      <c r="I70" s="18">
        <v>0</v>
      </c>
      <c r="J70" s="18">
        <v>0</v>
      </c>
      <c r="K70">
        <v>2047</v>
      </c>
      <c r="M70">
        <f t="shared" si="4"/>
        <v>2017</v>
      </c>
      <c r="N70">
        <f t="shared" si="5"/>
        <v>30</v>
      </c>
    </row>
    <row r="71" spans="1:14">
      <c r="A71" s="18">
        <v>42</v>
      </c>
      <c r="B71" s="18" t="s">
        <v>9</v>
      </c>
      <c r="C71" s="18">
        <v>3</v>
      </c>
      <c r="D71" s="18">
        <v>400</v>
      </c>
      <c r="E71" s="18">
        <v>0.56000000000000005</v>
      </c>
      <c r="F71" s="18">
        <v>0.9</v>
      </c>
      <c r="G71" s="18" t="s">
        <v>38</v>
      </c>
      <c r="H71" s="18" t="s">
        <v>39</v>
      </c>
      <c r="I71" s="18">
        <v>0</v>
      </c>
      <c r="J71" s="18">
        <v>0</v>
      </c>
      <c r="K71">
        <v>2047</v>
      </c>
      <c r="M71">
        <f t="shared" si="4"/>
        <v>2017</v>
      </c>
      <c r="N71">
        <f t="shared" si="5"/>
        <v>30</v>
      </c>
    </row>
    <row r="72" spans="1:14">
      <c r="A72" s="18">
        <v>43</v>
      </c>
      <c r="B72" t="s">
        <v>9</v>
      </c>
      <c r="C72">
        <v>0</v>
      </c>
      <c r="D72">
        <v>435</v>
      </c>
      <c r="E72">
        <v>0.56999999999999995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2050</v>
      </c>
      <c r="M72">
        <f t="shared" si="4"/>
        <v>2020</v>
      </c>
      <c r="N72">
        <f t="shared" si="5"/>
        <v>30</v>
      </c>
    </row>
    <row r="73" spans="1:14">
      <c r="A73" s="18">
        <v>44</v>
      </c>
      <c r="B73" t="s">
        <v>9</v>
      </c>
      <c r="C73">
        <v>-1</v>
      </c>
      <c r="D73">
        <v>435</v>
      </c>
      <c r="E73">
        <v>0.56999999999999995</v>
      </c>
      <c r="F73">
        <v>0.9</v>
      </c>
      <c r="G73" t="s">
        <v>38</v>
      </c>
      <c r="H73" t="s">
        <v>39</v>
      </c>
      <c r="I73">
        <v>0</v>
      </c>
      <c r="J73">
        <v>0</v>
      </c>
      <c r="K73">
        <v>2050</v>
      </c>
      <c r="M73">
        <f t="shared" si="4"/>
        <v>2021</v>
      </c>
      <c r="N73">
        <f t="shared" si="5"/>
        <v>29</v>
      </c>
    </row>
    <row r="74" spans="1:14">
      <c r="A74" s="18">
        <v>45</v>
      </c>
      <c r="B74" t="s">
        <v>9</v>
      </c>
      <c r="C74">
        <v>-1</v>
      </c>
      <c r="D74">
        <v>435</v>
      </c>
      <c r="E74">
        <v>0.56999999999999995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2050</v>
      </c>
      <c r="M74">
        <f t="shared" si="4"/>
        <v>2021</v>
      </c>
      <c r="N74">
        <f t="shared" si="5"/>
        <v>29</v>
      </c>
    </row>
    <row r="75" spans="1:14" hidden="1">
      <c r="A75" s="18">
        <v>110</v>
      </c>
      <c r="B75" s="18" t="s">
        <v>42</v>
      </c>
      <c r="C75" s="18">
        <v>43</v>
      </c>
      <c r="D75" s="18">
        <v>29</v>
      </c>
      <c r="E75" s="18">
        <v>0.18</v>
      </c>
      <c r="F75" s="18">
        <v>0.7</v>
      </c>
      <c r="G75" s="18" t="s">
        <v>38</v>
      </c>
      <c r="H75" s="18" t="s">
        <v>39</v>
      </c>
      <c r="I75" s="18">
        <v>0</v>
      </c>
      <c r="J75" s="18">
        <v>0</v>
      </c>
      <c r="K75">
        <v>2051</v>
      </c>
    </row>
    <row r="76" spans="1:14" hidden="1">
      <c r="A76" s="18">
        <v>98</v>
      </c>
      <c r="B76" s="18" t="s">
        <v>42</v>
      </c>
      <c r="C76" s="18">
        <v>40</v>
      </c>
      <c r="D76" s="18">
        <v>50</v>
      </c>
      <c r="E76" s="18">
        <v>0.35828470000000001</v>
      </c>
      <c r="F76" s="18">
        <v>0.9</v>
      </c>
      <c r="G76" s="18" t="s">
        <v>38</v>
      </c>
      <c r="H76" s="18" t="s">
        <v>39</v>
      </c>
      <c r="I76" s="18">
        <v>0</v>
      </c>
      <c r="J76" s="18">
        <v>0</v>
      </c>
      <c r="K76">
        <v>2051</v>
      </c>
    </row>
    <row r="77" spans="1:14" hidden="1">
      <c r="A77" s="18">
        <v>112</v>
      </c>
      <c r="B77" s="18" t="s">
        <v>42</v>
      </c>
      <c r="C77" s="18">
        <v>40</v>
      </c>
      <c r="D77" s="18">
        <v>27.5</v>
      </c>
      <c r="E77" s="18">
        <v>0.27834370000000003</v>
      </c>
      <c r="F77" s="18">
        <v>0.9</v>
      </c>
      <c r="G77" s="18" t="s">
        <v>38</v>
      </c>
      <c r="H77" s="18" t="s">
        <v>39</v>
      </c>
      <c r="I77" s="18">
        <v>0</v>
      </c>
      <c r="J77" s="18">
        <v>0</v>
      </c>
      <c r="K77">
        <v>2051</v>
      </c>
    </row>
    <row r="78" spans="1:14" hidden="1">
      <c r="A78" s="18">
        <v>115</v>
      </c>
      <c r="B78" s="18" t="s">
        <v>42</v>
      </c>
      <c r="C78" s="18">
        <v>37</v>
      </c>
      <c r="D78" s="18">
        <v>25</v>
      </c>
      <c r="E78" s="18">
        <v>0.42</v>
      </c>
      <c r="F78" s="18">
        <v>0.9</v>
      </c>
      <c r="G78" s="18" t="s">
        <v>38</v>
      </c>
      <c r="H78" s="18" t="s">
        <v>39</v>
      </c>
      <c r="I78" s="18">
        <v>0</v>
      </c>
      <c r="J78" s="18">
        <v>0</v>
      </c>
      <c r="K78">
        <v>2051</v>
      </c>
    </row>
    <row r="79" spans="1:14" hidden="1">
      <c r="A79" s="18">
        <v>116</v>
      </c>
      <c r="B79" s="18" t="s">
        <v>42</v>
      </c>
      <c r="C79" s="18">
        <v>37</v>
      </c>
      <c r="D79" s="18">
        <v>25</v>
      </c>
      <c r="E79" s="18">
        <v>0.42</v>
      </c>
      <c r="F79" s="18">
        <v>0.9</v>
      </c>
      <c r="G79" s="18" t="s">
        <v>38</v>
      </c>
      <c r="H79" s="18" t="s">
        <v>39</v>
      </c>
      <c r="I79" s="18">
        <v>0</v>
      </c>
      <c r="J79" s="18">
        <v>0</v>
      </c>
      <c r="K79">
        <v>2051</v>
      </c>
    </row>
    <row r="80" spans="1:14" hidden="1">
      <c r="A80" s="18">
        <v>90</v>
      </c>
      <c r="B80" s="18" t="s">
        <v>42</v>
      </c>
      <c r="C80" s="18">
        <v>35</v>
      </c>
      <c r="D80" s="18">
        <v>103</v>
      </c>
      <c r="E80" s="18">
        <v>0.42</v>
      </c>
      <c r="F80" s="18">
        <v>0.9</v>
      </c>
      <c r="G80" s="18" t="s">
        <v>38</v>
      </c>
      <c r="H80" s="18" t="s">
        <v>39</v>
      </c>
      <c r="I80" s="18">
        <v>0</v>
      </c>
      <c r="J80" s="18">
        <v>0</v>
      </c>
      <c r="K80">
        <v>2051</v>
      </c>
    </row>
    <row r="81" spans="1:11" hidden="1">
      <c r="A81" s="18">
        <v>108</v>
      </c>
      <c r="B81" s="18" t="s">
        <v>42</v>
      </c>
      <c r="C81" s="18">
        <v>35</v>
      </c>
      <c r="D81" s="18">
        <v>36.6</v>
      </c>
      <c r="E81" s="18">
        <v>0.32</v>
      </c>
      <c r="F81" s="18">
        <v>0.9</v>
      </c>
      <c r="G81" s="18" t="s">
        <v>38</v>
      </c>
      <c r="H81" s="18" t="s">
        <v>39</v>
      </c>
      <c r="I81" s="18">
        <v>0</v>
      </c>
      <c r="J81" s="18">
        <v>0</v>
      </c>
      <c r="K81">
        <v>2051</v>
      </c>
    </row>
    <row r="82" spans="1:11" hidden="1">
      <c r="A82" s="18">
        <v>117</v>
      </c>
      <c r="B82" s="18" t="s">
        <v>42</v>
      </c>
      <c r="C82" s="18">
        <v>35</v>
      </c>
      <c r="D82" s="18">
        <v>25</v>
      </c>
      <c r="E82" s="18">
        <v>0.3</v>
      </c>
      <c r="F82" s="18">
        <v>0.9</v>
      </c>
      <c r="G82" s="18" t="s">
        <v>38</v>
      </c>
      <c r="H82" s="18" t="s">
        <v>39</v>
      </c>
      <c r="I82" s="18">
        <v>0</v>
      </c>
      <c r="J82" s="18">
        <v>0</v>
      </c>
      <c r="K82">
        <v>2051</v>
      </c>
    </row>
    <row r="83" spans="1:11" hidden="1">
      <c r="A83" s="18">
        <v>107</v>
      </c>
      <c r="B83" s="18" t="s">
        <v>42</v>
      </c>
      <c r="C83" s="18">
        <v>34</v>
      </c>
      <c r="D83" s="18">
        <v>37</v>
      </c>
      <c r="E83" s="18">
        <v>0.19315489999999999</v>
      </c>
      <c r="F83" s="18">
        <v>0.9</v>
      </c>
      <c r="G83" s="18" t="s">
        <v>38</v>
      </c>
      <c r="H83" s="18" t="s">
        <v>39</v>
      </c>
      <c r="I83" s="18">
        <v>0</v>
      </c>
      <c r="J83" s="18">
        <v>0</v>
      </c>
      <c r="K83">
        <v>2051</v>
      </c>
    </row>
    <row r="84" spans="1:11" hidden="1">
      <c r="A84" s="18">
        <v>140</v>
      </c>
      <c r="B84" s="18" t="s">
        <v>10</v>
      </c>
      <c r="C84" s="18">
        <v>34</v>
      </c>
      <c r="D84" s="18">
        <v>375</v>
      </c>
      <c r="E84" s="18">
        <v>0.38</v>
      </c>
      <c r="F84" s="18">
        <v>0.9</v>
      </c>
      <c r="G84" s="18" t="s">
        <v>38</v>
      </c>
      <c r="H84" s="18" t="s">
        <v>39</v>
      </c>
      <c r="I84" s="18">
        <v>0</v>
      </c>
      <c r="J84" s="18">
        <v>0</v>
      </c>
      <c r="K84">
        <v>2051</v>
      </c>
    </row>
    <row r="85" spans="1:11" hidden="1">
      <c r="A85" s="18">
        <v>84</v>
      </c>
      <c r="B85" s="18" t="s">
        <v>42</v>
      </c>
      <c r="C85" s="18">
        <v>33</v>
      </c>
      <c r="D85" s="18">
        <v>180</v>
      </c>
      <c r="E85" s="18">
        <v>0.45</v>
      </c>
      <c r="F85" s="18">
        <v>0.9</v>
      </c>
      <c r="G85" s="18" t="s">
        <v>38</v>
      </c>
      <c r="H85" s="18" t="s">
        <v>39</v>
      </c>
      <c r="I85" s="18">
        <v>0</v>
      </c>
      <c r="J85" s="18">
        <v>0</v>
      </c>
      <c r="K85">
        <v>2051</v>
      </c>
    </row>
    <row r="86" spans="1:11" hidden="1">
      <c r="A86" s="18">
        <v>111</v>
      </c>
      <c r="B86" s="18" t="s">
        <v>42</v>
      </c>
      <c r="C86" s="18">
        <v>31</v>
      </c>
      <c r="D86" s="18">
        <v>28</v>
      </c>
      <c r="E86" s="18">
        <v>0.41</v>
      </c>
      <c r="F86" s="18">
        <v>0.9</v>
      </c>
      <c r="G86" s="18" t="s">
        <v>38</v>
      </c>
      <c r="H86" s="18" t="s">
        <v>39</v>
      </c>
      <c r="I86" s="18">
        <v>0</v>
      </c>
      <c r="J86" s="18">
        <v>0</v>
      </c>
      <c r="K86">
        <v>2051</v>
      </c>
    </row>
    <row r="87" spans="1:11" hidden="1">
      <c r="A87" s="18">
        <v>83</v>
      </c>
      <c r="B87" s="18" t="s">
        <v>42</v>
      </c>
      <c r="C87" s="18">
        <v>30</v>
      </c>
      <c r="D87" s="18">
        <v>217</v>
      </c>
      <c r="E87" s="18">
        <v>0.42</v>
      </c>
      <c r="F87" s="18">
        <v>0.9</v>
      </c>
      <c r="G87" s="18" t="s">
        <v>38</v>
      </c>
      <c r="H87" s="18" t="s">
        <v>39</v>
      </c>
      <c r="I87" s="18">
        <v>0</v>
      </c>
      <c r="J87" s="18">
        <v>0</v>
      </c>
      <c r="K87">
        <v>2051</v>
      </c>
    </row>
    <row r="88" spans="1:11" hidden="1">
      <c r="A88" s="18">
        <v>94</v>
      </c>
      <c r="B88" s="18" t="s">
        <v>42</v>
      </c>
      <c r="C88" s="18">
        <v>30</v>
      </c>
      <c r="D88" s="18">
        <v>78.129000000000005</v>
      </c>
      <c r="E88" s="18">
        <v>0.25</v>
      </c>
      <c r="F88" s="18">
        <v>0.9</v>
      </c>
      <c r="G88" s="18" t="s">
        <v>38</v>
      </c>
      <c r="H88" s="18" t="s">
        <v>39</v>
      </c>
      <c r="I88" s="18">
        <v>0</v>
      </c>
      <c r="J88" s="18">
        <v>0</v>
      </c>
      <c r="K88">
        <v>2051</v>
      </c>
    </row>
    <row r="89" spans="1:11" hidden="1">
      <c r="A89" s="18">
        <v>97</v>
      </c>
      <c r="B89" s="18" t="s">
        <v>42</v>
      </c>
      <c r="C89" s="18">
        <v>30</v>
      </c>
      <c r="D89" s="18">
        <v>50.8</v>
      </c>
      <c r="E89" s="18">
        <v>0.38</v>
      </c>
      <c r="F89" s="18">
        <v>0.9</v>
      </c>
      <c r="G89" s="18" t="s">
        <v>38</v>
      </c>
      <c r="H89" s="18" t="s">
        <v>39</v>
      </c>
      <c r="I89" s="18">
        <v>0</v>
      </c>
      <c r="J89" s="18">
        <v>0</v>
      </c>
      <c r="K89">
        <v>2051</v>
      </c>
    </row>
    <row r="90" spans="1:11" hidden="1">
      <c r="A90" s="18">
        <v>125</v>
      </c>
      <c r="B90" s="18" t="s">
        <v>42</v>
      </c>
      <c r="C90" s="18">
        <v>30</v>
      </c>
      <c r="D90" s="18">
        <v>11.167</v>
      </c>
      <c r="E90" s="18">
        <v>0.25</v>
      </c>
      <c r="F90" s="18">
        <v>0.5</v>
      </c>
      <c r="G90" s="18" t="s">
        <v>38</v>
      </c>
      <c r="H90" s="18" t="s">
        <v>39</v>
      </c>
      <c r="I90" s="18">
        <v>0</v>
      </c>
      <c r="J90" s="18">
        <v>0</v>
      </c>
      <c r="K90">
        <v>2051</v>
      </c>
    </row>
    <row r="91" spans="1:11" hidden="1">
      <c r="A91" s="18">
        <v>85</v>
      </c>
      <c r="B91" s="18" t="s">
        <v>42</v>
      </c>
      <c r="C91" s="18">
        <v>29</v>
      </c>
      <c r="D91" s="18">
        <v>137.6</v>
      </c>
      <c r="E91" s="18">
        <v>0.39</v>
      </c>
      <c r="F91" s="18">
        <v>0.9</v>
      </c>
      <c r="G91" s="18" t="s">
        <v>38</v>
      </c>
      <c r="H91" s="18" t="s">
        <v>39</v>
      </c>
      <c r="I91" s="18">
        <v>0</v>
      </c>
      <c r="J91" s="18">
        <v>0</v>
      </c>
      <c r="K91">
        <v>2051</v>
      </c>
    </row>
    <row r="92" spans="1:11" hidden="1">
      <c r="A92" s="18">
        <v>86</v>
      </c>
      <c r="B92" s="18" t="s">
        <v>42</v>
      </c>
      <c r="C92" s="18">
        <v>29</v>
      </c>
      <c r="D92" s="18">
        <v>134.35</v>
      </c>
      <c r="E92" s="18">
        <v>0.39</v>
      </c>
      <c r="F92" s="18">
        <v>0.5</v>
      </c>
      <c r="G92" s="18" t="s">
        <v>38</v>
      </c>
      <c r="H92" s="18" t="s">
        <v>39</v>
      </c>
      <c r="I92" s="18">
        <v>0</v>
      </c>
      <c r="J92" s="18">
        <v>0</v>
      </c>
      <c r="K92">
        <v>2051</v>
      </c>
    </row>
    <row r="93" spans="1:11" hidden="1">
      <c r="A93" s="18">
        <v>87</v>
      </c>
      <c r="B93" s="18" t="s">
        <v>42</v>
      </c>
      <c r="C93" s="18">
        <v>29</v>
      </c>
      <c r="D93" s="18">
        <v>114.60001</v>
      </c>
      <c r="E93" s="18">
        <v>0.39</v>
      </c>
      <c r="F93" s="18">
        <v>0.5</v>
      </c>
      <c r="G93" s="18" t="s">
        <v>38</v>
      </c>
      <c r="H93" s="18" t="s">
        <v>39</v>
      </c>
      <c r="I93" s="18">
        <v>0</v>
      </c>
      <c r="J93" s="18">
        <v>0</v>
      </c>
      <c r="K93">
        <v>2051</v>
      </c>
    </row>
    <row r="94" spans="1:11" hidden="1">
      <c r="A94" s="18">
        <v>93</v>
      </c>
      <c r="B94" s="18" t="s">
        <v>42</v>
      </c>
      <c r="C94" s="18">
        <v>29</v>
      </c>
      <c r="D94" s="18">
        <v>88.090999999999994</v>
      </c>
      <c r="E94" s="18">
        <v>0.23</v>
      </c>
      <c r="F94" s="18">
        <v>0.9</v>
      </c>
      <c r="G94" s="18" t="s">
        <v>38</v>
      </c>
      <c r="H94" s="18" t="s">
        <v>39</v>
      </c>
      <c r="I94" s="18">
        <v>0</v>
      </c>
      <c r="J94" s="18">
        <v>0</v>
      </c>
      <c r="K94">
        <v>2051</v>
      </c>
    </row>
    <row r="95" spans="1:11" hidden="1">
      <c r="A95" s="18">
        <v>106</v>
      </c>
      <c r="B95" s="18" t="s">
        <v>42</v>
      </c>
      <c r="C95" s="18">
        <v>29</v>
      </c>
      <c r="D95" s="18">
        <v>38</v>
      </c>
      <c r="E95" s="18">
        <v>0.32</v>
      </c>
      <c r="F95" s="18">
        <v>0.95</v>
      </c>
      <c r="G95" s="18" t="s">
        <v>38</v>
      </c>
      <c r="H95" s="18" t="s">
        <v>39</v>
      </c>
      <c r="I95" s="18">
        <v>0</v>
      </c>
      <c r="J95" s="18">
        <v>0</v>
      </c>
      <c r="K95">
        <v>2051</v>
      </c>
    </row>
    <row r="96" spans="1:11" hidden="1">
      <c r="A96" s="18">
        <v>122</v>
      </c>
      <c r="B96" s="18" t="s">
        <v>42</v>
      </c>
      <c r="C96" s="18">
        <v>29</v>
      </c>
      <c r="D96" s="18">
        <v>14.54</v>
      </c>
      <c r="E96" s="18">
        <v>0.39</v>
      </c>
      <c r="F96" s="18">
        <v>0.9</v>
      </c>
      <c r="G96" s="18" t="s">
        <v>38</v>
      </c>
      <c r="H96" s="18" t="s">
        <v>39</v>
      </c>
      <c r="I96" s="18">
        <v>0</v>
      </c>
      <c r="J96" s="18">
        <v>0</v>
      </c>
      <c r="K96">
        <v>2051</v>
      </c>
    </row>
    <row r="97" spans="1:11" hidden="1">
      <c r="A97" s="18">
        <v>101</v>
      </c>
      <c r="B97" s="18" t="s">
        <v>42</v>
      </c>
      <c r="C97" s="18">
        <v>27</v>
      </c>
      <c r="D97" s="18">
        <v>46</v>
      </c>
      <c r="E97" s="18">
        <v>0.35828470000000001</v>
      </c>
      <c r="F97" s="18">
        <v>0.9</v>
      </c>
      <c r="G97" s="18" t="s">
        <v>38</v>
      </c>
      <c r="H97" s="18" t="s">
        <v>39</v>
      </c>
      <c r="I97" s="18">
        <v>0</v>
      </c>
      <c r="J97" s="18">
        <v>0</v>
      </c>
      <c r="K97">
        <v>2051</v>
      </c>
    </row>
    <row r="98" spans="1:11" hidden="1">
      <c r="A98" s="18">
        <v>114</v>
      </c>
      <c r="B98" s="18" t="s">
        <v>42</v>
      </c>
      <c r="C98" s="18">
        <v>27</v>
      </c>
      <c r="D98" s="18">
        <v>25.5</v>
      </c>
      <c r="E98" s="18">
        <v>0.3</v>
      </c>
      <c r="F98" s="18">
        <v>0.9</v>
      </c>
      <c r="G98" s="18" t="s">
        <v>38</v>
      </c>
      <c r="H98" s="18" t="s">
        <v>39</v>
      </c>
      <c r="I98" s="18">
        <v>0</v>
      </c>
      <c r="J98" s="18">
        <v>0</v>
      </c>
      <c r="K98">
        <v>2051</v>
      </c>
    </row>
    <row r="99" spans="1:11" hidden="1">
      <c r="A99" s="18">
        <v>123</v>
      </c>
      <c r="B99" s="18" t="s">
        <v>42</v>
      </c>
      <c r="C99" s="18">
        <v>27</v>
      </c>
      <c r="D99" s="18">
        <v>11.5</v>
      </c>
      <c r="E99" s="18">
        <v>0.25</v>
      </c>
      <c r="F99" s="18">
        <v>0.9</v>
      </c>
      <c r="G99" s="18" t="s">
        <v>38</v>
      </c>
      <c r="H99" s="18" t="s">
        <v>39</v>
      </c>
      <c r="I99" s="18">
        <v>0</v>
      </c>
      <c r="J99" s="18">
        <v>0</v>
      </c>
      <c r="K99">
        <v>2051</v>
      </c>
    </row>
    <row r="100" spans="1:11" hidden="1">
      <c r="A100" s="18">
        <v>95</v>
      </c>
      <c r="B100" s="18" t="s">
        <v>42</v>
      </c>
      <c r="C100" s="18">
        <v>26</v>
      </c>
      <c r="D100" s="18">
        <v>54</v>
      </c>
      <c r="E100" s="18">
        <v>0.32418039999999998</v>
      </c>
      <c r="F100" s="18">
        <v>0.9</v>
      </c>
      <c r="G100" s="18" t="s">
        <v>38</v>
      </c>
      <c r="H100" s="18" t="s">
        <v>39</v>
      </c>
      <c r="I100" s="18">
        <v>0</v>
      </c>
      <c r="J100" s="18">
        <v>0</v>
      </c>
      <c r="K100">
        <v>2051</v>
      </c>
    </row>
    <row r="101" spans="1:11" hidden="1">
      <c r="A101" s="18">
        <v>100</v>
      </c>
      <c r="B101" s="18" t="s">
        <v>42</v>
      </c>
      <c r="C101" s="18">
        <v>26</v>
      </c>
      <c r="D101" s="18">
        <v>48</v>
      </c>
      <c r="E101" s="18">
        <v>0.35828470000000001</v>
      </c>
      <c r="F101" s="18">
        <v>0.9</v>
      </c>
      <c r="G101" s="18" t="s">
        <v>38</v>
      </c>
      <c r="H101" s="18" t="s">
        <v>39</v>
      </c>
      <c r="I101" s="18">
        <v>0</v>
      </c>
      <c r="J101" s="18">
        <v>0</v>
      </c>
      <c r="K101">
        <v>2051</v>
      </c>
    </row>
    <row r="102" spans="1:11" hidden="1">
      <c r="A102" s="18">
        <v>119</v>
      </c>
      <c r="B102" s="18" t="s">
        <v>42</v>
      </c>
      <c r="C102" s="18">
        <v>26</v>
      </c>
      <c r="D102" s="18">
        <v>24.5</v>
      </c>
      <c r="E102" s="18">
        <v>0.32451750000000001</v>
      </c>
      <c r="F102" s="18">
        <v>0.9</v>
      </c>
      <c r="G102" s="18" t="s">
        <v>38</v>
      </c>
      <c r="H102" s="18" t="s">
        <v>39</v>
      </c>
      <c r="I102" s="18">
        <v>0</v>
      </c>
      <c r="J102" s="18">
        <v>0</v>
      </c>
      <c r="K102">
        <v>2051</v>
      </c>
    </row>
    <row r="103" spans="1:11" hidden="1">
      <c r="A103" s="18">
        <v>127</v>
      </c>
      <c r="B103" s="18" t="s">
        <v>42</v>
      </c>
      <c r="C103" s="18">
        <v>26</v>
      </c>
      <c r="D103" s="18">
        <v>3.74</v>
      </c>
      <c r="E103" s="18">
        <v>0.27</v>
      </c>
      <c r="F103" s="18">
        <v>0.7</v>
      </c>
      <c r="G103" s="18" t="s">
        <v>38</v>
      </c>
      <c r="H103" s="18" t="s">
        <v>39</v>
      </c>
      <c r="I103" s="18">
        <v>0</v>
      </c>
      <c r="J103" s="18">
        <v>0</v>
      </c>
      <c r="K103">
        <v>2051</v>
      </c>
    </row>
    <row r="104" spans="1:11" hidden="1">
      <c r="A104" s="18">
        <v>109</v>
      </c>
      <c r="B104" s="18" t="s">
        <v>42</v>
      </c>
      <c r="C104" s="18">
        <v>25</v>
      </c>
      <c r="D104" s="18">
        <v>33</v>
      </c>
      <c r="E104" s="18">
        <v>0.43584050000000002</v>
      </c>
      <c r="F104" s="18">
        <v>0.9</v>
      </c>
      <c r="G104" s="18" t="s">
        <v>38</v>
      </c>
      <c r="H104" s="18" t="s">
        <v>39</v>
      </c>
      <c r="I104" s="18">
        <v>0</v>
      </c>
      <c r="J104" s="18">
        <v>0</v>
      </c>
      <c r="K104">
        <v>2051</v>
      </c>
    </row>
    <row r="105" spans="1:11" hidden="1">
      <c r="A105" s="18">
        <v>124</v>
      </c>
      <c r="B105" s="18" t="s">
        <v>42</v>
      </c>
      <c r="C105" s="18">
        <v>25</v>
      </c>
      <c r="D105" s="18">
        <v>11.5</v>
      </c>
      <c r="E105" s="18">
        <v>0.35828470000000001</v>
      </c>
      <c r="F105" s="18">
        <v>0.9</v>
      </c>
      <c r="G105" s="18" t="s">
        <v>38</v>
      </c>
      <c r="H105" s="18" t="s">
        <v>39</v>
      </c>
      <c r="I105" s="18">
        <v>0</v>
      </c>
      <c r="J105" s="18">
        <v>0</v>
      </c>
      <c r="K105">
        <v>2051</v>
      </c>
    </row>
    <row r="106" spans="1:11" hidden="1">
      <c r="A106" s="18">
        <v>82</v>
      </c>
      <c r="B106" s="18" t="s">
        <v>42</v>
      </c>
      <c r="C106" s="18">
        <v>24</v>
      </c>
      <c r="D106" s="18">
        <v>247</v>
      </c>
      <c r="E106" s="18">
        <v>0.53</v>
      </c>
      <c r="F106" s="18">
        <v>0.9</v>
      </c>
      <c r="G106" s="18" t="s">
        <v>38</v>
      </c>
      <c r="H106" s="18" t="s">
        <v>39</v>
      </c>
      <c r="I106" s="18">
        <v>0</v>
      </c>
      <c r="J106" s="18">
        <v>0</v>
      </c>
      <c r="K106">
        <v>2051</v>
      </c>
    </row>
    <row r="107" spans="1:11" hidden="1">
      <c r="A107" s="18">
        <v>88</v>
      </c>
      <c r="B107" s="18" t="s">
        <v>42</v>
      </c>
      <c r="C107" s="18">
        <v>24</v>
      </c>
      <c r="D107" s="18">
        <v>110.366</v>
      </c>
      <c r="E107" s="18">
        <v>0.4</v>
      </c>
      <c r="F107" s="18">
        <v>0.5</v>
      </c>
      <c r="G107" s="18" t="s">
        <v>38</v>
      </c>
      <c r="H107" s="18" t="s">
        <v>39</v>
      </c>
      <c r="I107" s="18">
        <v>0</v>
      </c>
      <c r="J107" s="18">
        <v>0</v>
      </c>
      <c r="K107">
        <v>2051</v>
      </c>
    </row>
    <row r="108" spans="1:11" hidden="1">
      <c r="A108" s="18">
        <v>99</v>
      </c>
      <c r="B108" s="18" t="s">
        <v>42</v>
      </c>
      <c r="C108" s="18">
        <v>24</v>
      </c>
      <c r="D108" s="18">
        <v>49.456000000000003</v>
      </c>
      <c r="E108" s="18">
        <v>0.4</v>
      </c>
      <c r="F108" s="18">
        <v>0.9</v>
      </c>
      <c r="G108" s="18" t="s">
        <v>38</v>
      </c>
      <c r="H108" s="18" t="s">
        <v>39</v>
      </c>
      <c r="I108" s="18">
        <v>0</v>
      </c>
      <c r="J108" s="18">
        <v>0</v>
      </c>
      <c r="K108">
        <v>2051</v>
      </c>
    </row>
    <row r="109" spans="1:11" hidden="1">
      <c r="A109" s="18">
        <v>120</v>
      </c>
      <c r="B109" s="18" t="s">
        <v>42</v>
      </c>
      <c r="C109" s="18">
        <v>24</v>
      </c>
      <c r="D109" s="18">
        <v>16</v>
      </c>
      <c r="E109" s="18">
        <v>0.4</v>
      </c>
      <c r="F109" s="18">
        <v>0.9</v>
      </c>
      <c r="G109" s="18" t="s">
        <v>38</v>
      </c>
      <c r="H109" s="18" t="s">
        <v>39</v>
      </c>
      <c r="I109" s="18">
        <v>0</v>
      </c>
      <c r="J109" s="18">
        <v>0</v>
      </c>
      <c r="K109">
        <v>2051</v>
      </c>
    </row>
    <row r="110" spans="1:11" hidden="1">
      <c r="A110" s="18">
        <v>78</v>
      </c>
      <c r="B110" s="18" t="s">
        <v>42</v>
      </c>
      <c r="C110" s="18">
        <v>23</v>
      </c>
      <c r="D110" s="18">
        <v>369</v>
      </c>
      <c r="E110" s="18">
        <v>0.35</v>
      </c>
      <c r="F110" s="18">
        <v>0.9</v>
      </c>
      <c r="G110" s="18" t="s">
        <v>38</v>
      </c>
      <c r="H110" s="18" t="s">
        <v>39</v>
      </c>
      <c r="I110" s="18">
        <v>0</v>
      </c>
      <c r="J110" s="18">
        <v>0</v>
      </c>
      <c r="K110">
        <v>2051</v>
      </c>
    </row>
    <row r="111" spans="1:11" hidden="1">
      <c r="A111" s="18">
        <v>91</v>
      </c>
      <c r="B111" s="18" t="s">
        <v>42</v>
      </c>
      <c r="C111" s="18">
        <v>23</v>
      </c>
      <c r="D111" s="18">
        <v>97.64</v>
      </c>
      <c r="E111" s="18">
        <v>0.14599999999999999</v>
      </c>
      <c r="F111" s="18">
        <v>0.95</v>
      </c>
      <c r="G111" s="18" t="s">
        <v>38</v>
      </c>
      <c r="H111" s="18" t="s">
        <v>39</v>
      </c>
      <c r="I111" s="18">
        <v>0</v>
      </c>
      <c r="J111" s="18">
        <v>0</v>
      </c>
      <c r="K111">
        <v>2051</v>
      </c>
    </row>
    <row r="112" spans="1:11" hidden="1">
      <c r="A112" s="18">
        <v>92</v>
      </c>
      <c r="B112" s="18" t="s">
        <v>42</v>
      </c>
      <c r="C112" s="18">
        <v>23</v>
      </c>
      <c r="D112" s="18">
        <v>90.6</v>
      </c>
      <c r="E112" s="18">
        <v>0.36</v>
      </c>
      <c r="F112" s="18">
        <v>0.9</v>
      </c>
      <c r="G112" s="18" t="s">
        <v>38</v>
      </c>
      <c r="H112" s="18" t="s">
        <v>39</v>
      </c>
      <c r="I112" s="18">
        <v>0</v>
      </c>
      <c r="J112" s="18">
        <v>0</v>
      </c>
      <c r="K112">
        <v>2051</v>
      </c>
    </row>
    <row r="113" spans="1:11" hidden="1">
      <c r="A113" s="18">
        <v>105</v>
      </c>
      <c r="B113" s="18" t="s">
        <v>42</v>
      </c>
      <c r="C113" s="18">
        <v>23</v>
      </c>
      <c r="D113" s="18">
        <v>39</v>
      </c>
      <c r="E113" s="18">
        <v>0.32</v>
      </c>
      <c r="F113" s="18">
        <v>0.9</v>
      </c>
      <c r="G113" s="18" t="s">
        <v>38</v>
      </c>
      <c r="H113" s="18" t="s">
        <v>39</v>
      </c>
      <c r="I113" s="18">
        <v>0</v>
      </c>
      <c r="J113" s="18">
        <v>0</v>
      </c>
      <c r="K113">
        <v>2051</v>
      </c>
    </row>
    <row r="114" spans="1:11" hidden="1">
      <c r="A114" s="18">
        <v>118</v>
      </c>
      <c r="B114" s="18" t="s">
        <v>42</v>
      </c>
      <c r="C114" s="18">
        <v>22</v>
      </c>
      <c r="D114" s="18">
        <v>25</v>
      </c>
      <c r="E114" s="18">
        <v>0.32</v>
      </c>
      <c r="F114" s="18">
        <v>0.95</v>
      </c>
      <c r="G114" s="18" t="s">
        <v>38</v>
      </c>
      <c r="H114" s="18" t="s">
        <v>39</v>
      </c>
      <c r="I114" s="18">
        <v>0</v>
      </c>
      <c r="J114" s="18">
        <v>0</v>
      </c>
      <c r="K114">
        <v>2051</v>
      </c>
    </row>
    <row r="115" spans="1:11" hidden="1">
      <c r="A115" s="18">
        <v>79</v>
      </c>
      <c r="B115" s="18" t="s">
        <v>42</v>
      </c>
      <c r="C115" s="18">
        <v>21</v>
      </c>
      <c r="D115" s="18">
        <v>350</v>
      </c>
      <c r="E115" s="18">
        <v>0.45</v>
      </c>
      <c r="F115" s="18">
        <v>0.9</v>
      </c>
      <c r="G115" s="18" t="s">
        <v>38</v>
      </c>
      <c r="H115" s="18" t="s">
        <v>39</v>
      </c>
      <c r="I115" s="18">
        <v>0</v>
      </c>
      <c r="J115" s="18">
        <v>0</v>
      </c>
      <c r="K115">
        <v>2051</v>
      </c>
    </row>
    <row r="116" spans="1:11" hidden="1">
      <c r="A116" s="18">
        <v>96</v>
      </c>
      <c r="B116" s="18" t="s">
        <v>42</v>
      </c>
      <c r="C116" s="18">
        <v>21</v>
      </c>
      <c r="D116" s="18">
        <v>51.1</v>
      </c>
      <c r="E116" s="18">
        <v>0.27</v>
      </c>
      <c r="F116" s="18">
        <v>0.9</v>
      </c>
      <c r="G116" s="18" t="s">
        <v>38</v>
      </c>
      <c r="H116" s="18" t="s">
        <v>39</v>
      </c>
      <c r="I116" s="18">
        <v>0</v>
      </c>
      <c r="J116" s="18">
        <v>0</v>
      </c>
      <c r="K116">
        <v>2051</v>
      </c>
    </row>
    <row r="117" spans="1:11" hidden="1">
      <c r="A117" s="18">
        <v>81</v>
      </c>
      <c r="B117" s="18" t="s">
        <v>42</v>
      </c>
      <c r="C117" s="18">
        <v>20</v>
      </c>
      <c r="D117" s="18">
        <v>253</v>
      </c>
      <c r="E117" s="18">
        <v>0.41</v>
      </c>
      <c r="F117" s="18">
        <v>0.5</v>
      </c>
      <c r="G117" s="18" t="s">
        <v>38</v>
      </c>
      <c r="H117" s="18" t="s">
        <v>39</v>
      </c>
      <c r="I117" s="18">
        <v>0</v>
      </c>
      <c r="J117" s="18">
        <v>0</v>
      </c>
      <c r="K117">
        <v>2051</v>
      </c>
    </row>
    <row r="118" spans="1:11" hidden="1">
      <c r="A118" s="18">
        <v>89</v>
      </c>
      <c r="B118" s="18" t="s">
        <v>42</v>
      </c>
      <c r="C118" s="18">
        <v>20</v>
      </c>
      <c r="D118" s="18">
        <v>103.19799999999999</v>
      </c>
      <c r="E118" s="18">
        <v>0.41</v>
      </c>
      <c r="F118" s="18">
        <v>0.5</v>
      </c>
      <c r="G118" s="18" t="s">
        <v>38</v>
      </c>
      <c r="H118" s="18" t="s">
        <v>39</v>
      </c>
      <c r="I118" s="18">
        <v>0</v>
      </c>
      <c r="J118" s="18">
        <v>0</v>
      </c>
      <c r="K118">
        <v>2051</v>
      </c>
    </row>
    <row r="119" spans="1:11" hidden="1">
      <c r="A119" s="18">
        <v>102</v>
      </c>
      <c r="B119" s="18" t="s">
        <v>42</v>
      </c>
      <c r="C119" s="18">
        <v>20</v>
      </c>
      <c r="D119" s="18">
        <v>44.485999999999997</v>
      </c>
      <c r="E119" s="18">
        <v>0.41</v>
      </c>
      <c r="F119" s="18">
        <v>0.9</v>
      </c>
      <c r="G119" s="18" t="s">
        <v>38</v>
      </c>
      <c r="H119" s="18" t="s">
        <v>39</v>
      </c>
      <c r="I119" s="18">
        <v>0</v>
      </c>
      <c r="J119" s="18">
        <v>0</v>
      </c>
      <c r="K119">
        <v>2051</v>
      </c>
    </row>
    <row r="120" spans="1:11" hidden="1">
      <c r="A120" s="18">
        <v>121</v>
      </c>
      <c r="B120" s="18" t="s">
        <v>42</v>
      </c>
      <c r="C120" s="18">
        <v>20</v>
      </c>
      <c r="D120" s="18">
        <v>15</v>
      </c>
      <c r="E120" s="18">
        <v>0.41</v>
      </c>
      <c r="F120" s="18">
        <v>0.9</v>
      </c>
      <c r="G120" s="18" t="s">
        <v>38</v>
      </c>
      <c r="H120" s="18" t="s">
        <v>39</v>
      </c>
      <c r="I120" s="18">
        <v>0</v>
      </c>
      <c r="J120" s="18">
        <v>0</v>
      </c>
      <c r="K120">
        <v>2051</v>
      </c>
    </row>
    <row r="121" spans="1:11" hidden="1">
      <c r="A121" s="18">
        <v>104</v>
      </c>
      <c r="B121" s="18" t="s">
        <v>42</v>
      </c>
      <c r="C121" s="18">
        <v>17</v>
      </c>
      <c r="D121" s="18">
        <v>43</v>
      </c>
      <c r="E121" s="18">
        <v>0.32</v>
      </c>
      <c r="F121" s="18">
        <v>0.9</v>
      </c>
      <c r="G121" s="18" t="s">
        <v>38</v>
      </c>
      <c r="H121" s="18" t="s">
        <v>39</v>
      </c>
      <c r="I121" s="18">
        <v>0</v>
      </c>
      <c r="J121" s="18">
        <v>0</v>
      </c>
      <c r="K121">
        <v>2051</v>
      </c>
    </row>
    <row r="122" spans="1:11" hidden="1">
      <c r="A122" s="18">
        <v>113</v>
      </c>
      <c r="B122" s="18" t="s">
        <v>42</v>
      </c>
      <c r="C122" s="18">
        <v>17</v>
      </c>
      <c r="D122" s="18">
        <v>27.5</v>
      </c>
      <c r="E122" s="18">
        <v>0.2621211</v>
      </c>
      <c r="F122" s="18">
        <v>0.95</v>
      </c>
      <c r="G122" s="18" t="s">
        <v>38</v>
      </c>
      <c r="H122" s="18" t="s">
        <v>39</v>
      </c>
      <c r="I122" s="18">
        <v>0</v>
      </c>
      <c r="J122" s="18">
        <v>0</v>
      </c>
      <c r="K122">
        <v>2051</v>
      </c>
    </row>
    <row r="123" spans="1:11" hidden="1">
      <c r="A123" s="18">
        <v>80</v>
      </c>
      <c r="B123" s="18" t="s">
        <v>42</v>
      </c>
      <c r="C123" s="18">
        <v>15</v>
      </c>
      <c r="D123" s="18">
        <v>310</v>
      </c>
      <c r="E123" s="18">
        <v>0.26</v>
      </c>
      <c r="F123" s="18">
        <v>0.9</v>
      </c>
      <c r="G123" s="18" t="s">
        <v>38</v>
      </c>
      <c r="H123" s="18" t="s">
        <v>39</v>
      </c>
      <c r="I123" s="18">
        <v>0</v>
      </c>
      <c r="J123" s="18">
        <v>0</v>
      </c>
      <c r="K123">
        <v>2051</v>
      </c>
    </row>
    <row r="124" spans="1:11" hidden="1">
      <c r="A124" s="18">
        <v>103</v>
      </c>
      <c r="B124" s="18" t="s">
        <v>42</v>
      </c>
      <c r="C124" s="18">
        <v>15</v>
      </c>
      <c r="D124" s="18">
        <v>43.76</v>
      </c>
      <c r="E124" s="18">
        <v>0.25</v>
      </c>
      <c r="F124" s="18">
        <v>0.25</v>
      </c>
      <c r="G124" s="18" t="s">
        <v>38</v>
      </c>
      <c r="H124" s="18" t="s">
        <v>39</v>
      </c>
      <c r="I124" s="18">
        <v>0</v>
      </c>
      <c r="J124" s="18">
        <v>0</v>
      </c>
      <c r="K124">
        <v>2051</v>
      </c>
    </row>
    <row r="125" spans="1:11" hidden="1">
      <c r="A125" s="18">
        <v>126</v>
      </c>
      <c r="B125" s="18" t="s">
        <v>42</v>
      </c>
      <c r="C125" s="18">
        <v>6</v>
      </c>
      <c r="D125" s="18">
        <v>9.1999999999999993</v>
      </c>
      <c r="E125" s="18">
        <v>0.32</v>
      </c>
      <c r="F125" s="18">
        <v>0.5</v>
      </c>
      <c r="G125" s="18" t="s">
        <v>38</v>
      </c>
      <c r="H125" s="18" t="s">
        <v>39</v>
      </c>
      <c r="I125" s="18">
        <v>0</v>
      </c>
      <c r="J125" s="18">
        <v>0</v>
      </c>
      <c r="K125">
        <v>2051</v>
      </c>
    </row>
    <row r="126" spans="1:11" hidden="1">
      <c r="A126" s="18">
        <v>196</v>
      </c>
      <c r="B126" s="18" t="s">
        <v>13</v>
      </c>
      <c r="C126" s="18">
        <v>15</v>
      </c>
      <c r="D126" s="18">
        <v>413.43299999999999</v>
      </c>
      <c r="E126" s="18">
        <v>1</v>
      </c>
      <c r="F126" s="18">
        <v>1</v>
      </c>
      <c r="G126" s="18" t="s">
        <v>38</v>
      </c>
      <c r="H126" s="18" t="s">
        <v>39</v>
      </c>
      <c r="I126" s="18">
        <v>0</v>
      </c>
      <c r="J126" s="18">
        <v>0</v>
      </c>
    </row>
    <row r="127" spans="1:11" hidden="1">
      <c r="A127" s="18">
        <v>133</v>
      </c>
      <c r="B127" s="18" t="s">
        <v>11</v>
      </c>
      <c r="C127" s="18">
        <v>14</v>
      </c>
      <c r="D127" s="18">
        <v>41.279000000000003</v>
      </c>
      <c r="E127" s="18">
        <v>1</v>
      </c>
      <c r="F127" s="18">
        <v>1</v>
      </c>
      <c r="G127" s="18" t="s">
        <v>38</v>
      </c>
      <c r="H127" s="18" t="s">
        <v>39</v>
      </c>
      <c r="I127" s="18">
        <v>0</v>
      </c>
      <c r="J127" s="18">
        <v>0</v>
      </c>
    </row>
    <row r="128" spans="1:11" hidden="1">
      <c r="A128" s="18">
        <v>204</v>
      </c>
      <c r="B128" s="18" t="s">
        <v>13</v>
      </c>
      <c r="C128" s="18">
        <v>14</v>
      </c>
      <c r="D128" s="18">
        <v>285.59800000000001</v>
      </c>
      <c r="E128" s="18">
        <v>1</v>
      </c>
      <c r="F128" s="18">
        <v>1</v>
      </c>
      <c r="G128" s="18" t="s">
        <v>38</v>
      </c>
      <c r="H128" s="18" t="s">
        <v>39</v>
      </c>
      <c r="I128" s="18">
        <v>0</v>
      </c>
      <c r="J128" s="18">
        <v>0</v>
      </c>
    </row>
    <row r="129" spans="1:10" hidden="1">
      <c r="A129" s="18">
        <v>203</v>
      </c>
      <c r="B129" s="18" t="s">
        <v>13</v>
      </c>
      <c r="C129" s="18">
        <v>13</v>
      </c>
      <c r="D129" s="18">
        <v>317.36399999999998</v>
      </c>
      <c r="E129" s="18">
        <v>1</v>
      </c>
      <c r="F129" s="18">
        <v>1</v>
      </c>
      <c r="G129" s="18" t="s">
        <v>38</v>
      </c>
      <c r="H129" s="18" t="s">
        <v>39</v>
      </c>
      <c r="I129" s="18">
        <v>0</v>
      </c>
      <c r="J129" s="18">
        <v>0</v>
      </c>
    </row>
    <row r="130" spans="1:10" hidden="1">
      <c r="A130" s="18">
        <v>193</v>
      </c>
      <c r="B130" s="18" t="s">
        <v>13</v>
      </c>
      <c r="C130" s="18">
        <v>12</v>
      </c>
      <c r="D130" s="18">
        <v>442.11399999999998</v>
      </c>
      <c r="E130" s="18">
        <v>1</v>
      </c>
      <c r="F130" s="18">
        <v>1</v>
      </c>
      <c r="G130" s="18" t="s">
        <v>38</v>
      </c>
      <c r="H130" s="18" t="s">
        <v>39</v>
      </c>
      <c r="I130" s="18">
        <v>0</v>
      </c>
      <c r="J130" s="18">
        <v>0</v>
      </c>
    </row>
    <row r="131" spans="1:10" hidden="1">
      <c r="A131" s="18">
        <v>208</v>
      </c>
      <c r="B131" s="18" t="s">
        <v>13</v>
      </c>
      <c r="C131" s="18">
        <v>10</v>
      </c>
      <c r="D131" s="18">
        <v>157.977</v>
      </c>
      <c r="E131" s="18">
        <v>1</v>
      </c>
      <c r="F131" s="18">
        <v>1</v>
      </c>
      <c r="G131" s="18" t="s">
        <v>38</v>
      </c>
      <c r="H131" s="18" t="s">
        <v>39</v>
      </c>
      <c r="I131" s="18">
        <v>0</v>
      </c>
      <c r="J131" s="18">
        <v>0</v>
      </c>
    </row>
    <row r="132" spans="1:10" hidden="1">
      <c r="A132" s="18">
        <v>170</v>
      </c>
      <c r="B132" s="18" t="s">
        <v>15</v>
      </c>
      <c r="C132" s="18">
        <v>8</v>
      </c>
      <c r="D132" s="18">
        <v>270.87700000000001</v>
      </c>
      <c r="E132" s="18">
        <v>1</v>
      </c>
      <c r="F132" s="18">
        <v>1</v>
      </c>
      <c r="G132" s="18" t="s">
        <v>38</v>
      </c>
      <c r="H132" s="18" t="s">
        <v>39</v>
      </c>
      <c r="I132" s="18">
        <v>0</v>
      </c>
      <c r="J132" s="18">
        <v>0</v>
      </c>
    </row>
    <row r="133" spans="1:10" hidden="1">
      <c r="A133" s="18">
        <v>206</v>
      </c>
      <c r="B133" s="18" t="s">
        <v>13</v>
      </c>
      <c r="C133" s="18">
        <v>8</v>
      </c>
      <c r="D133" s="18">
        <v>203.58</v>
      </c>
      <c r="E133" s="18">
        <v>1</v>
      </c>
      <c r="F133" s="18">
        <v>1</v>
      </c>
      <c r="G133" s="18" t="s">
        <v>38</v>
      </c>
      <c r="H133" s="18" t="s">
        <v>39</v>
      </c>
      <c r="I133" s="18">
        <v>0</v>
      </c>
      <c r="J133" s="18">
        <v>0</v>
      </c>
    </row>
    <row r="134" spans="1:10" hidden="1">
      <c r="A134" s="18">
        <v>169</v>
      </c>
      <c r="B134" s="18" t="s">
        <v>15</v>
      </c>
      <c r="C134" s="18">
        <v>7</v>
      </c>
      <c r="D134" s="18">
        <v>377.86700000000002</v>
      </c>
      <c r="E134" s="18">
        <v>1</v>
      </c>
      <c r="F134" s="18">
        <v>1</v>
      </c>
      <c r="G134" s="18" t="s">
        <v>38</v>
      </c>
      <c r="H134" s="18" t="s">
        <v>39</v>
      </c>
      <c r="I134" s="18">
        <v>0</v>
      </c>
      <c r="J134" s="18">
        <v>0</v>
      </c>
    </row>
    <row r="135" spans="1:10" hidden="1">
      <c r="A135" s="18">
        <v>168</v>
      </c>
      <c r="B135" s="18" t="s">
        <v>15</v>
      </c>
      <c r="C135" s="18">
        <v>6</v>
      </c>
      <c r="D135" s="18">
        <v>492.642</v>
      </c>
      <c r="E135" s="18">
        <v>1</v>
      </c>
      <c r="F135" s="18">
        <v>1</v>
      </c>
      <c r="G135" s="18" t="s">
        <v>38</v>
      </c>
      <c r="H135" s="18" t="s">
        <v>39</v>
      </c>
      <c r="I135" s="18">
        <v>0</v>
      </c>
      <c r="J135" s="18">
        <v>0</v>
      </c>
    </row>
    <row r="136" spans="1:10" hidden="1">
      <c r="A136" s="18">
        <v>167</v>
      </c>
      <c r="B136" s="18" t="s">
        <v>15</v>
      </c>
      <c r="C136" s="18">
        <v>5</v>
      </c>
      <c r="D136" s="18">
        <v>498.2</v>
      </c>
      <c r="E136" s="18">
        <v>1</v>
      </c>
      <c r="F136" s="18">
        <v>1</v>
      </c>
      <c r="G136" s="18" t="s">
        <v>38</v>
      </c>
      <c r="H136" s="18" t="s">
        <v>39</v>
      </c>
      <c r="I136" s="18">
        <v>0</v>
      </c>
      <c r="J136" s="18">
        <v>0</v>
      </c>
    </row>
    <row r="137" spans="1:10" hidden="1">
      <c r="A137" s="18">
        <v>207</v>
      </c>
      <c r="B137" s="18" t="s">
        <v>13</v>
      </c>
      <c r="C137" s="18">
        <v>5</v>
      </c>
      <c r="D137" s="18">
        <v>162.80099999999999</v>
      </c>
      <c r="E137" s="18">
        <v>1</v>
      </c>
      <c r="F137" s="18">
        <v>1</v>
      </c>
      <c r="G137" s="18" t="s">
        <v>38</v>
      </c>
      <c r="H137" s="18" t="s">
        <v>39</v>
      </c>
      <c r="I137" s="18">
        <v>0</v>
      </c>
      <c r="J137" s="18">
        <v>0</v>
      </c>
    </row>
    <row r="138" spans="1:10" hidden="1">
      <c r="A138" s="18">
        <v>161</v>
      </c>
      <c r="B138" s="18" t="s">
        <v>15</v>
      </c>
      <c r="C138" s="18">
        <v>4</v>
      </c>
      <c r="D138" s="18">
        <v>633.91399999999999</v>
      </c>
      <c r="E138" s="18">
        <v>1</v>
      </c>
      <c r="F138" s="18">
        <v>1</v>
      </c>
      <c r="G138" s="18" t="s">
        <v>38</v>
      </c>
      <c r="H138" s="18" t="s">
        <v>39</v>
      </c>
      <c r="I138" s="18">
        <v>0</v>
      </c>
      <c r="J138" s="18">
        <v>0</v>
      </c>
    </row>
    <row r="139" spans="1:10" hidden="1">
      <c r="A139" s="18">
        <v>201</v>
      </c>
      <c r="B139" s="18" t="s">
        <v>13</v>
      </c>
      <c r="C139" s="18">
        <v>4</v>
      </c>
      <c r="D139" s="18">
        <v>331.66300000000001</v>
      </c>
      <c r="E139" s="18">
        <v>1</v>
      </c>
      <c r="F139" s="18">
        <v>1</v>
      </c>
      <c r="G139" s="18" t="s">
        <v>38</v>
      </c>
      <c r="H139" s="18" t="s">
        <v>39</v>
      </c>
      <c r="I139" s="18">
        <v>0</v>
      </c>
      <c r="J139" s="18">
        <v>0</v>
      </c>
    </row>
    <row r="140" spans="1:10" hidden="1">
      <c r="A140" s="18">
        <v>166</v>
      </c>
      <c r="B140" s="18" t="s">
        <v>15</v>
      </c>
      <c r="C140" s="18">
        <v>3</v>
      </c>
      <c r="D140" s="18">
        <v>588.56900000000007</v>
      </c>
      <c r="E140" s="18">
        <v>1</v>
      </c>
      <c r="F140" s="18">
        <v>1</v>
      </c>
      <c r="G140" s="18" t="s">
        <v>38</v>
      </c>
      <c r="H140" s="18" t="s">
        <v>39</v>
      </c>
      <c r="I140" s="18">
        <v>0</v>
      </c>
      <c r="J140" s="18">
        <v>0</v>
      </c>
    </row>
    <row r="141" spans="1:10" hidden="1">
      <c r="A141" s="18">
        <v>189</v>
      </c>
      <c r="B141" s="18" t="s">
        <v>13</v>
      </c>
      <c r="C141" s="18">
        <v>3</v>
      </c>
      <c r="D141" s="18">
        <v>551.90700000000004</v>
      </c>
      <c r="E141" s="18">
        <v>1</v>
      </c>
      <c r="F141" s="18">
        <v>1</v>
      </c>
      <c r="G141" s="18" t="s">
        <v>38</v>
      </c>
      <c r="H141" s="18" t="s">
        <v>39</v>
      </c>
      <c r="I141" s="18">
        <v>0</v>
      </c>
      <c r="J141" s="18">
        <v>0</v>
      </c>
    </row>
    <row r="142" spans="1:10" hidden="1">
      <c r="A142" s="18">
        <v>158</v>
      </c>
      <c r="B142" s="18" t="s">
        <v>15</v>
      </c>
      <c r="C142" s="18">
        <v>2</v>
      </c>
      <c r="D142" s="18">
        <v>1527.3040000000001</v>
      </c>
      <c r="E142" s="18">
        <v>1</v>
      </c>
      <c r="F142" s="18">
        <v>1</v>
      </c>
      <c r="G142" s="18" t="s">
        <v>38</v>
      </c>
      <c r="H142" s="18" t="s">
        <v>39</v>
      </c>
      <c r="I142" s="18">
        <v>0</v>
      </c>
      <c r="J142" s="18">
        <v>0</v>
      </c>
    </row>
    <row r="143" spans="1:10" hidden="1">
      <c r="A143" s="18">
        <v>195</v>
      </c>
      <c r="B143" s="18" t="s">
        <v>13</v>
      </c>
      <c r="C143" s="18">
        <v>2</v>
      </c>
      <c r="D143" s="18">
        <v>425.90300000000002</v>
      </c>
      <c r="E143" s="18">
        <v>1</v>
      </c>
      <c r="F143" s="18">
        <v>1</v>
      </c>
      <c r="G143" s="18" t="s">
        <v>38</v>
      </c>
      <c r="H143" s="18" t="s">
        <v>39</v>
      </c>
      <c r="I143" s="18">
        <v>0</v>
      </c>
      <c r="J143" s="18">
        <v>0</v>
      </c>
    </row>
    <row r="144" spans="1:10" hidden="1">
      <c r="A144" s="18">
        <v>145</v>
      </c>
      <c r="B144" s="18" t="s">
        <v>15</v>
      </c>
      <c r="C144" s="18">
        <v>1</v>
      </c>
      <c r="D144" s="18">
        <v>2400.5369999999998</v>
      </c>
      <c r="E144" s="18">
        <v>1</v>
      </c>
      <c r="F144" s="18">
        <v>1</v>
      </c>
      <c r="G144" s="18" t="s">
        <v>38</v>
      </c>
      <c r="H144" s="18" t="s">
        <v>39</v>
      </c>
      <c r="I144" s="18">
        <v>0</v>
      </c>
      <c r="J144" s="18">
        <v>0</v>
      </c>
    </row>
    <row r="145" spans="1:10" hidden="1">
      <c r="A145" s="18">
        <v>199</v>
      </c>
      <c r="B145" t="s">
        <v>13</v>
      </c>
      <c r="C145">
        <v>1</v>
      </c>
      <c r="D145">
        <v>341.774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0" hidden="1">
      <c r="A146" s="18">
        <v>143</v>
      </c>
      <c r="B146" t="s">
        <v>15</v>
      </c>
      <c r="C146">
        <v>0</v>
      </c>
      <c r="D146">
        <v>3095.0839999999998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0" hidden="1">
      <c r="A147" s="18">
        <v>181</v>
      </c>
      <c r="B147" t="s">
        <v>14</v>
      </c>
      <c r="C147">
        <v>0</v>
      </c>
      <c r="D147">
        <v>1285.4280000000001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0" hidden="1">
      <c r="A148" s="18">
        <v>190</v>
      </c>
      <c r="B148" t="s">
        <v>13</v>
      </c>
      <c r="C148">
        <v>0</v>
      </c>
      <c r="D148">
        <v>518.94199999999989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0" hidden="1">
      <c r="A149" s="18">
        <v>146</v>
      </c>
      <c r="B149" t="s">
        <v>15</v>
      </c>
      <c r="C149">
        <v>-1</v>
      </c>
      <c r="D149">
        <v>2189.3090000000002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0" hidden="1">
      <c r="A150" s="18">
        <v>184</v>
      </c>
      <c r="B150" t="s">
        <v>14</v>
      </c>
      <c r="C150">
        <v>-1</v>
      </c>
      <c r="D150">
        <v>730.97299999999996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0" hidden="1">
      <c r="A151" s="18">
        <v>200</v>
      </c>
      <c r="B151" t="s">
        <v>13</v>
      </c>
      <c r="C151">
        <v>-1</v>
      </c>
      <c r="D151">
        <v>334.80099999999999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0" hidden="1">
      <c r="A152" s="18">
        <v>147</v>
      </c>
      <c r="B152" t="s">
        <v>15</v>
      </c>
      <c r="C152">
        <v>-2</v>
      </c>
      <c r="D152">
        <v>2172.3150000000001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0" hidden="1">
      <c r="A153" s="18">
        <v>183</v>
      </c>
      <c r="B153" t="s">
        <v>14</v>
      </c>
      <c r="C153">
        <v>-2</v>
      </c>
      <c r="D153">
        <v>759.91399999999999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</row>
    <row r="154" spans="1:10" hidden="1">
      <c r="A154" s="18">
        <v>198</v>
      </c>
      <c r="B154" t="s">
        <v>13</v>
      </c>
      <c r="C154">
        <v>-2</v>
      </c>
      <c r="D154">
        <v>373.048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</row>
    <row r="155" spans="1:10" hidden="1">
      <c r="A155" s="18">
        <v>142</v>
      </c>
      <c r="B155" t="s">
        <v>15</v>
      </c>
      <c r="C155">
        <v>-3</v>
      </c>
      <c r="D155">
        <v>3929.3530000000001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</row>
    <row r="156" spans="1:10" hidden="1">
      <c r="A156" s="18">
        <v>182</v>
      </c>
      <c r="B156" t="s">
        <v>14</v>
      </c>
      <c r="C156">
        <v>-3</v>
      </c>
      <c r="D156">
        <v>759.91399999999999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</row>
    <row r="157" spans="1:10" hidden="1">
      <c r="A157" s="18">
        <v>191</v>
      </c>
      <c r="B157" t="s">
        <v>13</v>
      </c>
      <c r="C157">
        <v>-3</v>
      </c>
      <c r="D157">
        <v>466.59400000000011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</row>
    <row r="158" spans="1:10" hidden="1">
      <c r="A158" s="18">
        <v>144</v>
      </c>
      <c r="B158" t="s">
        <v>15</v>
      </c>
      <c r="C158">
        <v>-4</v>
      </c>
      <c r="D158">
        <v>3059.9859999999999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</row>
    <row r="159" spans="1:10" hidden="1">
      <c r="A159" s="18">
        <v>185</v>
      </c>
      <c r="B159" t="s">
        <v>14</v>
      </c>
      <c r="C159">
        <v>-4</v>
      </c>
      <c r="D159">
        <v>681.26900000000001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0" hidden="1">
      <c r="A160" s="18">
        <v>194</v>
      </c>
      <c r="B160" t="s">
        <v>13</v>
      </c>
      <c r="C160">
        <v>-4</v>
      </c>
      <c r="D160">
        <v>438.00599999999997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 hidden="1">
      <c r="A161" s="18">
        <v>159</v>
      </c>
      <c r="B161" t="s">
        <v>15</v>
      </c>
      <c r="C161">
        <v>-5</v>
      </c>
      <c r="D161">
        <v>1437.24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 hidden="1">
      <c r="A162" s="18">
        <v>186</v>
      </c>
      <c r="B162" t="s">
        <v>14</v>
      </c>
      <c r="C162">
        <v>-5</v>
      </c>
      <c r="D162">
        <v>681.1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 hidden="1">
      <c r="A163" s="18">
        <v>197</v>
      </c>
      <c r="B163" t="s">
        <v>13</v>
      </c>
      <c r="C163">
        <v>-5</v>
      </c>
      <c r="D163">
        <v>398.09400000000011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 hidden="1">
      <c r="A164" s="18">
        <v>21</v>
      </c>
      <c r="B164" t="s">
        <v>438</v>
      </c>
      <c r="C164">
        <v>-6</v>
      </c>
      <c r="D164">
        <v>1.488</v>
      </c>
      <c r="E164">
        <v>0.3</v>
      </c>
      <c r="F164">
        <v>0.74200913242009103</v>
      </c>
      <c r="G164" t="s">
        <v>38</v>
      </c>
      <c r="H164" t="s">
        <v>39</v>
      </c>
      <c r="I164">
        <v>0</v>
      </c>
      <c r="J164">
        <v>0</v>
      </c>
    </row>
    <row r="165" spans="1:10" hidden="1">
      <c r="A165" s="18">
        <v>160</v>
      </c>
      <c r="B165" t="s">
        <v>15</v>
      </c>
      <c r="C165">
        <v>-6</v>
      </c>
      <c r="D165">
        <v>657.84700000000009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 hidden="1">
      <c r="A166" s="18">
        <v>187</v>
      </c>
      <c r="B166" t="s">
        <v>14</v>
      </c>
      <c r="C166">
        <v>-6</v>
      </c>
      <c r="D166">
        <v>680.92700000000002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 hidden="1">
      <c r="A167" s="18">
        <v>192</v>
      </c>
      <c r="B167" t="s">
        <v>13</v>
      </c>
      <c r="C167">
        <v>-6</v>
      </c>
      <c r="D167">
        <v>461.98899999999998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 hidden="1">
      <c r="A168" s="18">
        <v>165</v>
      </c>
      <c r="B168" t="s">
        <v>15</v>
      </c>
      <c r="C168">
        <v>-7</v>
      </c>
      <c r="D168">
        <v>604.27699999999993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 hidden="1">
      <c r="A169" s="18">
        <v>202</v>
      </c>
      <c r="B169" t="s">
        <v>13</v>
      </c>
      <c r="C169">
        <v>-7</v>
      </c>
      <c r="D169">
        <v>323.92899999999997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 hidden="1">
      <c r="A170" s="18">
        <v>164</v>
      </c>
      <c r="B170" t="s">
        <v>15</v>
      </c>
      <c r="C170">
        <v>-8</v>
      </c>
      <c r="D170">
        <v>605.94099999999992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 hidden="1">
      <c r="A171" s="18">
        <v>179</v>
      </c>
      <c r="B171" t="s">
        <v>14</v>
      </c>
      <c r="C171">
        <v>-8</v>
      </c>
      <c r="D171">
        <v>2001.0150000000001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 hidden="1">
      <c r="A172" s="18">
        <v>205</v>
      </c>
      <c r="B172" t="s">
        <v>13</v>
      </c>
      <c r="C172">
        <v>-8</v>
      </c>
      <c r="D172">
        <v>224.39699999999999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 hidden="1">
      <c r="A173" s="18">
        <v>162</v>
      </c>
      <c r="B173" t="s">
        <v>15</v>
      </c>
      <c r="C173">
        <v>-9</v>
      </c>
      <c r="D173">
        <v>607.93599999999992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 hidden="1">
      <c r="A174" s="18">
        <v>180</v>
      </c>
      <c r="B174" t="s">
        <v>14</v>
      </c>
      <c r="C174">
        <v>-9</v>
      </c>
      <c r="D174">
        <v>2000.508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 hidden="1">
      <c r="A175" s="18">
        <v>163</v>
      </c>
      <c r="B175" t="s">
        <v>15</v>
      </c>
      <c r="C175">
        <v>-10</v>
      </c>
      <c r="D175">
        <v>607.29899999999998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 hidden="1">
      <c r="A176" s="18">
        <v>177</v>
      </c>
      <c r="B176" t="s">
        <v>14</v>
      </c>
      <c r="C176">
        <v>-10</v>
      </c>
      <c r="D176">
        <v>6000.0010000000002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3" hidden="1">
      <c r="A177" s="18">
        <v>148</v>
      </c>
      <c r="B177" t="s">
        <v>15</v>
      </c>
      <c r="C177">
        <v>-11</v>
      </c>
      <c r="D177">
        <v>1829.4949999999999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3" hidden="1">
      <c r="A178" s="18">
        <v>178</v>
      </c>
      <c r="B178" t="s">
        <v>14</v>
      </c>
      <c r="C178">
        <v>-11</v>
      </c>
      <c r="D178">
        <v>5360.5969999999998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3" hidden="1">
      <c r="A179" s="18">
        <v>149</v>
      </c>
      <c r="B179" t="s">
        <v>15</v>
      </c>
      <c r="C179">
        <v>-12</v>
      </c>
      <c r="D179">
        <v>1791.3130000000001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3" hidden="1">
      <c r="A180" s="18">
        <v>141</v>
      </c>
      <c r="B180" t="s">
        <v>10</v>
      </c>
      <c r="C180">
        <v>-13</v>
      </c>
      <c r="D180">
        <v>2225.2399999999998</v>
      </c>
      <c r="E180">
        <v>0.39600000000000002</v>
      </c>
      <c r="F180">
        <v>0.9</v>
      </c>
      <c r="G180" t="s">
        <v>38</v>
      </c>
      <c r="H180" t="s">
        <v>39</v>
      </c>
      <c r="I180">
        <v>0</v>
      </c>
      <c r="J180">
        <v>0</v>
      </c>
    </row>
    <row r="181" spans="1:13" hidden="1">
      <c r="A181" s="18">
        <v>150</v>
      </c>
      <c r="B181" t="s">
        <v>15</v>
      </c>
      <c r="C181">
        <v>-13</v>
      </c>
      <c r="D181">
        <v>1733.5250000000001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3" hidden="1">
      <c r="A182" s="18">
        <v>152</v>
      </c>
      <c r="B182" t="s">
        <v>15</v>
      </c>
      <c r="C182">
        <v>-14</v>
      </c>
      <c r="D182">
        <v>1682.675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3" hidden="1">
      <c r="A183" s="18">
        <v>153</v>
      </c>
      <c r="B183" t="s">
        <v>15</v>
      </c>
      <c r="C183">
        <v>-15</v>
      </c>
      <c r="D183">
        <v>1651.306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3" hidden="1">
      <c r="A184" s="18">
        <v>156</v>
      </c>
      <c r="B184" t="s">
        <v>15</v>
      </c>
      <c r="C184">
        <v>-16</v>
      </c>
      <c r="D184">
        <v>1594.854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3" hidden="1">
      <c r="A185" s="18">
        <v>188</v>
      </c>
      <c r="B185" t="s">
        <v>14</v>
      </c>
      <c r="C185">
        <v>-16</v>
      </c>
      <c r="D185">
        <v>242.77600000000001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3" hidden="1">
      <c r="A186" s="18">
        <v>157</v>
      </c>
      <c r="B186" t="s">
        <v>15</v>
      </c>
      <c r="C186">
        <v>-17</v>
      </c>
      <c r="D186">
        <v>1594.2380000000001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3" hidden="1">
      <c r="A187" s="18">
        <v>155</v>
      </c>
      <c r="B187" t="s">
        <v>15</v>
      </c>
      <c r="C187">
        <v>-18</v>
      </c>
      <c r="D187">
        <v>1614.847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3" hidden="1">
      <c r="A188" s="18">
        <v>154</v>
      </c>
      <c r="B188" t="s">
        <v>15</v>
      </c>
      <c r="C188">
        <v>-19</v>
      </c>
      <c r="D188">
        <v>1647.0119999999999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3">
      <c r="A189" s="18">
        <v>46</v>
      </c>
      <c r="B189" t="s">
        <v>9</v>
      </c>
      <c r="C189">
        <v>-20</v>
      </c>
      <c r="D189">
        <v>2731.1649536609498</v>
      </c>
      <c r="E189">
        <v>0.6</v>
      </c>
      <c r="F189">
        <v>0.9</v>
      </c>
      <c r="G189" t="s">
        <v>38</v>
      </c>
      <c r="H189" t="s">
        <v>39</v>
      </c>
      <c r="I189">
        <v>0</v>
      </c>
      <c r="J189">
        <v>0</v>
      </c>
      <c r="M189">
        <f>2020-C189</f>
        <v>2040</v>
      </c>
    </row>
    <row r="190" spans="1:13" hidden="1">
      <c r="A190" s="18">
        <v>151</v>
      </c>
      <c r="B190" t="s">
        <v>15</v>
      </c>
      <c r="C190">
        <v>-20</v>
      </c>
      <c r="D190">
        <v>1683.105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filterColumn colId="1">
      <filters>
        <filter val="CCGT"/>
      </filters>
    </filterColumn>
    <sortState xmlns:xlrd2="http://schemas.microsoft.com/office/spreadsheetml/2017/richdata2" ref="A2:K190">
      <sortCondition ref="K1:K190"/>
    </sortState>
  </autoFilter>
  <sortState xmlns:xlrd2="http://schemas.microsoft.com/office/spreadsheetml/2017/richdata2" ref="A2:K190">
    <sortCondition ref="A1:A190"/>
  </sortState>
  <conditionalFormatting sqref="N44:N18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I32" sqref="I32"/>
    </sheetView>
  </sheetViews>
  <sheetFormatPr defaultRowHeight="15"/>
  <cols>
    <col min="1" max="1" width="28.85546875" bestFit="1" customWidth="1"/>
    <col min="2" max="2" width="21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 s="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3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C34" sqref="C34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466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469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471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472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460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460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460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460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460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460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460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460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469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471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472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460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460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460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460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460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460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460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475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460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460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460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460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460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460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460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460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476</v>
      </c>
      <c r="N18" t="s">
        <v>477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460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475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460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460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460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460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460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460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460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460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2F14-A446-4EBC-A910-A89BBAE801AB}">
  <sheetPr>
    <tabColor rgb="FF0070C0"/>
  </sheetPr>
  <dimension ref="A1:O76"/>
  <sheetViews>
    <sheetView showRuler="0" zoomScale="70" zoomScaleNormal="70" workbookViewId="0">
      <selection activeCell="G1" sqref="C1:G1"/>
    </sheetView>
  </sheetViews>
  <sheetFormatPr defaultRowHeight="15"/>
  <cols>
    <col min="2" max="2" width="27.28515625" customWidth="1"/>
    <col min="7" max="7" width="13.85546875" customWidth="1"/>
    <col min="10" max="10" width="32.140625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5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5">
      <c r="A2" s="1">
        <v>20</v>
      </c>
      <c r="B2" t="s">
        <v>484</v>
      </c>
      <c r="C2">
        <v>1</v>
      </c>
      <c r="D2" s="28">
        <v>1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5">
      <c r="A3" s="1">
        <v>21</v>
      </c>
      <c r="B3" s="3" t="s">
        <v>506</v>
      </c>
      <c r="C3">
        <v>15</v>
      </c>
      <c r="D3" s="28">
        <v>1000</v>
      </c>
      <c r="E3" t="s">
        <v>38</v>
      </c>
      <c r="F3">
        <v>0</v>
      </c>
      <c r="G3">
        <v>0</v>
      </c>
      <c r="I3" s="23"/>
      <c r="M3" s="3" t="s">
        <v>491</v>
      </c>
      <c r="N3">
        <v>18000</v>
      </c>
      <c r="O3">
        <v>18000</v>
      </c>
    </row>
    <row r="4" spans="1:15" ht="16.149999999999999" customHeight="1">
      <c r="A4" s="1">
        <v>22</v>
      </c>
      <c r="B4" t="s">
        <v>506</v>
      </c>
      <c r="C4">
        <f>20</f>
        <v>20</v>
      </c>
      <c r="D4" s="28">
        <v>1000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  <c r="O4">
        <v>400</v>
      </c>
    </row>
    <row r="5" spans="1:15" ht="16.149999999999999" customHeight="1">
      <c r="A5" s="1">
        <v>23</v>
      </c>
      <c r="B5" t="s">
        <v>491</v>
      </c>
      <c r="C5">
        <v>23</v>
      </c>
      <c r="D5" s="28">
        <v>1000</v>
      </c>
      <c r="E5" t="s">
        <v>38</v>
      </c>
      <c r="F5">
        <v>0</v>
      </c>
      <c r="G5">
        <v>0</v>
      </c>
      <c r="I5" s="23"/>
      <c r="J5" s="3"/>
      <c r="K5" s="4"/>
      <c r="M5" s="3" t="s">
        <v>480</v>
      </c>
      <c r="N5">
        <v>70000</v>
      </c>
      <c r="O5">
        <v>70000</v>
      </c>
    </row>
    <row r="6" spans="1:15" ht="16.149999999999999" customHeight="1">
      <c r="A6" s="1">
        <v>24</v>
      </c>
      <c r="B6" t="s">
        <v>491</v>
      </c>
      <c r="C6">
        <v>20</v>
      </c>
      <c r="D6" s="28">
        <v>1000</v>
      </c>
      <c r="E6" t="s">
        <v>38</v>
      </c>
      <c r="F6">
        <v>0</v>
      </c>
      <c r="G6">
        <v>0</v>
      </c>
      <c r="I6" s="23"/>
      <c r="J6" s="3"/>
      <c r="K6" s="4"/>
      <c r="M6" s="3" t="s">
        <v>481</v>
      </c>
      <c r="N6">
        <v>39000</v>
      </c>
      <c r="O6">
        <v>38000</v>
      </c>
    </row>
    <row r="7" spans="1:15" ht="16.149999999999999" customHeight="1">
      <c r="A7" s="1">
        <v>25</v>
      </c>
      <c r="B7" t="s">
        <v>491</v>
      </c>
      <c r="C7">
        <v>1</v>
      </c>
      <c r="D7" s="28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485</v>
      </c>
      <c r="N7">
        <v>12000</v>
      </c>
      <c r="O7">
        <v>12000</v>
      </c>
    </row>
    <row r="8" spans="1:15" ht="16.149999999999999" customHeight="1">
      <c r="A8" s="1">
        <v>26</v>
      </c>
      <c r="B8" t="s">
        <v>491</v>
      </c>
      <c r="C8">
        <v>16</v>
      </c>
      <c r="D8" s="28">
        <v>1000</v>
      </c>
      <c r="E8" t="s">
        <v>38</v>
      </c>
      <c r="F8">
        <v>0</v>
      </c>
      <c r="G8">
        <v>0</v>
      </c>
      <c r="I8" s="23"/>
      <c r="K8" s="4"/>
      <c r="M8" s="3" t="s">
        <v>486</v>
      </c>
    </row>
    <row r="9" spans="1:15" ht="16.149999999999999" customHeight="1">
      <c r="A9" s="1">
        <v>27</v>
      </c>
      <c r="B9" t="s">
        <v>491</v>
      </c>
      <c r="C9">
        <v>13</v>
      </c>
      <c r="D9" s="28">
        <v>1000</v>
      </c>
      <c r="E9" t="s">
        <v>38</v>
      </c>
      <c r="F9">
        <v>0</v>
      </c>
      <c r="G9">
        <v>0</v>
      </c>
      <c r="I9" s="23"/>
      <c r="J9" s="19" t="s">
        <v>492</v>
      </c>
      <c r="K9" s="4"/>
      <c r="M9" s="3" t="s">
        <v>505</v>
      </c>
      <c r="N9">
        <v>10000</v>
      </c>
      <c r="O9">
        <v>10000</v>
      </c>
    </row>
    <row r="10" spans="1:15" ht="16.149999999999999" customHeight="1">
      <c r="A10" s="1">
        <v>28</v>
      </c>
      <c r="B10" t="s">
        <v>491</v>
      </c>
      <c r="C10">
        <v>10</v>
      </c>
      <c r="D10" s="28">
        <v>1000</v>
      </c>
      <c r="E10" t="s">
        <v>38</v>
      </c>
      <c r="F10">
        <v>0</v>
      </c>
      <c r="G10">
        <v>0</v>
      </c>
      <c r="I10" s="23"/>
      <c r="J10" t="s">
        <v>493</v>
      </c>
      <c r="K10" s="4"/>
      <c r="M10" s="3" t="s">
        <v>506</v>
      </c>
      <c r="N10">
        <v>2000</v>
      </c>
      <c r="O10">
        <v>2000</v>
      </c>
    </row>
    <row r="11" spans="1:15" ht="16.149999999999999" customHeight="1">
      <c r="A11" s="1">
        <v>29</v>
      </c>
      <c r="B11" s="3" t="s">
        <v>491</v>
      </c>
      <c r="C11">
        <v>7</v>
      </c>
      <c r="D11" s="28">
        <v>1000</v>
      </c>
      <c r="E11" t="s">
        <v>38</v>
      </c>
      <c r="F11">
        <v>0</v>
      </c>
      <c r="G11">
        <v>0</v>
      </c>
      <c r="I11" s="23"/>
      <c r="K11" s="4"/>
      <c r="M11" s="3" t="s">
        <v>484</v>
      </c>
      <c r="N11">
        <v>1</v>
      </c>
      <c r="O11">
        <v>1</v>
      </c>
    </row>
    <row r="12" spans="1:15">
      <c r="A12" s="1">
        <v>30</v>
      </c>
      <c r="B12" s="3" t="s">
        <v>491</v>
      </c>
      <c r="C12">
        <v>5</v>
      </c>
      <c r="D12" s="28">
        <v>1000</v>
      </c>
      <c r="E12" t="s">
        <v>38</v>
      </c>
      <c r="F12">
        <v>0</v>
      </c>
      <c r="G12">
        <v>0</v>
      </c>
      <c r="I12" s="23"/>
      <c r="K12" s="4"/>
      <c r="M12" s="3" t="s">
        <v>21</v>
      </c>
      <c r="N12">
        <v>151401</v>
      </c>
    </row>
    <row r="13" spans="1:15" ht="13.9" customHeight="1">
      <c r="A13" s="1">
        <v>31</v>
      </c>
      <c r="B13" s="3" t="s">
        <v>491</v>
      </c>
      <c r="C13">
        <v>3</v>
      </c>
      <c r="D13" s="28">
        <v>1000</v>
      </c>
      <c r="E13" t="s">
        <v>38</v>
      </c>
      <c r="F13">
        <v>0</v>
      </c>
      <c r="G13">
        <v>0</v>
      </c>
      <c r="I13" s="23"/>
      <c r="K13" s="4"/>
    </row>
    <row r="14" spans="1:15">
      <c r="A14" s="1">
        <v>32</v>
      </c>
      <c r="B14" t="s">
        <v>491</v>
      </c>
      <c r="C14">
        <f t="shared" ref="C14:C22" si="0">C4-1</f>
        <v>19</v>
      </c>
      <c r="D14" s="28">
        <v>1000</v>
      </c>
      <c r="E14" t="s">
        <v>38</v>
      </c>
      <c r="F14">
        <v>0</v>
      </c>
      <c r="G14">
        <v>0</v>
      </c>
      <c r="I14" s="23"/>
      <c r="L14" s="3"/>
    </row>
    <row r="15" spans="1:15">
      <c r="A15" s="1">
        <v>33</v>
      </c>
      <c r="B15" t="s">
        <v>491</v>
      </c>
      <c r="C15">
        <f t="shared" si="0"/>
        <v>22</v>
      </c>
      <c r="D15" s="28">
        <v>1000</v>
      </c>
      <c r="E15" t="s">
        <v>38</v>
      </c>
      <c r="F15">
        <v>0</v>
      </c>
      <c r="G15">
        <v>0</v>
      </c>
      <c r="I15" s="23"/>
      <c r="J15" t="s">
        <v>494</v>
      </c>
      <c r="K15">
        <v>12</v>
      </c>
      <c r="L15" s="3">
        <f>K15*1000</f>
        <v>12000</v>
      </c>
    </row>
    <row r="16" spans="1:15">
      <c r="A16" s="1">
        <v>34</v>
      </c>
      <c r="B16" t="s">
        <v>491</v>
      </c>
      <c r="C16">
        <f t="shared" si="0"/>
        <v>19</v>
      </c>
      <c r="D16" s="28">
        <v>1000</v>
      </c>
      <c r="E16" t="s">
        <v>38</v>
      </c>
      <c r="F16">
        <v>0</v>
      </c>
      <c r="G16">
        <v>0</v>
      </c>
      <c r="I16" s="23"/>
      <c r="J16" t="s">
        <v>495</v>
      </c>
      <c r="K16">
        <v>57</v>
      </c>
      <c r="L16" s="3">
        <f t="shared" ref="L16:L25" si="1">K16*1000</f>
        <v>57000</v>
      </c>
      <c r="M16">
        <f>L16-GETPIVOTDATA("Capacity",$M$2,"Technology","Wind Offshore")</f>
        <v>18000</v>
      </c>
    </row>
    <row r="17" spans="1:13">
      <c r="A17" s="1">
        <v>35</v>
      </c>
      <c r="B17" t="s">
        <v>491</v>
      </c>
      <c r="C17">
        <f t="shared" si="0"/>
        <v>0</v>
      </c>
      <c r="D17" s="28">
        <v>1000</v>
      </c>
      <c r="E17" t="s">
        <v>38</v>
      </c>
      <c r="F17">
        <v>0</v>
      </c>
      <c r="G17">
        <v>0</v>
      </c>
      <c r="I17" s="23"/>
      <c r="J17" t="s">
        <v>496</v>
      </c>
      <c r="K17">
        <v>107</v>
      </c>
      <c r="L17" s="3">
        <f t="shared" si="1"/>
        <v>107000</v>
      </c>
      <c r="M17">
        <f>L17-GETPIVOTDATA("Capacity",$M$2,"Technology","Solar PV large")</f>
        <v>37000</v>
      </c>
    </row>
    <row r="18" spans="1:13">
      <c r="A18" s="1">
        <v>36</v>
      </c>
      <c r="B18" t="s">
        <v>491</v>
      </c>
      <c r="C18">
        <f t="shared" si="0"/>
        <v>15</v>
      </c>
      <c r="D18" s="28">
        <v>1000</v>
      </c>
      <c r="E18" t="s">
        <v>38</v>
      </c>
      <c r="F18">
        <v>0</v>
      </c>
      <c r="G18">
        <v>0</v>
      </c>
      <c r="I18" s="23"/>
      <c r="J18" t="s">
        <v>497</v>
      </c>
      <c r="K18" t="s">
        <v>498</v>
      </c>
      <c r="L18" s="3" t="e">
        <f t="shared" si="1"/>
        <v>#VALUE!</v>
      </c>
    </row>
    <row r="19" spans="1:13">
      <c r="A19" s="1">
        <v>37</v>
      </c>
      <c r="B19" t="s">
        <v>491</v>
      </c>
      <c r="C19">
        <f t="shared" si="0"/>
        <v>12</v>
      </c>
      <c r="D19" s="28">
        <v>1000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1"/>
        <v>480</v>
      </c>
    </row>
    <row r="20" spans="1:13">
      <c r="A20" s="1">
        <v>38</v>
      </c>
      <c r="B20" t="s">
        <v>491</v>
      </c>
      <c r="C20">
        <f t="shared" si="0"/>
        <v>9</v>
      </c>
      <c r="D20" s="28">
        <v>1000</v>
      </c>
      <c r="E20" t="s">
        <v>38</v>
      </c>
      <c r="F20">
        <v>0</v>
      </c>
      <c r="G20">
        <v>0</v>
      </c>
      <c r="J20" t="s">
        <v>499</v>
      </c>
      <c r="K20">
        <v>8.4499999999999993</v>
      </c>
      <c r="L20" s="3">
        <f t="shared" si="1"/>
        <v>8450</v>
      </c>
      <c r="M20">
        <f>L20-GETPIVOTDATA("Capacity",$M$2,"Technology","hydrogen OCGT")</f>
        <v>-9550</v>
      </c>
    </row>
    <row r="21" spans="1:13">
      <c r="A21" s="1">
        <v>39</v>
      </c>
      <c r="B21" t="s">
        <v>491</v>
      </c>
      <c r="C21">
        <f t="shared" si="0"/>
        <v>6</v>
      </c>
      <c r="D21" s="28">
        <v>1000</v>
      </c>
      <c r="E21" t="s">
        <v>38</v>
      </c>
      <c r="F21">
        <v>0</v>
      </c>
      <c r="G21">
        <v>0</v>
      </c>
      <c r="J21" t="s">
        <v>500</v>
      </c>
      <c r="K21">
        <v>26</v>
      </c>
      <c r="L21" s="3">
        <f t="shared" si="1"/>
        <v>26000</v>
      </c>
      <c r="M21" t="e">
        <f>L21-GETPIVOTDATA("Capacity",$M$2,"Technology","Lithium_ion_battery")</f>
        <v>#REF!</v>
      </c>
    </row>
    <row r="22" spans="1:13">
      <c r="A22" s="1">
        <v>40</v>
      </c>
      <c r="B22" t="s">
        <v>491</v>
      </c>
      <c r="C22">
        <f t="shared" si="0"/>
        <v>4</v>
      </c>
      <c r="D22" s="28">
        <v>1000</v>
      </c>
      <c r="E22" t="s">
        <v>38</v>
      </c>
      <c r="F22">
        <v>0</v>
      </c>
      <c r="G22">
        <v>0</v>
      </c>
      <c r="J22" t="s">
        <v>501</v>
      </c>
      <c r="K22">
        <v>4.38</v>
      </c>
      <c r="L22" s="3">
        <f t="shared" si="1"/>
        <v>4380</v>
      </c>
    </row>
    <row r="23" spans="1:13">
      <c r="A23" s="1">
        <v>41</v>
      </c>
      <c r="B23" t="s">
        <v>505</v>
      </c>
      <c r="C23">
        <v>24</v>
      </c>
      <c r="D23" s="28">
        <v>1000</v>
      </c>
      <c r="E23" t="s">
        <v>38</v>
      </c>
      <c r="F23">
        <v>0</v>
      </c>
      <c r="G23">
        <v>0.9</v>
      </c>
      <c r="J23" t="s">
        <v>502</v>
      </c>
      <c r="K23">
        <v>1.58</v>
      </c>
      <c r="L23" s="3">
        <f t="shared" si="1"/>
        <v>1580</v>
      </c>
    </row>
    <row r="24" spans="1:13">
      <c r="A24" s="1">
        <v>42</v>
      </c>
      <c r="B24" t="s">
        <v>505</v>
      </c>
      <c r="C24">
        <v>23</v>
      </c>
      <c r="D24" s="28">
        <v>1000</v>
      </c>
      <c r="E24" t="s">
        <v>38</v>
      </c>
      <c r="F24">
        <v>0</v>
      </c>
      <c r="G24">
        <v>0.9</v>
      </c>
      <c r="J24" t="s">
        <v>503</v>
      </c>
      <c r="K24">
        <v>0.04</v>
      </c>
      <c r="L24" s="3">
        <f t="shared" si="1"/>
        <v>40</v>
      </c>
    </row>
    <row r="25" spans="1:13">
      <c r="A25" s="1">
        <v>43</v>
      </c>
      <c r="B25" t="s">
        <v>505</v>
      </c>
      <c r="C25">
        <v>21</v>
      </c>
      <c r="D25" s="28">
        <v>1000</v>
      </c>
      <c r="E25" t="s">
        <v>38</v>
      </c>
      <c r="F25">
        <v>0</v>
      </c>
      <c r="G25">
        <v>0.9</v>
      </c>
      <c r="J25" t="s">
        <v>504</v>
      </c>
      <c r="K25">
        <v>0.45</v>
      </c>
      <c r="L25" s="3">
        <f t="shared" si="1"/>
        <v>450</v>
      </c>
    </row>
    <row r="26" spans="1:13">
      <c r="A26" s="1">
        <v>44</v>
      </c>
      <c r="B26" t="s">
        <v>505</v>
      </c>
      <c r="C26">
        <f t="shared" ref="C26:C31" si="2">C25-3</f>
        <v>18</v>
      </c>
      <c r="D26" s="28">
        <v>1000</v>
      </c>
      <c r="E26" t="s">
        <v>38</v>
      </c>
      <c r="F26">
        <v>0</v>
      </c>
      <c r="G26">
        <v>0.9</v>
      </c>
    </row>
    <row r="27" spans="1:13">
      <c r="A27" s="1">
        <v>45</v>
      </c>
      <c r="B27" t="s">
        <v>505</v>
      </c>
      <c r="C27">
        <f t="shared" si="2"/>
        <v>15</v>
      </c>
      <c r="D27" s="28">
        <v>1000</v>
      </c>
      <c r="E27" t="s">
        <v>38</v>
      </c>
      <c r="F27">
        <v>0</v>
      </c>
      <c r="G27">
        <v>0.9</v>
      </c>
      <c r="I27" s="23"/>
    </row>
    <row r="28" spans="1:13">
      <c r="A28" s="1">
        <v>46</v>
      </c>
      <c r="B28" t="s">
        <v>505</v>
      </c>
      <c r="C28">
        <f t="shared" si="2"/>
        <v>12</v>
      </c>
      <c r="D28" s="28">
        <v>1000</v>
      </c>
      <c r="E28" t="s">
        <v>38</v>
      </c>
      <c r="F28">
        <v>0</v>
      </c>
      <c r="G28">
        <v>0.9</v>
      </c>
    </row>
    <row r="29" spans="1:13">
      <c r="A29" s="1">
        <v>47</v>
      </c>
      <c r="B29" t="s">
        <v>505</v>
      </c>
      <c r="C29">
        <f t="shared" si="2"/>
        <v>9</v>
      </c>
      <c r="D29" s="28">
        <v>1000</v>
      </c>
      <c r="E29" t="s">
        <v>38</v>
      </c>
      <c r="F29">
        <v>0</v>
      </c>
      <c r="G29">
        <v>0.9</v>
      </c>
      <c r="I29" s="23"/>
    </row>
    <row r="30" spans="1:13">
      <c r="A30" s="1">
        <v>48</v>
      </c>
      <c r="B30" t="s">
        <v>505</v>
      </c>
      <c r="C30">
        <f t="shared" si="2"/>
        <v>6</v>
      </c>
      <c r="D30" s="28">
        <v>1000</v>
      </c>
      <c r="E30" t="s">
        <v>38</v>
      </c>
      <c r="F30">
        <v>0</v>
      </c>
      <c r="G30">
        <v>0.9</v>
      </c>
      <c r="I30" s="23"/>
    </row>
    <row r="31" spans="1:13">
      <c r="A31" s="1">
        <v>49</v>
      </c>
      <c r="B31" t="s">
        <v>505</v>
      </c>
      <c r="C31">
        <f t="shared" si="2"/>
        <v>3</v>
      </c>
      <c r="D31" s="28">
        <v>1000</v>
      </c>
      <c r="E31" t="s">
        <v>38</v>
      </c>
      <c r="F31">
        <v>0</v>
      </c>
      <c r="G31">
        <v>0.9</v>
      </c>
      <c r="I31" s="23"/>
    </row>
    <row r="32" spans="1:13">
      <c r="A32" s="1">
        <v>50</v>
      </c>
      <c r="B32" t="s">
        <v>505</v>
      </c>
      <c r="C32">
        <v>1</v>
      </c>
      <c r="D32" s="28">
        <v>1000</v>
      </c>
      <c r="E32" t="s">
        <v>38</v>
      </c>
      <c r="F32">
        <v>0</v>
      </c>
      <c r="G32">
        <v>0.9</v>
      </c>
      <c r="I32" s="23"/>
    </row>
    <row r="33" spans="1:9">
      <c r="A33" s="1">
        <v>51</v>
      </c>
      <c r="B33" s="3" t="s">
        <v>12</v>
      </c>
      <c r="C33">
        <v>15</v>
      </c>
      <c r="D33" s="4">
        <v>400</v>
      </c>
      <c r="E33" t="s">
        <v>38</v>
      </c>
      <c r="F33">
        <v>0</v>
      </c>
      <c r="G33">
        <v>0</v>
      </c>
      <c r="I33" s="23"/>
    </row>
    <row r="34" spans="1:9">
      <c r="A34" s="1">
        <v>52</v>
      </c>
      <c r="B34" t="s">
        <v>480</v>
      </c>
      <c r="C34">
        <v>1</v>
      </c>
      <c r="D34" s="4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53</v>
      </c>
      <c r="B35" s="3" t="s">
        <v>480</v>
      </c>
      <c r="C35">
        <v>2</v>
      </c>
      <c r="D35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54</v>
      </c>
      <c r="B36" s="3" t="s">
        <v>480</v>
      </c>
      <c r="C36">
        <v>3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55</v>
      </c>
      <c r="B37" s="3" t="s">
        <v>480</v>
      </c>
      <c r="C37">
        <v>4</v>
      </c>
      <c r="D37">
        <v>3000</v>
      </c>
      <c r="E37" t="s">
        <v>38</v>
      </c>
      <c r="F37">
        <v>0</v>
      </c>
      <c r="G37">
        <v>0</v>
      </c>
    </row>
    <row r="38" spans="1:9">
      <c r="A38" s="1">
        <v>56</v>
      </c>
      <c r="B38" s="3" t="s">
        <v>480</v>
      </c>
      <c r="C38">
        <v>5</v>
      </c>
      <c r="D38">
        <v>3000</v>
      </c>
      <c r="E38" t="s">
        <v>38</v>
      </c>
      <c r="F38">
        <v>0</v>
      </c>
      <c r="G38">
        <v>0</v>
      </c>
    </row>
    <row r="39" spans="1:9">
      <c r="A39" s="1">
        <v>57</v>
      </c>
      <c r="B39" t="s">
        <v>480</v>
      </c>
      <c r="C39">
        <v>24</v>
      </c>
      <c r="D39">
        <v>3000</v>
      </c>
      <c r="E39" t="s">
        <v>38</v>
      </c>
      <c r="F39">
        <v>0</v>
      </c>
      <c r="G39">
        <v>0</v>
      </c>
    </row>
    <row r="40" spans="1:9">
      <c r="A40" s="1">
        <v>58</v>
      </c>
      <c r="B40" s="3" t="s">
        <v>480</v>
      </c>
      <c r="C40">
        <v>6</v>
      </c>
      <c r="D40">
        <v>3000</v>
      </c>
      <c r="E40" t="s">
        <v>38</v>
      </c>
      <c r="F40">
        <v>0</v>
      </c>
      <c r="G40">
        <v>0</v>
      </c>
    </row>
    <row r="41" spans="1:9">
      <c r="A41" s="1">
        <v>59</v>
      </c>
      <c r="B41" s="3" t="s">
        <v>480</v>
      </c>
      <c r="C41">
        <v>7</v>
      </c>
      <c r="D41">
        <v>3000</v>
      </c>
      <c r="E41" t="s">
        <v>38</v>
      </c>
      <c r="F41">
        <v>0</v>
      </c>
      <c r="G41">
        <v>0</v>
      </c>
    </row>
    <row r="42" spans="1:9">
      <c r="A42" s="1">
        <v>60</v>
      </c>
      <c r="B42" s="3" t="s">
        <v>480</v>
      </c>
      <c r="C42">
        <v>8</v>
      </c>
      <c r="D42">
        <v>3000</v>
      </c>
      <c r="E42" t="s">
        <v>38</v>
      </c>
      <c r="F42">
        <v>0</v>
      </c>
      <c r="G42">
        <v>0</v>
      </c>
    </row>
    <row r="43" spans="1:9">
      <c r="A43" s="1">
        <v>61</v>
      </c>
      <c r="B43" s="3" t="s">
        <v>480</v>
      </c>
      <c r="C43">
        <v>20</v>
      </c>
      <c r="D43">
        <v>3000</v>
      </c>
      <c r="E43" t="s">
        <v>38</v>
      </c>
      <c r="F43">
        <v>0</v>
      </c>
      <c r="G43">
        <v>0</v>
      </c>
    </row>
    <row r="44" spans="1:9">
      <c r="A44" s="1">
        <v>62</v>
      </c>
      <c r="B44" s="3" t="s">
        <v>480</v>
      </c>
      <c r="C44">
        <v>9</v>
      </c>
      <c r="D44">
        <v>3000</v>
      </c>
      <c r="E44" t="s">
        <v>38</v>
      </c>
      <c r="F44">
        <v>0</v>
      </c>
      <c r="G44">
        <v>0</v>
      </c>
    </row>
    <row r="45" spans="1:9">
      <c r="A45" s="1">
        <v>63</v>
      </c>
      <c r="B45" s="3" t="s">
        <v>480</v>
      </c>
      <c r="C45">
        <v>10</v>
      </c>
      <c r="D45">
        <v>3000</v>
      </c>
      <c r="E45" t="s">
        <v>38</v>
      </c>
      <c r="F45">
        <v>0</v>
      </c>
      <c r="G45">
        <v>0</v>
      </c>
    </row>
    <row r="46" spans="1:9">
      <c r="A46" s="1">
        <v>64</v>
      </c>
      <c r="B46" s="3" t="s">
        <v>480</v>
      </c>
      <c r="C46">
        <v>11</v>
      </c>
      <c r="D46">
        <v>3000</v>
      </c>
      <c r="E46" t="s">
        <v>38</v>
      </c>
      <c r="F46">
        <v>0</v>
      </c>
      <c r="G46">
        <v>0</v>
      </c>
    </row>
    <row r="47" spans="1:9">
      <c r="A47" s="1">
        <v>65</v>
      </c>
      <c r="B47" s="3" t="s">
        <v>480</v>
      </c>
      <c r="C47">
        <v>12</v>
      </c>
      <c r="D47">
        <v>3000</v>
      </c>
      <c r="E47" t="s">
        <v>38</v>
      </c>
      <c r="F47">
        <v>0</v>
      </c>
      <c r="G47">
        <v>0</v>
      </c>
    </row>
    <row r="48" spans="1:9">
      <c r="A48" s="1">
        <v>66</v>
      </c>
      <c r="B48" s="3" t="s">
        <v>480</v>
      </c>
      <c r="C48">
        <v>13</v>
      </c>
      <c r="D48">
        <v>3000</v>
      </c>
      <c r="E48" t="s">
        <v>38</v>
      </c>
      <c r="F48">
        <v>0</v>
      </c>
      <c r="G48">
        <v>0</v>
      </c>
    </row>
    <row r="49" spans="1:7">
      <c r="A49" s="1">
        <v>67</v>
      </c>
      <c r="B49" s="3" t="s">
        <v>480</v>
      </c>
      <c r="C49">
        <v>14</v>
      </c>
      <c r="D49">
        <v>3000</v>
      </c>
      <c r="E49" t="s">
        <v>38</v>
      </c>
      <c r="F49">
        <v>0</v>
      </c>
      <c r="G49">
        <v>0</v>
      </c>
    </row>
    <row r="50" spans="1:7">
      <c r="A50" s="1">
        <v>68</v>
      </c>
      <c r="B50" s="3" t="s">
        <v>480</v>
      </c>
      <c r="C50">
        <v>15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69</v>
      </c>
      <c r="B51" s="3" t="s">
        <v>480</v>
      </c>
      <c r="C51">
        <v>16</v>
      </c>
      <c r="D51">
        <v>2000</v>
      </c>
      <c r="E51" t="s">
        <v>38</v>
      </c>
      <c r="F51">
        <v>0</v>
      </c>
      <c r="G51">
        <v>0</v>
      </c>
    </row>
    <row r="52" spans="1:7">
      <c r="A52" s="1">
        <v>70</v>
      </c>
      <c r="B52" s="3" t="s">
        <v>480</v>
      </c>
      <c r="C52">
        <v>17</v>
      </c>
      <c r="D52">
        <v>2000</v>
      </c>
      <c r="E52" t="s">
        <v>38</v>
      </c>
      <c r="F52">
        <v>0</v>
      </c>
      <c r="G52">
        <v>0</v>
      </c>
    </row>
    <row r="53" spans="1:7">
      <c r="A53" s="1">
        <v>71</v>
      </c>
      <c r="B53" s="3" t="s">
        <v>480</v>
      </c>
      <c r="C53">
        <v>18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72</v>
      </c>
      <c r="B54" s="3" t="s">
        <v>480</v>
      </c>
      <c r="C54">
        <v>19</v>
      </c>
      <c r="D54">
        <v>3000</v>
      </c>
      <c r="E54" t="s">
        <v>38</v>
      </c>
      <c r="F54">
        <v>0</v>
      </c>
      <c r="G54">
        <v>0</v>
      </c>
    </row>
    <row r="55" spans="1:7" ht="12" customHeight="1">
      <c r="A55" s="1">
        <v>73</v>
      </c>
      <c r="B55" s="3" t="s">
        <v>480</v>
      </c>
      <c r="C55">
        <v>21</v>
      </c>
      <c r="D55">
        <v>3000</v>
      </c>
      <c r="E55" t="s">
        <v>38</v>
      </c>
      <c r="F55">
        <v>0</v>
      </c>
      <c r="G55">
        <v>0</v>
      </c>
    </row>
    <row r="56" spans="1:7">
      <c r="A56" s="1">
        <v>74</v>
      </c>
      <c r="B56" s="3" t="s">
        <v>480</v>
      </c>
      <c r="C56">
        <v>22</v>
      </c>
      <c r="D56">
        <v>3000</v>
      </c>
      <c r="E56" t="s">
        <v>38</v>
      </c>
      <c r="F56">
        <v>0</v>
      </c>
      <c r="G56">
        <v>0</v>
      </c>
    </row>
    <row r="57" spans="1:7">
      <c r="A57" s="1">
        <v>75</v>
      </c>
      <c r="B57" s="3" t="s">
        <v>480</v>
      </c>
      <c r="C57">
        <v>23</v>
      </c>
      <c r="D57">
        <v>3000</v>
      </c>
      <c r="E57" t="s">
        <v>38</v>
      </c>
      <c r="F57">
        <v>0</v>
      </c>
      <c r="G57">
        <v>0</v>
      </c>
    </row>
    <row r="58" spans="1:7">
      <c r="A58" s="1">
        <v>76</v>
      </c>
      <c r="B58" t="s">
        <v>481</v>
      </c>
      <c r="C58">
        <v>29</v>
      </c>
      <c r="D58">
        <v>3000</v>
      </c>
      <c r="E58" t="s">
        <v>38</v>
      </c>
      <c r="F58">
        <v>0</v>
      </c>
      <c r="G58">
        <v>0</v>
      </c>
    </row>
    <row r="59" spans="1:7">
      <c r="A59" s="1">
        <v>77</v>
      </c>
      <c r="B59" t="s">
        <v>481</v>
      </c>
      <c r="C59">
        <v>27</v>
      </c>
      <c r="D59">
        <v>3000</v>
      </c>
      <c r="E59" t="s">
        <v>38</v>
      </c>
      <c r="F59">
        <v>0</v>
      </c>
      <c r="G59">
        <v>0</v>
      </c>
    </row>
    <row r="60" spans="1:7">
      <c r="A60" s="1">
        <v>78</v>
      </c>
      <c r="B60" t="s">
        <v>481</v>
      </c>
      <c r="C60">
        <v>25</v>
      </c>
      <c r="D60">
        <v>3000</v>
      </c>
      <c r="E60" t="s">
        <v>38</v>
      </c>
      <c r="F60">
        <v>0</v>
      </c>
      <c r="G60">
        <v>0</v>
      </c>
    </row>
    <row r="61" spans="1:7">
      <c r="A61" s="1">
        <v>79</v>
      </c>
      <c r="B61" t="s">
        <v>481</v>
      </c>
      <c r="C61">
        <v>23</v>
      </c>
      <c r="D61">
        <v>3000</v>
      </c>
      <c r="E61" t="s">
        <v>38</v>
      </c>
      <c r="F61">
        <v>0</v>
      </c>
      <c r="G61">
        <v>0</v>
      </c>
    </row>
    <row r="62" spans="1:7">
      <c r="A62" s="1">
        <v>80</v>
      </c>
      <c r="B62" t="s">
        <v>481</v>
      </c>
      <c r="C62">
        <v>21</v>
      </c>
      <c r="D62">
        <v>3000</v>
      </c>
      <c r="E62" t="s">
        <v>38</v>
      </c>
      <c r="F62">
        <v>0</v>
      </c>
      <c r="G62">
        <v>0</v>
      </c>
    </row>
    <row r="63" spans="1:7">
      <c r="A63" s="1">
        <v>81</v>
      </c>
      <c r="B63" t="s">
        <v>481</v>
      </c>
      <c r="C63">
        <v>19</v>
      </c>
      <c r="D63">
        <v>3000</v>
      </c>
      <c r="E63" t="s">
        <v>38</v>
      </c>
      <c r="F63">
        <v>0</v>
      </c>
      <c r="G63">
        <v>0</v>
      </c>
    </row>
    <row r="64" spans="1:7">
      <c r="A64" s="1">
        <v>82</v>
      </c>
      <c r="B64" t="s">
        <v>481</v>
      </c>
      <c r="C64">
        <v>17</v>
      </c>
      <c r="D64">
        <v>3000</v>
      </c>
      <c r="E64" t="s">
        <v>38</v>
      </c>
      <c r="F64">
        <v>0</v>
      </c>
      <c r="G64">
        <v>0</v>
      </c>
    </row>
    <row r="65" spans="1:7">
      <c r="A65" s="1">
        <v>83</v>
      </c>
      <c r="B65" t="s">
        <v>481</v>
      </c>
      <c r="C65">
        <v>14</v>
      </c>
      <c r="D65">
        <v>3000</v>
      </c>
      <c r="E65" t="s">
        <v>38</v>
      </c>
      <c r="F65">
        <v>0</v>
      </c>
      <c r="G65">
        <v>0</v>
      </c>
    </row>
    <row r="66" spans="1:7">
      <c r="A66" s="1">
        <v>84</v>
      </c>
      <c r="B66" t="s">
        <v>481</v>
      </c>
      <c r="C66">
        <v>12</v>
      </c>
      <c r="D66">
        <v>3000</v>
      </c>
      <c r="E66" t="s">
        <v>38</v>
      </c>
      <c r="F66">
        <v>0</v>
      </c>
      <c r="G66">
        <v>0</v>
      </c>
    </row>
    <row r="67" spans="1:7">
      <c r="A67" s="1">
        <v>85</v>
      </c>
      <c r="B67" t="s">
        <v>481</v>
      </c>
      <c r="C67">
        <v>10</v>
      </c>
      <c r="D67">
        <v>2000</v>
      </c>
      <c r="E67" t="s">
        <v>38</v>
      </c>
      <c r="F67">
        <v>0</v>
      </c>
      <c r="G67">
        <v>0</v>
      </c>
    </row>
    <row r="68" spans="1:7">
      <c r="A68" s="1">
        <v>86</v>
      </c>
      <c r="B68" t="s">
        <v>481</v>
      </c>
      <c r="C68">
        <v>6</v>
      </c>
      <c r="D68">
        <v>3000</v>
      </c>
      <c r="E68" t="s">
        <v>38</v>
      </c>
      <c r="F68">
        <v>0</v>
      </c>
      <c r="G68">
        <v>0</v>
      </c>
    </row>
    <row r="69" spans="1:7">
      <c r="A69" s="1">
        <v>87</v>
      </c>
      <c r="B69" t="s">
        <v>481</v>
      </c>
      <c r="C69">
        <v>4</v>
      </c>
      <c r="D69">
        <v>3000</v>
      </c>
      <c r="E69" t="s">
        <v>38</v>
      </c>
      <c r="F69">
        <v>0</v>
      </c>
      <c r="G69">
        <v>0</v>
      </c>
    </row>
    <row r="70" spans="1:7">
      <c r="A70" s="1">
        <v>88</v>
      </c>
      <c r="B70" t="s">
        <v>481</v>
      </c>
      <c r="C70">
        <v>2</v>
      </c>
      <c r="D70">
        <v>3000</v>
      </c>
      <c r="E70" t="s">
        <v>38</v>
      </c>
      <c r="F70">
        <v>0</v>
      </c>
      <c r="G70">
        <v>0</v>
      </c>
    </row>
    <row r="71" spans="1:7">
      <c r="A71" s="1">
        <v>89</v>
      </c>
      <c r="B71" s="3" t="s">
        <v>485</v>
      </c>
      <c r="C71">
        <v>27</v>
      </c>
      <c r="D71" s="4">
        <v>2400</v>
      </c>
      <c r="E71" t="s">
        <v>38</v>
      </c>
      <c r="F71">
        <v>0</v>
      </c>
      <c r="G71">
        <v>0</v>
      </c>
    </row>
    <row r="72" spans="1:7">
      <c r="A72" s="1">
        <v>90</v>
      </c>
      <c r="B72" s="3" t="s">
        <v>485</v>
      </c>
      <c r="C72">
        <v>22</v>
      </c>
      <c r="D72" s="4">
        <v>2400</v>
      </c>
      <c r="E72" t="s">
        <v>38</v>
      </c>
      <c r="F72">
        <v>0</v>
      </c>
      <c r="G72">
        <v>0</v>
      </c>
    </row>
    <row r="73" spans="1:7">
      <c r="A73" s="1">
        <v>91</v>
      </c>
      <c r="B73" s="3" t="s">
        <v>485</v>
      </c>
      <c r="C73">
        <v>16</v>
      </c>
      <c r="D73" s="4">
        <v>2400</v>
      </c>
      <c r="E73" t="s">
        <v>38</v>
      </c>
      <c r="F73">
        <v>0</v>
      </c>
      <c r="G73">
        <v>0</v>
      </c>
    </row>
    <row r="74" spans="1:7">
      <c r="A74" s="1">
        <v>92</v>
      </c>
      <c r="B74" s="3" t="s">
        <v>485</v>
      </c>
      <c r="C74">
        <v>7</v>
      </c>
      <c r="D74" s="4">
        <v>2400</v>
      </c>
      <c r="E74" t="s">
        <v>38</v>
      </c>
      <c r="F74">
        <v>0</v>
      </c>
      <c r="G74">
        <v>0</v>
      </c>
    </row>
    <row r="75" spans="1:7">
      <c r="A75" s="1">
        <v>93</v>
      </c>
      <c r="B75" s="3" t="s">
        <v>485</v>
      </c>
      <c r="C75">
        <v>2</v>
      </c>
      <c r="D75">
        <v>2400</v>
      </c>
      <c r="E75" t="s">
        <v>38</v>
      </c>
      <c r="F75">
        <v>0</v>
      </c>
      <c r="G75">
        <v>0</v>
      </c>
    </row>
    <row r="76" spans="1:7">
      <c r="D76" s="28"/>
    </row>
  </sheetData>
  <autoFilter ref="A1:G75" xr:uid="{38262F14-A446-4EBC-A910-A89BBAE801AB}">
    <sortState xmlns:xlrd2="http://schemas.microsoft.com/office/spreadsheetml/2017/richdata2" ref="A2:G75">
      <sortCondition ref="B1:B75"/>
    </sortState>
  </autoFilter>
  <phoneticPr fontId="2" type="noConversion"/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FE2-7ECD-489A-A2DC-38034E20E145}">
  <sheetPr>
    <tabColor rgb="FF0070C0"/>
  </sheetPr>
  <dimension ref="A1:N29"/>
  <sheetViews>
    <sheetView zoomScale="115" zoomScaleNormal="115" workbookViewId="0">
      <selection activeCell="E21" sqref="E21"/>
    </sheetView>
  </sheetViews>
  <sheetFormatPr defaultRowHeight="15"/>
  <cols>
    <col min="2" max="2" width="23.140625" customWidth="1"/>
    <col min="6" max="6" width="22.42578125" customWidth="1"/>
    <col min="12" max="12" width="19.7109375" bestFit="1" customWidth="1"/>
    <col min="13" max="13" width="15.140625" bestFit="1" customWidth="1"/>
  </cols>
  <sheetData>
    <row r="1" spans="1:14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4">
      <c r="A2">
        <v>20</v>
      </c>
      <c r="B2" t="s">
        <v>491</v>
      </c>
      <c r="C2">
        <v>5</v>
      </c>
      <c r="D2">
        <v>4000</v>
      </c>
      <c r="E2" t="s">
        <v>38</v>
      </c>
      <c r="F2" t="s">
        <v>39</v>
      </c>
      <c r="G2">
        <v>0</v>
      </c>
      <c r="H2">
        <v>0</v>
      </c>
      <c r="L2" s="2" t="s">
        <v>20</v>
      </c>
      <c r="M2" t="s">
        <v>22</v>
      </c>
    </row>
    <row r="3" spans="1:14">
      <c r="A3">
        <v>21</v>
      </c>
      <c r="B3" t="s">
        <v>491</v>
      </c>
      <c r="C3">
        <v>6</v>
      </c>
      <c r="D3">
        <v>4000</v>
      </c>
      <c r="E3" t="s">
        <v>38</v>
      </c>
      <c r="F3" t="s">
        <v>39</v>
      </c>
      <c r="G3">
        <v>0</v>
      </c>
      <c r="H3">
        <v>0</v>
      </c>
      <c r="L3" s="3" t="s">
        <v>491</v>
      </c>
      <c r="M3">
        <v>16000</v>
      </c>
      <c r="N3">
        <f>GETPIVOTDATA("Capacity",$L$2,"Technology","hydrogen OCGT")*0.9</f>
        <v>14400</v>
      </c>
    </row>
    <row r="4" spans="1:14">
      <c r="A4">
        <v>22</v>
      </c>
      <c r="B4" t="s">
        <v>491</v>
      </c>
      <c r="C4">
        <v>7</v>
      </c>
      <c r="D4">
        <v>4000</v>
      </c>
      <c r="E4" t="s">
        <v>38</v>
      </c>
      <c r="F4" t="s">
        <v>39</v>
      </c>
      <c r="G4">
        <v>0</v>
      </c>
      <c r="H4">
        <v>0</v>
      </c>
      <c r="L4" s="3" t="s">
        <v>480</v>
      </c>
      <c r="M4">
        <v>60000</v>
      </c>
      <c r="N4">
        <f>GETPIVOTDATA("Capacity",$L$2,"Technology","hydrogen OCGT")*0.5</f>
        <v>8000</v>
      </c>
    </row>
    <row r="5" spans="1:14">
      <c r="A5">
        <v>23</v>
      </c>
      <c r="B5" t="s">
        <v>491</v>
      </c>
      <c r="C5">
        <v>8</v>
      </c>
      <c r="D5">
        <v>2000</v>
      </c>
      <c r="E5" t="s">
        <v>38</v>
      </c>
      <c r="F5" t="s">
        <v>39</v>
      </c>
      <c r="G5">
        <v>0</v>
      </c>
      <c r="H5">
        <v>0</v>
      </c>
      <c r="L5" s="3" t="s">
        <v>481</v>
      </c>
      <c r="M5">
        <v>39000</v>
      </c>
      <c r="N5">
        <f>GETPIVOTDATA("Capacity",$L$2,"Technology","hydrogen OCGT")*0.1</f>
        <v>1600</v>
      </c>
    </row>
    <row r="6" spans="1:14">
      <c r="A6">
        <v>24</v>
      </c>
      <c r="B6" t="s">
        <v>491</v>
      </c>
      <c r="C6">
        <v>9</v>
      </c>
      <c r="D6">
        <v>2000</v>
      </c>
      <c r="E6" t="s">
        <v>38</v>
      </c>
      <c r="F6" t="s">
        <v>39</v>
      </c>
      <c r="G6">
        <v>0</v>
      </c>
      <c r="H6">
        <v>0</v>
      </c>
      <c r="L6" s="3" t="s">
        <v>485</v>
      </c>
      <c r="M6">
        <v>12000</v>
      </c>
      <c r="N6">
        <f>GETPIVOTDATA("Capacity",$L$2,"Technology","hydrogen OCGT")*0.13</f>
        <v>2080</v>
      </c>
    </row>
    <row r="7" spans="1:14">
      <c r="A7">
        <v>25</v>
      </c>
      <c r="B7" t="s">
        <v>505</v>
      </c>
      <c r="C7">
        <v>6</v>
      </c>
      <c r="D7">
        <v>4000</v>
      </c>
      <c r="E7" t="s">
        <v>38</v>
      </c>
      <c r="F7" t="s">
        <v>39</v>
      </c>
      <c r="G7">
        <v>0</v>
      </c>
      <c r="H7">
        <v>0.9</v>
      </c>
      <c r="L7" s="3" t="s">
        <v>505</v>
      </c>
      <c r="M7">
        <v>10000</v>
      </c>
      <c r="N7">
        <f>GETPIVOTDATA("Capacity",$L$2,"Technology","hydrogen OCGT")*0.9</f>
        <v>14400</v>
      </c>
    </row>
    <row r="8" spans="1:14">
      <c r="A8">
        <v>26</v>
      </c>
      <c r="B8" t="s">
        <v>480</v>
      </c>
      <c r="C8">
        <v>1</v>
      </c>
      <c r="D8">
        <v>70000</v>
      </c>
      <c r="E8" t="s">
        <v>38</v>
      </c>
      <c r="F8" t="s">
        <v>39</v>
      </c>
      <c r="G8">
        <v>0</v>
      </c>
      <c r="H8">
        <v>0</v>
      </c>
      <c r="L8" s="3" t="s">
        <v>12</v>
      </c>
      <c r="M8">
        <v>400</v>
      </c>
    </row>
    <row r="9" spans="1:14">
      <c r="A9">
        <v>27</v>
      </c>
      <c r="B9" t="s">
        <v>481</v>
      </c>
      <c r="C9">
        <v>1</v>
      </c>
      <c r="D9">
        <v>38000</v>
      </c>
      <c r="E9" t="s">
        <v>38</v>
      </c>
      <c r="F9" t="s">
        <v>39</v>
      </c>
      <c r="G9">
        <v>0</v>
      </c>
      <c r="H9">
        <v>0</v>
      </c>
      <c r="L9" s="3" t="s">
        <v>506</v>
      </c>
      <c r="M9">
        <v>2000</v>
      </c>
      <c r="N9">
        <f>SUM(N3:N7)</f>
        <v>40480</v>
      </c>
    </row>
    <row r="10" spans="1:14">
      <c r="A10">
        <v>28</v>
      </c>
      <c r="B10" t="s">
        <v>485</v>
      </c>
      <c r="C10">
        <v>1</v>
      </c>
      <c r="D10">
        <v>12000</v>
      </c>
      <c r="E10" t="s">
        <v>38</v>
      </c>
      <c r="F10" t="s">
        <v>39</v>
      </c>
      <c r="G10">
        <v>0</v>
      </c>
      <c r="H10">
        <v>0</v>
      </c>
      <c r="L10" s="3" t="s">
        <v>486</v>
      </c>
    </row>
    <row r="11" spans="1:14">
      <c r="A11">
        <v>29</v>
      </c>
      <c r="B11" t="s">
        <v>12</v>
      </c>
      <c r="C11">
        <v>8</v>
      </c>
      <c r="D11">
        <v>400</v>
      </c>
      <c r="E11" t="s">
        <v>38</v>
      </c>
      <c r="F11" t="s">
        <v>39</v>
      </c>
      <c r="G11">
        <v>0</v>
      </c>
      <c r="H11">
        <v>0</v>
      </c>
      <c r="L11" s="3" t="s">
        <v>21</v>
      </c>
      <c r="M11">
        <v>139400</v>
      </c>
    </row>
    <row r="12" spans="1:14">
      <c r="A12">
        <v>30</v>
      </c>
      <c r="B12" t="s">
        <v>506</v>
      </c>
      <c r="C12">
        <v>8</v>
      </c>
      <c r="D12">
        <v>2000</v>
      </c>
      <c r="E12" t="s">
        <v>38</v>
      </c>
      <c r="F12" t="s">
        <v>39</v>
      </c>
      <c r="G12">
        <v>0</v>
      </c>
      <c r="H12">
        <v>0</v>
      </c>
    </row>
    <row r="13" spans="1:14">
      <c r="A13">
        <v>31</v>
      </c>
      <c r="B13" t="s">
        <v>505</v>
      </c>
      <c r="C13">
        <v>1</v>
      </c>
      <c r="D13">
        <v>6000</v>
      </c>
      <c r="E13" t="s">
        <v>38</v>
      </c>
      <c r="F13" t="s">
        <v>39</v>
      </c>
      <c r="G13">
        <v>0</v>
      </c>
      <c r="H13">
        <v>0.9</v>
      </c>
    </row>
    <row r="16" spans="1:14">
      <c r="N16" s="3"/>
    </row>
    <row r="17" spans="12:14">
      <c r="N17" s="3"/>
    </row>
    <row r="18" spans="12:14">
      <c r="N18" s="3"/>
    </row>
    <row r="19" spans="12:14">
      <c r="N19" s="3"/>
    </row>
    <row r="20" spans="12:14">
      <c r="N20" s="3"/>
    </row>
    <row r="21" spans="12:14">
      <c r="L21" s="3"/>
      <c r="N21" s="3"/>
    </row>
    <row r="22" spans="12:14">
      <c r="L22" s="3"/>
      <c r="N22" s="3"/>
    </row>
    <row r="23" spans="12:14">
      <c r="L23" s="3"/>
      <c r="N23" s="3"/>
    </row>
    <row r="24" spans="12:14">
      <c r="L24" s="3"/>
      <c r="N24" s="3"/>
    </row>
    <row r="25" spans="12:14">
      <c r="L25" s="3"/>
      <c r="N25" s="3"/>
    </row>
    <row r="26" spans="12:14">
      <c r="L26" s="3"/>
    </row>
    <row r="27" spans="12:14">
      <c r="L27" s="3"/>
    </row>
    <row r="28" spans="12:14">
      <c r="L28" s="3"/>
    </row>
    <row r="29" spans="12:14">
      <c r="L29" s="3"/>
    </row>
  </sheetData>
  <autoFilter ref="A1:H1" xr:uid="{91B88372-FD70-4A88-9C48-DBF8E6D97E61}">
    <sortState xmlns:xlrd2="http://schemas.microsoft.com/office/spreadsheetml/2017/richdata2" ref="A2:H17">
      <sortCondition ref="B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F2AB-36C9-45F1-BA2B-9CD5F5EA8A3B}">
  <dimension ref="A1:O76"/>
  <sheetViews>
    <sheetView showRuler="0" topLeftCell="A33" zoomScaleNormal="100" workbookViewId="0">
      <selection activeCell="H16" sqref="H16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5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5">
      <c r="A2" s="1">
        <v>20</v>
      </c>
      <c r="B2" t="s">
        <v>484</v>
      </c>
      <c r="C2">
        <v>1</v>
      </c>
      <c r="D2" s="28">
        <v>1</v>
      </c>
      <c r="E2" t="s">
        <v>38</v>
      </c>
      <c r="F2">
        <v>0</v>
      </c>
      <c r="G2">
        <v>0</v>
      </c>
      <c r="M2" t="s">
        <v>20</v>
      </c>
      <c r="N2" t="s">
        <v>22</v>
      </c>
    </row>
    <row r="3" spans="1:15">
      <c r="A3" s="1">
        <v>21</v>
      </c>
      <c r="B3" s="3" t="s">
        <v>506</v>
      </c>
      <c r="C3">
        <v>15</v>
      </c>
      <c r="D3" s="28">
        <v>1000</v>
      </c>
      <c r="E3" t="s">
        <v>38</v>
      </c>
      <c r="F3">
        <v>0</v>
      </c>
      <c r="G3">
        <v>0</v>
      </c>
      <c r="I3" s="23"/>
      <c r="M3" s="3" t="s">
        <v>491</v>
      </c>
      <c r="N3">
        <v>18000</v>
      </c>
      <c r="O3">
        <v>18000</v>
      </c>
    </row>
    <row r="4" spans="1:15" ht="16.149999999999999" customHeight="1">
      <c r="A4" s="1">
        <v>22</v>
      </c>
      <c r="B4" t="s">
        <v>506</v>
      </c>
      <c r="C4">
        <f>20</f>
        <v>20</v>
      </c>
      <c r="D4" s="28">
        <v>1000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  <c r="O4">
        <v>400</v>
      </c>
    </row>
    <row r="5" spans="1:15" ht="16.149999999999999" customHeight="1">
      <c r="A5" s="1">
        <v>23</v>
      </c>
      <c r="B5" t="s">
        <v>491</v>
      </c>
      <c r="C5">
        <v>23</v>
      </c>
      <c r="D5" s="28">
        <v>1000</v>
      </c>
      <c r="E5" t="s">
        <v>38</v>
      </c>
      <c r="F5">
        <v>0</v>
      </c>
      <c r="G5">
        <v>0</v>
      </c>
      <c r="I5" s="23"/>
      <c r="J5" s="3"/>
      <c r="K5" s="4"/>
      <c r="M5" s="3" t="s">
        <v>480</v>
      </c>
      <c r="N5">
        <v>70000</v>
      </c>
      <c r="O5">
        <v>70000</v>
      </c>
    </row>
    <row r="6" spans="1:15" ht="16.149999999999999" customHeight="1">
      <c r="A6" s="1">
        <v>24</v>
      </c>
      <c r="B6" t="s">
        <v>491</v>
      </c>
      <c r="C6">
        <v>20</v>
      </c>
      <c r="D6" s="28">
        <v>1000</v>
      </c>
      <c r="E6" t="s">
        <v>38</v>
      </c>
      <c r="F6">
        <v>0</v>
      </c>
      <c r="G6">
        <v>0</v>
      </c>
      <c r="I6" s="23"/>
      <c r="J6" s="3"/>
      <c r="K6" s="4"/>
      <c r="M6" s="3" t="s">
        <v>481</v>
      </c>
      <c r="N6">
        <v>39000</v>
      </c>
      <c r="O6">
        <v>38000</v>
      </c>
    </row>
    <row r="7" spans="1:15" ht="16.149999999999999" customHeight="1">
      <c r="A7" s="1">
        <v>25</v>
      </c>
      <c r="B7" t="s">
        <v>491</v>
      </c>
      <c r="C7">
        <v>1</v>
      </c>
      <c r="D7" s="28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485</v>
      </c>
      <c r="N7">
        <v>12000</v>
      </c>
      <c r="O7">
        <v>12000</v>
      </c>
    </row>
    <row r="8" spans="1:15" ht="16.149999999999999" customHeight="1">
      <c r="A8" s="1">
        <v>26</v>
      </c>
      <c r="B8" t="s">
        <v>491</v>
      </c>
      <c r="C8">
        <v>16</v>
      </c>
      <c r="D8" s="28">
        <v>1000</v>
      </c>
      <c r="E8" t="s">
        <v>38</v>
      </c>
      <c r="F8">
        <v>0</v>
      </c>
      <c r="G8">
        <v>0</v>
      </c>
      <c r="I8" s="23"/>
      <c r="K8" s="4"/>
      <c r="M8" s="3" t="s">
        <v>486</v>
      </c>
    </row>
    <row r="9" spans="1:15" ht="16.149999999999999" customHeight="1">
      <c r="A9" s="1">
        <v>27</v>
      </c>
      <c r="B9" t="s">
        <v>491</v>
      </c>
      <c r="C9">
        <v>13</v>
      </c>
      <c r="D9" s="28">
        <v>1000</v>
      </c>
      <c r="E9" t="s">
        <v>38</v>
      </c>
      <c r="F9">
        <v>0</v>
      </c>
      <c r="G9">
        <v>0</v>
      </c>
      <c r="I9" s="23"/>
      <c r="J9" t="s">
        <v>492</v>
      </c>
      <c r="K9" s="4"/>
      <c r="M9" s="3" t="s">
        <v>505</v>
      </c>
      <c r="N9">
        <v>10000</v>
      </c>
      <c r="O9">
        <v>10000</v>
      </c>
    </row>
    <row r="10" spans="1:15" ht="16.149999999999999" customHeight="1">
      <c r="A10" s="1">
        <v>28</v>
      </c>
      <c r="B10" t="s">
        <v>491</v>
      </c>
      <c r="C10">
        <v>10</v>
      </c>
      <c r="D10" s="28">
        <v>1000</v>
      </c>
      <c r="E10" t="s">
        <v>38</v>
      </c>
      <c r="F10">
        <v>0</v>
      </c>
      <c r="G10">
        <v>0</v>
      </c>
      <c r="I10" s="23"/>
      <c r="J10" t="s">
        <v>493</v>
      </c>
      <c r="K10" s="4"/>
      <c r="M10" s="3" t="s">
        <v>506</v>
      </c>
      <c r="N10">
        <v>2000</v>
      </c>
      <c r="O10">
        <v>2000</v>
      </c>
    </row>
    <row r="11" spans="1:15" ht="16.149999999999999" customHeight="1">
      <c r="A11" s="1">
        <v>29</v>
      </c>
      <c r="B11" s="3" t="s">
        <v>491</v>
      </c>
      <c r="C11">
        <v>7</v>
      </c>
      <c r="D11" s="28">
        <v>1000</v>
      </c>
      <c r="E11" t="s">
        <v>38</v>
      </c>
      <c r="F11">
        <v>0</v>
      </c>
      <c r="G11">
        <v>0</v>
      </c>
      <c r="I11" s="23"/>
      <c r="K11" s="4"/>
      <c r="M11" s="3" t="s">
        <v>484</v>
      </c>
      <c r="N11">
        <v>1</v>
      </c>
      <c r="O11">
        <v>1</v>
      </c>
    </row>
    <row r="12" spans="1:15">
      <c r="A12" s="1">
        <v>30</v>
      </c>
      <c r="B12" s="3" t="s">
        <v>491</v>
      </c>
      <c r="C12">
        <v>5</v>
      </c>
      <c r="D12" s="28">
        <v>1000</v>
      </c>
      <c r="E12" t="s">
        <v>38</v>
      </c>
      <c r="F12">
        <v>0</v>
      </c>
      <c r="G12">
        <v>0</v>
      </c>
      <c r="I12" s="23"/>
      <c r="K12" s="4"/>
      <c r="M12" s="3" t="s">
        <v>21</v>
      </c>
      <c r="N12">
        <v>151401</v>
      </c>
    </row>
    <row r="13" spans="1:15" ht="13.9" customHeight="1">
      <c r="A13" s="1">
        <v>31</v>
      </c>
      <c r="B13" s="3" t="s">
        <v>491</v>
      </c>
      <c r="C13">
        <v>3</v>
      </c>
      <c r="D13" s="28">
        <v>1000</v>
      </c>
      <c r="E13" t="s">
        <v>38</v>
      </c>
      <c r="F13">
        <v>0</v>
      </c>
      <c r="G13">
        <v>0</v>
      </c>
      <c r="I13" s="23"/>
      <c r="K13" s="4"/>
    </row>
    <row r="14" spans="1:15">
      <c r="A14" s="1">
        <v>32</v>
      </c>
      <c r="B14" t="s">
        <v>491</v>
      </c>
      <c r="C14">
        <f t="shared" ref="C14:C22" si="0">C4-1</f>
        <v>19</v>
      </c>
      <c r="D14" s="28">
        <v>1000</v>
      </c>
      <c r="E14" t="s">
        <v>38</v>
      </c>
      <c r="F14">
        <v>0</v>
      </c>
      <c r="G14">
        <v>0</v>
      </c>
      <c r="I14" s="23"/>
      <c r="L14" s="3"/>
    </row>
    <row r="15" spans="1:15">
      <c r="A15" s="1">
        <v>33</v>
      </c>
      <c r="B15" t="s">
        <v>491</v>
      </c>
      <c r="C15">
        <f t="shared" si="0"/>
        <v>22</v>
      </c>
      <c r="D15" s="28">
        <v>1000</v>
      </c>
      <c r="E15" t="s">
        <v>38</v>
      </c>
      <c r="F15">
        <v>0</v>
      </c>
      <c r="G15">
        <v>0</v>
      </c>
      <c r="I15" s="23"/>
      <c r="J15" t="s">
        <v>494</v>
      </c>
      <c r="K15">
        <v>12</v>
      </c>
      <c r="L15" s="3">
        <f>K15*1000</f>
        <v>12000</v>
      </c>
    </row>
    <row r="16" spans="1:15">
      <c r="A16" s="1">
        <v>34</v>
      </c>
      <c r="B16" t="s">
        <v>491</v>
      </c>
      <c r="C16">
        <f t="shared" si="0"/>
        <v>19</v>
      </c>
      <c r="D16" s="28">
        <v>1000</v>
      </c>
      <c r="E16" t="s">
        <v>38</v>
      </c>
      <c r="F16">
        <v>0</v>
      </c>
      <c r="G16">
        <v>0</v>
      </c>
      <c r="I16" s="23"/>
      <c r="J16" t="s">
        <v>495</v>
      </c>
      <c r="K16">
        <v>57</v>
      </c>
      <c r="L16" s="3">
        <f t="shared" ref="L16:L25" si="1">K16*1000</f>
        <v>57000</v>
      </c>
      <c r="M16">
        <f>L16-GETPIVOTDATA("Capacity",$M$2,"Technology","Wind Offshore")</f>
        <v>18000</v>
      </c>
    </row>
    <row r="17" spans="1:13">
      <c r="A17" s="1">
        <v>35</v>
      </c>
      <c r="B17" t="s">
        <v>491</v>
      </c>
      <c r="C17">
        <f t="shared" si="0"/>
        <v>0</v>
      </c>
      <c r="D17" s="28">
        <v>1000</v>
      </c>
      <c r="E17" t="s">
        <v>38</v>
      </c>
      <c r="F17">
        <v>0</v>
      </c>
      <c r="G17">
        <v>0</v>
      </c>
      <c r="I17" s="23"/>
      <c r="J17" t="s">
        <v>496</v>
      </c>
      <c r="K17">
        <v>107</v>
      </c>
      <c r="L17" s="3">
        <f t="shared" si="1"/>
        <v>107000</v>
      </c>
      <c r="M17">
        <f>L17-GETPIVOTDATA("Capacity",$M$2,"Technology","Solar PV large")</f>
        <v>37000</v>
      </c>
    </row>
    <row r="18" spans="1:13">
      <c r="A18" s="1">
        <v>36</v>
      </c>
      <c r="B18" t="s">
        <v>491</v>
      </c>
      <c r="C18">
        <f t="shared" si="0"/>
        <v>15</v>
      </c>
      <c r="D18" s="28">
        <v>1000</v>
      </c>
      <c r="E18" t="s">
        <v>38</v>
      </c>
      <c r="F18">
        <v>0</v>
      </c>
      <c r="G18">
        <v>0</v>
      </c>
      <c r="I18" s="23"/>
      <c r="J18" t="s">
        <v>497</v>
      </c>
      <c r="K18" t="s">
        <v>498</v>
      </c>
      <c r="L18" s="3" t="e">
        <f t="shared" si="1"/>
        <v>#VALUE!</v>
      </c>
    </row>
    <row r="19" spans="1:13">
      <c r="A19" s="1">
        <v>37</v>
      </c>
      <c r="B19" t="s">
        <v>491</v>
      </c>
      <c r="C19">
        <f t="shared" si="0"/>
        <v>12</v>
      </c>
      <c r="D19" s="28">
        <v>900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1"/>
        <v>480</v>
      </c>
    </row>
    <row r="20" spans="1:13">
      <c r="A20" s="1">
        <v>38</v>
      </c>
      <c r="B20" t="s">
        <v>491</v>
      </c>
      <c r="C20">
        <f t="shared" si="0"/>
        <v>9</v>
      </c>
      <c r="D20" s="28">
        <v>500</v>
      </c>
      <c r="E20" t="s">
        <v>38</v>
      </c>
      <c r="F20">
        <v>0</v>
      </c>
      <c r="G20">
        <v>0</v>
      </c>
      <c r="J20" t="s">
        <v>499</v>
      </c>
      <c r="K20">
        <v>8.4499999999999993</v>
      </c>
      <c r="L20" s="3">
        <f t="shared" si="1"/>
        <v>8450</v>
      </c>
      <c r="M20">
        <f>L20-GETPIVOTDATA("Capacity",$M$2,"Technology","hydrogen OCGT")</f>
        <v>-9550</v>
      </c>
    </row>
    <row r="21" spans="1:13">
      <c r="A21" s="1">
        <v>39</v>
      </c>
      <c r="B21" t="s">
        <v>491</v>
      </c>
      <c r="C21">
        <f t="shared" si="0"/>
        <v>6</v>
      </c>
      <c r="D21" s="28">
        <v>500</v>
      </c>
      <c r="E21" t="s">
        <v>38</v>
      </c>
      <c r="F21">
        <v>0</v>
      </c>
      <c r="G21">
        <v>0</v>
      </c>
      <c r="J21" t="s">
        <v>500</v>
      </c>
      <c r="K21">
        <v>26</v>
      </c>
      <c r="L21" s="3">
        <f t="shared" si="1"/>
        <v>26000</v>
      </c>
      <c r="M21" t="e">
        <f>L21-GETPIVOTDATA("Capacity",$M$2,"Technology","Lithium_ion_battery")</f>
        <v>#REF!</v>
      </c>
    </row>
    <row r="22" spans="1:13">
      <c r="A22" s="1">
        <v>40</v>
      </c>
      <c r="B22" t="s">
        <v>491</v>
      </c>
      <c r="C22">
        <f t="shared" si="0"/>
        <v>4</v>
      </c>
      <c r="D22" s="28">
        <v>500</v>
      </c>
      <c r="E22" t="s">
        <v>38</v>
      </c>
      <c r="F22">
        <v>0</v>
      </c>
      <c r="G22">
        <v>0</v>
      </c>
      <c r="J22" t="s">
        <v>501</v>
      </c>
      <c r="K22">
        <v>4.38</v>
      </c>
      <c r="L22" s="3">
        <f t="shared" si="1"/>
        <v>4380</v>
      </c>
    </row>
    <row r="23" spans="1:13">
      <c r="A23" s="1">
        <v>41</v>
      </c>
      <c r="B23" t="s">
        <v>505</v>
      </c>
      <c r="C23">
        <v>24</v>
      </c>
      <c r="D23" s="28">
        <v>500</v>
      </c>
      <c r="E23" t="s">
        <v>38</v>
      </c>
      <c r="F23">
        <v>0</v>
      </c>
      <c r="G23">
        <v>0.9</v>
      </c>
      <c r="J23" t="s">
        <v>502</v>
      </c>
      <c r="K23">
        <v>1.58</v>
      </c>
      <c r="L23" s="3">
        <f t="shared" si="1"/>
        <v>1580</v>
      </c>
    </row>
    <row r="24" spans="1:13">
      <c r="A24" s="1">
        <v>42</v>
      </c>
      <c r="B24" t="s">
        <v>505</v>
      </c>
      <c r="C24">
        <v>23</v>
      </c>
      <c r="D24" s="28">
        <v>500</v>
      </c>
      <c r="E24" t="s">
        <v>38</v>
      </c>
      <c r="F24">
        <v>0</v>
      </c>
      <c r="G24">
        <v>0.9</v>
      </c>
      <c r="J24" t="s">
        <v>503</v>
      </c>
      <c r="K24">
        <v>0.04</v>
      </c>
      <c r="L24" s="3">
        <f t="shared" si="1"/>
        <v>40</v>
      </c>
    </row>
    <row r="25" spans="1:13">
      <c r="A25" s="1">
        <v>43</v>
      </c>
      <c r="B25" t="s">
        <v>505</v>
      </c>
      <c r="C25">
        <v>21</v>
      </c>
      <c r="D25" s="28">
        <v>500</v>
      </c>
      <c r="E25" t="s">
        <v>38</v>
      </c>
      <c r="F25">
        <v>0</v>
      </c>
      <c r="G25">
        <v>0.9</v>
      </c>
      <c r="J25" t="s">
        <v>504</v>
      </c>
      <c r="K25">
        <v>0.45</v>
      </c>
      <c r="L25" s="3">
        <f t="shared" si="1"/>
        <v>450</v>
      </c>
    </row>
    <row r="26" spans="1:13">
      <c r="A26" s="1">
        <v>44</v>
      </c>
      <c r="B26" t="s">
        <v>505</v>
      </c>
      <c r="C26">
        <f t="shared" ref="C26:C31" si="2">C25-3</f>
        <v>18</v>
      </c>
      <c r="D26" s="28">
        <v>500</v>
      </c>
      <c r="E26" t="s">
        <v>38</v>
      </c>
      <c r="F26">
        <v>0</v>
      </c>
      <c r="G26">
        <v>0.9</v>
      </c>
    </row>
    <row r="27" spans="1:13">
      <c r="A27" s="1">
        <v>45</v>
      </c>
      <c r="B27" t="s">
        <v>505</v>
      </c>
      <c r="C27">
        <f t="shared" si="2"/>
        <v>15</v>
      </c>
      <c r="D27" s="28">
        <v>500</v>
      </c>
      <c r="E27" t="s">
        <v>38</v>
      </c>
      <c r="F27">
        <v>0</v>
      </c>
      <c r="G27">
        <v>0.9</v>
      </c>
      <c r="I27" s="23"/>
    </row>
    <row r="28" spans="1:13">
      <c r="A28" s="1">
        <v>46</v>
      </c>
      <c r="B28" t="s">
        <v>505</v>
      </c>
      <c r="C28">
        <f t="shared" si="2"/>
        <v>12</v>
      </c>
      <c r="D28" s="28">
        <v>500</v>
      </c>
      <c r="E28" t="s">
        <v>38</v>
      </c>
      <c r="F28">
        <v>0</v>
      </c>
      <c r="G28">
        <v>0.9</v>
      </c>
    </row>
    <row r="29" spans="1:13">
      <c r="A29" s="1">
        <v>47</v>
      </c>
      <c r="B29" t="s">
        <v>505</v>
      </c>
      <c r="C29">
        <f t="shared" si="2"/>
        <v>9</v>
      </c>
      <c r="D29" s="28">
        <v>500</v>
      </c>
      <c r="E29" t="s">
        <v>38</v>
      </c>
      <c r="F29">
        <v>0</v>
      </c>
      <c r="G29">
        <v>0.9</v>
      </c>
      <c r="I29" s="23"/>
    </row>
    <row r="30" spans="1:13">
      <c r="A30" s="1">
        <v>48</v>
      </c>
      <c r="B30" t="s">
        <v>505</v>
      </c>
      <c r="C30">
        <f t="shared" si="2"/>
        <v>6</v>
      </c>
      <c r="D30" s="28">
        <v>500</v>
      </c>
      <c r="E30" t="s">
        <v>38</v>
      </c>
      <c r="F30">
        <v>0</v>
      </c>
      <c r="G30">
        <v>0.9</v>
      </c>
      <c r="I30" s="23"/>
    </row>
    <row r="31" spans="1:13">
      <c r="A31" s="1">
        <v>49</v>
      </c>
      <c r="B31" t="s">
        <v>505</v>
      </c>
      <c r="C31">
        <f t="shared" si="2"/>
        <v>3</v>
      </c>
      <c r="D31" s="28">
        <v>500</v>
      </c>
      <c r="E31" t="s">
        <v>38</v>
      </c>
      <c r="F31">
        <v>0</v>
      </c>
      <c r="G31">
        <v>0.9</v>
      </c>
      <c r="I31" s="23"/>
    </row>
    <row r="32" spans="1:13">
      <c r="A32" s="1">
        <v>50</v>
      </c>
      <c r="B32" t="s">
        <v>505</v>
      </c>
      <c r="C32">
        <v>1</v>
      </c>
      <c r="D32" s="28">
        <v>500</v>
      </c>
      <c r="E32" t="s">
        <v>38</v>
      </c>
      <c r="F32">
        <v>0</v>
      </c>
      <c r="G32">
        <v>0.9</v>
      </c>
      <c r="I32" s="23"/>
    </row>
    <row r="33" spans="1:9">
      <c r="A33" s="1">
        <v>51</v>
      </c>
      <c r="B33" s="3" t="s">
        <v>12</v>
      </c>
      <c r="C33">
        <v>15</v>
      </c>
      <c r="D33" s="4">
        <v>400</v>
      </c>
      <c r="E33" t="s">
        <v>38</v>
      </c>
      <c r="F33">
        <v>0</v>
      </c>
      <c r="G33">
        <v>0</v>
      </c>
      <c r="I33" s="23"/>
    </row>
    <row r="34" spans="1:9">
      <c r="A34" s="1">
        <v>52</v>
      </c>
      <c r="B34" t="s">
        <v>480</v>
      </c>
      <c r="C34">
        <v>1</v>
      </c>
      <c r="D34" s="4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53</v>
      </c>
      <c r="B35" s="3" t="s">
        <v>480</v>
      </c>
      <c r="C35">
        <v>2</v>
      </c>
      <c r="D35" s="4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54</v>
      </c>
      <c r="B36" s="3" t="s">
        <v>480</v>
      </c>
      <c r="C36">
        <v>3</v>
      </c>
      <c r="D36" s="4">
        <v>4000</v>
      </c>
      <c r="E36" t="s">
        <v>38</v>
      </c>
      <c r="F36">
        <v>0</v>
      </c>
      <c r="G36">
        <v>0</v>
      </c>
    </row>
    <row r="37" spans="1:9">
      <c r="A37" s="1">
        <v>55</v>
      </c>
      <c r="B37" s="3" t="s">
        <v>480</v>
      </c>
      <c r="C37">
        <v>4</v>
      </c>
      <c r="D37" s="4">
        <v>4000</v>
      </c>
      <c r="E37" t="s">
        <v>38</v>
      </c>
      <c r="F37">
        <v>0</v>
      </c>
      <c r="G37">
        <v>0</v>
      </c>
    </row>
    <row r="38" spans="1:9">
      <c r="A38" s="1">
        <v>56</v>
      </c>
      <c r="B38" s="3" t="s">
        <v>480</v>
      </c>
      <c r="C38">
        <v>5</v>
      </c>
      <c r="D38" s="4">
        <v>4000</v>
      </c>
      <c r="E38" t="s">
        <v>38</v>
      </c>
      <c r="F38">
        <v>0</v>
      </c>
      <c r="G38">
        <v>0</v>
      </c>
    </row>
    <row r="39" spans="1:9">
      <c r="A39" s="1">
        <v>57</v>
      </c>
      <c r="B39" t="s">
        <v>480</v>
      </c>
      <c r="C39">
        <v>24</v>
      </c>
      <c r="D39" s="4">
        <v>4000</v>
      </c>
      <c r="E39" t="s">
        <v>38</v>
      </c>
      <c r="F39">
        <v>0</v>
      </c>
      <c r="G39">
        <v>0</v>
      </c>
    </row>
    <row r="40" spans="1:9">
      <c r="A40" s="1">
        <v>58</v>
      </c>
      <c r="B40" s="3" t="s">
        <v>480</v>
      </c>
      <c r="C40">
        <v>6</v>
      </c>
      <c r="D40" s="4">
        <v>4000</v>
      </c>
      <c r="E40" t="s">
        <v>38</v>
      </c>
      <c r="F40">
        <v>0</v>
      </c>
      <c r="G40">
        <v>0</v>
      </c>
    </row>
    <row r="41" spans="1:9">
      <c r="A41" s="1">
        <v>59</v>
      </c>
      <c r="B41" s="3" t="s">
        <v>480</v>
      </c>
      <c r="C41">
        <v>7</v>
      </c>
      <c r="D41">
        <v>3000</v>
      </c>
      <c r="E41" t="s">
        <v>38</v>
      </c>
      <c r="F41">
        <v>0</v>
      </c>
      <c r="G41">
        <v>0</v>
      </c>
    </row>
    <row r="42" spans="1:9">
      <c r="A42" s="1">
        <v>60</v>
      </c>
      <c r="B42" s="3" t="s">
        <v>480</v>
      </c>
      <c r="C42">
        <v>8</v>
      </c>
      <c r="D42">
        <v>3000</v>
      </c>
      <c r="E42" t="s">
        <v>38</v>
      </c>
      <c r="F42">
        <v>0</v>
      </c>
      <c r="G42">
        <v>0</v>
      </c>
    </row>
    <row r="43" spans="1:9">
      <c r="A43" s="1">
        <v>61</v>
      </c>
      <c r="B43" s="3" t="s">
        <v>480</v>
      </c>
      <c r="C43">
        <v>20</v>
      </c>
      <c r="D43">
        <v>3000</v>
      </c>
      <c r="E43" t="s">
        <v>38</v>
      </c>
      <c r="F43">
        <v>0</v>
      </c>
      <c r="G43">
        <v>0</v>
      </c>
    </row>
    <row r="44" spans="1:9">
      <c r="A44" s="1">
        <v>62</v>
      </c>
      <c r="B44" s="3" t="s">
        <v>480</v>
      </c>
      <c r="C44">
        <v>9</v>
      </c>
      <c r="D44">
        <v>3000</v>
      </c>
      <c r="E44" t="s">
        <v>38</v>
      </c>
      <c r="F44">
        <v>0</v>
      </c>
      <c r="G44">
        <v>0</v>
      </c>
    </row>
    <row r="45" spans="1:9">
      <c r="A45" s="1">
        <v>63</v>
      </c>
      <c r="B45" s="3" t="s">
        <v>480</v>
      </c>
      <c r="C45">
        <v>10</v>
      </c>
      <c r="D45">
        <v>3000</v>
      </c>
      <c r="E45" t="s">
        <v>38</v>
      </c>
      <c r="F45">
        <v>0</v>
      </c>
      <c r="G45">
        <v>0</v>
      </c>
    </row>
    <row r="46" spans="1:9">
      <c r="A46" s="1">
        <v>64</v>
      </c>
      <c r="B46" s="3" t="s">
        <v>480</v>
      </c>
      <c r="C46">
        <v>11</v>
      </c>
      <c r="D46">
        <v>3000</v>
      </c>
      <c r="E46" t="s">
        <v>38</v>
      </c>
      <c r="F46">
        <v>0</v>
      </c>
      <c r="G46">
        <v>0</v>
      </c>
    </row>
    <row r="47" spans="1:9">
      <c r="A47" s="1">
        <v>65</v>
      </c>
      <c r="B47" s="3" t="s">
        <v>480</v>
      </c>
      <c r="C47">
        <v>12</v>
      </c>
      <c r="D47">
        <v>3000</v>
      </c>
      <c r="E47" t="s">
        <v>38</v>
      </c>
      <c r="F47">
        <v>0</v>
      </c>
      <c r="G47">
        <v>0</v>
      </c>
    </row>
    <row r="48" spans="1:9">
      <c r="A48" s="1">
        <v>66</v>
      </c>
      <c r="B48" s="3" t="s">
        <v>480</v>
      </c>
      <c r="C48">
        <v>13</v>
      </c>
      <c r="D48">
        <v>3000</v>
      </c>
      <c r="E48" t="s">
        <v>38</v>
      </c>
      <c r="F48">
        <v>0</v>
      </c>
      <c r="G48">
        <v>0</v>
      </c>
    </row>
    <row r="49" spans="1:7">
      <c r="A49" s="1">
        <v>67</v>
      </c>
      <c r="B49" s="3" t="s">
        <v>480</v>
      </c>
      <c r="C49">
        <v>14</v>
      </c>
      <c r="D49">
        <v>3000</v>
      </c>
      <c r="E49" t="s">
        <v>38</v>
      </c>
      <c r="F49">
        <v>0</v>
      </c>
      <c r="G49">
        <v>0</v>
      </c>
    </row>
    <row r="50" spans="1:7">
      <c r="A50" s="1">
        <v>68</v>
      </c>
      <c r="B50" s="3" t="s">
        <v>480</v>
      </c>
      <c r="C50">
        <v>15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69</v>
      </c>
      <c r="B51" s="3" t="s">
        <v>480</v>
      </c>
      <c r="C51">
        <v>16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70</v>
      </c>
      <c r="B52" s="3" t="s">
        <v>480</v>
      </c>
      <c r="C52">
        <v>17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71</v>
      </c>
      <c r="B53" s="3" t="s">
        <v>480</v>
      </c>
      <c r="C53">
        <v>18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72</v>
      </c>
      <c r="B54" s="3" t="s">
        <v>480</v>
      </c>
      <c r="C54">
        <v>19</v>
      </c>
      <c r="D54">
        <v>3000</v>
      </c>
      <c r="E54" t="s">
        <v>38</v>
      </c>
      <c r="F54">
        <v>0</v>
      </c>
      <c r="G54">
        <v>0</v>
      </c>
    </row>
    <row r="55" spans="1:7" ht="12" customHeight="1">
      <c r="A55" s="1">
        <v>73</v>
      </c>
      <c r="B55" s="3" t="s">
        <v>480</v>
      </c>
      <c r="C55">
        <v>21</v>
      </c>
      <c r="D55">
        <v>3000</v>
      </c>
      <c r="E55" t="s">
        <v>38</v>
      </c>
      <c r="F55">
        <v>0</v>
      </c>
      <c r="G55">
        <v>0</v>
      </c>
    </row>
    <row r="56" spans="1:7">
      <c r="A56" s="1">
        <v>74</v>
      </c>
      <c r="B56" s="3" t="s">
        <v>480</v>
      </c>
      <c r="C56">
        <v>22</v>
      </c>
      <c r="D56">
        <v>3000</v>
      </c>
      <c r="E56" t="s">
        <v>38</v>
      </c>
      <c r="F56">
        <v>0</v>
      </c>
      <c r="G56">
        <v>0</v>
      </c>
    </row>
    <row r="57" spans="1:7">
      <c r="A57" s="1">
        <v>75</v>
      </c>
      <c r="B57" s="3" t="s">
        <v>480</v>
      </c>
      <c r="C57">
        <v>23</v>
      </c>
      <c r="D57">
        <v>3000</v>
      </c>
      <c r="E57" t="s">
        <v>38</v>
      </c>
      <c r="F57">
        <v>0</v>
      </c>
      <c r="G57">
        <v>0</v>
      </c>
    </row>
    <row r="58" spans="1:7">
      <c r="A58" s="1">
        <v>76</v>
      </c>
      <c r="B58" t="s">
        <v>481</v>
      </c>
      <c r="C58">
        <v>29</v>
      </c>
      <c r="D58">
        <v>3000</v>
      </c>
      <c r="E58" t="s">
        <v>38</v>
      </c>
      <c r="F58">
        <v>0</v>
      </c>
      <c r="G58">
        <v>0</v>
      </c>
    </row>
    <row r="59" spans="1:7">
      <c r="A59" s="1">
        <v>77</v>
      </c>
      <c r="B59" t="s">
        <v>481</v>
      </c>
      <c r="C59">
        <v>27</v>
      </c>
      <c r="D59">
        <v>3000</v>
      </c>
      <c r="E59" t="s">
        <v>38</v>
      </c>
      <c r="F59">
        <v>0</v>
      </c>
      <c r="G59">
        <v>0</v>
      </c>
    </row>
    <row r="60" spans="1:7">
      <c r="A60" s="1">
        <v>78</v>
      </c>
      <c r="B60" t="s">
        <v>481</v>
      </c>
      <c r="C60">
        <v>25</v>
      </c>
      <c r="D60">
        <v>3000</v>
      </c>
      <c r="E60" t="s">
        <v>38</v>
      </c>
      <c r="F60">
        <v>0</v>
      </c>
      <c r="G60">
        <v>0</v>
      </c>
    </row>
    <row r="61" spans="1:7">
      <c r="A61" s="1">
        <v>79</v>
      </c>
      <c r="B61" t="s">
        <v>481</v>
      </c>
      <c r="C61">
        <v>23</v>
      </c>
      <c r="D61">
        <v>3000</v>
      </c>
      <c r="E61" t="s">
        <v>38</v>
      </c>
      <c r="F61">
        <v>0</v>
      </c>
      <c r="G61">
        <v>0</v>
      </c>
    </row>
    <row r="62" spans="1:7">
      <c r="A62" s="1">
        <v>80</v>
      </c>
      <c r="B62" t="s">
        <v>481</v>
      </c>
      <c r="C62">
        <v>21</v>
      </c>
      <c r="D62">
        <v>3000</v>
      </c>
      <c r="E62" t="s">
        <v>38</v>
      </c>
      <c r="F62">
        <v>0</v>
      </c>
      <c r="G62">
        <v>0</v>
      </c>
    </row>
    <row r="63" spans="1:7">
      <c r="A63" s="1">
        <v>81</v>
      </c>
      <c r="B63" t="s">
        <v>481</v>
      </c>
      <c r="C63">
        <v>19</v>
      </c>
      <c r="D63">
        <v>3000</v>
      </c>
      <c r="E63" t="s">
        <v>38</v>
      </c>
      <c r="F63">
        <v>0</v>
      </c>
      <c r="G63">
        <v>0</v>
      </c>
    </row>
    <row r="64" spans="1:7">
      <c r="A64" s="1">
        <v>82</v>
      </c>
      <c r="B64" t="s">
        <v>481</v>
      </c>
      <c r="C64">
        <v>17</v>
      </c>
      <c r="D64">
        <v>3000</v>
      </c>
      <c r="E64" t="s">
        <v>38</v>
      </c>
      <c r="F64">
        <v>0</v>
      </c>
      <c r="G64">
        <v>0</v>
      </c>
    </row>
    <row r="65" spans="1:7">
      <c r="A65" s="1">
        <v>83</v>
      </c>
      <c r="B65" t="s">
        <v>481</v>
      </c>
      <c r="C65">
        <v>14</v>
      </c>
      <c r="D65">
        <v>3000</v>
      </c>
      <c r="E65" t="s">
        <v>38</v>
      </c>
      <c r="F65">
        <v>0</v>
      </c>
      <c r="G65">
        <v>0</v>
      </c>
    </row>
    <row r="66" spans="1:7">
      <c r="A66" s="1">
        <v>84</v>
      </c>
      <c r="B66" t="s">
        <v>481</v>
      </c>
      <c r="C66">
        <v>12</v>
      </c>
      <c r="D66">
        <v>3000</v>
      </c>
      <c r="E66" t="s">
        <v>38</v>
      </c>
      <c r="F66">
        <v>0</v>
      </c>
      <c r="G66">
        <v>0</v>
      </c>
    </row>
    <row r="67" spans="1:7">
      <c r="A67" s="1">
        <v>85</v>
      </c>
      <c r="B67" t="s">
        <v>481</v>
      </c>
      <c r="C67">
        <v>10</v>
      </c>
      <c r="D67">
        <v>2000</v>
      </c>
      <c r="E67" t="s">
        <v>38</v>
      </c>
      <c r="F67">
        <v>0</v>
      </c>
      <c r="G67">
        <v>0</v>
      </c>
    </row>
    <row r="68" spans="1:7">
      <c r="A68" s="1">
        <v>86</v>
      </c>
      <c r="B68" t="s">
        <v>481</v>
      </c>
      <c r="C68">
        <v>6</v>
      </c>
      <c r="D68">
        <v>2000</v>
      </c>
      <c r="E68" t="s">
        <v>38</v>
      </c>
      <c r="F68">
        <v>0</v>
      </c>
      <c r="G68">
        <v>0</v>
      </c>
    </row>
    <row r="69" spans="1:7">
      <c r="A69" s="1">
        <v>87</v>
      </c>
      <c r="B69" t="s">
        <v>481</v>
      </c>
      <c r="C69">
        <v>4</v>
      </c>
      <c r="D69">
        <v>2000</v>
      </c>
      <c r="E69" t="s">
        <v>38</v>
      </c>
      <c r="F69">
        <v>0</v>
      </c>
      <c r="G69">
        <v>0</v>
      </c>
    </row>
    <row r="70" spans="1:7">
      <c r="A70" s="1">
        <v>88</v>
      </c>
      <c r="B70" t="s">
        <v>481</v>
      </c>
      <c r="C70">
        <v>2</v>
      </c>
      <c r="D70">
        <v>2000</v>
      </c>
      <c r="E70" t="s">
        <v>38</v>
      </c>
      <c r="F70">
        <v>0</v>
      </c>
      <c r="G70">
        <v>0</v>
      </c>
    </row>
    <row r="71" spans="1:7">
      <c r="A71" s="1">
        <v>89</v>
      </c>
      <c r="B71" s="3" t="s">
        <v>485</v>
      </c>
      <c r="C71">
        <v>27</v>
      </c>
      <c r="D71" s="4">
        <v>2400</v>
      </c>
      <c r="E71" t="s">
        <v>38</v>
      </c>
      <c r="F71">
        <v>0</v>
      </c>
      <c r="G71">
        <v>0</v>
      </c>
    </row>
    <row r="72" spans="1:7">
      <c r="A72" s="1">
        <v>90</v>
      </c>
      <c r="B72" s="3" t="s">
        <v>485</v>
      </c>
      <c r="C72">
        <v>22</v>
      </c>
      <c r="D72" s="4">
        <v>2400</v>
      </c>
      <c r="E72" t="s">
        <v>38</v>
      </c>
      <c r="F72">
        <v>0</v>
      </c>
      <c r="G72">
        <v>0</v>
      </c>
    </row>
    <row r="73" spans="1:7">
      <c r="A73" s="1">
        <v>91</v>
      </c>
      <c r="B73" s="3" t="s">
        <v>485</v>
      </c>
      <c r="C73">
        <v>16</v>
      </c>
      <c r="D73" s="4">
        <v>2400</v>
      </c>
      <c r="E73" t="s">
        <v>38</v>
      </c>
      <c r="F73">
        <v>0</v>
      </c>
      <c r="G73">
        <v>0</v>
      </c>
    </row>
    <row r="74" spans="1:7">
      <c r="A74" s="1">
        <v>92</v>
      </c>
      <c r="B74" s="3" t="s">
        <v>485</v>
      </c>
      <c r="C74">
        <v>7</v>
      </c>
      <c r="D74" s="4">
        <v>2400</v>
      </c>
      <c r="E74" t="s">
        <v>38</v>
      </c>
      <c r="F74">
        <v>0</v>
      </c>
      <c r="G74">
        <v>0</v>
      </c>
    </row>
    <row r="75" spans="1:7">
      <c r="A75" s="1">
        <v>93</v>
      </c>
      <c r="B75" s="3" t="s">
        <v>485</v>
      </c>
      <c r="C75">
        <v>2</v>
      </c>
      <c r="D75">
        <v>2400</v>
      </c>
      <c r="E75" t="s">
        <v>38</v>
      </c>
      <c r="F75">
        <v>0</v>
      </c>
      <c r="G75">
        <v>0</v>
      </c>
    </row>
    <row r="76" spans="1:7">
      <c r="D76" s="28"/>
    </row>
  </sheetData>
  <autoFilter ref="A1:G75" xr:uid="{38262F14-A446-4EBC-A910-A89BBAE801AB}">
    <sortState xmlns:xlrd2="http://schemas.microsoft.com/office/spreadsheetml/2017/richdata2" ref="A2:G75">
      <sortCondition ref="B1:B75"/>
    </sortState>
  </autoFilter>
  <pageMargins left="0.7" right="0.7" top="0.75" bottom="0.75" header="0.3" footer="0.3"/>
  <pageSetup orientation="portrait" horizontalDpi="1200" verticalDpi="12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DEAE-C8BB-44BC-945C-749D779BED7E}">
  <dimension ref="A1:N61"/>
  <sheetViews>
    <sheetView showRuler="0" topLeftCell="A27" zoomScale="85" zoomScaleNormal="85" workbookViewId="0">
      <selection activeCell="L85" sqref="L85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23</v>
      </c>
      <c r="B2" s="3" t="s">
        <v>485</v>
      </c>
      <c r="C2">
        <v>20</v>
      </c>
      <c r="D2" s="4">
        <v>2400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24</v>
      </c>
      <c r="B3" s="3" t="s">
        <v>485</v>
      </c>
      <c r="C3">
        <v>16</v>
      </c>
      <c r="D3" s="4">
        <v>2400</v>
      </c>
      <c r="E3" t="s">
        <v>38</v>
      </c>
      <c r="F3">
        <v>0</v>
      </c>
      <c r="G3">
        <v>0</v>
      </c>
      <c r="I3" s="23"/>
      <c r="M3" s="3" t="s">
        <v>491</v>
      </c>
      <c r="N3">
        <v>18000</v>
      </c>
    </row>
    <row r="4" spans="1:14" ht="16.149999999999999" customHeight="1">
      <c r="A4" s="1">
        <v>25</v>
      </c>
      <c r="B4" s="3" t="s">
        <v>485</v>
      </c>
      <c r="C4">
        <v>12</v>
      </c>
      <c r="D4" s="4">
        <v>2400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</row>
    <row r="5" spans="1:14" ht="16.149999999999999" customHeight="1">
      <c r="A5" s="1">
        <v>26</v>
      </c>
      <c r="B5" s="3" t="s">
        <v>485</v>
      </c>
      <c r="C5">
        <v>7</v>
      </c>
      <c r="D5" s="4">
        <v>2400</v>
      </c>
      <c r="E5" t="s">
        <v>38</v>
      </c>
      <c r="F5">
        <v>0</v>
      </c>
      <c r="G5">
        <v>0</v>
      </c>
      <c r="I5" s="23"/>
      <c r="J5" s="3"/>
      <c r="K5" s="4"/>
      <c r="M5" s="3" t="s">
        <v>480</v>
      </c>
      <c r="N5">
        <v>70000</v>
      </c>
    </row>
    <row r="6" spans="1:14" ht="16.149999999999999" customHeight="1">
      <c r="A6" s="1">
        <v>27</v>
      </c>
      <c r="B6" s="3" t="s">
        <v>485</v>
      </c>
      <c r="C6">
        <v>2</v>
      </c>
      <c r="D6">
        <v>2400</v>
      </c>
      <c r="E6" t="s">
        <v>38</v>
      </c>
      <c r="F6">
        <v>0</v>
      </c>
      <c r="G6">
        <v>0</v>
      </c>
      <c r="I6" s="23"/>
      <c r="J6" s="3"/>
      <c r="K6" s="4"/>
      <c r="M6" s="3" t="s">
        <v>481</v>
      </c>
      <c r="N6">
        <v>39000</v>
      </c>
    </row>
    <row r="7" spans="1:14" ht="16.149999999999999" customHeight="1">
      <c r="A7" s="1">
        <v>28</v>
      </c>
      <c r="B7" s="3" t="s">
        <v>480</v>
      </c>
      <c r="C7">
        <v>22</v>
      </c>
      <c r="D7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485</v>
      </c>
      <c r="N7">
        <v>12000</v>
      </c>
    </row>
    <row r="8" spans="1:14" ht="16.149999999999999" customHeight="1">
      <c r="A8" s="1">
        <v>29</v>
      </c>
      <c r="B8" s="3" t="s">
        <v>480</v>
      </c>
      <c r="C8">
        <v>23</v>
      </c>
      <c r="D8">
        <v>1000</v>
      </c>
      <c r="E8" t="s">
        <v>38</v>
      </c>
      <c r="F8">
        <v>0</v>
      </c>
      <c r="G8">
        <v>0</v>
      </c>
      <c r="I8" s="23"/>
      <c r="K8" s="4"/>
      <c r="M8" s="3" t="s">
        <v>486</v>
      </c>
    </row>
    <row r="9" spans="1:14" ht="16.149999999999999" customHeight="1">
      <c r="A9" s="1">
        <v>30</v>
      </c>
      <c r="B9" s="3" t="s">
        <v>480</v>
      </c>
      <c r="C9">
        <v>21</v>
      </c>
      <c r="D9">
        <v>1000</v>
      </c>
      <c r="E9" t="s">
        <v>38</v>
      </c>
      <c r="F9">
        <v>0</v>
      </c>
      <c r="G9">
        <v>0</v>
      </c>
      <c r="I9" s="23"/>
      <c r="J9" t="s">
        <v>492</v>
      </c>
      <c r="K9" s="4"/>
      <c r="M9" s="3" t="s">
        <v>505</v>
      </c>
      <c r="N9">
        <v>10000</v>
      </c>
    </row>
    <row r="10" spans="1:14" ht="16.149999999999999" customHeight="1">
      <c r="A10" s="1">
        <v>31</v>
      </c>
      <c r="B10" s="3" t="s">
        <v>480</v>
      </c>
      <c r="C10">
        <v>19</v>
      </c>
      <c r="D10">
        <v>1000</v>
      </c>
      <c r="E10" t="s">
        <v>38</v>
      </c>
      <c r="F10">
        <v>0</v>
      </c>
      <c r="G10">
        <v>0</v>
      </c>
      <c r="I10" s="23"/>
      <c r="J10" t="s">
        <v>493</v>
      </c>
      <c r="K10" s="4"/>
      <c r="M10" s="3" t="s">
        <v>506</v>
      </c>
      <c r="N10">
        <v>2000</v>
      </c>
    </row>
    <row r="11" spans="1:14" ht="16.149999999999999" customHeight="1">
      <c r="A11" s="1">
        <v>32</v>
      </c>
      <c r="B11" s="3" t="s">
        <v>480</v>
      </c>
      <c r="C11">
        <v>18</v>
      </c>
      <c r="D11">
        <v>5000</v>
      </c>
      <c r="E11" t="s">
        <v>38</v>
      </c>
      <c r="F11">
        <v>0</v>
      </c>
      <c r="G11">
        <v>0</v>
      </c>
      <c r="I11" s="23"/>
      <c r="K11" s="4"/>
      <c r="M11" s="3" t="s">
        <v>484</v>
      </c>
      <c r="N11">
        <v>1</v>
      </c>
    </row>
    <row r="12" spans="1:14">
      <c r="A12" s="1">
        <v>33</v>
      </c>
      <c r="B12" s="3" t="s">
        <v>480</v>
      </c>
      <c r="C12">
        <v>17</v>
      </c>
      <c r="D12">
        <v>5000</v>
      </c>
      <c r="E12" t="s">
        <v>38</v>
      </c>
      <c r="F12">
        <v>0</v>
      </c>
      <c r="G12">
        <v>0</v>
      </c>
      <c r="I12" s="23"/>
      <c r="K12" s="4"/>
      <c r="M12" s="3" t="s">
        <v>21</v>
      </c>
      <c r="N12">
        <v>151401</v>
      </c>
    </row>
    <row r="13" spans="1:14" ht="13.9" customHeight="1">
      <c r="A13" s="1">
        <v>34</v>
      </c>
      <c r="B13" s="3" t="s">
        <v>480</v>
      </c>
      <c r="C13">
        <v>16</v>
      </c>
      <c r="D13">
        <v>5000</v>
      </c>
      <c r="E13" t="s">
        <v>38</v>
      </c>
      <c r="F13">
        <v>0</v>
      </c>
      <c r="G13">
        <v>0</v>
      </c>
      <c r="I13" s="23"/>
      <c r="K13" s="4"/>
    </row>
    <row r="14" spans="1:14">
      <c r="A14" s="1">
        <v>35</v>
      </c>
      <c r="B14" s="3" t="s">
        <v>480</v>
      </c>
      <c r="C14">
        <v>15</v>
      </c>
      <c r="D14">
        <v>5000</v>
      </c>
      <c r="E14" t="s">
        <v>38</v>
      </c>
      <c r="F14">
        <v>0</v>
      </c>
      <c r="G14">
        <v>0</v>
      </c>
      <c r="I14" s="23"/>
      <c r="L14" s="3"/>
    </row>
    <row r="15" spans="1:14">
      <c r="A15" s="1">
        <v>36</v>
      </c>
      <c r="B15" s="3" t="s">
        <v>480</v>
      </c>
      <c r="C15">
        <v>14</v>
      </c>
      <c r="D15">
        <v>5000</v>
      </c>
      <c r="E15" t="s">
        <v>38</v>
      </c>
      <c r="F15">
        <v>0</v>
      </c>
      <c r="G15">
        <v>0</v>
      </c>
      <c r="I15" s="23"/>
      <c r="J15" t="s">
        <v>494</v>
      </c>
      <c r="K15">
        <v>12</v>
      </c>
      <c r="L15" s="3">
        <f>K15*1000</f>
        <v>12000</v>
      </c>
    </row>
    <row r="16" spans="1:14">
      <c r="A16" s="1">
        <v>37</v>
      </c>
      <c r="B16" s="3" t="s">
        <v>480</v>
      </c>
      <c r="C16">
        <v>13</v>
      </c>
      <c r="D16">
        <v>5000</v>
      </c>
      <c r="E16" t="s">
        <v>38</v>
      </c>
      <c r="F16">
        <v>0</v>
      </c>
      <c r="G16">
        <v>0</v>
      </c>
      <c r="I16" s="23"/>
      <c r="J16" t="s">
        <v>495</v>
      </c>
      <c r="K16">
        <v>57</v>
      </c>
      <c r="L16" s="3">
        <f t="shared" ref="L16:L25" si="0">K16*1000</f>
        <v>57000</v>
      </c>
      <c r="M16">
        <f>L16-GETPIVOTDATA("Capacity",$M$2,"Technology","Wind Offshore")</f>
        <v>18000</v>
      </c>
    </row>
    <row r="17" spans="1:13">
      <c r="A17" s="1">
        <v>38</v>
      </c>
      <c r="B17" s="3" t="s">
        <v>480</v>
      </c>
      <c r="C17">
        <v>12</v>
      </c>
      <c r="D17">
        <v>5000</v>
      </c>
      <c r="E17" t="s">
        <v>38</v>
      </c>
      <c r="F17">
        <v>0</v>
      </c>
      <c r="G17">
        <v>0</v>
      </c>
      <c r="I17" s="23"/>
      <c r="J17" t="s">
        <v>496</v>
      </c>
      <c r="K17">
        <v>107</v>
      </c>
      <c r="L17" s="3">
        <f t="shared" si="0"/>
        <v>107000</v>
      </c>
      <c r="M17">
        <f>L17-GETPIVOTDATA("Capacity",$M$2,"Technology","Solar PV large")</f>
        <v>37000</v>
      </c>
    </row>
    <row r="18" spans="1:13">
      <c r="A18" s="1">
        <v>39</v>
      </c>
      <c r="B18" s="3" t="s">
        <v>480</v>
      </c>
      <c r="C18">
        <v>11</v>
      </c>
      <c r="D18">
        <v>5000</v>
      </c>
      <c r="E18" t="s">
        <v>38</v>
      </c>
      <c r="F18">
        <v>0</v>
      </c>
      <c r="G18">
        <v>0</v>
      </c>
      <c r="I18" s="23"/>
      <c r="J18" t="s">
        <v>497</v>
      </c>
      <c r="K18" t="s">
        <v>498</v>
      </c>
      <c r="L18" s="3" t="e">
        <f t="shared" si="0"/>
        <v>#VALUE!</v>
      </c>
    </row>
    <row r="19" spans="1:13">
      <c r="A19" s="1">
        <v>40</v>
      </c>
      <c r="B19" s="3" t="s">
        <v>480</v>
      </c>
      <c r="C19">
        <v>10</v>
      </c>
      <c r="D19">
        <v>5000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0"/>
        <v>480</v>
      </c>
    </row>
    <row r="20" spans="1:13">
      <c r="A20" s="1">
        <v>41</v>
      </c>
      <c r="B20" s="3" t="s">
        <v>480</v>
      </c>
      <c r="C20">
        <v>9</v>
      </c>
      <c r="D20" s="4">
        <v>4000</v>
      </c>
      <c r="E20" t="s">
        <v>38</v>
      </c>
      <c r="F20">
        <v>0</v>
      </c>
      <c r="G20">
        <v>0</v>
      </c>
      <c r="J20" t="s">
        <v>499</v>
      </c>
      <c r="K20">
        <v>8.4499999999999993</v>
      </c>
      <c r="L20" s="3">
        <f t="shared" si="0"/>
        <v>8450</v>
      </c>
      <c r="M20">
        <f>L20-GETPIVOTDATA("Capacity",$M$2,"Technology","hydrogen OCGT")</f>
        <v>-9550</v>
      </c>
    </row>
    <row r="21" spans="1:13">
      <c r="A21" s="1">
        <v>42</v>
      </c>
      <c r="B21" s="3" t="s">
        <v>480</v>
      </c>
      <c r="C21">
        <v>8</v>
      </c>
      <c r="D21" s="4">
        <v>4000</v>
      </c>
      <c r="E21" t="s">
        <v>38</v>
      </c>
      <c r="F21">
        <v>0</v>
      </c>
      <c r="G21">
        <v>0</v>
      </c>
      <c r="J21" t="s">
        <v>500</v>
      </c>
      <c r="K21">
        <v>26</v>
      </c>
      <c r="L21" s="3">
        <f t="shared" si="0"/>
        <v>26000</v>
      </c>
      <c r="M21" t="e">
        <f>L21-GETPIVOTDATA("Capacity",$M$2,"Technology","Lithium_ion_battery")</f>
        <v>#REF!</v>
      </c>
    </row>
    <row r="22" spans="1:13">
      <c r="A22" s="1">
        <v>43</v>
      </c>
      <c r="B22" s="3" t="s">
        <v>480</v>
      </c>
      <c r="C22">
        <v>7</v>
      </c>
      <c r="D22" s="4">
        <v>4000</v>
      </c>
      <c r="E22" t="s">
        <v>38</v>
      </c>
      <c r="F22">
        <v>0</v>
      </c>
      <c r="G22">
        <v>0</v>
      </c>
      <c r="J22" t="s">
        <v>501</v>
      </c>
      <c r="K22">
        <v>4.38</v>
      </c>
      <c r="L22" s="3">
        <f t="shared" si="0"/>
        <v>4380</v>
      </c>
    </row>
    <row r="23" spans="1:13">
      <c r="A23" s="1">
        <v>44</v>
      </c>
      <c r="B23" s="3" t="s">
        <v>480</v>
      </c>
      <c r="C23">
        <v>6</v>
      </c>
      <c r="D23" s="4">
        <v>4000</v>
      </c>
      <c r="E23" t="s">
        <v>38</v>
      </c>
      <c r="F23">
        <v>0</v>
      </c>
      <c r="G23">
        <v>0</v>
      </c>
      <c r="J23" t="s">
        <v>502</v>
      </c>
      <c r="K23">
        <v>1.58</v>
      </c>
      <c r="L23" s="3">
        <f t="shared" si="0"/>
        <v>1580</v>
      </c>
    </row>
    <row r="24" spans="1:13">
      <c r="A24" s="1">
        <v>45</v>
      </c>
      <c r="B24" s="3" t="s">
        <v>480</v>
      </c>
      <c r="C24">
        <v>5</v>
      </c>
      <c r="D24" s="4">
        <v>4000</v>
      </c>
      <c r="E24" t="s">
        <v>38</v>
      </c>
      <c r="F24">
        <v>0</v>
      </c>
      <c r="G24">
        <v>0</v>
      </c>
      <c r="J24" t="s">
        <v>503</v>
      </c>
      <c r="K24">
        <v>0.04</v>
      </c>
      <c r="L24" s="3">
        <f t="shared" si="0"/>
        <v>40</v>
      </c>
    </row>
    <row r="25" spans="1:13">
      <c r="A25" s="1">
        <v>46</v>
      </c>
      <c r="B25" s="3" t="s">
        <v>480</v>
      </c>
      <c r="C25">
        <v>4</v>
      </c>
      <c r="D25" s="4">
        <v>4000</v>
      </c>
      <c r="E25" t="s">
        <v>38</v>
      </c>
      <c r="F25">
        <v>0</v>
      </c>
      <c r="G25">
        <v>0</v>
      </c>
      <c r="J25" t="s">
        <v>504</v>
      </c>
      <c r="K25">
        <v>0.45</v>
      </c>
      <c r="L25" s="3">
        <f t="shared" si="0"/>
        <v>450</v>
      </c>
    </row>
    <row r="26" spans="1:13">
      <c r="A26" s="1">
        <v>47</v>
      </c>
      <c r="B26" t="s">
        <v>480</v>
      </c>
      <c r="C26">
        <v>3</v>
      </c>
      <c r="D26" s="4">
        <v>4000</v>
      </c>
      <c r="E26" t="s">
        <v>38</v>
      </c>
      <c r="F26">
        <v>0</v>
      </c>
      <c r="G26">
        <v>0</v>
      </c>
    </row>
    <row r="27" spans="1:13">
      <c r="A27" s="1">
        <v>48</v>
      </c>
      <c r="B27" t="s">
        <v>481</v>
      </c>
      <c r="C27">
        <v>24</v>
      </c>
      <c r="D27">
        <v>3000</v>
      </c>
      <c r="E27" t="s">
        <v>38</v>
      </c>
      <c r="F27">
        <v>0</v>
      </c>
      <c r="G27">
        <v>0</v>
      </c>
      <c r="I27" s="23"/>
    </row>
    <row r="28" spans="1:13">
      <c r="A28" s="1">
        <v>49</v>
      </c>
      <c r="B28" t="s">
        <v>481</v>
      </c>
      <c r="C28">
        <v>22</v>
      </c>
      <c r="D28">
        <v>3000</v>
      </c>
      <c r="E28" t="s">
        <v>38</v>
      </c>
      <c r="F28">
        <v>0</v>
      </c>
      <c r="G28">
        <v>0</v>
      </c>
    </row>
    <row r="29" spans="1:13">
      <c r="A29" s="1">
        <v>50</v>
      </c>
      <c r="B29" t="s">
        <v>481</v>
      </c>
      <c r="C29">
        <v>20</v>
      </c>
      <c r="D29">
        <v>3000</v>
      </c>
      <c r="E29" t="s">
        <v>38</v>
      </c>
      <c r="F29">
        <v>0</v>
      </c>
      <c r="G29">
        <v>0</v>
      </c>
      <c r="I29" s="23"/>
    </row>
    <row r="30" spans="1:13">
      <c r="A30" s="1">
        <v>51</v>
      </c>
      <c r="B30" t="s">
        <v>481</v>
      </c>
      <c r="C30">
        <v>18</v>
      </c>
      <c r="D30">
        <v>3000</v>
      </c>
      <c r="E30" t="s">
        <v>38</v>
      </c>
      <c r="F30">
        <v>0</v>
      </c>
      <c r="G30">
        <v>0</v>
      </c>
      <c r="I30" s="23"/>
    </row>
    <row r="31" spans="1:13">
      <c r="A31" s="1">
        <v>52</v>
      </c>
      <c r="B31" t="s">
        <v>481</v>
      </c>
      <c r="C31">
        <v>16</v>
      </c>
      <c r="D31">
        <v>3000</v>
      </c>
      <c r="E31" t="s">
        <v>38</v>
      </c>
      <c r="F31">
        <v>0</v>
      </c>
      <c r="G31">
        <v>0</v>
      </c>
      <c r="I31" s="23"/>
    </row>
    <row r="32" spans="1:13">
      <c r="A32" s="1">
        <v>53</v>
      </c>
      <c r="B32" t="s">
        <v>481</v>
      </c>
      <c r="C32">
        <v>14</v>
      </c>
      <c r="D32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54</v>
      </c>
      <c r="B33" t="s">
        <v>481</v>
      </c>
      <c r="C33">
        <v>10</v>
      </c>
      <c r="D33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481</v>
      </c>
      <c r="C34">
        <v>8</v>
      </c>
      <c r="D34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56</v>
      </c>
      <c r="B35" t="s">
        <v>481</v>
      </c>
      <c r="C35">
        <v>6</v>
      </c>
      <c r="D35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481</v>
      </c>
      <c r="C36">
        <v>4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58</v>
      </c>
      <c r="B37" t="s">
        <v>481</v>
      </c>
      <c r="C37">
        <v>3</v>
      </c>
      <c r="D37">
        <v>4000</v>
      </c>
      <c r="E37" t="s">
        <v>38</v>
      </c>
      <c r="F37">
        <v>0</v>
      </c>
      <c r="G37">
        <v>0</v>
      </c>
    </row>
    <row r="38" spans="1:9">
      <c r="A38" s="1">
        <v>59</v>
      </c>
      <c r="B38" t="s">
        <v>481</v>
      </c>
      <c r="C38">
        <v>2</v>
      </c>
      <c r="D38">
        <v>4000</v>
      </c>
      <c r="E38" t="s">
        <v>38</v>
      </c>
      <c r="F38">
        <v>0</v>
      </c>
      <c r="G38">
        <v>0</v>
      </c>
    </row>
    <row r="39" spans="1:9">
      <c r="A39" s="1">
        <v>60</v>
      </c>
      <c r="B39" t="s">
        <v>491</v>
      </c>
      <c r="C39">
        <v>21</v>
      </c>
      <c r="D39" s="28">
        <v>2000</v>
      </c>
      <c r="E39" t="s">
        <v>38</v>
      </c>
      <c r="F39">
        <v>0</v>
      </c>
      <c r="G39">
        <v>0</v>
      </c>
    </row>
    <row r="40" spans="1:9">
      <c r="A40" s="1">
        <v>61</v>
      </c>
      <c r="B40" t="s">
        <v>491</v>
      </c>
      <c r="C40">
        <v>20</v>
      </c>
      <c r="D40" s="28">
        <v>2000</v>
      </c>
      <c r="E40" t="s">
        <v>38</v>
      </c>
      <c r="F40">
        <v>0</v>
      </c>
      <c r="G40">
        <v>0</v>
      </c>
    </row>
    <row r="41" spans="1:9">
      <c r="A41" s="1">
        <v>62</v>
      </c>
      <c r="B41" t="s">
        <v>491</v>
      </c>
      <c r="C41">
        <v>18</v>
      </c>
      <c r="D41" s="28">
        <v>2000</v>
      </c>
      <c r="E41" t="s">
        <v>38</v>
      </c>
      <c r="F41">
        <v>0</v>
      </c>
      <c r="G41">
        <v>0</v>
      </c>
    </row>
    <row r="42" spans="1:9">
      <c r="A42" s="1">
        <v>63</v>
      </c>
      <c r="B42" t="s">
        <v>491</v>
      </c>
      <c r="C42">
        <v>16</v>
      </c>
      <c r="D42" s="28">
        <v>2000</v>
      </c>
      <c r="E42" t="s">
        <v>38</v>
      </c>
      <c r="F42">
        <v>0</v>
      </c>
      <c r="G42">
        <v>0</v>
      </c>
    </row>
    <row r="43" spans="1:9">
      <c r="A43" s="1">
        <v>64</v>
      </c>
      <c r="B43" t="s">
        <v>491</v>
      </c>
      <c r="C43">
        <v>13</v>
      </c>
      <c r="D43" s="28">
        <v>2000</v>
      </c>
      <c r="E43" t="s">
        <v>38</v>
      </c>
      <c r="F43">
        <v>0</v>
      </c>
      <c r="G43">
        <v>0</v>
      </c>
    </row>
    <row r="44" spans="1:9">
      <c r="A44" s="1">
        <v>65</v>
      </c>
      <c r="B44" t="s">
        <v>491</v>
      </c>
      <c r="C44">
        <v>10</v>
      </c>
      <c r="D44" s="28">
        <v>2000</v>
      </c>
      <c r="E44" t="s">
        <v>38</v>
      </c>
      <c r="F44">
        <v>0</v>
      </c>
      <c r="G44">
        <v>0</v>
      </c>
    </row>
    <row r="45" spans="1:9">
      <c r="A45" s="1">
        <v>66</v>
      </c>
      <c r="B45" s="3" t="s">
        <v>491</v>
      </c>
      <c r="C45">
        <v>7</v>
      </c>
      <c r="D45" s="28">
        <v>2000</v>
      </c>
      <c r="E45" t="s">
        <v>38</v>
      </c>
      <c r="F45">
        <v>0</v>
      </c>
      <c r="G45">
        <v>0</v>
      </c>
    </row>
    <row r="46" spans="1:9">
      <c r="A46" s="1">
        <v>67</v>
      </c>
      <c r="B46" s="3" t="s">
        <v>491</v>
      </c>
      <c r="C46">
        <v>5</v>
      </c>
      <c r="D46" s="28">
        <v>2000</v>
      </c>
      <c r="E46" t="s">
        <v>38</v>
      </c>
      <c r="F46">
        <v>0</v>
      </c>
      <c r="G46">
        <v>0</v>
      </c>
    </row>
    <row r="47" spans="1:9">
      <c r="A47" s="1">
        <v>68</v>
      </c>
      <c r="B47" s="3" t="s">
        <v>491</v>
      </c>
      <c r="C47">
        <v>3</v>
      </c>
      <c r="D47" s="28">
        <v>2000</v>
      </c>
      <c r="E47" t="s">
        <v>38</v>
      </c>
      <c r="F47">
        <v>0</v>
      </c>
      <c r="G47">
        <v>0</v>
      </c>
    </row>
    <row r="48" spans="1:9">
      <c r="A48" s="1">
        <v>69</v>
      </c>
      <c r="B48" s="3" t="s">
        <v>491</v>
      </c>
      <c r="C48">
        <v>2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70</v>
      </c>
      <c r="B49" t="s">
        <v>483</v>
      </c>
      <c r="C49">
        <v>1</v>
      </c>
      <c r="D49" s="28">
        <v>1500</v>
      </c>
      <c r="E49" t="s">
        <v>38</v>
      </c>
      <c r="F49">
        <v>0</v>
      </c>
      <c r="G49">
        <v>0.9</v>
      </c>
    </row>
    <row r="50" spans="1:7">
      <c r="A50" s="1">
        <v>71</v>
      </c>
      <c r="B50" t="s">
        <v>483</v>
      </c>
      <c r="C50">
        <v>6</v>
      </c>
      <c r="D50" s="28">
        <v>2000</v>
      </c>
      <c r="E50" t="s">
        <v>38</v>
      </c>
      <c r="F50">
        <v>0</v>
      </c>
      <c r="G50">
        <v>0.9</v>
      </c>
    </row>
    <row r="51" spans="1:7">
      <c r="A51" s="1">
        <v>76</v>
      </c>
      <c r="B51" s="3" t="s">
        <v>12</v>
      </c>
      <c r="C51">
        <v>15</v>
      </c>
      <c r="D51" s="4">
        <v>400</v>
      </c>
      <c r="E51" t="s">
        <v>38</v>
      </c>
      <c r="F51">
        <v>0</v>
      </c>
      <c r="G51">
        <v>0</v>
      </c>
    </row>
    <row r="52" spans="1:7">
      <c r="A52" s="1"/>
      <c r="D52" s="28"/>
    </row>
    <row r="53" spans="1:7">
      <c r="A53" s="1"/>
      <c r="D53" s="28"/>
    </row>
    <row r="54" spans="1:7" ht="12" customHeight="1">
      <c r="A54" s="1"/>
      <c r="D54" s="28"/>
    </row>
    <row r="55" spans="1:7">
      <c r="A55" s="1"/>
      <c r="D55" s="28"/>
    </row>
    <row r="58" spans="1:7">
      <c r="A58" s="1">
        <v>78</v>
      </c>
      <c r="B58" t="s">
        <v>434</v>
      </c>
      <c r="C58">
        <v>10</v>
      </c>
      <c r="D58" s="28">
        <v>4000</v>
      </c>
      <c r="E58" t="s">
        <v>38</v>
      </c>
      <c r="F58">
        <v>0</v>
      </c>
      <c r="G58">
        <v>0.9</v>
      </c>
    </row>
    <row r="59" spans="1:7">
      <c r="A59" s="1">
        <v>79</v>
      </c>
      <c r="B59" t="s">
        <v>434</v>
      </c>
      <c r="C59">
        <v>14</v>
      </c>
      <c r="D59" s="28">
        <v>4000</v>
      </c>
      <c r="E59" t="s">
        <v>38</v>
      </c>
      <c r="F59">
        <v>0</v>
      </c>
      <c r="G59">
        <v>0.9</v>
      </c>
    </row>
    <row r="60" spans="1:7">
      <c r="A60" s="1">
        <v>80</v>
      </c>
      <c r="B60" t="s">
        <v>434</v>
      </c>
      <c r="C60">
        <v>18</v>
      </c>
      <c r="D60" s="28">
        <v>4000</v>
      </c>
      <c r="E60" t="s">
        <v>38</v>
      </c>
      <c r="F60">
        <v>0</v>
      </c>
      <c r="G60">
        <v>0.9</v>
      </c>
    </row>
    <row r="61" spans="1:7">
      <c r="A61" s="1">
        <v>54</v>
      </c>
      <c r="B61" t="s">
        <v>6</v>
      </c>
      <c r="C61">
        <v>1</v>
      </c>
      <c r="D61" s="28">
        <v>0.5</v>
      </c>
      <c r="E61" t="s">
        <v>38</v>
      </c>
      <c r="F61">
        <v>0</v>
      </c>
      <c r="G61">
        <v>0</v>
      </c>
    </row>
  </sheetData>
  <autoFilter ref="A1:G51" xr:uid="{38262F14-A446-4EBC-A910-A89BBAE801AB}">
    <sortState xmlns:xlrd2="http://schemas.microsoft.com/office/spreadsheetml/2017/richdata2" ref="A2:G51">
      <sortCondition ref="A1:A51"/>
    </sortState>
  </autoFilter>
  <pageMargins left="0.7" right="0.7" top="0.75" bottom="0.75" header="0.3" footer="0.3"/>
  <pageSetup orientation="portrait" horizontalDpi="1200" verticalDpi="120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topLeftCell="A4" zoomScale="115" zoomScaleNormal="115" workbookViewId="0">
      <selection activeCell="I28" sqref="I28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480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480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481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481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481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491</v>
      </c>
      <c r="C7">
        <v>25</v>
      </c>
      <c r="D7">
        <v>4500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12</v>
      </c>
      <c r="B8" s="18" t="s">
        <v>491</v>
      </c>
      <c r="C8">
        <v>23</v>
      </c>
      <c r="D8">
        <v>4500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13</v>
      </c>
      <c r="B9" s="18" t="s">
        <v>491</v>
      </c>
      <c r="C9">
        <v>20</v>
      </c>
      <c r="D9">
        <v>4500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14</v>
      </c>
      <c r="B10" s="18" t="s">
        <v>491</v>
      </c>
      <c r="C10">
        <v>18</v>
      </c>
      <c r="D10">
        <v>4500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15</v>
      </c>
      <c r="B11" s="18" t="s">
        <v>491</v>
      </c>
      <c r="C11">
        <v>15</v>
      </c>
      <c r="D11">
        <v>4500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16</v>
      </c>
      <c r="B12" s="18" t="s">
        <v>491</v>
      </c>
      <c r="C12">
        <v>13</v>
      </c>
      <c r="D12">
        <v>4500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17</v>
      </c>
      <c r="B13" s="18" t="s">
        <v>491</v>
      </c>
      <c r="C13">
        <v>10</v>
      </c>
      <c r="D13">
        <v>4500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18</v>
      </c>
      <c r="B14" s="18" t="s">
        <v>491</v>
      </c>
      <c r="C14">
        <v>8</v>
      </c>
      <c r="D14">
        <v>4500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19</v>
      </c>
      <c r="B15" t="s">
        <v>485</v>
      </c>
      <c r="C15">
        <v>1</v>
      </c>
      <c r="D15">
        <v>12000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20</v>
      </c>
      <c r="B16" s="18" t="s">
        <v>483</v>
      </c>
      <c r="C16">
        <v>5</v>
      </c>
      <c r="D16">
        <v>10000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21</v>
      </c>
      <c r="B17" s="18" t="s">
        <v>483</v>
      </c>
      <c r="C17">
        <v>10</v>
      </c>
      <c r="D17">
        <v>10000</v>
      </c>
      <c r="E17" t="s">
        <v>38</v>
      </c>
      <c r="F17" t="s">
        <v>39</v>
      </c>
      <c r="G17">
        <v>0</v>
      </c>
      <c r="H17">
        <v>0</v>
      </c>
    </row>
    <row r="18" spans="1:8">
      <c r="A18" s="1"/>
      <c r="B18" s="18"/>
    </row>
    <row r="19" spans="1:8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B2" sqref="B2:G2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484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482</v>
      </c>
      <c r="P5">
        <v>16900</v>
      </c>
    </row>
    <row r="6" spans="1:16">
      <c r="A6" s="1">
        <v>23</v>
      </c>
      <c r="B6" t="s">
        <v>485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483</v>
      </c>
      <c r="P6">
        <v>0.5</v>
      </c>
    </row>
    <row r="7" spans="1:16">
      <c r="A7" s="1">
        <v>24</v>
      </c>
      <c r="B7" t="s">
        <v>485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485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485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480</v>
      </c>
      <c r="P9">
        <v>60000</v>
      </c>
    </row>
    <row r="10" spans="1:16" ht="16.149999999999999" customHeight="1">
      <c r="A10" s="1">
        <v>27</v>
      </c>
      <c r="B10" t="s">
        <v>485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481</v>
      </c>
      <c r="P10">
        <v>37000</v>
      </c>
    </row>
    <row r="11" spans="1:16" ht="16.149999999999999" customHeight="1">
      <c r="A11" s="1">
        <v>28</v>
      </c>
      <c r="B11" s="18" t="s">
        <v>480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485</v>
      </c>
      <c r="P11">
        <v>12000</v>
      </c>
    </row>
    <row r="12" spans="1:16" ht="16.149999999999999" customHeight="1">
      <c r="A12" s="1">
        <v>29</v>
      </c>
      <c r="B12" s="18" t="s">
        <v>480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486</v>
      </c>
    </row>
    <row r="13" spans="1:16" ht="16.149999999999999" customHeight="1">
      <c r="A13" s="1">
        <v>30</v>
      </c>
      <c r="B13" s="18" t="s">
        <v>480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480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480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480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480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488</v>
      </c>
      <c r="K17" s="4"/>
    </row>
    <row r="18" spans="1:14">
      <c r="A18" s="1">
        <v>35</v>
      </c>
      <c r="B18" s="18" t="s">
        <v>480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478</v>
      </c>
      <c r="L18" s="3"/>
      <c r="N18" s="4"/>
    </row>
    <row r="19" spans="1:14">
      <c r="A19" s="1">
        <v>36</v>
      </c>
      <c r="B19" s="18" t="s">
        <v>480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479</v>
      </c>
      <c r="L19" s="3"/>
      <c r="N19" s="4"/>
    </row>
    <row r="20" spans="1:14">
      <c r="A20" s="1">
        <v>37</v>
      </c>
      <c r="B20" s="18" t="s">
        <v>480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480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480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480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480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480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480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480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480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480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480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480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480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481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481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481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481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481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481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481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481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481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481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481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481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482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482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482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482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482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482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482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482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482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482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482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482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482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483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484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485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487</v>
      </c>
    </row>
    <row r="3" spans="1:12">
      <c r="A3" s="1">
        <v>24</v>
      </c>
      <c r="B3" t="s">
        <v>485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490</v>
      </c>
    </row>
    <row r="4" spans="1:12">
      <c r="A4" s="1">
        <v>25</v>
      </c>
      <c r="B4" t="s">
        <v>485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485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482</v>
      </c>
      <c r="L5">
        <v>13000</v>
      </c>
    </row>
    <row r="6" spans="1:12">
      <c r="A6" s="1">
        <v>27</v>
      </c>
      <c r="B6" t="s">
        <v>485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480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480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480</v>
      </c>
      <c r="L8">
        <v>60000</v>
      </c>
    </row>
    <row r="9" spans="1:12" ht="16.149999999999999" customHeight="1">
      <c r="A9" s="1">
        <v>30</v>
      </c>
      <c r="B9" s="18" t="s">
        <v>480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481</v>
      </c>
      <c r="L9">
        <v>37000</v>
      </c>
    </row>
    <row r="10" spans="1:12" ht="16.149999999999999" customHeight="1">
      <c r="A10" s="1">
        <v>31</v>
      </c>
      <c r="B10" s="18" t="s">
        <v>480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485</v>
      </c>
      <c r="L10">
        <v>12000</v>
      </c>
    </row>
    <row r="11" spans="1:12" ht="16.149999999999999" customHeight="1">
      <c r="A11" s="1">
        <v>32</v>
      </c>
      <c r="B11" s="18" t="s">
        <v>480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480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480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480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480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480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480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480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480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480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480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480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480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480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480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480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480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480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481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481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481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481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481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481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481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481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481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481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481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481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482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482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482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482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482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482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482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482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482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482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482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482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482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9" spans="1:7">
      <c r="A59" s="1">
        <v>75</v>
      </c>
      <c r="B59" t="s">
        <v>10</v>
      </c>
      <c r="C59">
        <v>20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76</v>
      </c>
      <c r="B60" t="s">
        <v>10</v>
      </c>
      <c r="C60">
        <v>15</v>
      </c>
      <c r="D60" s="28">
        <v>900</v>
      </c>
      <c r="E60" t="s">
        <v>38</v>
      </c>
      <c r="F60">
        <v>0</v>
      </c>
      <c r="G60">
        <v>0</v>
      </c>
    </row>
    <row r="61" spans="1:7">
      <c r="A61" s="1">
        <v>77</v>
      </c>
      <c r="B61" t="s">
        <v>10</v>
      </c>
      <c r="C61">
        <v>10</v>
      </c>
      <c r="D61" s="28">
        <v>900</v>
      </c>
      <c r="E61" t="s">
        <v>38</v>
      </c>
      <c r="F61">
        <v>0</v>
      </c>
      <c r="G61">
        <v>0</v>
      </c>
    </row>
    <row r="62" spans="1:7">
      <c r="A62" s="1">
        <v>19</v>
      </c>
      <c r="B62" s="3" t="s">
        <v>12</v>
      </c>
      <c r="C62">
        <v>4</v>
      </c>
      <c r="D62" s="4">
        <v>1000</v>
      </c>
      <c r="E62" t="s">
        <v>38</v>
      </c>
      <c r="F62">
        <v>0</v>
      </c>
      <c r="G62">
        <v>0</v>
      </c>
    </row>
    <row r="63" spans="1:7">
      <c r="A63" s="1">
        <v>20</v>
      </c>
      <c r="B63" s="3" t="s">
        <v>12</v>
      </c>
      <c r="C63">
        <v>4</v>
      </c>
      <c r="D63" s="4">
        <v>1000</v>
      </c>
      <c r="E63" t="s">
        <v>38</v>
      </c>
      <c r="F63">
        <v>0</v>
      </c>
      <c r="G63">
        <v>0</v>
      </c>
    </row>
    <row r="64" spans="1:7">
      <c r="A64" s="1">
        <v>21</v>
      </c>
      <c r="B64" s="3" t="s">
        <v>12</v>
      </c>
      <c r="C64">
        <v>4</v>
      </c>
      <c r="D64" s="4">
        <v>1000</v>
      </c>
      <c r="E64" t="s">
        <v>38</v>
      </c>
      <c r="F64">
        <v>0</v>
      </c>
      <c r="G64">
        <v>0</v>
      </c>
    </row>
    <row r="65" spans="1:7">
      <c r="A65" s="1">
        <v>22</v>
      </c>
      <c r="B65" s="3" t="s">
        <v>12</v>
      </c>
      <c r="C65">
        <v>4</v>
      </c>
      <c r="D65" s="4">
        <v>700</v>
      </c>
      <c r="E65" t="s">
        <v>38</v>
      </c>
      <c r="F65">
        <v>0</v>
      </c>
      <c r="G65">
        <v>0</v>
      </c>
    </row>
    <row r="66" spans="1:7">
      <c r="A66" s="1">
        <v>75</v>
      </c>
      <c r="B66" s="18" t="s">
        <v>483</v>
      </c>
      <c r="C66">
        <v>1</v>
      </c>
      <c r="D66" s="28">
        <v>0.5</v>
      </c>
      <c r="E66" t="s">
        <v>38</v>
      </c>
      <c r="F66">
        <v>0</v>
      </c>
      <c r="G66">
        <v>0.9</v>
      </c>
    </row>
    <row r="67" spans="1:7">
      <c r="A67" s="1">
        <v>76</v>
      </c>
      <c r="B67" t="s">
        <v>484</v>
      </c>
      <c r="C67">
        <v>1</v>
      </c>
      <c r="D67" s="28">
        <v>0.5</v>
      </c>
      <c r="E67" t="s">
        <v>38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482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485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485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480</v>
      </c>
      <c r="N7">
        <v>68850</v>
      </c>
    </row>
    <row r="8" spans="1:14" ht="16.149999999999999" customHeight="1">
      <c r="A8" s="1">
        <v>25</v>
      </c>
      <c r="B8" s="3" t="s">
        <v>485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481</v>
      </c>
      <c r="N8">
        <v>37000</v>
      </c>
    </row>
    <row r="9" spans="1:14" ht="16.149999999999999" customHeight="1">
      <c r="A9" s="1">
        <v>26</v>
      </c>
      <c r="B9" s="3" t="s">
        <v>485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485</v>
      </c>
      <c r="N9">
        <v>12000</v>
      </c>
    </row>
    <row r="10" spans="1:14" ht="16.149999999999999" customHeight="1">
      <c r="A10" s="1">
        <v>27</v>
      </c>
      <c r="B10" s="3" t="s">
        <v>485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486</v>
      </c>
    </row>
    <row r="11" spans="1:14" ht="16.149999999999999" customHeight="1">
      <c r="A11" s="1">
        <v>28</v>
      </c>
      <c r="B11" s="3" t="s">
        <v>480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480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480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480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480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489</v>
      </c>
      <c r="K15" s="4"/>
    </row>
    <row r="16" spans="1:14">
      <c r="A16" s="1">
        <v>33</v>
      </c>
      <c r="B16" s="3" t="s">
        <v>480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480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480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474</v>
      </c>
      <c r="L18" s="3"/>
    </row>
    <row r="19" spans="1:14">
      <c r="A19" s="1">
        <v>36</v>
      </c>
      <c r="B19" s="3" t="s">
        <v>480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480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480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469</v>
      </c>
      <c r="L21" s="3"/>
      <c r="N21" s="4"/>
    </row>
    <row r="22" spans="1:14">
      <c r="A22" s="1">
        <v>39</v>
      </c>
      <c r="B22" s="3" t="s">
        <v>480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473</v>
      </c>
    </row>
    <row r="23" spans="1:14">
      <c r="A23" s="1">
        <v>40</v>
      </c>
      <c r="B23" s="3" t="s">
        <v>480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480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472</v>
      </c>
    </row>
    <row r="25" spans="1:14">
      <c r="A25" s="1">
        <v>42</v>
      </c>
      <c r="B25" s="3" t="s">
        <v>480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480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480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480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480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480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480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480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481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481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481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481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481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481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481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481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481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481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481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481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482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482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482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482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482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482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482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482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482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482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482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482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482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469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470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460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460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460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460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460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460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461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462</v>
      </c>
    </row>
    <row r="3" spans="1:10">
      <c r="A3" s="1">
        <v>21</v>
      </c>
      <c r="B3" t="s">
        <v>461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463</v>
      </c>
    </row>
    <row r="4" spans="1:10">
      <c r="A4" s="1">
        <v>22</v>
      </c>
      <c r="B4" t="s">
        <v>461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464</v>
      </c>
    </row>
    <row r="5" spans="1:10">
      <c r="A5" s="1">
        <v>23</v>
      </c>
      <c r="B5" t="s">
        <v>461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461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461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461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461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461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461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461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465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465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460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460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460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460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460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460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460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460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topLeftCell="A16" zoomScaleNormal="100" workbookViewId="0">
      <selection activeCell="C33" sqref="C33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topLeftCell="A7"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449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450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459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458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447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451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K381"/>
  <sheetViews>
    <sheetView zoomScale="85" zoomScaleNormal="85" workbookViewId="0">
      <pane ySplit="1" topLeftCell="A22" activePane="bottomLeft" state="frozen"/>
      <selection pane="bottomLeft" activeCell="N36" sqref="N36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0" max="10" width="19.28515625" bestFit="1" customWidth="1"/>
    <col min="11" max="11" width="18.7109375" bestFit="1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Undefined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e">
        <f>VLOOKUP(B3,[1]dictTech!$A$2:$B$32,2,FALSE)</f>
        <v>#N/A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e">
        <f>VLOOKUP(B4,[1]dictTech!$A$2:$B$32,2,FALSE)</f>
        <v>#N/A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Undefined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Undefined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Undefined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Undefined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Undefined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Undefined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Undefined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e">
        <f>VLOOKUP(B24,[1]dictTech!$A$2:$B$32,2,FALSE)</f>
        <v>#N/A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e">
        <f>VLOOKUP(B25,[1]dictTech!$A$2:$B$32,2,FALSE)</f>
        <v>#N/A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e">
        <f>VLOOKUP(B26,[1]dictTech!$A$2:$B$32,2,FALSE)</f>
        <v>#N/A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e">
        <f>VLOOKUP(B27,[1]dictTech!$A$2:$B$32,2,FALSE)</f>
        <v>#N/A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e">
        <f>VLOOKUP(B28,[1]dictTech!$A$2:$B$32,2,FALSE)</f>
        <v>#N/A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e">
        <f>VLOOKUP(B29,[1]dictTech!$A$2:$B$32,2,FALSE)</f>
        <v>#N/A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e">
        <f>VLOOKUP(B31,[1]dictTech!$A$2:$B$32,2,FALSE)</f>
        <v>#N/A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e">
        <f>VLOOKUP(B32,[1]dictTech!$A$2:$B$32,2,FALSE)</f>
        <v>#N/A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11">
      <c r="A33" t="s">
        <v>80</v>
      </c>
      <c r="B33" t="s">
        <v>16</v>
      </c>
      <c r="C33" t="e">
        <f>VLOOKUP(B33,[1]dictTech!$A$2:$B$32,2,FALSE)</f>
        <v>#N/A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11">
      <c r="A34" t="s">
        <v>81</v>
      </c>
      <c r="B34" t="s">
        <v>16</v>
      </c>
      <c r="C34" t="e">
        <f>VLOOKUP(B34,[1]dictTech!$A$2:$B$32,2,FALSE)</f>
        <v>#N/A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11">
      <c r="A35" t="s">
        <v>82</v>
      </c>
      <c r="B35" t="s">
        <v>16</v>
      </c>
      <c r="C35" t="e">
        <f>VLOOKUP(B35,[1]dictTech!$A$2:$B$32,2,FALSE)</f>
        <v>#N/A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11">
      <c r="A36" t="s">
        <v>83</v>
      </c>
      <c r="B36" t="s">
        <v>16</v>
      </c>
      <c r="C36" t="e">
        <f>VLOOKUP(B36,[1]dictTech!$A$2:$B$32,2,FALSE)</f>
        <v>#N/A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11">
      <c r="A37" t="s">
        <v>84</v>
      </c>
      <c r="B37" t="s">
        <v>10</v>
      </c>
      <c r="C37" t="str">
        <f>VLOOKUP(B37,[1]dictTech!$A$2:$B$32,2,FALSE)</f>
        <v>Undefined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  <c r="J37" s="2" t="s">
        <v>20</v>
      </c>
      <c r="K37" t="s">
        <v>507</v>
      </c>
    </row>
    <row r="38" spans="1:11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  <c r="J38" s="3" t="s">
        <v>51</v>
      </c>
      <c r="K38">
        <v>411.31874999999997</v>
      </c>
    </row>
    <row r="39" spans="1:11">
      <c r="A39" t="s">
        <v>86</v>
      </c>
      <c r="B39" t="s">
        <v>16</v>
      </c>
      <c r="C39" t="e">
        <f>VLOOKUP(B39,[1]dictTech!$A$2:$B$32,2,FALSE)</f>
        <v>#N/A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  <c r="J39" s="3" t="s">
        <v>9</v>
      </c>
      <c r="K39">
        <v>247.29850746268656</v>
      </c>
    </row>
    <row r="40" spans="1:11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  <c r="J40" s="3" t="s">
        <v>8</v>
      </c>
      <c r="K40">
        <v>387.62083333333334</v>
      </c>
    </row>
    <row r="41" spans="1:11">
      <c r="A41" t="s">
        <v>89</v>
      </c>
      <c r="B41" t="s">
        <v>16</v>
      </c>
      <c r="C41" t="e">
        <f>VLOOKUP(B41,[1]dictTech!$A$2:$B$32,2,FALSE)</f>
        <v>#N/A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  <c r="J41" s="3" t="s">
        <v>17</v>
      </c>
      <c r="K41">
        <v>189.63448275862066</v>
      </c>
    </row>
    <row r="42" spans="1:11">
      <c r="A42" t="s">
        <v>90</v>
      </c>
      <c r="B42" t="s">
        <v>9</v>
      </c>
      <c r="C42" t="str">
        <f>VLOOKUP(B42,[1]dictTech!$A$2:$B$32,2,FALSE)</f>
        <v>Undefined</v>
      </c>
      <c r="D42" t="s">
        <v>91</v>
      </c>
      <c r="E42">
        <v>8</v>
      </c>
      <c r="F42" t="s">
        <v>47</v>
      </c>
      <c r="G42">
        <v>72</v>
      </c>
      <c r="H42">
        <v>0.45</v>
      </c>
      <c r="J42" s="3" t="s">
        <v>77</v>
      </c>
      <c r="K42">
        <v>203.26499999999999</v>
      </c>
    </row>
    <row r="43" spans="1:11">
      <c r="A43" t="s">
        <v>92</v>
      </c>
      <c r="B43" t="s">
        <v>10</v>
      </c>
      <c r="C43" t="str">
        <f>VLOOKUP(B43,[1]dictTech!$A$2:$B$32,2,FALSE)</f>
        <v>Undefined</v>
      </c>
      <c r="D43" t="s">
        <v>46</v>
      </c>
      <c r="E43">
        <v>23</v>
      </c>
      <c r="F43" t="s">
        <v>47</v>
      </c>
      <c r="G43">
        <v>211</v>
      </c>
      <c r="H43">
        <v>0.38</v>
      </c>
      <c r="J43" s="3" t="s">
        <v>16</v>
      </c>
      <c r="K43">
        <v>481.97441860465119</v>
      </c>
    </row>
    <row r="44" spans="1:11">
      <c r="A44" t="s">
        <v>93</v>
      </c>
      <c r="B44" t="s">
        <v>9</v>
      </c>
      <c r="C44" t="str">
        <f>VLOOKUP(B44,[1]dictTech!$A$2:$B$32,2,FALSE)</f>
        <v>Undefined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  <c r="J44" s="3" t="s">
        <v>434</v>
      </c>
      <c r="K44">
        <v>1</v>
      </c>
    </row>
    <row r="45" spans="1:11">
      <c r="A45" t="s">
        <v>94</v>
      </c>
      <c r="B45" t="s">
        <v>9</v>
      </c>
      <c r="C45" t="str">
        <f>VLOOKUP(B45,[1]dictTech!$A$2:$B$32,2,FALSE)</f>
        <v>Undefined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  <c r="J45" s="3" t="s">
        <v>88</v>
      </c>
      <c r="K45">
        <v>1350</v>
      </c>
    </row>
    <row r="46" spans="1:11">
      <c r="A46" t="s">
        <v>95</v>
      </c>
      <c r="B46" t="s">
        <v>17</v>
      </c>
      <c r="C46" t="e">
        <f>VLOOKUP(B46,[1]dictTech!$A$2:$B$32,2,FALSE)</f>
        <v>#N/A</v>
      </c>
      <c r="D46" t="s">
        <v>46</v>
      </c>
      <c r="E46">
        <v>6</v>
      </c>
      <c r="F46" t="s">
        <v>47</v>
      </c>
      <c r="G46">
        <v>262</v>
      </c>
      <c r="H46">
        <v>0.38</v>
      </c>
      <c r="J46" s="3" t="s">
        <v>10</v>
      </c>
      <c r="K46">
        <v>178.22830188679245</v>
      </c>
    </row>
    <row r="47" spans="1:11">
      <c r="A47" t="s">
        <v>96</v>
      </c>
      <c r="B47" t="s">
        <v>17</v>
      </c>
      <c r="C47" t="e">
        <f>VLOOKUP(B47,[1]dictTech!$A$2:$B$32,2,FALSE)</f>
        <v>#N/A</v>
      </c>
      <c r="D47" t="s">
        <v>46</v>
      </c>
      <c r="E47">
        <v>20</v>
      </c>
      <c r="F47" t="s">
        <v>47</v>
      </c>
      <c r="G47">
        <v>85</v>
      </c>
      <c r="H47">
        <v>0.38</v>
      </c>
      <c r="J47" s="3" t="s">
        <v>297</v>
      </c>
      <c r="K47">
        <v>500</v>
      </c>
    </row>
    <row r="48" spans="1:11">
      <c r="A48" t="s">
        <v>97</v>
      </c>
      <c r="B48" t="s">
        <v>9</v>
      </c>
      <c r="C48" t="str">
        <f>VLOOKUP(B48,[1]dictTech!$A$2:$B$32,2,FALSE)</f>
        <v>Undefined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  <c r="J48" s="3" t="s">
        <v>304</v>
      </c>
      <c r="K48">
        <v>1652</v>
      </c>
    </row>
    <row r="49" spans="1:11">
      <c r="A49" t="s">
        <v>98</v>
      </c>
      <c r="B49" t="s">
        <v>9</v>
      </c>
      <c r="C49" t="str">
        <f>VLOOKUP(B49,[1]dictTech!$A$2:$B$32,2,FALSE)</f>
        <v>Undefined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  <c r="J49" s="3" t="s">
        <v>382</v>
      </c>
      <c r="K49">
        <v>1961</v>
      </c>
    </row>
    <row r="50" spans="1:11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  <c r="J50" s="3" t="s">
        <v>486</v>
      </c>
    </row>
    <row r="51" spans="1:11">
      <c r="A51" t="s">
        <v>100</v>
      </c>
      <c r="B51" t="s">
        <v>17</v>
      </c>
      <c r="C51" t="e">
        <f>VLOOKUP(B51,[1]dictTech!$A$2:$B$32,2,FALSE)</f>
        <v>#N/A</v>
      </c>
      <c r="D51" t="s">
        <v>46</v>
      </c>
      <c r="E51">
        <v>27</v>
      </c>
      <c r="F51" t="s">
        <v>47</v>
      </c>
      <c r="G51">
        <v>100</v>
      </c>
      <c r="H51">
        <v>0.33</v>
      </c>
      <c r="J51" s="3" t="s">
        <v>21</v>
      </c>
      <c r="K51">
        <v>497.84421052631575</v>
      </c>
    </row>
    <row r="52" spans="1:11">
      <c r="A52" t="s">
        <v>101</v>
      </c>
      <c r="B52" t="s">
        <v>17</v>
      </c>
      <c r="C52" t="e">
        <f>VLOOKUP(B52,[1]dictTech!$A$2:$B$32,2,FALSE)</f>
        <v>#N/A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11">
      <c r="A53" t="s">
        <v>102</v>
      </c>
      <c r="B53" t="s">
        <v>17</v>
      </c>
      <c r="C53" t="e">
        <f>VLOOKUP(B53,[1]dictTech!$A$2:$B$32,2,FALSE)</f>
        <v>#N/A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11">
      <c r="A54" t="s">
        <v>103</v>
      </c>
      <c r="B54" t="s">
        <v>10</v>
      </c>
      <c r="C54" t="str">
        <f>VLOOKUP(B54,[1]dictTech!$A$2:$B$32,2,FALSE)</f>
        <v>Undefined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11">
      <c r="A55" t="s">
        <v>104</v>
      </c>
      <c r="B55" t="s">
        <v>9</v>
      </c>
      <c r="C55" t="str">
        <f>VLOOKUP(B55,[1]dictTech!$A$2:$B$32,2,FALSE)</f>
        <v>Undefined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11">
      <c r="A56" t="s">
        <v>105</v>
      </c>
      <c r="B56" t="s">
        <v>10</v>
      </c>
      <c r="C56" t="str">
        <f>VLOOKUP(B56,[1]dictTech!$A$2:$B$32,2,FALSE)</f>
        <v>Undefined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11">
      <c r="A57" t="s">
        <v>106</v>
      </c>
      <c r="B57" t="s">
        <v>10</v>
      </c>
      <c r="C57" t="str">
        <f>VLOOKUP(B57,[1]dictTech!$A$2:$B$32,2,FALSE)</f>
        <v>Undefined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11">
      <c r="A58" t="s">
        <v>107</v>
      </c>
      <c r="B58" t="s">
        <v>9</v>
      </c>
      <c r="C58" t="str">
        <f>VLOOKUP(B58,[1]dictTech!$A$2:$B$32,2,FALSE)</f>
        <v>Undefined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11">
      <c r="A59" t="s">
        <v>108</v>
      </c>
      <c r="B59" t="s">
        <v>9</v>
      </c>
      <c r="C59" t="str">
        <f>VLOOKUP(B59,[1]dictTech!$A$2:$B$32,2,FALSE)</f>
        <v>Undefined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11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11">
      <c r="A61" t="s">
        <v>110</v>
      </c>
      <c r="B61" t="s">
        <v>8</v>
      </c>
      <c r="C61" t="e">
        <f>VLOOKUP(B61,[1]dictTech!$A$2:$B$32,2,FALSE)</f>
        <v>#N/A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11">
      <c r="A62" t="s">
        <v>111</v>
      </c>
      <c r="B62" t="s">
        <v>10</v>
      </c>
      <c r="C62" t="str">
        <f>VLOOKUP(B62,[1]dictTech!$A$2:$B$32,2,FALSE)</f>
        <v>Undefined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11">
      <c r="A63" t="s">
        <v>112</v>
      </c>
      <c r="B63" t="s">
        <v>10</v>
      </c>
      <c r="C63" t="str">
        <f>VLOOKUP(B63,[1]dictTech!$A$2:$B$32,2,FALSE)</f>
        <v>Undefined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11">
      <c r="A64" t="s">
        <v>113</v>
      </c>
      <c r="B64" t="s">
        <v>16</v>
      </c>
      <c r="C64" t="e">
        <f>VLOOKUP(B64,[1]dictTech!$A$2:$B$32,2,FALSE)</f>
        <v>#N/A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e">
        <f>VLOOKUP(B65,[1]dictTech!$A$2:$B$32,2,FALSE)</f>
        <v>#N/A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e">
        <f>VLOOKUP(B66,[1]dictTech!$A$2:$B$32,2,FALSE)</f>
        <v>#N/A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Undefined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Undefined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e">
        <f>VLOOKUP(B71,[1]dictTech!$A$2:$B$32,2,FALSE)</f>
        <v>#N/A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e">
        <f>VLOOKUP(B72,[1]dictTech!$A$2:$B$32,2,FALSE)</f>
        <v>#N/A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Undefined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Undefined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Undefined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Undefined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Undefined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e">
        <f>VLOOKUP(B78,[1]dictTech!$A$2:$B$32,2,FALSE)</f>
        <v>#N/A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e">
        <f>VLOOKUP(B79,[1]dictTech!$A$2:$B$32,2,FALSE)</f>
        <v>#N/A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Undefined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e">
        <f>VLOOKUP(B81,[1]dictTech!$A$2:$B$32,2,FALSE)</f>
        <v>#N/A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e">
        <f>VLOOKUP(B82,[1]dictTech!$A$2:$B$32,2,FALSE)</f>
        <v>#N/A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e">
        <f>VLOOKUP(B83,[1]dictTech!$A$2:$B$32,2,FALSE)</f>
        <v>#N/A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e">
        <f>VLOOKUP(B84,[1]dictTech!$A$2:$B$32,2,FALSE)</f>
        <v>#N/A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e">
        <f>VLOOKUP(B85,[1]dictTech!$A$2:$B$32,2,FALSE)</f>
        <v>#N/A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e">
        <f>VLOOKUP(B88,[1]dictTech!$A$2:$B$32,2,FALSE)</f>
        <v>#N/A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Undefined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Undefined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Undefined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Undefined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Undefined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Undefined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Undefined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Undefined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Undefined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Undefined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Undefined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Undefined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e">
        <f>VLOOKUP(B102,[1]dictTech!$A$2:$B$32,2,FALSE)</f>
        <v>#N/A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e">
        <f>VLOOKUP(B103,[1]dictTech!$A$2:$B$32,2,FALSE)</f>
        <v>#N/A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e">
        <f>VLOOKUP(B104,[1]dictTech!$A$2:$B$32,2,FALSE)</f>
        <v>#N/A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Undefined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Undefined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Undefined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Undefined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Undefined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Undefined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e">
        <f>VLOOKUP(B111,[1]dictTech!$A$2:$B$32,2,FALSE)</f>
        <v>#N/A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e">
        <f>VLOOKUP(B112,[1]dictTech!$A$2:$B$32,2,FALSE)</f>
        <v>#N/A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e">
        <f>VLOOKUP(B113,[1]dictTech!$A$2:$B$32,2,FALSE)</f>
        <v>#N/A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Undefined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Undefined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Undefined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Undefined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e">
        <f>VLOOKUP(B118,[1]dictTech!$A$2:$B$32,2,FALSE)</f>
        <v>#N/A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Undefined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Undefined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Undefined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e">
        <f>VLOOKUP(B123,[1]dictTech!$A$2:$B$32,2,FALSE)</f>
        <v>#N/A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Undefined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Undefined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Undefined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Undefined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e">
        <f>VLOOKUP(B128,[1]dictTech!$A$2:$B$32,2,FALSE)</f>
        <v>#N/A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Undefined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Undefined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Undefined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Undefined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Undefined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Undefined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Undefined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Undefined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Undefined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e">
        <f>VLOOKUP(B138,[1]dictTech!$A$2:$B$32,2,FALSE)</f>
        <v>#N/A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e">
        <f>VLOOKUP(B139,[1]dictTech!$A$2:$B$32,2,FALSE)</f>
        <v>#N/A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Undefined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Undefined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Undefined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Undefined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Undefined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e">
        <f>VLOOKUP(B147,[1]dictTech!$A$2:$B$32,2,FALSE)</f>
        <v>#N/A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e">
        <f>VLOOKUP(B148,[1]dictTech!$A$2:$B$32,2,FALSE)</f>
        <v>#N/A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Undefined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e">
        <f>VLOOKUP(B150,[1]dictTech!$A$2:$B$32,2,FALSE)</f>
        <v>#N/A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e">
        <f>VLOOKUP(B151,[1]dictTech!$A$2:$B$32,2,FALSE)</f>
        <v>#N/A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e">
        <f>VLOOKUP(B152,[1]dictTech!$A$2:$B$32,2,FALSE)</f>
        <v>#N/A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Undefined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e">
        <f>VLOOKUP(B154,[1]dictTech!$A$2:$B$32,2,FALSE)</f>
        <v>#N/A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e">
        <f>VLOOKUP(B155,[1]dictTech!$A$2:$B$32,2,FALSE)</f>
        <v>#N/A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Undefined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e">
        <f>VLOOKUP(B158,[1]dictTech!$A$2:$B$32,2,FALSE)</f>
        <v>#N/A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Undefined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e">
        <f>VLOOKUP(B166,[1]dictTech!$A$2:$B$32,2,FALSE)</f>
        <v>#N/A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Undefined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Undefined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e">
        <f>VLOOKUP(B169,[1]dictTech!$A$2:$B$32,2,FALSE)</f>
        <v>#N/A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e">
        <f>VLOOKUP(B171,[1]dictTech!$A$2:$B$32,2,FALSE)</f>
        <v>#N/A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e">
        <f>VLOOKUP(B172,[1]dictTech!$A$2:$B$32,2,FALSE)</f>
        <v>#N/A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e">
        <f>VLOOKUP(B173,[1]dictTech!$A$2:$B$32,2,FALSE)</f>
        <v>#N/A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e">
        <f>VLOOKUP(B174,[1]dictTech!$A$2:$B$32,2,FALSE)</f>
        <v>#N/A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Undefined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Undefined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Undefined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Undefined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Undefined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Undefined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e">
        <f>VLOOKUP(B181,[1]dictTech!$A$2:$B$32,2,FALSE)</f>
        <v>#N/A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Undefined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e">
        <f>VLOOKUP(B183,[1]dictTech!$A$2:$B$32,2,FALSE)</f>
        <v>#N/A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e">
        <f>VLOOKUP(B184,[1]dictTech!$A$2:$B$32,2,FALSE)</f>
        <v>#N/A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Undefined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e">
        <f>VLOOKUP(B187,[1]dictTech!$A$2:$B$32,2,FALSE)</f>
        <v>#N/A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e">
        <f>VLOOKUP(B188,[1]dictTech!$A$2:$B$32,2,FALSE)</f>
        <v>#N/A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e">
        <f>VLOOKUP(B189,[1]dictTech!$A$2:$B$32,2,FALSE)</f>
        <v>#N/A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e">
        <f>VLOOKUP(B190,[1]dictTech!$A$2:$B$32,2,FALSE)</f>
        <v>#N/A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e">
        <f>VLOOKUP(B191,[1]dictTech!$A$2:$B$32,2,FALSE)</f>
        <v>#N/A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e">
        <f>VLOOKUP(B192,[1]dictTech!$A$2:$B$32,2,FALSE)</f>
        <v>#N/A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e">
        <f>VLOOKUP(B194,[1]dictTech!$A$2:$B$32,2,FALSE)</f>
        <v>#N/A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e">
        <f>VLOOKUP(B195,[1]dictTech!$A$2:$B$32,2,FALSE)</f>
        <v>#N/A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e">
        <f>VLOOKUP(B196,[1]dictTech!$A$2:$B$32,2,FALSE)</f>
        <v>#N/A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Undefined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e">
        <f>VLOOKUP(B198,[1]dictTech!$A$2:$B$32,2,FALSE)</f>
        <v>#N/A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e">
        <f>VLOOKUP(B199,[1]dictTech!$A$2:$B$32,2,FALSE)</f>
        <v>#N/A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e">
        <f>VLOOKUP(B200,[1]dictTech!$A$2:$B$32,2,FALSE)</f>
        <v>#N/A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e">
        <f>VLOOKUP(B201,[1]dictTech!$A$2:$B$32,2,FALSE)</f>
        <v>#N/A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e">
        <f>VLOOKUP(B202,[1]dictTech!$A$2:$B$32,2,FALSE)</f>
        <v>#N/A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e">
        <f>VLOOKUP(B203,[1]dictTech!$A$2:$B$32,2,FALSE)</f>
        <v>#N/A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e">
        <f>VLOOKUP(B204,[1]dictTech!$A$2:$B$32,2,FALSE)</f>
        <v>#N/A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e">
        <f>VLOOKUP(B205,[1]dictTech!$A$2:$B$32,2,FALSE)</f>
        <v>#N/A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Undefined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e">
        <f>VLOOKUP(B207,[1]dictTech!$A$2:$B$32,2,FALSE)</f>
        <v>#N/A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e">
        <f>VLOOKUP(B208,[1]dictTech!$A$2:$B$32,2,FALSE)</f>
        <v>#N/A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e">
        <f>VLOOKUP(B209,[1]dictTech!$A$2:$B$32,2,FALSE)</f>
        <v>#N/A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e">
        <f>VLOOKUP(B210,[1]dictTech!$A$2:$B$32,2,FALSE)</f>
        <v>#N/A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e">
        <f>VLOOKUP(B211,[1]dictTech!$A$2:$B$32,2,FALSE)</f>
        <v>#N/A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e">
        <f>VLOOKUP(B212,[1]dictTech!$A$2:$B$32,2,FALSE)</f>
        <v>#N/A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e">
        <f>VLOOKUP(B213,[1]dictTech!$A$2:$B$32,2,FALSE)</f>
        <v>#N/A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e">
        <f>VLOOKUP(B214,[1]dictTech!$A$2:$B$32,2,FALSE)</f>
        <v>#N/A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e">
        <f>VLOOKUP(B215,[1]dictTech!$A$2:$B$32,2,FALSE)</f>
        <v>#N/A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e">
        <f>VLOOKUP(B216,[1]dictTech!$A$2:$B$32,2,FALSE)</f>
        <v>#N/A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Undefined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e">
        <f>VLOOKUP(B218,[1]dictTech!$A$2:$B$32,2,FALSE)</f>
        <v>#N/A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Undefined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Undefined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Undefined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Undefined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e">
        <f>VLOOKUP(B223,[1]dictTech!$A$2:$B$32,2,FALSE)</f>
        <v>#N/A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Undefined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e">
        <f>VLOOKUP(B227,[1]dictTech!$A$2:$B$32,2,FALSE)</f>
        <v>#N/A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e">
        <f>VLOOKUP(B228,[1]dictTech!$A$2:$B$32,2,FALSE)</f>
        <v>#N/A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e">
        <f>VLOOKUP(B229,[1]dictTech!$A$2:$B$32,2,FALSE)</f>
        <v>#N/A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e">
        <f>VLOOKUP(B230,[1]dictTech!$A$2:$B$32,2,FALSE)</f>
        <v>#N/A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e">
        <f>VLOOKUP(B231,[1]dictTech!$A$2:$B$32,2,FALSE)</f>
        <v>#N/A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e">
        <f>VLOOKUP(B232,[1]dictTech!$A$2:$B$32,2,FALSE)</f>
        <v>#N/A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e">
        <f>VLOOKUP(B233,[1]dictTech!$A$2:$B$32,2,FALSE)</f>
        <v>#N/A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e">
        <f>VLOOKUP(B234,[1]dictTech!$A$2:$B$32,2,FALSE)</f>
        <v>#N/A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e">
        <f>VLOOKUP(B235,[1]dictTech!$A$2:$B$32,2,FALSE)</f>
        <v>#N/A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e">
        <f>VLOOKUP(B236,[1]dictTech!$A$2:$B$32,2,FALSE)</f>
        <v>#N/A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e">
        <f>VLOOKUP(B237,[1]dictTech!$A$2:$B$32,2,FALSE)</f>
        <v>#N/A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e">
        <f>VLOOKUP(B238,[1]dictTech!$A$2:$B$32,2,FALSE)</f>
        <v>#N/A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e">
        <f>VLOOKUP(B239,[1]dictTech!$A$2:$B$32,2,FALSE)</f>
        <v>#N/A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e">
        <f>VLOOKUP(B240,[1]dictTech!$A$2:$B$32,2,FALSE)</f>
        <v>#N/A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e">
        <f>VLOOKUP(B241,[1]dictTech!$A$2:$B$32,2,FALSE)</f>
        <v>#N/A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e">
        <f>VLOOKUP(B242,[1]dictTech!$A$2:$B$32,2,FALSE)</f>
        <v>#N/A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e">
        <f>VLOOKUP(B243,[1]dictTech!$A$2:$B$32,2,FALSE)</f>
        <v>#N/A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e">
        <f>VLOOKUP(B244,[1]dictTech!$A$2:$B$32,2,FALSE)</f>
        <v>#N/A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e">
        <f>VLOOKUP(B245,[1]dictTech!$A$2:$B$32,2,FALSE)</f>
        <v>#N/A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Undefined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Undefined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e">
        <f>VLOOKUP(B294,[1]dictTech!$A$2:$B$32,2,FALSE)</f>
        <v>#N/A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e">
        <f>VLOOKUP(B295,[1]dictTech!$A$2:$B$32,2,FALSE)</f>
        <v>#N/A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e">
        <f>VLOOKUP(B296,[1]dictTech!$A$2:$B$32,2,FALSE)</f>
        <v>#N/A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e">
        <f>VLOOKUP(B297,[1]dictTech!$A$2:$B$32,2,FALSE)</f>
        <v>#N/A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e">
        <f>VLOOKUP(B298,[1]dictTech!$A$2:$B$32,2,FALSE)</f>
        <v>#N/A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e">
        <f>VLOOKUP(B299,[1]dictTech!$A$2:$B$32,2,FALSE)</f>
        <v>#N/A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e">
        <f>VLOOKUP(B300,[1]dictTech!$A$2:$B$32,2,FALSE)</f>
        <v>#N/A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Undefined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e">
        <f>VLOOKUP(B303,[1]dictTech!$A$2:$B$32,2,FALSE)</f>
        <v>#N/A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e">
        <f>VLOOKUP(B304,[1]dictTech!$A$2:$B$32,2,FALSE)</f>
        <v>#N/A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e">
        <f>VLOOKUP(B305,[1]dictTech!$A$2:$B$32,2,FALSE)</f>
        <v>#N/A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e">
        <f>VLOOKUP(B306,[1]dictTech!$A$2:$B$32,2,FALSE)</f>
        <v>#N/A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e">
        <f>VLOOKUP(B307,[1]dictTech!$A$2:$B$32,2,FALSE)</f>
        <v>#N/A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e">
        <f>VLOOKUP(B308,[1]dictTech!$A$2:$B$32,2,FALSE)</f>
        <v>#N/A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Undefined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Undefined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Undefined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Undefined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Undefined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Undefined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e">
        <f>VLOOKUP(B318,[1]dictTech!$A$2:$B$32,2,FALSE)</f>
        <v>#N/A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e">
        <f>VLOOKUP(B319,[1]dictTech!$A$2:$B$32,2,FALSE)</f>
        <v>#N/A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e">
        <f>VLOOKUP(B320,[1]dictTech!$A$2:$B$32,2,FALSE)</f>
        <v>#N/A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e">
        <f>VLOOKUP(B321,[1]dictTech!$A$2:$B$32,2,FALSE)</f>
        <v>#N/A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Undefined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Undefined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Undefined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Undefined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Undefined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Undefined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Undefined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e">
        <f>VLOOKUP(B350,[1]dictTech!$A$2:$B$32,2,FALSE)</f>
        <v>#N/A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e">
        <f>VLOOKUP(B351,[1]dictTech!$A$2:$B$32,2,FALSE)</f>
        <v>#N/A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Undefined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e">
        <f>VLOOKUP(B354,[1]dictTech!$A$2:$B$32,2,FALSE)</f>
        <v>#N/A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Undefined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Undefined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e">
        <f>VLOOKUP(B357,[1]dictTech!$A$2:$B$32,2,FALSE)</f>
        <v>#N/A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Undefined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Undefined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e">
        <f>VLOOKUP(B363,[1]dictTech!$A$2:$B$32,2,FALSE)</f>
        <v>#N/A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e">
        <f>VLOOKUP(B364,[1]dictTech!$A$2:$B$32,2,FALSE)</f>
        <v>#N/A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e">
        <f>VLOOKUP(B366,[1]dictTech!$A$2:$B$32,2,FALSE)</f>
        <v>#N/A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e">
        <f>VLOOKUP(B367,[1]dictTech!$A$2:$B$32,2,FALSE)</f>
        <v>#N/A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e">
        <f>VLOOKUP(B368,[1]dictTech!$A$2:$B$32,2,FALSE)</f>
        <v>#N/A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e">
        <f>VLOOKUP(B369,[1]dictTech!$A$2:$B$32,2,FALSE)</f>
        <v>#N/A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e">
        <f>VLOOKUP(B370,[1]dictTech!$A$2:$B$32,2,FALSE)</f>
        <v>#N/A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Undefined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Undefined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e">
        <f>VLOOKUP(B374,[1]dictTech!$A$2:$B$32,2,FALSE)</f>
        <v>#N/A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e">
        <f>VLOOKUP(B375,[1]dictTech!$A$2:$B$32,2,FALSE)</f>
        <v>#N/A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e">
        <f>VLOOKUP(B376,[1]dictTech!$A$2:$B$32,2,FALSE)</f>
        <v>#N/A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e">
        <f>VLOOKUP(B377,[1]dictTech!$A$2:$B$32,2,FALSE)</f>
        <v>#N/A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Undefined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e">
        <f>VLOOKUP(B380,[1]dictTech!$A$2:$B$32,2,FALSE)</f>
        <v>#N/A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groupedNLGAS</vt:lpstr>
      <vt:lpstr>Readme</vt:lpstr>
      <vt:lpstr>extendedNL</vt:lpstr>
      <vt:lpstr>extendedNL (July2024)</vt:lpstr>
      <vt:lpstr>NL2030</vt:lpstr>
      <vt:lpstr>NL_withplanneddecommissions</vt:lpstr>
      <vt:lpstr>AnalysisforNiPlants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groupedDecarbonizedNLCRMs</vt:lpstr>
      <vt:lpstr>superGroupedNL (2)</vt:lpstr>
      <vt:lpstr>groupedDecarbonizedNLCRMs ( (3)</vt:lpstr>
      <vt:lpstr>groupedDecarbonizedNLCRMs (2)</vt:lpstr>
      <vt:lpstr>superGroupedNL(distH2)</vt:lpstr>
      <vt:lpstr>groupedDecarbonizedNL_S1</vt:lpstr>
      <vt:lpstr>groupedDecarbonizedNL2</vt:lpstr>
      <vt:lpstr>groupedDecarbonizedNL</vt:lpstr>
      <vt:lpstr>futureDecarbonizedNL</vt:lpstr>
      <vt:lpstr>DecarbonizedNL</vt:lpstr>
      <vt:lpstr>groupedNLRES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2024-09-27T14:16:35Z</dcterms:modified>
</cp:coreProperties>
</file>