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5" documentId="13_ncr:1_{BB112D3B-9C72-4FD9-93D3-A60643F942A1}" xr6:coauthVersionLast="47" xr6:coauthVersionMax="47" xr10:uidLastSave="{155E88F6-0C42-49D9-83F6-501A52F73B13}"/>
  <bookViews>
    <workbookView xWindow="2280" yWindow="1575" windowWidth="25860" windowHeight="11535" tabRatio="998" firstSheet="19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LoadShifterCap" sheetId="64" r:id="rId14"/>
    <sheet name="LSyearly" sheetId="69" r:id="rId15"/>
    <sheet name="peakLoad" sheetId="67" r:id="rId16"/>
    <sheet name="Fuels" sheetId="29" r:id="rId17"/>
    <sheet name="FuelPriceTrends" sheetId="30" r:id="rId18"/>
    <sheet name="CandidatePowerPlants" sheetId="45" r:id="rId19"/>
    <sheet name="TechnologiesEmlab" sheetId="33" r:id="rId20"/>
    <sheet name="TechnologyTrends" sheetId="63" r:id="rId21"/>
    <sheet name="EnergyProducers" sheetId="17" r:id="rId22"/>
    <sheet name="weatherYears40" sheetId="61" r:id="rId23"/>
    <sheet name="Dismantled" sheetId="49" r:id="rId24"/>
    <sheet name="Sheet1" sheetId="79" r:id="rId25"/>
    <sheet name="derating" sheetId="74" r:id="rId26"/>
    <sheet name="VOLLs" sheetId="72" r:id="rId27"/>
    <sheet name="LoadShedders_feb24" sheetId="73" r:id="rId28"/>
    <sheet name="LoadShedders (2)" sheetId="75" r:id="rId29"/>
    <sheet name="LoadShedders2" sheetId="68" r:id="rId30"/>
    <sheet name="LoadShedders_copy" sheetId="71" r:id="rId31"/>
    <sheet name="dictvariables" sheetId="43" r:id="rId32"/>
    <sheet name="StepTrends" sheetId="18" r:id="rId33"/>
    <sheet name="EnergyConsumers" sheetId="16" r:id="rId34"/>
    <sheet name="yearlytechnologyPotentials2" sheetId="58" r:id="rId35"/>
    <sheet name="graphs" sheetId="56" r:id="rId36"/>
    <sheet name="CO2DE" sheetId="44" r:id="rId37"/>
    <sheet name="backup" sheetId="50" r:id="rId38"/>
    <sheet name="weatherYearsOLD" sheetId="66" r:id="rId39"/>
    <sheet name="sources" sheetId="54" r:id="rId40"/>
    <sheet name="NewTechnologies" sheetId="35" r:id="rId41"/>
  </sheets>
  <definedNames>
    <definedName name="_xlnm._FilterDatabase" localSheetId="18" hidden="1">CandidatePowerPlants!$A$1:$D$1</definedName>
    <definedName name="_xlnm._FilterDatabase" localSheetId="1" hidden="1">dictTech!$A$1:$C$1</definedName>
    <definedName name="_xlnm._FilterDatabase" localSheetId="21" hidden="1">EnergyProducers!#REF!</definedName>
    <definedName name="_xlnm._FilterDatabase" localSheetId="40" hidden="1">NewTechnologies!$A$1:$I$11</definedName>
    <definedName name="_xlnm._FilterDatabase" localSheetId="19" hidden="1">TechnologiesEmlab!$A$1:$I$23</definedName>
    <definedName name="_xlnm._FilterDatabase" localSheetId="26" hidden="1">VOLLs!$A$1:$D$1</definedName>
    <definedName name="ExternalData_19" localSheetId="16" hidden="1">Fuels!#REF!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<sst xmlns="http://schemas.openxmlformats.org/spreadsheetml/2006/main" count="1126" uniqueCount="545">
  <si>
    <t>tabs in yellow</t>
  </si>
  <si>
    <t>from EMLab</t>
  </si>
  <si>
    <t>columns in pink</t>
  </si>
  <si>
    <t>from traderes</t>
  </si>
  <si>
    <t>columns in green</t>
  </si>
  <si>
    <t>from AMIRIS</t>
  </si>
  <si>
    <t xml:space="preserve">columns in gray </t>
  </si>
  <si>
    <t>not in use</t>
  </si>
  <si>
    <t>Data</t>
  </si>
  <si>
    <t>comment</t>
  </si>
  <si>
    <t>Emlab parameter</t>
  </si>
  <si>
    <t>for dutch case</t>
  </si>
  <si>
    <t>Power Plants</t>
  </si>
  <si>
    <t>Installed power plants by 2020</t>
  </si>
  <si>
    <t>for now, from EMLab 2017. input from EWI merit order curve, fraunhofer, Kraftwerksliste Bundesnetzagentur</t>
  </si>
  <si>
    <t>Installed power plants by 2040</t>
  </si>
  <si>
    <t>for now ENTSOE report. Take later results from optmization models</t>
  </si>
  <si>
    <t xml:space="preserve">Potentials per technologies per country </t>
  </si>
  <si>
    <t>Biomass from TNO</t>
  </si>
  <si>
    <t>targets (start, min value, increment)</t>
  </si>
  <si>
    <t>CO2 price</t>
  </si>
  <si>
    <t>same as Germany?</t>
  </si>
  <si>
    <t>powerTechnologies</t>
  </si>
  <si>
    <t>efficiencies</t>
  </si>
  <si>
    <t>to verify</t>
  </si>
  <si>
    <t>lifetime_technical</t>
  </si>
  <si>
    <t>lifetime_economic</t>
  </si>
  <si>
    <t>Investment costs</t>
  </si>
  <si>
    <t xml:space="preserve">for missing technologies: Coal PSC from pypsa </t>
  </si>
  <si>
    <t>vom costs</t>
  </si>
  <si>
    <t>missing Lignite PSC, Hydro ROR</t>
  </si>
  <si>
    <t xml:space="preserve">fom costs </t>
  </si>
  <si>
    <t xml:space="preserve"> €/MW(h)/year  missing Fuel oil PGT, hydro, storages</t>
  </si>
  <si>
    <t xml:space="preserve">FixedOperatingCostTimeSeries -&gt; growth trend </t>
  </si>
  <si>
    <t>FixedOperatingCostModifierAfterLifetime</t>
  </si>
  <si>
    <t>fixed costs are increased after their lifetime</t>
  </si>
  <si>
    <t>x</t>
  </si>
  <si>
    <t>expectedPermittime</t>
  </si>
  <si>
    <t>expectedLeadtime</t>
  </si>
  <si>
    <t xml:space="preserve">expected building time </t>
  </si>
  <si>
    <t>MaximumInstalledCapacityFractionPerAgent</t>
  </si>
  <si>
    <t>maximum capacity installed per year per technology</t>
  </si>
  <si>
    <t>PeakSegmentDependentAvailability</t>
  </si>
  <si>
    <t>for capacity market</t>
  </si>
  <si>
    <t>EnergyToPowerRatio</t>
  </si>
  <si>
    <t>storage</t>
  </si>
  <si>
    <t>ChargingEfficiency</t>
  </si>
  <si>
    <t>DischargingEfficiency</t>
  </si>
  <si>
    <t xml:space="preserve">Fuel for technology </t>
  </si>
  <si>
    <t>dictionary</t>
  </si>
  <si>
    <t>Fuels</t>
  </si>
  <si>
    <t>prices</t>
  </si>
  <si>
    <t>use the traderes data as the trend start</t>
  </si>
  <si>
    <t>trends (min, max, top)</t>
  </si>
  <si>
    <t>Instead of trend, should use fix future prices</t>
  </si>
  <si>
    <t>co2Density</t>
  </si>
  <si>
    <t>energyDensity</t>
  </si>
  <si>
    <t>Demand</t>
  </si>
  <si>
    <t>Renewables</t>
  </si>
  <si>
    <t>YieldProfile</t>
  </si>
  <si>
    <t>Res Support</t>
  </si>
  <si>
    <t>Set</t>
  </si>
  <si>
    <t xml:space="preserve"> for AMIRIS</t>
  </si>
  <si>
    <t>SupportInstrument</t>
  </si>
  <si>
    <t>FIT</t>
  </si>
  <si>
    <t>Premium</t>
  </si>
  <si>
    <t>Lcoe</t>
  </si>
  <si>
    <t>EnergyProducers</t>
  </si>
  <si>
    <t>downpaymentFractionOfCash</t>
  </si>
  <si>
    <t>dismantlingRequiredOperatingProfit</t>
  </si>
  <si>
    <t>dismantlingProlongingYearsAfterTechnicalLifetime</t>
  </si>
  <si>
    <t>debtRatioOfInvestments</t>
  </si>
  <si>
    <t>equityInterestRate</t>
  </si>
  <si>
    <t>or use interest from technologies?</t>
  </si>
  <si>
    <t>CapacityMarkets</t>
  </si>
  <si>
    <t>InstalledReserveMargin</t>
  </si>
  <si>
    <t>LowerMargin</t>
  </si>
  <si>
    <t>UpperMargin</t>
  </si>
  <si>
    <t>PriceCap</t>
  </si>
  <si>
    <t>Strategic Reserve</t>
  </si>
  <si>
    <t>reservePriceSR</t>
  </si>
  <si>
    <t>reserveVolumePercentSR</t>
  </si>
  <si>
    <t>VOLL per consumer group</t>
  </si>
  <si>
    <t>this is not yet implemented in amiris - emlab</t>
  </si>
  <si>
    <t>Governments</t>
  </si>
  <si>
    <t>co2Penalty</t>
  </si>
  <si>
    <t>For now we can use exogenous CO2 price</t>
  </si>
  <si>
    <t>co2TaxTrend</t>
  </si>
  <si>
    <t>co2CapTrend</t>
  </si>
  <si>
    <t>minCo2PriceTrend</t>
  </si>
  <si>
    <t xml:space="preserve">Wind and PV trend </t>
  </si>
  <si>
    <t>dictTech</t>
  </si>
  <si>
    <t>dictionary to translate technology names from traderes/emlab to AMIRIS</t>
  </si>
  <si>
    <t>dictFuel</t>
  </si>
  <si>
    <t>dictionary to translate fuel names from traderes/emlab to AMIRIS</t>
  </si>
  <si>
    <t>traderes_technology</t>
  </si>
  <si>
    <t>AmirisSet</t>
  </si>
  <si>
    <t>TechNumber</t>
  </si>
  <si>
    <t>don’t move the columns order</t>
  </si>
  <si>
    <t>Biofuel</t>
  </si>
  <si>
    <t>Undefined</t>
  </si>
  <si>
    <t>This list was used to assign the power plants lists to the data from traderes</t>
  </si>
  <si>
    <t>CCGT</t>
  </si>
  <si>
    <t xml:space="preserve">the technology number is assigned to make the names of power plants, AMIRIS needs a </t>
  </si>
  <si>
    <t>CCS gas</t>
  </si>
  <si>
    <t>Hard Coal</t>
  </si>
  <si>
    <t>Hydro Reservoir</t>
  </si>
  <si>
    <t>RunOfRiver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</si>
  <si>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</si>
  <si>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</si>
  <si>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</si>
  <si>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</si>
  <si>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</si>
  <si>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</si>
  <si>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</si>
  <si>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</si>
  <si>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</si>
  <si>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</si>
  <si>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</si>
  <si>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OtherPV</t>
  </si>
  <si>
    <t>Solar PV rooftop</t>
  </si>
  <si>
    <t>PVRooftop</t>
  </si>
  <si>
    <t>Wind Offshore</t>
  </si>
  <si>
    <t>WindOff</t>
  </si>
  <si>
    <t>Wind Onshore</t>
  </si>
  <si>
    <t>WindOn</t>
  </si>
  <si>
    <t>electrolyzer</t>
  </si>
  <si>
    <t>Lithium ion battery 4</t>
  </si>
  <si>
    <t>TraderesFuelname</t>
  </si>
  <si>
    <t>AmirisFuelName</t>
  </si>
  <si>
    <t>FuelNumber</t>
  </si>
  <si>
    <t>Fuel Numbers are assigned to make ids</t>
  </si>
  <si>
    <t>hard_coal</t>
  </si>
  <si>
    <t>HARD_COAL</t>
  </si>
  <si>
    <t>lignite</t>
  </si>
  <si>
    <t>LIGNITE</t>
  </si>
  <si>
    <t>processing_residues</t>
  </si>
  <si>
    <t>WASTE</t>
  </si>
  <si>
    <t>LNG</t>
  </si>
  <si>
    <t>oil</t>
  </si>
  <si>
    <t>OIL</t>
  </si>
  <si>
    <t>hydrogen</t>
  </si>
  <si>
    <t>HYDROGEN</t>
  </si>
  <si>
    <t>natural_gas</t>
  </si>
  <si>
    <t>NATURAL_GAS</t>
  </si>
  <si>
    <t>nuclear</t>
  </si>
  <si>
    <t>NUCLEAR</t>
  </si>
  <si>
    <t>bioliquids</t>
  </si>
  <si>
    <t>BIOLIQUIDS</t>
  </si>
  <si>
    <t>biomethane</t>
  </si>
  <si>
    <t>BIOMASS</t>
  </si>
  <si>
    <t>biomethane is not in AMIRIS</t>
  </si>
  <si>
    <t>OTHER</t>
  </si>
  <si>
    <t>targetTrend</t>
  </si>
  <si>
    <t>targetCountry</t>
  </si>
  <si>
    <t>targetTechnology</t>
  </si>
  <si>
    <t>yearlytargetNL_windonshore</t>
  </si>
  <si>
    <t>NL</t>
  </si>
  <si>
    <t>yearlytargetNL_windoffshore</t>
  </si>
  <si>
    <t>yearlytargetNL_PV</t>
  </si>
  <si>
    <t>year</t>
  </si>
  <si>
    <t>CO2_emission_intensity_limit</t>
  </si>
  <si>
    <t>Name</t>
  </si>
  <si>
    <t>TargetCapacity</t>
  </si>
  <si>
    <t>InitialPrice</t>
  </si>
  <si>
    <t>country</t>
  </si>
  <si>
    <t>long_term</t>
  </si>
  <si>
    <t>PriceCapTimesCONE</t>
  </si>
  <si>
    <t>forward_years_CM</t>
  </si>
  <si>
    <t>years_long_term_market</t>
  </si>
  <si>
    <t>allowed_technologies</t>
  </si>
  <si>
    <t>&lt; to set CONE</t>
  </si>
  <si>
    <t>GermanCapacityMarket</t>
  </si>
  <si>
    <t>DE</t>
  </si>
  <si>
    <t>hydrogen turbine,hydrogen OCGT,Lithium ion battery,Lithium ion battery 4,hydrogen CCGT, OCGT, CCGT</t>
  </si>
  <si>
    <t>DutchCapacityMarket</t>
  </si>
  <si>
    <t>DutchForwardCapacityMarket</t>
  </si>
  <si>
    <t>vres</t>
  </si>
  <si>
    <t>pricap is used for capacity market and then rewritten</t>
  </si>
  <si>
    <t>old</t>
  </si>
  <si>
    <t>initialprice is for CS</t>
  </si>
  <si>
    <t>new</t>
  </si>
  <si>
    <t>novres</t>
  </si>
  <si>
    <t>lowTV</t>
  </si>
  <si>
    <t>novresHH</t>
  </si>
  <si>
    <t>name</t>
  </si>
  <si>
    <t>zone</t>
  </si>
  <si>
    <t>max_years_in_reserve</t>
  </si>
  <si>
    <t>years_accepted_inSR_before_decommissioned</t>
  </si>
  <si>
    <t>cash</t>
  </si>
  <si>
    <t>list_of_plants</t>
  </si>
  <si>
    <t>reserveVolume</t>
  </si>
  <si>
    <t>&lt;reserveVolume, cash and list of plants are to saved during simulations</t>
  </si>
  <si>
    <t>SRO_DE</t>
  </si>
  <si>
    <t>If max years in reserve are less than look ahead years, that can bring shortages. No time to invest in estimated reserve</t>
  </si>
  <si>
    <t>SRO_NL</t>
  </si>
  <si>
    <t>Max years in reserve should be more years than years_accepted_inSR_before_decommissioned. Otherwise plants can be decommissioned before their end of lifetime</t>
  </si>
  <si>
    <t>valueOfLostLoad</t>
  </si>
  <si>
    <t>realDemandIncrease</t>
  </si>
  <si>
    <t>WTP</t>
  </si>
  <si>
    <t>max_subscribed_percentage</t>
  </si>
  <si>
    <t>low wtp</t>
  </si>
  <si>
    <t>high wtp</t>
  </si>
  <si>
    <t>transport</t>
  </si>
  <si>
    <t>public sector and transport</t>
  </si>
  <si>
    <t xml:space="preserve">public sector </t>
  </si>
  <si>
    <t>commercial and service sector</t>
  </si>
  <si>
    <t>industry</t>
  </si>
  <si>
    <t xml:space="preserve">industry, non energy intensive </t>
  </si>
  <si>
    <t>household other</t>
  </si>
  <si>
    <t xml:space="preserve">industry, energy intensive </t>
  </si>
  <si>
    <t>household city center</t>
  </si>
  <si>
    <t>sum - unsubcribed - voluntary =1</t>
  </si>
  <si>
    <t>household feed in areas</t>
  </si>
  <si>
    <t>industrySME</t>
  </si>
  <si>
    <t>subscribed_yearly</t>
  </si>
  <si>
    <t>bid</t>
  </si>
  <si>
    <t>subscribed_volume</t>
  </si>
  <si>
    <t>&lt; initial subscribed volume</t>
  </si>
  <si>
    <t>max</t>
  </si>
  <si>
    <t>TimeSeriesFile</t>
  </si>
  <si>
    <t>TimeSeriesFileFuture</t>
  </si>
  <si>
    <t>ShedderCapacityMW</t>
  </si>
  <si>
    <t>VOLL</t>
  </si>
  <si>
    <t>-</t>
  </si>
  <si>
    <t>amiris-config/data/LS_hydrogen.csv</t>
  </si>
  <si>
    <t>amiris-config/data/future_LS_hydrogen.csv</t>
  </si>
  <si>
    <t>parameters</t>
  </si>
  <si>
    <t>peakConsumptionInMWyearly</t>
  </si>
  <si>
    <t>averagemonthlyConsumptionMWhyearly</t>
  </si>
  <si>
    <t>this data overwrites LoadShifterCap</t>
  </si>
  <si>
    <t>ShedderCapacityMWyearly</t>
  </si>
  <si>
    <t>Industrial_load_shifter</t>
  </si>
  <si>
    <t>peakConsumptionInMW</t>
  </si>
  <si>
    <t>&lt; if produce at max, every hour</t>
  </si>
  <si>
    <t>new results</t>
  </si>
  <si>
    <t>Old results</t>
  </si>
  <si>
    <t>averagemonthlyConsumptionMWh</t>
  </si>
  <si>
    <t>&lt; from competes results S3 = maximal industrial load/12</t>
  </si>
  <si>
    <t>TWh</t>
  </si>
  <si>
    <t>monthlyTimeSeriesFile</t>
  </si>
  <si>
    <t>None</t>
  </si>
  <si>
    <t>amiris-config/data/hydrogen_demand.csv</t>
  </si>
  <si>
    <t>from excel</t>
  </si>
  <si>
    <t>percentage_load</t>
  </si>
  <si>
    <t>reduction per year</t>
  </si>
  <si>
    <t>year 4</t>
  </si>
  <si>
    <t xml:space="preserve">according to ACER </t>
  </si>
  <si>
    <t xml:space="preserve">don’t change this </t>
  </si>
  <si>
    <t>1 - 3 -4-5…</t>
  </si>
  <si>
    <t>ElectricitySpotMarketNL</t>
  </si>
  <si>
    <t>this is just for initialization. The peak load is calculated in the initilization clock step</t>
  </si>
  <si>
    <t>&lt; load plus cap of industrial demand</t>
  </si>
  <si>
    <t>traderes fuels</t>
  </si>
  <si>
    <t>trend</t>
  </si>
  <si>
    <t>AmirisFuelSpecificCo2EmissionsInTperMWH</t>
  </si>
  <si>
    <t>from traderes https://github.com/PyPSA/technology-data/blob/master/outputs/costs_2020.csv</t>
  </si>
  <si>
    <t>biomethaneTrend</t>
  </si>
  <si>
    <t>electricity</t>
  </si>
  <si>
    <t>demandGrowthTrend</t>
  </si>
  <si>
    <t>hardCoalTrend</t>
  </si>
  <si>
    <t>OilTrend</t>
  </si>
  <si>
    <t>ligniteCoalTrend</t>
  </si>
  <si>
    <t>naturalGasTrend</t>
  </si>
  <si>
    <t>uraniumTrend</t>
  </si>
  <si>
    <t>residuesTrend</t>
  </si>
  <si>
    <t>hydrogenTrend</t>
  </si>
  <si>
    <t>Top</t>
  </si>
  <si>
    <t>Max</t>
  </si>
  <si>
    <t>Min</t>
  </si>
  <si>
    <t>Traderes fuel costs are taken as the start of the trend</t>
  </si>
  <si>
    <t>co2StartingPrice</t>
  </si>
  <si>
    <t>Technology</t>
  </si>
  <si>
    <t>ViableInvestment</t>
  </si>
  <si>
    <t>Realistic_capacity</t>
  </si>
  <si>
    <t>&lt; cannot model heat sector coupling, so not including CHP</t>
  </si>
  <si>
    <t>Fuel oil PGT</t>
  </si>
  <si>
    <t>hydrogen combined cycle</t>
  </si>
  <si>
    <t>traderes technology</t>
  </si>
  <si>
    <t>type</t>
  </si>
  <si>
    <t>Intermittent</t>
  </si>
  <si>
    <t>MaximumLifeExtension</t>
  </si>
  <si>
    <t>deratingFactor</t>
  </si>
  <si>
    <t>traderesfuels</t>
  </si>
  <si>
    <t>interest_rate</t>
  </si>
  <si>
    <t>no vres</t>
  </si>
  <si>
    <t>vres batteries</t>
  </si>
  <si>
    <t>CONE</t>
  </si>
  <si>
    <t>ApplicableForLongTermContract</t>
  </si>
  <si>
    <t>MaximumInstalledCapacityFractionInCountry</t>
  </si>
  <si>
    <t>permit and construction</t>
  </si>
  <si>
    <t>Complete info</t>
  </si>
  <si>
    <t xml:space="preserve">not defined </t>
  </si>
  <si>
    <t>emlabname</t>
  </si>
  <si>
    <t>capacity</t>
  </si>
  <si>
    <t>FUELNEW</t>
  </si>
  <si>
    <t>FUELTYPENEW</t>
  </si>
  <si>
    <t>EMISSIONS</t>
  </si>
  <si>
    <t>VAR O&amp;M</t>
  </si>
  <si>
    <t>FIXED O&amp;M</t>
  </si>
  <si>
    <t>CCS TRANSPORT</t>
  </si>
  <si>
    <t>lifetime extension</t>
  </si>
  <si>
    <t>ConventionalPlantOperator</t>
  </si>
  <si>
    <t>cheap one</t>
  </si>
  <si>
    <t>RES</t>
  </si>
  <si>
    <t>Onshore wind PGT</t>
  </si>
  <si>
    <t>WIND</t>
  </si>
  <si>
    <t>ONSHORE</t>
  </si>
  <si>
    <t>Photovoltaic PGT</t>
  </si>
  <si>
    <t>SUN</t>
  </si>
  <si>
    <t>PV</t>
  </si>
  <si>
    <t>Biomass CHP</t>
  </si>
  <si>
    <t>Standalone</t>
  </si>
  <si>
    <t>StorageTrader</t>
  </si>
  <si>
    <t>VariableRenewableOperator</t>
  </si>
  <si>
    <t>other</t>
  </si>
  <si>
    <t>GAS</t>
  </si>
  <si>
    <t>CCS CCGT</t>
  </si>
  <si>
    <t>central gas boiler</t>
  </si>
  <si>
    <t>&lt; here for industrial heat</t>
  </si>
  <si>
    <t>Offshore wind PGT</t>
  </si>
  <si>
    <t>OFFSHORE</t>
  </si>
  <si>
    <t>Gas</t>
  </si>
  <si>
    <t>geometricTrend</t>
  </si>
  <si>
    <t>growthRate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</si>
  <si>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</si>
  <si>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modifier</t>
  </si>
  <si>
    <t>&lt;Increase of fixed operating costs after lifetime</t>
  </si>
  <si>
    <t>geometric trend</t>
  </si>
  <si>
    <t>plus</t>
  </si>
  <si>
    <t>minus</t>
  </si>
  <si>
    <t xml:space="preserve">year </t>
  </si>
  <si>
    <t>var</t>
  </si>
  <si>
    <t>efficiency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</si>
  <si>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</si>
  <si>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</si>
  <si>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otherwise it is looked interpolating the avialable data</t>
  </si>
  <si>
    <t>&lt; TECHNOLOGIES TEND TO BE MORE CHEAPER</t>
  </si>
  <si>
    <t>&lt; must be negative. As technologies use to get cheaper</t>
  </si>
  <si>
    <t>&lt; must be negative. As efficiency tend to decrease</t>
  </si>
  <si>
    <t>investorMarket</t>
  </si>
  <si>
    <t>willingToInvest</t>
  </si>
  <si>
    <t>loanInterestRate</t>
  </si>
  <si>
    <t>longTermContractPastTimeHorizon</t>
  </si>
  <si>
    <t>longTermContractMargin</t>
  </si>
  <si>
    <t>ProducerDE</t>
  </si>
  <si>
    <t>ElectricitySpotMarketDE</t>
  </si>
  <si>
    <t>ProducerNL</t>
  </si>
  <si>
    <t>weatheryear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</si>
  <si>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</si>
  <si>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</si>
  <si>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</si>
  <si>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</si>
  <si>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</si>
  <si>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</si>
  <si>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</si>
  <si>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</si>
  <si>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</si>
  <si>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</si>
  <si>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iterationLOWtoHIGHvRES</t>
  </si>
  <si>
    <t>iteration2020-2050</t>
  </si>
  <si>
    <t>Decommissioned</t>
  </si>
  <si>
    <t>Expected</t>
  </si>
  <si>
    <t>[]</t>
  </si>
  <si>
    <t>Done</t>
  </si>
  <si>
    <t>resource adequacy netherlands 2024</t>
  </si>
  <si>
    <t>hydrogen turbine</t>
  </si>
  <si>
    <t>cummulative</t>
  </si>
  <si>
    <t>VOLL original</t>
  </si>
  <si>
    <t>Percentage</t>
  </si>
  <si>
    <t>weighted average</t>
  </si>
  <si>
    <t>VOLL simplified</t>
  </si>
  <si>
    <t>percentage load</t>
  </si>
  <si>
    <t>load_unsheddable</t>
  </si>
  <si>
    <t>divided by 10</t>
  </si>
  <si>
    <t>real VOLL/25</t>
  </si>
  <si>
    <t>de nooij</t>
  </si>
  <si>
    <t>inflation adjusted</t>
  </si>
  <si>
    <t>source</t>
  </si>
  <si>
    <t>Eur/kwh</t>
  </si>
  <si>
    <t>government</t>
  </si>
  <si>
    <t>CMR regulation</t>
  </si>
  <si>
    <t>Belgium</t>
  </si>
  <si>
    <t>23,3</t>
  </si>
  <si>
    <t>manufacturing</t>
  </si>
  <si>
    <t>household</t>
  </si>
  <si>
    <t xml:space="preserve">industry, lasrge scale,non energy intensive </t>
  </si>
  <si>
    <t>services</t>
  </si>
  <si>
    <t xml:space="preserve">industry, lasrge scale, energy intensive </t>
  </si>
  <si>
    <t>Eur/mwh</t>
  </si>
  <si>
    <t>divided by 25 (real)</t>
  </si>
  <si>
    <t>ecorys</t>
  </si>
  <si>
    <t>Nooij ecorys average</t>
  </si>
  <si>
    <t>Eur/mw</t>
  </si>
  <si>
    <t>old VOLL</t>
  </si>
  <si>
    <t xml:space="preserve">industry,non energy intensive </t>
  </si>
  <si>
    <t xml:space="preserve">Group of consumers were asked for their  willingness to pay of consumers for not being curtailed one hour. </t>
  </si>
  <si>
    <t>the interviews were done during times of high electricity prices. And it refers to the</t>
  </si>
  <si>
    <t>subscribed</t>
  </si>
  <si>
    <t>unsubscribed</t>
  </si>
  <si>
    <t>Share volume</t>
  </si>
  <si>
    <t>how it was</t>
  </si>
  <si>
    <t>wholesale market VOLL Eur/MWh</t>
  </si>
  <si>
    <t>capacity market VOLL</t>
  </si>
  <si>
    <t>shortages LOLE</t>
  </si>
  <si>
    <t>cost of non supplied</t>
  </si>
  <si>
    <t>percentage</t>
  </si>
  <si>
    <t>subscribed1</t>
  </si>
  <si>
    <t>subscribed2</t>
  </si>
  <si>
    <t>unsubscribed1</t>
  </si>
  <si>
    <t>unsubscribed2</t>
  </si>
  <si>
    <t>unsubscribed3</t>
  </si>
  <si>
    <t>how will change</t>
  </si>
  <si>
    <t>VOLL *0.04</t>
  </si>
  <si>
    <t>RS</t>
  </si>
  <si>
    <t>reliability_standard</t>
  </si>
  <si>
    <t>CSV</t>
  </si>
  <si>
    <t>wholesale market</t>
  </si>
  <si>
    <t>calculated VOLL</t>
  </si>
  <si>
    <t>cone</t>
  </si>
  <si>
    <t>peak load</t>
  </si>
  <si>
    <t>CapacityMarketVlue</t>
  </si>
  <si>
    <t>volume</t>
  </si>
  <si>
    <t>The VOLL is saved in a different tab so that it can be added per year.</t>
  </si>
  <si>
    <t>base</t>
  </si>
  <si>
    <t>amiris-config/data/LS_base.csv</t>
  </si>
  <si>
    <t>amiris-config/data/future_LS_base.csv</t>
  </si>
  <si>
    <t>high</t>
  </si>
  <si>
    <t>amiris-config/data/LS_high.csv</t>
  </si>
  <si>
    <t>amiris-config/data/future_LS_high.csv</t>
  </si>
  <si>
    <t>industrial</t>
  </si>
  <si>
    <t>mid</t>
  </si>
  <si>
    <t>amiris-config/data/LS_mid.csv</t>
  </si>
  <si>
    <t>amiris-config/data/future_LS_mid.csv</t>
  </si>
  <si>
    <t>low</t>
  </si>
  <si>
    <t>amiris-config/data/LS_low.csv</t>
  </si>
  <si>
    <t>amiris-config/data/future_LS_low.csv</t>
  </si>
  <si>
    <t>commerce</t>
  </si>
  <si>
    <t>price</t>
  </si>
  <si>
    <t>electrolyzer efficieny * H2 price</t>
  </si>
  <si>
    <t>for less flexible scenario reduce the electrolyzer MW</t>
  </si>
  <si>
    <t>&lt;last capacity</t>
  </si>
  <si>
    <t>average CONE</t>
  </si>
  <si>
    <t>Eur/MWh</t>
  </si>
  <si>
    <t>Amiris</t>
  </si>
  <si>
    <t>Traderes</t>
  </si>
  <si>
    <t>identifier</t>
  </si>
  <si>
    <t>OpexVarInEURperMWH</t>
  </si>
  <si>
    <t>variable_operating_costs</t>
  </si>
  <si>
    <t>Efficiency Minimal</t>
  </si>
  <si>
    <t>Efficiency Maximal</t>
  </si>
  <si>
    <t>BlockSizeInMW</t>
  </si>
  <si>
    <t>Capacity</t>
  </si>
  <si>
    <t>InstalledPowerInMW</t>
  </si>
  <si>
    <t>FuelType</t>
  </si>
  <si>
    <t>fuel</t>
  </si>
  <si>
    <t>duration</t>
  </si>
  <si>
    <t>start</t>
  </si>
  <si>
    <t>minValue</t>
  </si>
  <si>
    <t>increment</t>
  </si>
  <si>
    <t>max(self.min_value, self.start + math.floor(time / self.duration) * self.increment)</t>
  </si>
  <si>
    <t>windTargetTrend</t>
  </si>
  <si>
    <t>pvTargetTrendDE</t>
  </si>
  <si>
    <t>windTargetTrendNL</t>
  </si>
  <si>
    <t>pvTargetTrendNL</t>
  </si>
  <si>
    <t>Targets now covered through yearly targets</t>
  </si>
  <si>
    <t>ContractWillingnessToPayFactor</t>
  </si>
  <si>
    <t>ContractDurationPreferenceFactor</t>
  </si>
  <si>
    <t>LtcMaximumCoverageFraction</t>
  </si>
  <si>
    <t>EnergyConsumer</t>
  </si>
  <si>
    <t>traderesTechnology</t>
  </si>
  <si>
    <t>Country</t>
  </si>
  <si>
    <t>parameter</t>
  </si>
  <si>
    <t>MW</t>
  </si>
  <si>
    <t>Biomass_CHP_wood_pellets_DH</t>
  </si>
  <si>
    <t>yearlyPotential</t>
  </si>
  <si>
    <t>Type</t>
  </si>
  <si>
    <t>Year</t>
  </si>
  <si>
    <t>Germany</t>
  </si>
  <si>
    <t>Netherlands</t>
  </si>
  <si>
    <t>Unit</t>
  </si>
  <si>
    <t>From tradeRES Scenario data corrected Transformed by Ricardo to GW with availability of 0.73</t>
  </si>
  <si>
    <t>Solid Biomass</t>
  </si>
  <si>
    <t>windonshore</t>
  </si>
  <si>
    <t>windoffshore</t>
  </si>
  <si>
    <t xml:space="preserve">DE from TYNDP 2020; </t>
  </si>
  <si>
    <t>€/TCO2</t>
  </si>
  <si>
    <t>PV_commercial_systems</t>
  </si>
  <si>
    <t>investment_limit</t>
  </si>
  <si>
    <t>PV_residential</t>
  </si>
  <si>
    <t>Biomass_CHP_wood_pellets_PH</t>
  </si>
  <si>
    <t>PV_utility_systems</t>
  </si>
  <si>
    <t>WTG_offshore</t>
  </si>
  <si>
    <t>WTG_onshore</t>
  </si>
  <si>
    <t>ReleaseTrend</t>
  </si>
  <si>
    <t>Wave_energy</t>
  </si>
  <si>
    <t>UpperTriggerTrend</t>
  </si>
  <si>
    <t>LowerTriggerTrend</t>
  </si>
  <si>
    <t>Power_to_Jet_Fuel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</si>
  <si>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</si>
  <si>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</si>
  <si>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</si>
  <si>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</si>
  <si>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</si>
  <si>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</si>
  <si>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</si>
  <si>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CCGT_CHP_backpressure_DH</t>
  </si>
  <si>
    <t>CCGT_CHP_backpressure_PH</t>
  </si>
  <si>
    <t>CCS</t>
  </si>
  <si>
    <t>Nuclear_CHP_DH</t>
  </si>
  <si>
    <t>Nuclear_CHP_PH</t>
  </si>
  <si>
    <t>PEM_Electrolyzer</t>
  </si>
  <si>
    <t>Lithium_ion_battery</t>
  </si>
  <si>
    <t>Pumped_hydro</t>
  </si>
  <si>
    <t>Coal PSC</t>
  </si>
  <si>
    <t>Lignite PSC</t>
  </si>
  <si>
    <t>iteration11</t>
  </si>
  <si>
    <t>iteration12</t>
  </si>
  <si>
    <t>iteration13</t>
  </si>
  <si>
    <t>iteration14</t>
  </si>
  <si>
    <t>iteration15</t>
  </si>
  <si>
    <t>iteration16</t>
  </si>
  <si>
    <t>https://www.umweltbundesamt.de/sites/default/files/medien/378/publikationen/energieziel_2050_kurz.pdf</t>
  </si>
  <si>
    <t>https://www.sciencedirect.com/science/article/pii/S1364032116002240#f0010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</si>
  <si>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</si>
  <si>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</si>
  <si>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</si>
  <si>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</si>
  <si>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</si>
  <si>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</si>
  <si>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</si>
  <si>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</si>
  <si>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>Category</t>
  </si>
  <si>
    <t>Commodity</t>
  </si>
  <si>
    <t>direction</t>
  </si>
  <si>
    <t>Vintage</t>
  </si>
  <si>
    <t>Scenario</t>
  </si>
  <si>
    <t>Unit size</t>
  </si>
  <si>
    <t>original unit size</t>
  </si>
  <si>
    <t>Electricity-only production</t>
  </si>
  <si>
    <t>output</t>
  </si>
  <si>
    <t>Heating and cooling (electric and fuel-based)</t>
  </si>
  <si>
    <t>CCGT CHP backpressure</t>
  </si>
  <si>
    <t>Storage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</si>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</sst>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0</v>
      </c>
      <c r="B1" t="s">
        <v>1</v>
      </c>
    </row>
    <row r="2" spans="1:5">
      <c r="A2" s="6" t="s">
        <v>2</v>
      </c>
      <c r="B2" t="s">
        <v>3</v>
      </c>
    </row>
    <row r="3" spans="1:5">
      <c r="A3" s="21" t="s">
        <v>4</v>
      </c>
      <c r="B3" t="s">
        <v>5</v>
      </c>
    </row>
    <row r="4" spans="1:5">
      <c r="A4" s="33" t="s">
        <v>6</v>
      </c>
      <c r="B4" t="s">
        <v>7</v>
      </c>
    </row>
    <row r="6" spans="1:5">
      <c r="A6" s="13"/>
      <c r="B6" s="13" t="s">
        <v>8</v>
      </c>
      <c r="C6" s="13" t="s">
        <v>9</v>
      </c>
      <c r="D6" s="13" t="s">
        <v>10</v>
      </c>
      <c r="E6" s="13" t="s">
        <v>11</v>
      </c>
    </row>
    <row r="7" spans="1:5">
      <c r="A7" s="13" t="s">
        <v>12</v>
      </c>
      <c r="B7" s="13" t="s">
        <v>13</v>
      </c>
      <c r="C7" s="13" t="s">
        <v>14</v>
      </c>
      <c r="D7" s="13"/>
      <c r="E7" s="13"/>
    </row>
    <row r="8" spans="1:5">
      <c r="A8" s="13"/>
      <c r="B8" s="13" t="s">
        <v>15</v>
      </c>
      <c r="C8" s="13" t="s">
        <v>16</v>
      </c>
      <c r="D8" s="13"/>
      <c r="E8" s="13"/>
    </row>
    <row r="9" spans="1:5">
      <c r="B9" s="19" t="s">
        <v>17</v>
      </c>
      <c r="C9" s="13" t="s">
        <v>18</v>
      </c>
      <c r="D9" s="13"/>
      <c r="E9" s="13"/>
    </row>
    <row r="10" spans="1:5">
      <c r="B10" s="13" t="s">
        <v>19</v>
      </c>
      <c r="C10" s="13"/>
      <c r="D10" s="13"/>
      <c r="E10" s="13"/>
    </row>
    <row r="11" spans="1:5">
      <c r="B11" s="13" t="s">
        <v>20</v>
      </c>
      <c r="C11" s="13" t="s">
        <v>21</v>
      </c>
      <c r="D11" s="13"/>
      <c r="E11" s="13"/>
    </row>
    <row r="12" spans="1:5">
      <c r="A12" s="13" t="s">
        <v>22</v>
      </c>
      <c r="B12" s="6" t="s">
        <v>23</v>
      </c>
      <c r="C12" s="13" t="s">
        <v>24</v>
      </c>
      <c r="D12" s="13"/>
      <c r="E12" s="13"/>
    </row>
    <row r="13" spans="1:5">
      <c r="A13" s="13"/>
      <c r="B13" s="6" t="s">
        <v>25</v>
      </c>
      <c r="C13" s="13" t="s">
        <v>24</v>
      </c>
      <c r="D13" s="13"/>
    </row>
    <row r="14" spans="1:5">
      <c r="A14" s="13"/>
      <c r="B14" s="6" t="s">
        <v>26</v>
      </c>
      <c r="C14" s="13" t="s">
        <v>24</v>
      </c>
      <c r="D14" s="13"/>
      <c r="E14" s="13"/>
    </row>
    <row r="15" spans="1:5">
      <c r="A15" s="13"/>
      <c r="B15" s="6" t="s">
        <v>27</v>
      </c>
      <c r="C15" s="13" t="s">
        <v>28</v>
      </c>
      <c r="D15" s="13"/>
      <c r="E15" s="13"/>
    </row>
    <row r="16" spans="1:5">
      <c r="A16" s="13"/>
      <c r="B16" s="6" t="s">
        <v>29</v>
      </c>
      <c r="C16" s="13" t="s">
        <v>30</v>
      </c>
      <c r="D16" s="13"/>
      <c r="E16" s="13"/>
    </row>
    <row r="17" spans="1:5">
      <c r="A17" s="13"/>
      <c r="B17" s="6" t="s">
        <v>31</v>
      </c>
      <c r="C17" s="13" t="s">
        <v>32</v>
      </c>
      <c r="D17" s="13"/>
      <c r="E17" s="13"/>
    </row>
    <row r="18" spans="1:5">
      <c r="A18" s="13"/>
      <c r="B18" s="13" t="s">
        <v>33</v>
      </c>
      <c r="C18" s="13"/>
      <c r="D18" s="13"/>
      <c r="E18" s="13"/>
    </row>
    <row r="19" spans="1:5">
      <c r="A19" s="13"/>
      <c r="B19" s="13" t="s">
        <v>34</v>
      </c>
      <c r="C19" s="13" t="s">
        <v>35</v>
      </c>
      <c r="D19" s="13" t="s">
        <v>36</v>
      </c>
      <c r="E19" s="13"/>
    </row>
    <row r="20" spans="1:5">
      <c r="A20" s="13"/>
      <c r="B20" s="13" t="s">
        <v>37</v>
      </c>
      <c r="C20" s="13"/>
      <c r="D20" s="13" t="s">
        <v>36</v>
      </c>
      <c r="E20" s="13"/>
    </row>
    <row r="21" spans="1:5">
      <c r="A21" s="13"/>
      <c r="B21" s="13" t="s">
        <v>38</v>
      </c>
      <c r="C21" s="13" t="s">
        <v>39</v>
      </c>
      <c r="D21" s="13" t="s">
        <v>36</v>
      </c>
      <c r="E21" s="13"/>
    </row>
    <row r="22" spans="1:5">
      <c r="A22" s="13"/>
      <c r="B22" s="13" t="s">
        <v>40</v>
      </c>
      <c r="C22" s="13" t="s">
        <v>41</v>
      </c>
      <c r="D22" s="13" t="s">
        <v>36</v>
      </c>
      <c r="E22" s="13"/>
    </row>
    <row r="23" spans="1:5">
      <c r="A23" s="13"/>
      <c r="B23" s="13" t="s">
        <v>42</v>
      </c>
      <c r="C23" s="18" t="s">
        <v>43</v>
      </c>
      <c r="D23" s="13" t="s">
        <v>36</v>
      </c>
      <c r="E23" s="13"/>
    </row>
    <row r="24" spans="1:5">
      <c r="A24" s="13"/>
      <c r="B24" s="13" t="s">
        <v>44</v>
      </c>
      <c r="C24" s="13" t="s">
        <v>45</v>
      </c>
      <c r="D24" s="13" t="s">
        <v>36</v>
      </c>
    </row>
    <row r="25" spans="1:5">
      <c r="A25" s="13"/>
      <c r="B25" s="13" t="s">
        <v>46</v>
      </c>
      <c r="C25" s="13" t="s">
        <v>45</v>
      </c>
      <c r="D25" s="13"/>
      <c r="E25" s="13"/>
    </row>
    <row r="26" spans="1:5">
      <c r="A26" s="13"/>
      <c r="B26" s="13" t="s">
        <v>47</v>
      </c>
      <c r="C26" s="13" t="s">
        <v>45</v>
      </c>
      <c r="D26" s="13"/>
      <c r="E26" s="13"/>
    </row>
    <row r="27" spans="1:5" ht="17.100000000000001" customHeight="1">
      <c r="A27" s="13"/>
      <c r="B27" s="13" t="s">
        <v>48</v>
      </c>
      <c r="C27" s="13"/>
      <c r="D27" s="13" t="s">
        <v>49</v>
      </c>
      <c r="E27" s="13"/>
    </row>
    <row r="28" spans="1:5">
      <c r="A28" s="13" t="s">
        <v>50</v>
      </c>
      <c r="B28" s="19" t="s">
        <v>51</v>
      </c>
      <c r="C28" s="13" t="s">
        <v>52</v>
      </c>
      <c r="D28" s="13"/>
      <c r="E28" s="13"/>
    </row>
    <row r="29" spans="1:5">
      <c r="A29" s="13"/>
      <c r="B29" s="13" t="s">
        <v>53</v>
      </c>
      <c r="C29" s="13" t="s">
        <v>54</v>
      </c>
      <c r="D29" s="13" t="s">
        <v>36</v>
      </c>
      <c r="E29" s="13"/>
    </row>
    <row r="30" spans="1:5">
      <c r="A30" s="13"/>
      <c r="B30" s="13" t="s">
        <v>55</v>
      </c>
      <c r="C30" s="13"/>
      <c r="D30" s="13"/>
      <c r="E30" s="13"/>
    </row>
    <row r="31" spans="1:5">
      <c r="A31" s="13"/>
      <c r="B31" s="13" t="s">
        <v>56</v>
      </c>
      <c r="C31" s="13"/>
      <c r="D31" s="13"/>
      <c r="E31" s="13"/>
    </row>
    <row r="32" spans="1:5">
      <c r="A32" s="13" t="s">
        <v>57</v>
      </c>
      <c r="B32" s="13" t="s">
        <v>53</v>
      </c>
      <c r="C32" s="13" t="s">
        <v>54</v>
      </c>
      <c r="D32" s="13" t="s">
        <v>36</v>
      </c>
      <c r="E32" s="13"/>
    </row>
    <row r="33" spans="1:5">
      <c r="A33" s="13" t="s">
        <v>58</v>
      </c>
      <c r="B33" s="13" t="s">
        <v>59</v>
      </c>
      <c r="C33" s="13"/>
      <c r="D33" s="13"/>
      <c r="E33" s="13"/>
    </row>
    <row r="34" spans="1:5">
      <c r="A34" s="13" t="s">
        <v>60</v>
      </c>
      <c r="B34" s="13" t="s">
        <v>61</v>
      </c>
      <c r="C34" s="13" t="s">
        <v>62</v>
      </c>
      <c r="D34" s="13"/>
      <c r="E34" s="13"/>
    </row>
    <row r="35" spans="1:5">
      <c r="A35" s="13"/>
      <c r="B35" s="13" t="s">
        <v>63</v>
      </c>
      <c r="C35" s="13" t="s">
        <v>62</v>
      </c>
      <c r="D35" s="13"/>
      <c r="E35" s="13"/>
    </row>
    <row r="36" spans="1:5">
      <c r="A36" s="13"/>
      <c r="B36" s="13" t="s">
        <v>64</v>
      </c>
      <c r="C36" s="13" t="s">
        <v>62</v>
      </c>
      <c r="D36" s="13"/>
      <c r="E36" s="13"/>
    </row>
    <row r="37" spans="1:5">
      <c r="A37" s="13"/>
      <c r="B37" s="13" t="s">
        <v>65</v>
      </c>
      <c r="C37" s="13" t="s">
        <v>62</v>
      </c>
      <c r="D37" s="13"/>
      <c r="E37" s="13"/>
    </row>
    <row r="38" spans="1:5">
      <c r="A38" s="13"/>
      <c r="B38" s="13" t="s">
        <v>66</v>
      </c>
      <c r="C38" s="13" t="s">
        <v>62</v>
      </c>
      <c r="D38" s="13"/>
      <c r="E38" s="13"/>
    </row>
    <row r="39" spans="1:5">
      <c r="A39" s="13" t="s">
        <v>67</v>
      </c>
      <c r="B39" s="13" t="s">
        <v>68</v>
      </c>
      <c r="C39" s="13"/>
      <c r="D39" s="13" t="s">
        <v>36</v>
      </c>
      <c r="E39" s="13"/>
    </row>
    <row r="40" spans="1:5">
      <c r="A40" s="13"/>
      <c r="B40" s="13" t="s">
        <v>69</v>
      </c>
      <c r="C40" s="13"/>
      <c r="D40" s="13" t="s">
        <v>36</v>
      </c>
      <c r="E40" s="13"/>
    </row>
    <row r="41" spans="1:5">
      <c r="A41" s="13"/>
      <c r="B41" s="13" t="s">
        <v>70</v>
      </c>
      <c r="C41" s="13"/>
      <c r="D41" s="13" t="s">
        <v>36</v>
      </c>
      <c r="E41" s="13"/>
    </row>
    <row r="42" spans="1:5">
      <c r="A42" s="13"/>
      <c r="B42" s="13" t="s">
        <v>71</v>
      </c>
      <c r="C42" s="13"/>
      <c r="D42" s="13" t="s">
        <v>36</v>
      </c>
      <c r="E42" s="13"/>
    </row>
    <row r="43" spans="1:5">
      <c r="A43" s="13"/>
      <c r="B43" s="13" t="s">
        <v>72</v>
      </c>
      <c r="C43" s="13" t="s">
        <v>73</v>
      </c>
      <c r="D43" s="13" t="s">
        <v>36</v>
      </c>
      <c r="E43" s="13"/>
    </row>
    <row r="44" spans="1:5">
      <c r="A44" s="13" t="s">
        <v>74</v>
      </c>
      <c r="B44" s="13" t="s">
        <v>75</v>
      </c>
      <c r="C44" s="13"/>
      <c r="D44" s="13" t="s">
        <v>36</v>
      </c>
      <c r="E44" s="13"/>
    </row>
    <row r="45" spans="1:5">
      <c r="A45" s="13"/>
      <c r="B45" s="13" t="s">
        <v>76</v>
      </c>
      <c r="C45" s="13"/>
      <c r="D45" s="13" t="s">
        <v>36</v>
      </c>
      <c r="E45" s="13"/>
    </row>
    <row r="46" spans="1:5">
      <c r="A46" s="13"/>
      <c r="B46" s="13" t="s">
        <v>77</v>
      </c>
      <c r="C46" s="13"/>
      <c r="D46" s="13" t="s">
        <v>36</v>
      </c>
      <c r="E46" s="13"/>
    </row>
    <row r="47" spans="1:5">
      <c r="A47" s="13"/>
      <c r="B47" s="13" t="s">
        <v>78</v>
      </c>
      <c r="C47" s="13"/>
      <c r="D47" s="13" t="s">
        <v>36</v>
      </c>
      <c r="E47" s="13"/>
    </row>
    <row r="48" spans="1:5">
      <c r="A48" s="13" t="s">
        <v>79</v>
      </c>
      <c r="B48" s="13" t="s">
        <v>80</v>
      </c>
      <c r="C48" s="13"/>
      <c r="D48" s="13" t="s">
        <v>36</v>
      </c>
      <c r="E48" s="13"/>
    </row>
    <row r="49" spans="1:5">
      <c r="A49" s="13"/>
      <c r="B49" s="13" t="s">
        <v>81</v>
      </c>
      <c r="C49" s="13"/>
      <c r="D49" s="13" t="s">
        <v>36</v>
      </c>
      <c r="E49" s="13"/>
    </row>
    <row r="50" spans="1:5">
      <c r="A50" s="13" t="s">
        <v>79</v>
      </c>
      <c r="B50" s="13" t="s">
        <v>82</v>
      </c>
      <c r="C50" s="13" t="s">
        <v>83</v>
      </c>
      <c r="D50" s="13" t="s">
        <v>36</v>
      </c>
      <c r="E50" s="13"/>
    </row>
    <row r="51" spans="1:5">
      <c r="A51" s="13" t="s">
        <v>84</v>
      </c>
      <c r="B51" s="13" t="s">
        <v>85</v>
      </c>
      <c r="C51" s="13" t="s">
        <v>86</v>
      </c>
      <c r="D51" s="13" t="s">
        <v>36</v>
      </c>
      <c r="E51" s="13"/>
    </row>
    <row r="52" spans="1:5">
      <c r="A52" s="13"/>
      <c r="B52" s="13" t="s">
        <v>87</v>
      </c>
      <c r="C52" s="13" t="s">
        <v>86</v>
      </c>
      <c r="D52" s="13" t="s">
        <v>36</v>
      </c>
      <c r="E52" s="13"/>
    </row>
    <row r="53" spans="1:5">
      <c r="A53" s="13"/>
      <c r="B53" s="13" t="s">
        <v>88</v>
      </c>
      <c r="C53" s="13" t="s">
        <v>86</v>
      </c>
      <c r="D53" s="13" t="s">
        <v>36</v>
      </c>
      <c r="E53" s="13"/>
    </row>
    <row r="54" spans="1:5">
      <c r="A54" s="13"/>
      <c r="B54" s="13" t="s">
        <v>89</v>
      </c>
      <c r="C54" s="13" t="s">
        <v>86</v>
      </c>
      <c r="D54" s="13" t="s">
        <v>36</v>
      </c>
      <c r="E54" s="13"/>
    </row>
    <row r="55" spans="1:5">
      <c r="A55" s="13"/>
      <c r="B55" s="13" t="s">
        <v>90</v>
      </c>
      <c r="C55" s="13" t="s">
        <v>86</v>
      </c>
      <c r="D55" s="13" t="s">
        <v>36</v>
      </c>
      <c r="E55" s="13"/>
    </row>
    <row r="56" spans="1:5">
      <c r="A56" t="s">
        <v>91</v>
      </c>
      <c r="C56" s="18" t="s">
        <v>92</v>
      </c>
    </row>
    <row r="57" spans="1:5">
      <c r="A57" t="s">
        <v>93</v>
      </c>
      <c r="C57" s="18" t="s">
        <v>94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162</v>
      </c>
      <c r="B1" s="75" t="s">
        <v>215</v>
      </c>
      <c r="C1" s="75" t="s">
        <v>216</v>
      </c>
      <c r="D1" s="75" t="s">
        <v>217</v>
      </c>
      <c r="F1" s="82" t="s">
        <v>218</v>
      </c>
      <c r="G1" t="s">
        <v>219</v>
      </c>
    </row>
    <row r="2" spans="1:13">
      <c r="A2" s="73" t="s">
        <v>203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213</v>
      </c>
      <c r="L2" s="13">
        <f>G7-0.05</f>
        <v>0.03</v>
      </c>
      <c r="M2" s="75">
        <v>0</v>
      </c>
    </row>
    <row r="3" spans="1:13">
      <c r="A3" s="73" t="s">
        <v>205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214</v>
      </c>
      <c r="L3" s="13">
        <v>0</v>
      </c>
      <c r="M3" s="75">
        <v>0</v>
      </c>
    </row>
    <row r="4" spans="1:13">
      <c r="A4" s="73" t="s">
        <v>206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208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210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209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211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213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214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223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224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1500</v>
      </c>
      <c r="H3" s="16"/>
      <c r="I3" s="16"/>
      <c r="K3" s="44"/>
      <c r="L3" s="53"/>
      <c r="M3" s="44"/>
    </row>
    <row r="4" spans="1:13">
      <c r="A4" s="13" t="s">
        <v>141</v>
      </c>
      <c r="B4" s="13" t="s">
        <v>225</v>
      </c>
      <c r="C4" s="13" t="s">
        <v>226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224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B4" sqref="A1:B4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227</v>
      </c>
      <c r="B1" s="13" t="s">
        <v>228</v>
      </c>
      <c r="C1" s="13" t="s">
        <v>229</v>
      </c>
    </row>
    <row r="2" spans="1:6">
      <c r="A2">
        <v>2020</v>
      </c>
      <c r="B2">
        <f>3100</f>
        <v>3100</v>
      </c>
      <c r="C2">
        <f>800000</f>
        <v>800000</v>
      </c>
      <c r="F2" t="s">
        <v>230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I35" sqref="I35"/>
    </sheetView>
  </sheetViews>
  <sheetFormatPr defaultRowHeight="15"/>
  <cols>
    <col min="2" max="2" width="25.85546875" customWidth="1"/>
  </cols>
  <sheetData>
    <row r="1" spans="1:2">
      <c r="A1" s="13" t="s">
        <v>160</v>
      </c>
      <c r="B1" s="81" t="s">
        <v>231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227</v>
      </c>
      <c r="B1" s="13" t="s">
        <v>232</v>
      </c>
      <c r="D1">
        <f>D2*2</f>
        <v>8392.0011415525114</v>
      </c>
    </row>
    <row r="2" spans="1:14">
      <c r="A2" s="13" t="s">
        <v>233</v>
      </c>
      <c r="B2" s="13">
        <v>6155</v>
      </c>
      <c r="D2">
        <f>B3/730</f>
        <v>4196.0005707762557</v>
      </c>
      <c r="E2" t="s">
        <v>234</v>
      </c>
      <c r="K2" t="s">
        <v>235</v>
      </c>
      <c r="L2" t="s">
        <v>236</v>
      </c>
    </row>
    <row r="3" spans="1:14">
      <c r="A3" s="13" t="s">
        <v>237</v>
      </c>
      <c r="B3" s="34">
        <f>K3/(12)</f>
        <v>3063080.4166666665</v>
      </c>
      <c r="D3" t="s">
        <v>238</v>
      </c>
      <c r="K3">
        <v>36756965</v>
      </c>
      <c r="L3">
        <v>51575940</v>
      </c>
      <c r="M3">
        <v>51.575940000000003</v>
      </c>
      <c r="N3" t="s">
        <v>239</v>
      </c>
    </row>
    <row r="4" spans="1:14">
      <c r="A4" s="13" t="s">
        <v>240</v>
      </c>
      <c r="B4" s="13" t="s">
        <v>241</v>
      </c>
      <c r="D4" s="36" t="s">
        <v>242</v>
      </c>
      <c r="K4">
        <f>K3/1000000</f>
        <v>36.756965000000001</v>
      </c>
    </row>
    <row r="6" spans="1:14">
      <c r="D6">
        <f>B3/B2</f>
        <v>497.65725697265094</v>
      </c>
      <c r="J6" s="1" t="s">
        <v>243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244</v>
      </c>
      <c r="B1" s="13">
        <v>1</v>
      </c>
      <c r="C1" s="13">
        <v>2</v>
      </c>
      <c r="D1" s="13" t="s">
        <v>141</v>
      </c>
      <c r="J1" t="s">
        <v>245</v>
      </c>
      <c r="K1" t="s">
        <v>246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224</v>
      </c>
      <c r="G2" t="s">
        <v>247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224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248</v>
      </c>
      <c r="D14" t="s">
        <v>249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160</v>
      </c>
      <c r="B1" s="13" t="s">
        <v>250</v>
      </c>
    </row>
    <row r="2" spans="1:9">
      <c r="A2" s="13">
        <v>2020</v>
      </c>
      <c r="B2" s="13">
        <v>20000</v>
      </c>
      <c r="E2" t="s">
        <v>251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252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253</v>
      </c>
      <c r="B1" s="50" t="s">
        <v>254</v>
      </c>
      <c r="C1" s="51" t="s">
        <v>255</v>
      </c>
      <c r="E1" s="52" t="s">
        <v>55</v>
      </c>
      <c r="F1" s="52" t="s">
        <v>256</v>
      </c>
      <c r="G1" s="52"/>
    </row>
    <row r="2" spans="1:10">
      <c r="A2" s="13" t="s">
        <v>149</v>
      </c>
      <c r="B2" s="13" t="s">
        <v>257</v>
      </c>
      <c r="C2" s="13">
        <v>0</v>
      </c>
      <c r="D2" s="59"/>
      <c r="E2" s="52"/>
      <c r="F2" s="52"/>
      <c r="G2" s="52"/>
    </row>
    <row r="3" spans="1:10">
      <c r="A3" s="13" t="s">
        <v>258</v>
      </c>
      <c r="B3" s="13" t="s">
        <v>259</v>
      </c>
      <c r="C3" s="13">
        <v>0</v>
      </c>
      <c r="D3" s="59"/>
      <c r="E3" s="52"/>
      <c r="F3" s="52"/>
      <c r="G3" s="52"/>
    </row>
    <row r="4" spans="1:10">
      <c r="A4" s="13" t="s">
        <v>132</v>
      </c>
      <c r="B4" s="13" t="s">
        <v>260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139</v>
      </c>
      <c r="B5" s="13" t="s">
        <v>261</v>
      </c>
      <c r="C5" s="13">
        <v>0.26676</v>
      </c>
      <c r="D5" s="59"/>
      <c r="E5" s="52"/>
      <c r="F5" s="52"/>
      <c r="G5" s="52"/>
    </row>
    <row r="6" spans="1:10">
      <c r="A6" s="13" t="s">
        <v>134</v>
      </c>
      <c r="B6" s="13" t="s">
        <v>262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143</v>
      </c>
      <c r="B7" s="13" t="s">
        <v>263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145</v>
      </c>
      <c r="B8" s="13" t="s">
        <v>264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136</v>
      </c>
      <c r="B9" s="13" t="s">
        <v>265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141</v>
      </c>
      <c r="B10" s="13" t="s">
        <v>266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162</v>
      </c>
      <c r="B1" s="13" t="s">
        <v>267</v>
      </c>
      <c r="C1" s="13" t="s">
        <v>268</v>
      </c>
      <c r="D1" s="13" t="s">
        <v>269</v>
      </c>
      <c r="E1" s="13"/>
      <c r="H1" t="s">
        <v>270</v>
      </c>
    </row>
    <row r="2" spans="1:8">
      <c r="A2" s="13" t="s">
        <v>257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264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261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260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262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263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271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266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259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265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162</v>
      </c>
      <c r="B1" s="13" t="s">
        <v>272</v>
      </c>
      <c r="C1" s="13" t="s">
        <v>273</v>
      </c>
      <c r="D1" s="13" t="s">
        <v>274</v>
      </c>
    </row>
    <row r="2" spans="1:8">
      <c r="A2" s="13">
        <v>1</v>
      </c>
      <c r="B2" s="13" t="s">
        <v>113</v>
      </c>
      <c r="C2" s="13" t="b">
        <v>1</v>
      </c>
      <c r="D2" s="13">
        <v>300</v>
      </c>
    </row>
    <row r="3" spans="1:8">
      <c r="A3" s="13">
        <v>2</v>
      </c>
      <c r="B3" s="13" t="s">
        <v>122</v>
      </c>
      <c r="C3" s="13" t="b">
        <v>1</v>
      </c>
      <c r="D3" s="13">
        <v>500</v>
      </c>
    </row>
    <row r="4" spans="1:8">
      <c r="A4" s="13">
        <v>3</v>
      </c>
      <c r="B4" s="13" t="s">
        <v>110</v>
      </c>
      <c r="C4" s="13" t="b">
        <v>1</v>
      </c>
      <c r="D4" s="13">
        <v>400</v>
      </c>
    </row>
    <row r="5" spans="1:8">
      <c r="A5" s="13">
        <v>4</v>
      </c>
      <c r="B5" s="13" t="s">
        <v>118</v>
      </c>
      <c r="C5" s="13" t="b">
        <v>1</v>
      </c>
      <c r="D5" s="13">
        <v>300</v>
      </c>
    </row>
    <row r="6" spans="1:8">
      <c r="A6" s="13">
        <v>5</v>
      </c>
      <c r="B6" s="13" t="s">
        <v>124</v>
      </c>
      <c r="C6" s="13" t="b">
        <v>1</v>
      </c>
      <c r="D6" s="13">
        <v>500</v>
      </c>
    </row>
    <row r="7" spans="1:8">
      <c r="A7" s="13">
        <v>6</v>
      </c>
      <c r="B7" s="13" t="s">
        <v>99</v>
      </c>
      <c r="C7" s="13" t="b">
        <v>1</v>
      </c>
      <c r="D7" s="13">
        <v>300</v>
      </c>
    </row>
    <row r="8" spans="1:8">
      <c r="A8" s="13">
        <v>7</v>
      </c>
      <c r="B8" s="13" t="s">
        <v>109</v>
      </c>
      <c r="C8" s="13" t="b">
        <v>1</v>
      </c>
      <c r="D8" s="13">
        <v>400</v>
      </c>
    </row>
    <row r="9" spans="1:8">
      <c r="A9" s="13">
        <v>8</v>
      </c>
      <c r="B9" s="13" t="s">
        <v>127</v>
      </c>
      <c r="C9" s="13" t="b">
        <v>1</v>
      </c>
      <c r="D9" s="13">
        <v>300</v>
      </c>
    </row>
    <row r="10" spans="1:8">
      <c r="A10" s="13">
        <v>9</v>
      </c>
      <c r="B10" s="13" t="s">
        <v>114</v>
      </c>
      <c r="C10" s="13" t="b">
        <v>1</v>
      </c>
      <c r="D10" s="13">
        <v>500</v>
      </c>
    </row>
    <row r="11" spans="1:8">
      <c r="A11" s="13">
        <v>10</v>
      </c>
      <c r="B11" s="13" t="s">
        <v>120</v>
      </c>
      <c r="C11" s="13" t="b">
        <v>1</v>
      </c>
      <c r="D11" s="13">
        <v>300</v>
      </c>
    </row>
    <row r="12" spans="1:8">
      <c r="A12" s="13">
        <v>11</v>
      </c>
      <c r="B12" s="13" t="s">
        <v>102</v>
      </c>
      <c r="C12" s="13" t="b">
        <v>1</v>
      </c>
      <c r="D12" s="13">
        <v>300</v>
      </c>
    </row>
    <row r="13" spans="1:8">
      <c r="A13" s="13">
        <v>12</v>
      </c>
      <c r="B13" s="13" t="s">
        <v>115</v>
      </c>
      <c r="C13" s="13" t="b">
        <v>1</v>
      </c>
      <c r="D13" s="13">
        <v>300</v>
      </c>
    </row>
    <row r="14" spans="1:8">
      <c r="H14" t="s">
        <v>275</v>
      </c>
    </row>
    <row r="18" spans="1:10">
      <c r="G18" s="13">
        <v>10</v>
      </c>
      <c r="H18" s="13" t="s">
        <v>102</v>
      </c>
      <c r="I18" s="13" t="b">
        <v>1</v>
      </c>
      <c r="J18" s="13">
        <v>300</v>
      </c>
    </row>
    <row r="19" spans="1:10">
      <c r="G19" s="13">
        <v>11</v>
      </c>
      <c r="H19" s="13" t="s">
        <v>276</v>
      </c>
      <c r="I19" s="13" t="b">
        <v>1</v>
      </c>
      <c r="J19" s="13">
        <v>100</v>
      </c>
    </row>
    <row r="20" spans="1:10">
      <c r="G20" s="13">
        <v>12</v>
      </c>
      <c r="H20" s="13" t="s">
        <v>108</v>
      </c>
      <c r="I20" s="13" t="b">
        <v>1</v>
      </c>
      <c r="J20" s="13">
        <v>300</v>
      </c>
    </row>
    <row r="21" spans="1:10">
      <c r="G21" s="13">
        <v>13</v>
      </c>
      <c r="H21" s="13" t="s">
        <v>277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95</v>
      </c>
      <c r="B1" s="38" t="s">
        <v>96</v>
      </c>
      <c r="C1" s="38" t="s">
        <v>97</v>
      </c>
      <c r="E1" s="15" t="s">
        <v>98</v>
      </c>
    </row>
    <row r="2" spans="1:7">
      <c r="A2" s="62" t="s">
        <v>99</v>
      </c>
      <c r="B2" s="13" t="s">
        <v>100</v>
      </c>
      <c r="C2" s="13">
        <v>1</v>
      </c>
      <c r="E2" t="s">
        <v>101</v>
      </c>
    </row>
    <row r="3" spans="1:7">
      <c r="A3" s="62" t="s">
        <v>102</v>
      </c>
      <c r="B3" s="13" t="s">
        <v>100</v>
      </c>
      <c r="C3" s="13">
        <v>2</v>
      </c>
      <c r="E3" t="s">
        <v>103</v>
      </c>
    </row>
    <row r="4" spans="1:7">
      <c r="A4" s="62" t="s">
        <v>104</v>
      </c>
      <c r="B4" s="13" t="s">
        <v>100</v>
      </c>
      <c r="C4" s="13">
        <v>3</v>
      </c>
    </row>
    <row r="5" spans="1:7">
      <c r="A5" s="62" t="s">
        <v>105</v>
      </c>
      <c r="B5" s="13" t="s">
        <v>100</v>
      </c>
      <c r="C5" s="13">
        <v>4</v>
      </c>
    </row>
    <row r="6" spans="1:7">
      <c r="A6" s="62" t="s">
        <v>106</v>
      </c>
      <c r="B6" s="13" t="s">
        <v>107</v>
      </c>
      <c r="C6" s="13">
        <v>5</v>
      </c>
    </row>
    <row r="7" spans="1:7">
      <c r="A7" s="62" t="s">
        <v>108</v>
      </c>
      <c r="B7" s="13" t="s">
        <v>100</v>
      </c>
      <c r="C7" s="13">
        <v>6</v>
      </c>
      <c r="G7" s="9"/>
    </row>
    <row r="8" spans="1:7">
      <c r="A8" s="62" t="s">
        <v>109</v>
      </c>
      <c r="B8" s="13" t="s">
        <v>100</v>
      </c>
      <c r="C8" s="13">
        <v>7</v>
      </c>
      <c r="G8" s="9"/>
    </row>
    <row r="9" spans="1:7">
      <c r="A9" s="62" t="s">
        <v>110</v>
      </c>
      <c r="B9" s="13" t="s">
        <v>100</v>
      </c>
      <c r="C9" s="13">
        <v>8</v>
      </c>
      <c r="G9" s="9"/>
    </row>
    <row r="10" spans="1:7">
      <c r="A10" s="62" t="s">
        <v>111</v>
      </c>
      <c r="B10" s="13" t="s">
        <v>107</v>
      </c>
      <c r="C10" s="13">
        <v>9</v>
      </c>
      <c r="G10" s="9"/>
    </row>
    <row r="11" spans="1:7">
      <c r="A11" s="62" t="s">
        <v>112</v>
      </c>
      <c r="B11" s="13" t="s">
        <v>100</v>
      </c>
      <c r="C11" s="13">
        <v>10</v>
      </c>
      <c r="G11" s="9"/>
    </row>
    <row r="12" spans="1:7">
      <c r="A12" s="62" t="s">
        <v>113</v>
      </c>
      <c r="B12" s="13" t="s">
        <v>100</v>
      </c>
      <c r="C12" s="13">
        <v>11</v>
      </c>
      <c r="G12" s="9"/>
    </row>
    <row r="13" spans="1:7">
      <c r="A13" s="62" t="s">
        <v>114</v>
      </c>
      <c r="B13" s="13" t="s">
        <v>100</v>
      </c>
      <c r="C13" s="13">
        <v>12</v>
      </c>
    </row>
    <row r="14" spans="1:7">
      <c r="A14" s="62" t="s">
        <v>115</v>
      </c>
      <c r="B14" s="13" t="s">
        <v>100</v>
      </c>
      <c r="C14" s="13">
        <v>13</v>
      </c>
    </row>
    <row r="15" spans="1:7">
      <c r="A15" s="62" t="s">
        <v>116</v>
      </c>
      <c r="B15" s="13" t="s">
        <v>100</v>
      </c>
      <c r="C15" s="13">
        <v>14</v>
      </c>
    </row>
    <row r="16" spans="1:7">
      <c r="A16" s="62" t="s">
        <v>117</v>
      </c>
      <c r="B16" s="13" t="s">
        <v>100</v>
      </c>
      <c r="C16" s="13">
        <v>15</v>
      </c>
    </row>
    <row r="17" spans="1:7">
      <c r="A17" s="62" t="s">
        <v>118</v>
      </c>
      <c r="B17" s="13" t="s">
        <v>119</v>
      </c>
      <c r="C17" s="13">
        <v>16</v>
      </c>
    </row>
    <row r="18" spans="1:7">
      <c r="A18" s="62" t="s">
        <v>120</v>
      </c>
      <c r="B18" s="13" t="s">
        <v>121</v>
      </c>
      <c r="C18" s="13">
        <v>17</v>
      </c>
    </row>
    <row r="19" spans="1:7">
      <c r="A19" s="62" t="s">
        <v>122</v>
      </c>
      <c r="B19" s="13" t="s">
        <v>123</v>
      </c>
      <c r="C19" s="13">
        <v>18</v>
      </c>
    </row>
    <row r="20" spans="1:7">
      <c r="A20" s="62" t="s">
        <v>124</v>
      </c>
      <c r="B20" s="13" t="s">
        <v>125</v>
      </c>
      <c r="C20" s="13">
        <v>19</v>
      </c>
    </row>
    <row r="21" spans="1:7">
      <c r="A21" s="62" t="s">
        <v>126</v>
      </c>
      <c r="B21" s="13" t="s">
        <v>100</v>
      </c>
      <c r="C21" s="13">
        <v>20</v>
      </c>
    </row>
    <row r="22" spans="1:7">
      <c r="A22" s="62" t="s">
        <v>127</v>
      </c>
      <c r="B22" s="13" t="s">
        <v>100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bottomRight" activeCell="I31" sqref="I31"/>
      <selection pane="bottomLeft" activeCell="A2" sqref="A2"/>
      <selection pane="topRight" activeCell="B1" sqref="B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278</v>
      </c>
      <c r="B1" s="38" t="s">
        <v>279</v>
      </c>
      <c r="C1" s="55" t="s">
        <v>37</v>
      </c>
      <c r="D1" s="55" t="s">
        <v>38</v>
      </c>
      <c r="E1" s="55" t="s">
        <v>280</v>
      </c>
      <c r="F1" s="55" t="s">
        <v>281</v>
      </c>
      <c r="G1" s="56" t="s">
        <v>282</v>
      </c>
      <c r="H1" s="38" t="s">
        <v>283</v>
      </c>
      <c r="I1" s="38" t="s">
        <v>284</v>
      </c>
      <c r="L1" t="s">
        <v>285</v>
      </c>
      <c r="M1" t="s">
        <v>286</v>
      </c>
      <c r="N1" s="55" t="s">
        <v>37</v>
      </c>
      <c r="O1" s="55" t="s">
        <v>38</v>
      </c>
      <c r="P1" s="55" t="s">
        <v>281</v>
      </c>
      <c r="Q1" t="s">
        <v>287</v>
      </c>
      <c r="R1" t="s">
        <v>42</v>
      </c>
      <c r="S1" s="5" t="s">
        <v>288</v>
      </c>
      <c r="T1" s="5" t="s">
        <v>40</v>
      </c>
      <c r="U1" s="5" t="s">
        <v>289</v>
      </c>
      <c r="V1" t="s">
        <v>290</v>
      </c>
      <c r="W1" t="s">
        <v>291</v>
      </c>
      <c r="X1" s="2" t="s">
        <v>292</v>
      </c>
      <c r="Y1" t="s">
        <v>293</v>
      </c>
      <c r="Z1" s="2" t="s">
        <v>294</v>
      </c>
      <c r="AA1" s="2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I1" s="9" t="s">
        <v>301</v>
      </c>
      <c r="AJ1" s="9"/>
    </row>
    <row r="2" spans="1:41">
      <c r="A2" s="13" t="s">
        <v>109</v>
      </c>
      <c r="B2" s="13" t="s">
        <v>302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141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303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304</v>
      </c>
      <c r="Y2" s="27" t="s">
        <v>305</v>
      </c>
      <c r="Z2" s="9">
        <v>600</v>
      </c>
      <c r="AA2" s="9"/>
      <c r="AB2" s="9" t="s">
        <v>306</v>
      </c>
      <c r="AC2" s="9" t="s">
        <v>307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110</v>
      </c>
      <c r="B3" s="13" t="s">
        <v>302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141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102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304</v>
      </c>
      <c r="Y3" s="27" t="s">
        <v>308</v>
      </c>
      <c r="Z3" s="9">
        <v>500</v>
      </c>
      <c r="AB3" s="9" t="s">
        <v>309</v>
      </c>
      <c r="AC3" s="9" t="s">
        <v>310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99</v>
      </c>
      <c r="B4" s="13" t="s">
        <v>302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149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311</v>
      </c>
      <c r="Z4" s="9">
        <v>500</v>
      </c>
      <c r="AA4" s="9">
        <v>500</v>
      </c>
      <c r="AB4" s="9" t="s">
        <v>150</v>
      </c>
      <c r="AC4" s="9" t="s">
        <v>312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127</v>
      </c>
      <c r="B5" s="13" t="s">
        <v>313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113</v>
      </c>
      <c r="B6" s="13" t="s">
        <v>313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114</v>
      </c>
      <c r="B7" s="13" t="s">
        <v>302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145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118</v>
      </c>
      <c r="B8" s="13" t="s">
        <v>314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315</v>
      </c>
      <c r="AB8" t="s">
        <v>316</v>
      </c>
      <c r="AC8" t="s">
        <v>317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120</v>
      </c>
      <c r="B9" s="13" t="s">
        <v>314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122</v>
      </c>
      <c r="B10" s="13" t="s">
        <v>314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124</v>
      </c>
      <c r="B11" s="13" t="s">
        <v>314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126</v>
      </c>
      <c r="B12" s="13" t="s">
        <v>302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318</v>
      </c>
      <c r="B13" s="13" t="s">
        <v>302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143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319</v>
      </c>
      <c r="R13">
        <v>0</v>
      </c>
      <c r="S13" s="9"/>
      <c r="T13" s="9"/>
      <c r="U13" s="9"/>
    </row>
    <row r="14" spans="1:41">
      <c r="A14" s="13" t="s">
        <v>102</v>
      </c>
      <c r="B14" s="13" t="s">
        <v>302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143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102</v>
      </c>
      <c r="Z14" s="9">
        <v>775</v>
      </c>
      <c r="AA14" s="9">
        <v>775</v>
      </c>
      <c r="AB14" s="9" t="s">
        <v>316</v>
      </c>
      <c r="AC14" s="9" t="s">
        <v>102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104</v>
      </c>
      <c r="B15" s="13" t="s">
        <v>302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143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105</v>
      </c>
      <c r="B16" s="13" t="s">
        <v>302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132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106</v>
      </c>
      <c r="B17" s="13" t="s">
        <v>314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108</v>
      </c>
      <c r="B18" s="13" t="s">
        <v>302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141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304</v>
      </c>
      <c r="Y18" s="27" t="s">
        <v>320</v>
      </c>
      <c r="Z18" s="9">
        <v>600</v>
      </c>
      <c r="AA18" s="9"/>
      <c r="AB18" s="9" t="s">
        <v>306</v>
      </c>
      <c r="AC18" s="9" t="s">
        <v>321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111</v>
      </c>
      <c r="B19" s="13" t="s">
        <v>314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304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112</v>
      </c>
      <c r="B20" s="13" t="s">
        <v>302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134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141</v>
      </c>
      <c r="AL20"/>
      <c r="AM20"/>
      <c r="AN20"/>
      <c r="AO20"/>
    </row>
    <row r="21" spans="1:41">
      <c r="A21" s="13" t="s">
        <v>115</v>
      </c>
      <c r="B21" s="13" t="s">
        <v>302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143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116</v>
      </c>
      <c r="B22" s="13" t="s">
        <v>302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139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117</v>
      </c>
      <c r="B23" s="13" t="s">
        <v>313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322</v>
      </c>
      <c r="B24" s="13" t="s">
        <v>302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323</v>
      </c>
      <c r="B1" s="55" t="s">
        <v>324</v>
      </c>
      <c r="D1" s="5" t="s">
        <v>324</v>
      </c>
      <c r="E1" s="41" t="s">
        <v>325</v>
      </c>
      <c r="K1" t="s">
        <v>326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327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328</v>
      </c>
      <c r="L5" t="s">
        <v>329</v>
      </c>
      <c r="M5" t="s">
        <v>330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331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115</v>
      </c>
      <c r="K20" t="s">
        <v>332</v>
      </c>
      <c r="L20" t="s">
        <v>333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310</v>
      </c>
      <c r="K28" t="s">
        <v>332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334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335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336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337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338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339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162</v>
      </c>
      <c r="B1" s="49" t="s">
        <v>340</v>
      </c>
      <c r="C1" s="49" t="s">
        <v>341</v>
      </c>
      <c r="D1" s="49" t="s">
        <v>69</v>
      </c>
      <c r="E1" s="49" t="s">
        <v>71</v>
      </c>
      <c r="F1" s="49" t="s">
        <v>342</v>
      </c>
      <c r="G1" s="49" t="s">
        <v>72</v>
      </c>
      <c r="H1" s="49" t="s">
        <v>343</v>
      </c>
      <c r="I1" s="49" t="s">
        <v>344</v>
      </c>
    </row>
    <row r="2" spans="1:15">
      <c r="A2" s="13" t="s">
        <v>345</v>
      </c>
      <c r="B2" s="13" t="s">
        <v>346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347</v>
      </c>
      <c r="B3" s="13" t="s">
        <v>250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348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349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350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351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352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353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354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355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356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357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358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359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360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279</v>
      </c>
      <c r="B1" t="s">
        <v>361</v>
      </c>
      <c r="C1" s="36"/>
    </row>
    <row r="2" spans="1:3">
      <c r="A2" t="s">
        <v>362</v>
      </c>
      <c r="B2" t="s">
        <v>363</v>
      </c>
    </row>
    <row r="3" spans="1:3">
      <c r="A3" t="s">
        <v>364</v>
      </c>
      <c r="B3" t="s">
        <v>363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365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278</v>
      </c>
      <c r="B1" t="s">
        <v>181</v>
      </c>
      <c r="C1" t="s">
        <v>179</v>
      </c>
    </row>
    <row r="2" spans="1:3">
      <c r="A2" t="s">
        <v>118</v>
      </c>
      <c r="B2">
        <v>0.01</v>
      </c>
      <c r="C2">
        <v>0.01</v>
      </c>
    </row>
    <row r="3" spans="1:3">
      <c r="A3" t="s">
        <v>120</v>
      </c>
      <c r="B3">
        <v>0.01</v>
      </c>
      <c r="C3">
        <v>0.01</v>
      </c>
    </row>
    <row r="4" spans="1:3">
      <c r="A4" t="s">
        <v>122</v>
      </c>
      <c r="B4">
        <v>7.0000000000000007E-2</v>
      </c>
      <c r="C4">
        <v>0.13</v>
      </c>
    </row>
    <row r="5" spans="1:3">
      <c r="A5" t="s">
        <v>124</v>
      </c>
      <c r="B5">
        <v>0.12</v>
      </c>
      <c r="C5">
        <v>0.09</v>
      </c>
    </row>
    <row r="6" spans="1:3">
      <c r="A6" t="s">
        <v>113</v>
      </c>
      <c r="B6">
        <v>0.09</v>
      </c>
      <c r="C6">
        <v>0.56000000000000005</v>
      </c>
    </row>
    <row r="7" spans="1:3">
      <c r="A7" t="s">
        <v>108</v>
      </c>
      <c r="B7">
        <v>0.92</v>
      </c>
      <c r="C7">
        <v>0.92</v>
      </c>
    </row>
    <row r="8" spans="1:3">
      <c r="A8" t="s">
        <v>109</v>
      </c>
      <c r="B8">
        <v>0.92</v>
      </c>
      <c r="C8">
        <v>0.92</v>
      </c>
    </row>
    <row r="9" spans="1:3">
      <c r="A9" t="s">
        <v>366</v>
      </c>
      <c r="B9">
        <v>0.91</v>
      </c>
      <c r="C9">
        <v>0.91</v>
      </c>
    </row>
    <row r="10" spans="1:3">
      <c r="A10" t="s">
        <v>111</v>
      </c>
      <c r="B10">
        <v>0.41</v>
      </c>
      <c r="C10">
        <v>0.41</v>
      </c>
    </row>
    <row r="11" spans="1:3">
      <c r="A11" t="s">
        <v>112</v>
      </c>
      <c r="B11">
        <v>0.9</v>
      </c>
      <c r="C11">
        <v>0.9</v>
      </c>
    </row>
    <row r="12" spans="1:3">
      <c r="A12" t="s">
        <v>114</v>
      </c>
      <c r="B12">
        <v>0.8</v>
      </c>
      <c r="C12">
        <v>0.8</v>
      </c>
    </row>
    <row r="13" spans="1:3">
      <c r="A13" t="s">
        <v>115</v>
      </c>
      <c r="B13">
        <v>0.91</v>
      </c>
      <c r="C13">
        <v>0.91</v>
      </c>
    </row>
    <row r="14" spans="1:3">
      <c r="A14" t="s">
        <v>116</v>
      </c>
      <c r="B14">
        <v>0.95</v>
      </c>
      <c r="C14">
        <v>0.95</v>
      </c>
    </row>
    <row r="15" spans="1:3">
      <c r="A15" t="s">
        <v>117</v>
      </c>
      <c r="B15">
        <v>0.9</v>
      </c>
      <c r="C15">
        <v>0.9</v>
      </c>
    </row>
    <row r="16" spans="1:3">
      <c r="A16" t="s">
        <v>126</v>
      </c>
      <c r="B16">
        <v>0</v>
      </c>
      <c r="C16">
        <v>0</v>
      </c>
    </row>
    <row r="17" spans="1:3">
      <c r="A17" t="s">
        <v>318</v>
      </c>
      <c r="B17">
        <v>0</v>
      </c>
      <c r="C17">
        <v>0</v>
      </c>
    </row>
    <row r="18" spans="1:3">
      <c r="A18" t="s">
        <v>99</v>
      </c>
      <c r="B18">
        <v>0.93</v>
      </c>
      <c r="C18">
        <v>0.93</v>
      </c>
    </row>
    <row r="19" spans="1:3">
      <c r="A19" t="s">
        <v>102</v>
      </c>
      <c r="B19">
        <v>0.92</v>
      </c>
      <c r="C19">
        <v>0.92</v>
      </c>
    </row>
    <row r="20" spans="1:3">
      <c r="A20" t="s">
        <v>104</v>
      </c>
      <c r="B20">
        <v>0.9</v>
      </c>
      <c r="C20">
        <v>0.9</v>
      </c>
    </row>
    <row r="21" spans="1:3">
      <c r="A21" t="s">
        <v>105</v>
      </c>
      <c r="B21">
        <v>0.9</v>
      </c>
      <c r="C21">
        <v>0.9</v>
      </c>
    </row>
    <row r="22" spans="1:3">
      <c r="A22" t="s">
        <v>106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367</v>
      </c>
      <c r="C1" t="s">
        <v>368</v>
      </c>
      <c r="D1" t="s">
        <v>369</v>
      </c>
      <c r="E1" t="s">
        <v>370</v>
      </c>
      <c r="I1" s="13"/>
      <c r="J1" s="13" t="s">
        <v>371</v>
      </c>
      <c r="K1" s="13" t="s">
        <v>372</v>
      </c>
      <c r="L1" s="70" t="s">
        <v>373</v>
      </c>
      <c r="M1" s="13" t="s">
        <v>367</v>
      </c>
      <c r="N1" s="13" t="s">
        <v>374</v>
      </c>
      <c r="P1" s="13" t="s">
        <v>375</v>
      </c>
      <c r="T1" t="s">
        <v>376</v>
      </c>
      <c r="V1" t="s">
        <v>377</v>
      </c>
      <c r="AA1" t="s">
        <v>378</v>
      </c>
      <c r="AD1" t="s">
        <v>379</v>
      </c>
    </row>
    <row r="2" spans="1:30" ht="15.75" thickBot="1">
      <c r="A2" t="s">
        <v>203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204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380</v>
      </c>
      <c r="U2">
        <v>33500</v>
      </c>
      <c r="V2">
        <f>U2*1.5</f>
        <v>50250</v>
      </c>
      <c r="AA2" t="s">
        <v>381</v>
      </c>
      <c r="AB2">
        <v>2017</v>
      </c>
      <c r="AC2" t="s">
        <v>382</v>
      </c>
      <c r="AD2" t="s">
        <v>383</v>
      </c>
    </row>
    <row r="3" spans="1:30" ht="15.75" thickBot="1">
      <c r="A3" t="s">
        <v>205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206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384</v>
      </c>
      <c r="U3">
        <v>18700</v>
      </c>
      <c r="V3">
        <f t="shared" ref="V3" si="5">U3*1.5</f>
        <v>28050</v>
      </c>
    </row>
    <row r="4" spans="1:30" ht="15.75" thickBot="1">
      <c r="A4" t="s">
        <v>206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207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385</v>
      </c>
      <c r="U4">
        <v>16380</v>
      </c>
      <c r="V4">
        <f>U4*1.5</f>
        <v>24570</v>
      </c>
    </row>
    <row r="5" spans="1:30" ht="15.75" thickBot="1">
      <c r="A5" t="s">
        <v>386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387</v>
      </c>
      <c r="U5">
        <v>12420</v>
      </c>
      <c r="V5">
        <f>U5*1.5</f>
        <v>18630</v>
      </c>
    </row>
    <row r="6" spans="1:30" ht="15.75" thickBot="1">
      <c r="A6" t="s">
        <v>388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209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211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213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389</v>
      </c>
      <c r="P9" t="s">
        <v>390</v>
      </c>
      <c r="T9" s="13"/>
      <c r="U9" s="13" t="s">
        <v>367</v>
      </c>
      <c r="V9" s="13" t="s">
        <v>391</v>
      </c>
      <c r="W9" s="13" t="s">
        <v>369</v>
      </c>
      <c r="X9" s="13" t="s">
        <v>392</v>
      </c>
    </row>
    <row r="10" spans="1:30">
      <c r="A10" t="s">
        <v>214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203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393</v>
      </c>
      <c r="T11" s="13" t="s">
        <v>205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206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394</v>
      </c>
      <c r="T13" s="13" t="s">
        <v>395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396</v>
      </c>
      <c r="O14" s="16">
        <v>80</v>
      </c>
      <c r="P14" s="16">
        <f>O14</f>
        <v>80</v>
      </c>
      <c r="Q14">
        <v>4000</v>
      </c>
      <c r="T14" s="13" t="s">
        <v>210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209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397</v>
      </c>
      <c r="O16" s="16">
        <v>5</v>
      </c>
      <c r="P16" s="16">
        <f t="shared" ref="P16:P17" si="12">O16+P15</f>
        <v>95</v>
      </c>
      <c r="Q16">
        <v>500</v>
      </c>
      <c r="T16" s="13" t="s">
        <v>211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213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214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398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399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223</v>
      </c>
      <c r="X37" s="13" t="s">
        <v>400</v>
      </c>
    </row>
    <row r="38" spans="1:24" ht="27.75" customHeight="1">
      <c r="A38" t="s">
        <v>401</v>
      </c>
      <c r="B38" t="s">
        <v>372</v>
      </c>
      <c r="C38" s="2" t="s">
        <v>402</v>
      </c>
      <c r="D38" s="2" t="s">
        <v>403</v>
      </c>
      <c r="E38" s="2" t="s">
        <v>404</v>
      </c>
      <c r="F38" s="2" t="s">
        <v>405</v>
      </c>
      <c r="G38" s="2"/>
      <c r="Q38" t="s">
        <v>406</v>
      </c>
      <c r="R38" t="s">
        <v>367</v>
      </c>
      <c r="S38" t="s">
        <v>223</v>
      </c>
      <c r="V38" s="13" t="s">
        <v>203</v>
      </c>
      <c r="W38" s="13">
        <v>78082</v>
      </c>
      <c r="X38" s="13">
        <v>4</v>
      </c>
    </row>
    <row r="39" spans="1:24">
      <c r="A39" t="s">
        <v>407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398</v>
      </c>
      <c r="V39" s="13" t="s">
        <v>205</v>
      </c>
      <c r="W39" s="13">
        <v>75286.5</v>
      </c>
      <c r="X39" s="13">
        <v>9</v>
      </c>
    </row>
    <row r="40" spans="1:24">
      <c r="A40" t="s">
        <v>408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399</v>
      </c>
      <c r="V40" s="13" t="s">
        <v>206</v>
      </c>
      <c r="W40" s="13">
        <v>56496</v>
      </c>
      <c r="X40" s="13">
        <v>13</v>
      </c>
    </row>
    <row r="41" spans="1:24">
      <c r="A41" t="s">
        <v>409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395</v>
      </c>
      <c r="W41" s="13">
        <v>50618</v>
      </c>
      <c r="X41" s="13">
        <v>5</v>
      </c>
    </row>
    <row r="42" spans="1:24">
      <c r="A42" t="s">
        <v>410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210</v>
      </c>
      <c r="W42" s="13">
        <v>44904</v>
      </c>
      <c r="X42" s="13">
        <v>28</v>
      </c>
    </row>
    <row r="43" spans="1:24">
      <c r="A43" t="s">
        <v>411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209</v>
      </c>
      <c r="W43" s="13">
        <v>33635</v>
      </c>
      <c r="X43" s="13">
        <v>9</v>
      </c>
    </row>
    <row r="44" spans="1:24">
      <c r="V44" s="13" t="s">
        <v>211</v>
      </c>
      <c r="W44" s="13">
        <v>28646.5</v>
      </c>
      <c r="X44" s="13">
        <v>21</v>
      </c>
    </row>
    <row r="45" spans="1:24" ht="45">
      <c r="A45" t="s">
        <v>412</v>
      </c>
      <c r="B45" t="s">
        <v>372</v>
      </c>
      <c r="C45" s="2" t="s">
        <v>402</v>
      </c>
      <c r="D45" s="2" t="s">
        <v>403</v>
      </c>
      <c r="E45" s="2" t="s">
        <v>404</v>
      </c>
      <c r="F45" s="2" t="s">
        <v>405</v>
      </c>
      <c r="V45" s="13" t="s">
        <v>213</v>
      </c>
      <c r="W45" s="13">
        <v>27499.5</v>
      </c>
      <c r="X45" s="13">
        <v>8</v>
      </c>
    </row>
    <row r="46" spans="1:24">
      <c r="A46" t="s">
        <v>407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214</v>
      </c>
      <c r="W46" s="13">
        <v>19207.5</v>
      </c>
      <c r="X46" s="13">
        <v>3</v>
      </c>
    </row>
    <row r="47" spans="1:24">
      <c r="A47" t="s">
        <v>408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223</v>
      </c>
      <c r="M47" t="s">
        <v>413</v>
      </c>
    </row>
    <row r="48" spans="1:24">
      <c r="A48" t="s">
        <v>409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410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411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370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370</v>
      </c>
      <c r="L58" s="16">
        <f>(SUM(L48:L52) +L57)/100</f>
        <v>56139.46</v>
      </c>
    </row>
    <row r="59" spans="1:13">
      <c r="K59" t="s">
        <v>223</v>
      </c>
    </row>
    <row r="60" spans="1:13">
      <c r="K60" t="s">
        <v>287</v>
      </c>
      <c r="L60">
        <v>49877</v>
      </c>
    </row>
    <row r="61" spans="1:13">
      <c r="K61" t="s">
        <v>414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18"/>
      <c r="H1" s="18" t="s">
        <v>416</v>
      </c>
      <c r="I1" s="18" t="s">
        <v>417</v>
      </c>
      <c r="J1" s="44"/>
      <c r="K1" s="44" t="s">
        <v>418</v>
      </c>
      <c r="L1" s="44" t="s">
        <v>419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224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141</v>
      </c>
      <c r="B7" s="13" t="s">
        <v>225</v>
      </c>
      <c r="C7" s="13" t="s">
        <v>226</v>
      </c>
      <c r="D7" s="13">
        <f>29090</f>
        <v>29090</v>
      </c>
      <c r="E7" s="13"/>
      <c r="F7" s="13"/>
      <c r="J7" s="44"/>
      <c r="K7" s="44" t="s">
        <v>224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287</v>
      </c>
      <c r="L9" s="54" t="s">
        <v>420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66"/>
      <c r="H1" s="18"/>
      <c r="I1" s="18"/>
      <c r="J1" s="18" t="s">
        <v>421</v>
      </c>
      <c r="K1" s="18" t="s">
        <v>417</v>
      </c>
      <c r="L1" s="44"/>
      <c r="M1" s="44" t="s">
        <v>418</v>
      </c>
      <c r="N1" s="44" t="s">
        <v>419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224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224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224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224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141</v>
      </c>
      <c r="B9" s="13" t="s">
        <v>225</v>
      </c>
      <c r="C9" s="13" t="s">
        <v>226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287</v>
      </c>
      <c r="N9" s="54" t="s">
        <v>420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162</v>
      </c>
      <c r="C13" s="13" t="s">
        <v>415</v>
      </c>
      <c r="D13" s="13" t="s">
        <v>223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128</v>
      </c>
      <c r="B1" s="13" t="s">
        <v>129</v>
      </c>
      <c r="C1" s="13" t="s">
        <v>130</v>
      </c>
      <c r="E1" t="s">
        <v>131</v>
      </c>
    </row>
    <row r="2" spans="1:5">
      <c r="A2" s="13" t="s">
        <v>132</v>
      </c>
      <c r="B2" s="13" t="s">
        <v>133</v>
      </c>
      <c r="C2" s="13">
        <v>1</v>
      </c>
      <c r="E2" s="20"/>
    </row>
    <row r="3" spans="1:5">
      <c r="A3" s="13" t="s">
        <v>134</v>
      </c>
      <c r="B3" s="13" t="s">
        <v>135</v>
      </c>
      <c r="C3" s="13">
        <v>2</v>
      </c>
      <c r="E3" s="20"/>
    </row>
    <row r="4" spans="1:5">
      <c r="A4" s="13" t="s">
        <v>136</v>
      </c>
      <c r="B4" s="13" t="s">
        <v>137</v>
      </c>
      <c r="C4" s="13">
        <v>3</v>
      </c>
    </row>
    <row r="5" spans="1:5">
      <c r="A5" s="13" t="s">
        <v>138</v>
      </c>
      <c r="B5" s="48" t="s">
        <v>138</v>
      </c>
      <c r="C5" s="13">
        <v>4</v>
      </c>
    </row>
    <row r="6" spans="1:5">
      <c r="A6" s="13" t="s">
        <v>139</v>
      </c>
      <c r="B6" s="13" t="s">
        <v>140</v>
      </c>
      <c r="C6" s="13">
        <v>5</v>
      </c>
      <c r="E6" s="20"/>
    </row>
    <row r="7" spans="1:5">
      <c r="A7" s="13" t="s">
        <v>141</v>
      </c>
      <c r="B7" s="48" t="s">
        <v>142</v>
      </c>
      <c r="C7" s="13">
        <v>6</v>
      </c>
    </row>
    <row r="8" spans="1:5">
      <c r="A8" s="13" t="s">
        <v>143</v>
      </c>
      <c r="B8" s="13" t="s">
        <v>144</v>
      </c>
      <c r="C8" s="13">
        <v>8</v>
      </c>
    </row>
    <row r="9" spans="1:5">
      <c r="A9" s="13" t="s">
        <v>145</v>
      </c>
      <c r="B9" s="13" t="s">
        <v>146</v>
      </c>
      <c r="C9" s="13">
        <v>9</v>
      </c>
      <c r="E9" s="20"/>
    </row>
    <row r="10" spans="1:5">
      <c r="A10" s="13" t="s">
        <v>147</v>
      </c>
      <c r="B10" s="48" t="s">
        <v>148</v>
      </c>
      <c r="C10" s="13">
        <v>12</v>
      </c>
    </row>
    <row r="11" spans="1:5">
      <c r="A11" s="59" t="s">
        <v>149</v>
      </c>
      <c r="B11" s="13" t="s">
        <v>150</v>
      </c>
      <c r="C11" s="13">
        <v>13</v>
      </c>
      <c r="E11" t="s">
        <v>151</v>
      </c>
    </row>
    <row r="12" spans="1:5">
      <c r="A12" s="13" t="s">
        <v>152</v>
      </c>
      <c r="B12" s="48" t="s">
        <v>152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162</v>
      </c>
      <c r="B1" t="s">
        <v>220</v>
      </c>
      <c r="C1" t="s">
        <v>221</v>
      </c>
      <c r="D1" t="s">
        <v>222</v>
      </c>
      <c r="E1" t="s">
        <v>244</v>
      </c>
      <c r="F1" t="s">
        <v>415</v>
      </c>
      <c r="H1" t="s">
        <v>422</v>
      </c>
      <c r="I1" t="s">
        <v>418</v>
      </c>
      <c r="J1" t="s">
        <v>419</v>
      </c>
      <c r="K1" t="s">
        <v>423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224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224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224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224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224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141</v>
      </c>
      <c r="B7" t="s">
        <v>225</v>
      </c>
      <c r="C7" t="s">
        <v>226</v>
      </c>
      <c r="D7">
        <f>29090</f>
        <v>29090</v>
      </c>
      <c r="E7" t="s">
        <v>224</v>
      </c>
      <c r="I7" t="s">
        <v>224</v>
      </c>
    </row>
    <row r="8" spans="1:11">
      <c r="E8" s="42"/>
      <c r="F8" s="16"/>
      <c r="I8" s="16"/>
    </row>
    <row r="13" spans="1:11">
      <c r="G13" s="47" t="s">
        <v>287</v>
      </c>
      <c r="H13" s="47" t="s">
        <v>420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162</v>
      </c>
      <c r="B1" t="s">
        <v>223</v>
      </c>
      <c r="C1" t="s">
        <v>220</v>
      </c>
      <c r="D1" t="s">
        <v>221</v>
      </c>
      <c r="E1" t="s">
        <v>222</v>
      </c>
      <c r="F1" t="s">
        <v>244</v>
      </c>
      <c r="G1" t="s">
        <v>415</v>
      </c>
    </row>
    <row r="2" spans="1:12" ht="17.45" customHeight="1">
      <c r="A2" t="s">
        <v>424</v>
      </c>
      <c r="B2">
        <v>4000</v>
      </c>
      <c r="C2" t="s">
        <v>425</v>
      </c>
      <c r="D2" t="s">
        <v>426</v>
      </c>
      <c r="E2" t="s">
        <v>224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424</v>
      </c>
    </row>
    <row r="3" spans="1:12" ht="17.45" customHeight="1">
      <c r="A3" t="s">
        <v>427</v>
      </c>
      <c r="B3">
        <v>1500</v>
      </c>
      <c r="C3" t="s">
        <v>428</v>
      </c>
      <c r="D3" t="s">
        <v>429</v>
      </c>
      <c r="E3" t="s">
        <v>224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430</v>
      </c>
    </row>
    <row r="4" spans="1:12" ht="17.45" customHeight="1">
      <c r="A4" t="s">
        <v>431</v>
      </c>
      <c r="B4">
        <v>500</v>
      </c>
      <c r="C4" t="s">
        <v>432</v>
      </c>
      <c r="D4" t="s">
        <v>433</v>
      </c>
      <c r="E4" t="s">
        <v>224</v>
      </c>
      <c r="F4" s="42">
        <v>0.05</v>
      </c>
      <c r="G4">
        <v>100</v>
      </c>
      <c r="I4">
        <f t="shared" si="0"/>
        <v>50000</v>
      </c>
      <c r="J4" t="s">
        <v>385</v>
      </c>
    </row>
    <row r="5" spans="1:12" ht="17.45" customHeight="1">
      <c r="A5" t="s">
        <v>434</v>
      </c>
      <c r="B5">
        <v>250</v>
      </c>
      <c r="C5" t="s">
        <v>435</v>
      </c>
      <c r="D5" t="s">
        <v>436</v>
      </c>
      <c r="E5" s="16" t="s">
        <v>224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437</v>
      </c>
      <c r="L5" t="s">
        <v>438</v>
      </c>
    </row>
    <row r="6" spans="1:12">
      <c r="A6" t="s">
        <v>141</v>
      </c>
      <c r="B6" t="s">
        <v>224</v>
      </c>
      <c r="C6" t="s">
        <v>225</v>
      </c>
      <c r="D6" t="s">
        <v>226</v>
      </c>
      <c r="E6">
        <f>29090</f>
        <v>29090</v>
      </c>
      <c r="F6" t="s">
        <v>224</v>
      </c>
      <c r="G6">
        <v>1000</v>
      </c>
      <c r="J6" t="s">
        <v>439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440</v>
      </c>
      <c r="K7">
        <f>K6*0.74</f>
        <v>27200154.100000001</v>
      </c>
    </row>
    <row r="8" spans="1:12">
      <c r="J8" s="16">
        <v>41070</v>
      </c>
      <c r="K8" t="s">
        <v>441</v>
      </c>
    </row>
    <row r="10" spans="1:12">
      <c r="J10" s="47" t="s">
        <v>287</v>
      </c>
    </row>
    <row r="11" spans="1:12">
      <c r="J11" s="47">
        <v>40000</v>
      </c>
    </row>
    <row r="13" spans="1:12">
      <c r="J13" t="s">
        <v>442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443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444</v>
      </c>
      <c r="B1" t="s">
        <v>445</v>
      </c>
    </row>
    <row r="2" spans="1:2">
      <c r="A2" s="3" t="s">
        <v>446</v>
      </c>
      <c r="B2" t="s">
        <v>185</v>
      </c>
    </row>
    <row r="3" spans="1:2">
      <c r="A3" t="s">
        <v>447</v>
      </c>
      <c r="B3" t="s">
        <v>448</v>
      </c>
    </row>
    <row r="4" spans="1:2">
      <c r="A4" t="s">
        <v>449</v>
      </c>
      <c r="B4" t="s">
        <v>333</v>
      </c>
    </row>
    <row r="5" spans="1:2">
      <c r="A5" t="s">
        <v>450</v>
      </c>
      <c r="B5" t="s">
        <v>333</v>
      </c>
    </row>
    <row r="6" spans="1:2">
      <c r="A6" t="s">
        <v>451</v>
      </c>
      <c r="B6" t="s">
        <v>452</v>
      </c>
    </row>
    <row r="7" spans="1:2">
      <c r="A7" t="s">
        <v>453</v>
      </c>
      <c r="B7" t="s">
        <v>452</v>
      </c>
    </row>
    <row r="8" spans="1:2">
      <c r="A8" t="s">
        <v>454</v>
      </c>
      <c r="B8" t="s">
        <v>455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162</v>
      </c>
      <c r="B1" t="s">
        <v>456</v>
      </c>
      <c r="C1" t="s">
        <v>457</v>
      </c>
      <c r="D1" t="s">
        <v>458</v>
      </c>
      <c r="E1" t="s">
        <v>459</v>
      </c>
      <c r="G1" s="22" t="s">
        <v>460</v>
      </c>
    </row>
    <row r="2" spans="1:10">
      <c r="A2" t="s">
        <v>461</v>
      </c>
      <c r="B2">
        <v>1</v>
      </c>
      <c r="C2">
        <v>700</v>
      </c>
      <c r="D2">
        <v>700</v>
      </c>
      <c r="E2">
        <v>700</v>
      </c>
    </row>
    <row r="3" spans="1:10">
      <c r="A3" t="s">
        <v>462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463</v>
      </c>
      <c r="B4">
        <v>1</v>
      </c>
      <c r="C4">
        <v>700</v>
      </c>
      <c r="D4">
        <v>700</v>
      </c>
      <c r="E4">
        <v>700</v>
      </c>
    </row>
    <row r="5" spans="1:10">
      <c r="A5" t="s">
        <v>464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156</v>
      </c>
      <c r="B7">
        <v>10</v>
      </c>
      <c r="D7" s="16"/>
      <c r="E7" s="16">
        <v>290.54545454545456</v>
      </c>
      <c r="G7" s="37" t="s">
        <v>465</v>
      </c>
    </row>
    <row r="8" spans="1:10">
      <c r="A8" t="s">
        <v>158</v>
      </c>
      <c r="B8">
        <v>10</v>
      </c>
      <c r="D8" s="16"/>
      <c r="E8" s="16">
        <v>1821.6363636363637</v>
      </c>
    </row>
    <row r="9" spans="1:10">
      <c r="A9" t="s">
        <v>159</v>
      </c>
      <c r="B9">
        <v>10</v>
      </c>
      <c r="D9" s="16"/>
      <c r="E9" s="16">
        <v>1724.3181818181818</v>
      </c>
    </row>
    <row r="10" spans="1:10">
      <c r="A10" t="s">
        <v>156</v>
      </c>
      <c r="B10">
        <v>20</v>
      </c>
      <c r="E10">
        <v>228.4</v>
      </c>
    </row>
    <row r="11" spans="1:10">
      <c r="A11" t="s">
        <v>158</v>
      </c>
      <c r="B11">
        <v>20</v>
      </c>
      <c r="E11">
        <v>2450</v>
      </c>
    </row>
    <row r="12" spans="1:10">
      <c r="A12" t="s">
        <v>159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162</v>
      </c>
      <c r="B1" t="s">
        <v>466</v>
      </c>
      <c r="C1" t="s">
        <v>467</v>
      </c>
      <c r="D1" t="s">
        <v>468</v>
      </c>
    </row>
    <row r="2" spans="1:4">
      <c r="A2" t="s">
        <v>469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470</v>
      </c>
      <c r="B1" t="s">
        <v>471</v>
      </c>
      <c r="C1" t="s">
        <v>472</v>
      </c>
      <c r="D1" t="s">
        <v>160</v>
      </c>
      <c r="E1" t="s">
        <v>473</v>
      </c>
    </row>
    <row r="2" spans="1:16">
      <c r="A2" t="s">
        <v>474</v>
      </c>
      <c r="B2" t="s">
        <v>157</v>
      </c>
      <c r="C2" t="s">
        <v>475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474</v>
      </c>
      <c r="B3" t="s">
        <v>157</v>
      </c>
      <c r="C3" t="s">
        <v>475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474</v>
      </c>
      <c r="B4" t="s">
        <v>157</v>
      </c>
      <c r="C4" t="s">
        <v>475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474</v>
      </c>
      <c r="B5" t="s">
        <v>157</v>
      </c>
      <c r="C5" t="s">
        <v>475</v>
      </c>
      <c r="D5" s="30">
        <v>2040</v>
      </c>
      <c r="E5" s="30">
        <f>(K11+K16)*1000</f>
        <v>11570</v>
      </c>
      <c r="F5" s="30"/>
    </row>
    <row r="6" spans="1:16">
      <c r="A6" t="s">
        <v>474</v>
      </c>
      <c r="B6" t="s">
        <v>157</v>
      </c>
      <c r="C6" t="s">
        <v>475</v>
      </c>
      <c r="D6" s="30">
        <v>2050</v>
      </c>
      <c r="E6" s="30">
        <f>(K12+K17)*1000</f>
        <v>12040</v>
      </c>
      <c r="F6" s="30"/>
      <c r="H6" s="32"/>
      <c r="L6" s="29" t="s">
        <v>476</v>
      </c>
      <c r="M6" s="29" t="s">
        <v>477</v>
      </c>
      <c r="N6" s="29" t="s">
        <v>478</v>
      </c>
      <c r="O6" s="29" t="s">
        <v>479</v>
      </c>
      <c r="P6" s="29" t="s">
        <v>480</v>
      </c>
    </row>
    <row r="7" spans="1:16" ht="15" customHeight="1">
      <c r="A7" t="s">
        <v>474</v>
      </c>
      <c r="B7" t="s">
        <v>173</v>
      </c>
      <c r="C7" t="s">
        <v>475</v>
      </c>
      <c r="D7" s="30">
        <v>2019</v>
      </c>
      <c r="E7" s="30">
        <f>(J8+J13)*1000</f>
        <v>89450</v>
      </c>
      <c r="F7" s="30"/>
      <c r="H7" s="87" t="s">
        <v>481</v>
      </c>
      <c r="J7" s="31" t="s">
        <v>173</v>
      </c>
      <c r="K7" s="31" t="s">
        <v>157</v>
      </c>
      <c r="L7" s="31"/>
      <c r="M7" s="31"/>
      <c r="N7" s="31" t="s">
        <v>173</v>
      </c>
      <c r="O7" s="31" t="s">
        <v>157</v>
      </c>
      <c r="P7" s="31"/>
    </row>
    <row r="8" spans="1:16" ht="14.45" customHeight="1">
      <c r="A8" t="s">
        <v>474</v>
      </c>
      <c r="B8" t="s">
        <v>173</v>
      </c>
      <c r="C8" t="s">
        <v>475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149</v>
      </c>
      <c r="M8">
        <v>2019</v>
      </c>
      <c r="N8">
        <v>110</v>
      </c>
      <c r="O8">
        <v>49</v>
      </c>
      <c r="P8" t="s">
        <v>239</v>
      </c>
    </row>
    <row r="9" spans="1:16" ht="14.45" customHeight="1">
      <c r="A9" t="s">
        <v>474</v>
      </c>
      <c r="B9" t="s">
        <v>173</v>
      </c>
      <c r="C9" t="s">
        <v>475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149</v>
      </c>
      <c r="M9">
        <v>2020</v>
      </c>
      <c r="N9">
        <v>109</v>
      </c>
      <c r="O9">
        <v>49</v>
      </c>
      <c r="P9" t="s">
        <v>239</v>
      </c>
    </row>
    <row r="10" spans="1:16">
      <c r="A10" t="s">
        <v>474</v>
      </c>
      <c r="B10" t="s">
        <v>173</v>
      </c>
      <c r="C10" t="s">
        <v>475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149</v>
      </c>
      <c r="M10">
        <v>2030</v>
      </c>
      <c r="N10">
        <v>111</v>
      </c>
      <c r="O10">
        <v>49</v>
      </c>
      <c r="P10" t="s">
        <v>239</v>
      </c>
    </row>
    <row r="11" spans="1:16">
      <c r="A11" t="s">
        <v>474</v>
      </c>
      <c r="B11" t="s">
        <v>173</v>
      </c>
      <c r="C11" t="s">
        <v>475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149</v>
      </c>
      <c r="M11">
        <v>2040</v>
      </c>
      <c r="N11">
        <v>113</v>
      </c>
      <c r="O11">
        <v>49</v>
      </c>
      <c r="P11" t="s">
        <v>239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149</v>
      </c>
      <c r="M12">
        <v>2050</v>
      </c>
      <c r="N12">
        <v>116</v>
      </c>
      <c r="O12">
        <v>49</v>
      </c>
      <c r="P12" t="s">
        <v>239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482</v>
      </c>
      <c r="M13">
        <v>2019</v>
      </c>
      <c r="N13">
        <v>462</v>
      </c>
      <c r="O13">
        <v>19</v>
      </c>
      <c r="P13" t="s">
        <v>239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482</v>
      </c>
      <c r="M14">
        <v>2020</v>
      </c>
      <c r="N14">
        <v>335</v>
      </c>
      <c r="O14">
        <v>19</v>
      </c>
      <c r="P14" t="s">
        <v>239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482</v>
      </c>
      <c r="M15">
        <v>2030</v>
      </c>
      <c r="N15">
        <v>309</v>
      </c>
      <c r="O15">
        <v>22</v>
      </c>
      <c r="P15" t="s">
        <v>239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482</v>
      </c>
      <c r="M16">
        <v>2040</v>
      </c>
      <c r="N16">
        <v>299</v>
      </c>
      <c r="O16">
        <v>25</v>
      </c>
      <c r="P16" t="s">
        <v>239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482</v>
      </c>
      <c r="M17">
        <v>2050</v>
      </c>
      <c r="N17">
        <v>321</v>
      </c>
      <c r="O17">
        <v>28</v>
      </c>
      <c r="P17" t="s">
        <v>239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160</v>
      </c>
      <c r="B1" t="s">
        <v>483</v>
      </c>
      <c r="C1" t="s">
        <v>484</v>
      </c>
      <c r="D1" t="s">
        <v>310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160</v>
      </c>
      <c r="B1" t="s">
        <v>173</v>
      </c>
      <c r="D1" t="s">
        <v>485</v>
      </c>
    </row>
    <row r="2" spans="1:4">
      <c r="A2">
        <v>2019</v>
      </c>
      <c r="B2">
        <v>19.7</v>
      </c>
      <c r="D2" t="s">
        <v>486</v>
      </c>
    </row>
    <row r="3" spans="1:4">
      <c r="A3">
        <v>2020</v>
      </c>
      <c r="B3">
        <v>20.399999999999999</v>
      </c>
      <c r="D3" t="s">
        <v>486</v>
      </c>
    </row>
    <row r="4" spans="1:4">
      <c r="A4">
        <v>2021</v>
      </c>
      <c r="B4">
        <v>21.7</v>
      </c>
      <c r="D4" t="s">
        <v>486</v>
      </c>
    </row>
    <row r="5" spans="1:4">
      <c r="A5">
        <v>2030</v>
      </c>
      <c r="B5">
        <v>53</v>
      </c>
      <c r="D5" t="s">
        <v>486</v>
      </c>
    </row>
    <row r="6" spans="1:4">
      <c r="A6">
        <v>2040</v>
      </c>
      <c r="B6">
        <v>100</v>
      </c>
      <c r="D6" t="s">
        <v>486</v>
      </c>
    </row>
    <row r="7" spans="1:4">
      <c r="A7">
        <v>2050</v>
      </c>
      <c r="B7">
        <v>120</v>
      </c>
      <c r="D7" t="s">
        <v>486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278</v>
      </c>
      <c r="B1" s="5" t="s">
        <v>34</v>
      </c>
      <c r="D1" t="s">
        <v>162</v>
      </c>
      <c r="E1" t="s">
        <v>456</v>
      </c>
      <c r="F1" t="s">
        <v>457</v>
      </c>
      <c r="G1" t="s">
        <v>458</v>
      </c>
      <c r="H1" t="s">
        <v>459</v>
      </c>
      <c r="L1" t="s">
        <v>487</v>
      </c>
      <c r="M1" t="s">
        <v>488</v>
      </c>
      <c r="N1" t="s">
        <v>424</v>
      </c>
      <c r="O1">
        <v>93.904775180000001</v>
      </c>
    </row>
    <row r="2" spans="1:15">
      <c r="A2" t="s">
        <v>474</v>
      </c>
      <c r="B2">
        <v>0.01</v>
      </c>
      <c r="D2" t="s">
        <v>87</v>
      </c>
      <c r="E2">
        <v>1</v>
      </c>
      <c r="F2">
        <v>0</v>
      </c>
      <c r="G2">
        <v>0</v>
      </c>
      <c r="H2">
        <v>0</v>
      </c>
      <c r="L2" t="s">
        <v>489</v>
      </c>
      <c r="M2" t="s">
        <v>488</v>
      </c>
      <c r="N2" t="s">
        <v>424</v>
      </c>
      <c r="O2">
        <v>97.012060739999995</v>
      </c>
    </row>
    <row r="3" spans="1:15">
      <c r="A3" t="s">
        <v>490</v>
      </c>
      <c r="D3" t="s">
        <v>88</v>
      </c>
      <c r="E3">
        <v>1</v>
      </c>
      <c r="F3">
        <v>41000000</v>
      </c>
      <c r="G3">
        <v>0</v>
      </c>
      <c r="H3">
        <v>-1000000</v>
      </c>
      <c r="L3" t="s">
        <v>491</v>
      </c>
      <c r="M3" t="s">
        <v>488</v>
      </c>
      <c r="N3" t="s">
        <v>424</v>
      </c>
      <c r="O3">
        <v>796.91070000000002</v>
      </c>
    </row>
    <row r="4" spans="1:15">
      <c r="A4" t="s">
        <v>492</v>
      </c>
      <c r="B4">
        <v>0.01</v>
      </c>
      <c r="D4" t="s">
        <v>89</v>
      </c>
      <c r="E4">
        <v>1</v>
      </c>
      <c r="F4">
        <v>0</v>
      </c>
      <c r="G4">
        <v>0</v>
      </c>
      <c r="H4">
        <v>0</v>
      </c>
      <c r="L4" t="s">
        <v>492</v>
      </c>
      <c r="M4" t="s">
        <v>488</v>
      </c>
      <c r="N4" t="s">
        <v>424</v>
      </c>
      <c r="O4">
        <v>10.29</v>
      </c>
    </row>
    <row r="5" spans="1:15">
      <c r="A5" t="s">
        <v>493</v>
      </c>
      <c r="B5">
        <v>0.01</v>
      </c>
      <c r="D5" t="s">
        <v>494</v>
      </c>
      <c r="E5">
        <v>1</v>
      </c>
      <c r="F5">
        <v>1000000</v>
      </c>
      <c r="G5">
        <v>0</v>
      </c>
      <c r="H5">
        <v>0</v>
      </c>
      <c r="L5" t="s">
        <v>493</v>
      </c>
      <c r="M5" t="s">
        <v>488</v>
      </c>
      <c r="N5" t="s">
        <v>424</v>
      </c>
      <c r="O5">
        <v>42.191125290000002</v>
      </c>
    </row>
    <row r="6" spans="1:15">
      <c r="A6" t="s">
        <v>495</v>
      </c>
      <c r="D6" t="s">
        <v>496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487</v>
      </c>
      <c r="D7" t="s">
        <v>497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489</v>
      </c>
    </row>
    <row r="9" spans="1:15">
      <c r="A9" t="s">
        <v>491</v>
      </c>
      <c r="B9">
        <v>0.01</v>
      </c>
    </row>
    <row r="10" spans="1:15">
      <c r="A10" t="s">
        <v>498</v>
      </c>
    </row>
    <row r="11" spans="1:15">
      <c r="A11" t="s">
        <v>499</v>
      </c>
    </row>
    <row r="12" spans="1:15">
      <c r="A12" t="s">
        <v>500</v>
      </c>
    </row>
    <row r="13" spans="1:15">
      <c r="A13" t="s">
        <v>501</v>
      </c>
    </row>
    <row r="14" spans="1:15">
      <c r="A14" t="s">
        <v>502</v>
      </c>
      <c r="B14">
        <v>0.01</v>
      </c>
    </row>
    <row r="15" spans="1:15">
      <c r="A15" t="s">
        <v>503</v>
      </c>
    </row>
    <row r="16" spans="1:15">
      <c r="A16" t="s">
        <v>504</v>
      </c>
      <c r="B16">
        <f t="shared" ref="B16" si="0">B14</f>
        <v>0.01</v>
      </c>
    </row>
    <row r="17" spans="1:2">
      <c r="A17" t="s">
        <v>505</v>
      </c>
    </row>
    <row r="18" spans="1:2">
      <c r="A18" t="s">
        <v>102</v>
      </c>
      <c r="B18">
        <v>0.01</v>
      </c>
    </row>
    <row r="19" spans="1:2">
      <c r="A19" t="s">
        <v>506</v>
      </c>
    </row>
    <row r="20" spans="1:2">
      <c r="A20" t="s">
        <v>507</v>
      </c>
    </row>
    <row r="21" spans="1:2">
      <c r="A21" t="s">
        <v>508</v>
      </c>
    </row>
    <row r="22" spans="1:2">
      <c r="A22" t="s">
        <v>114</v>
      </c>
      <c r="B22">
        <v>0.01</v>
      </c>
    </row>
    <row r="23" spans="1:2">
      <c r="A23" t="s">
        <v>509</v>
      </c>
    </row>
    <row r="24" spans="1:2">
      <c r="A24" t="s">
        <v>510</v>
      </c>
    </row>
    <row r="25" spans="1:2">
      <c r="A25" t="s">
        <v>115</v>
      </c>
      <c r="B25">
        <v>0.01</v>
      </c>
    </row>
    <row r="26" spans="1:2">
      <c r="A26" t="s">
        <v>511</v>
      </c>
    </row>
    <row r="27" spans="1:2" ht="12.95" customHeight="1">
      <c r="A27" s="2" t="s">
        <v>512</v>
      </c>
      <c r="B27" s="8">
        <v>0.2</v>
      </c>
    </row>
    <row r="28" spans="1:2">
      <c r="A28" s="2" t="s">
        <v>513</v>
      </c>
      <c r="B28" s="8">
        <v>0.2</v>
      </c>
    </row>
    <row r="29" spans="1:2">
      <c r="A29" s="11" t="s">
        <v>514</v>
      </c>
      <c r="B29">
        <v>0.01</v>
      </c>
    </row>
    <row r="30" spans="1:2">
      <c r="A30" s="11" t="s">
        <v>515</v>
      </c>
      <c r="B30">
        <v>0.01</v>
      </c>
    </row>
    <row r="31" spans="1:2">
      <c r="A31" s="11" t="s">
        <v>276</v>
      </c>
      <c r="B31">
        <v>0.01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349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350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351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352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353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354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355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356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357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358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516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517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518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519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520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521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349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350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351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352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353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354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355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356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357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358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516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517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518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519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520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521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348</v>
      </c>
      <c r="B38" t="s">
        <v>349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348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349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350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351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352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353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354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355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356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357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358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153</v>
      </c>
      <c r="B1" s="13" t="s">
        <v>154</v>
      </c>
      <c r="C1" s="13" t="s">
        <v>155</v>
      </c>
    </row>
    <row r="2" spans="1:3">
      <c r="A2" s="13" t="s">
        <v>156</v>
      </c>
      <c r="B2" s="13" t="s">
        <v>157</v>
      </c>
      <c r="C2" s="13" t="s">
        <v>124</v>
      </c>
    </row>
    <row r="3" spans="1:3">
      <c r="A3" s="13" t="s">
        <v>158</v>
      </c>
      <c r="B3" s="13" t="s">
        <v>157</v>
      </c>
      <c r="C3" s="13" t="s">
        <v>122</v>
      </c>
    </row>
    <row r="4" spans="1:3">
      <c r="A4" s="13" t="s">
        <v>159</v>
      </c>
      <c r="B4" s="13" t="s">
        <v>157</v>
      </c>
      <c r="C4" s="13" t="s">
        <v>118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522</v>
      </c>
    </row>
    <row r="4" spans="4:14">
      <c r="N4" t="s">
        <v>523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524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524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525</v>
      </c>
    </row>
    <row r="30" spans="17:20">
      <c r="Q30" t="s">
        <v>526</v>
      </c>
      <c r="R30" s="84">
        <v>2020</v>
      </c>
      <c r="S30" s="84">
        <v>2030</v>
      </c>
      <c r="T30" s="84">
        <v>2050</v>
      </c>
    </row>
    <row r="31" spans="17:20">
      <c r="Q31" t="s">
        <v>527</v>
      </c>
      <c r="R31" s="83">
        <v>21.175000000000001</v>
      </c>
      <c r="S31" s="83">
        <v>40.68</v>
      </c>
      <c r="T31">
        <v>79.69</v>
      </c>
    </row>
    <row r="32" spans="17:20">
      <c r="Q32" s="83" t="s">
        <v>141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528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134</v>
      </c>
      <c r="R34" s="85">
        <v>6.48</v>
      </c>
      <c r="S34" s="85">
        <v>6.48</v>
      </c>
      <c r="T34" s="85">
        <v>6.48</v>
      </c>
    </row>
    <row r="35" spans="17:20">
      <c r="Q35" t="s">
        <v>138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143</v>
      </c>
      <c r="R36" s="83">
        <v>13.4</v>
      </c>
      <c r="S36" s="83">
        <v>14.65</v>
      </c>
      <c r="T36">
        <v>42.74</v>
      </c>
    </row>
    <row r="37" spans="17:20">
      <c r="Q37" t="s">
        <v>145</v>
      </c>
      <c r="R37" s="83">
        <v>1.69</v>
      </c>
      <c r="S37" s="83">
        <v>1.69</v>
      </c>
      <c r="T37">
        <v>1.69</v>
      </c>
    </row>
    <row r="38" spans="17:20">
      <c r="Q38" t="s">
        <v>529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132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136</v>
      </c>
      <c r="R40" s="83">
        <v>7.5</v>
      </c>
      <c r="S40" s="83">
        <v>7.5</v>
      </c>
      <c r="T40">
        <v>7.5</v>
      </c>
    </row>
    <row r="41" spans="17:20">
      <c r="Q41" s="83" t="s">
        <v>530</v>
      </c>
      <c r="R41" s="83">
        <v>45</v>
      </c>
      <c r="S41" s="83">
        <v>45</v>
      </c>
      <c r="T41" s="83">
        <v>45</v>
      </c>
    </row>
    <row r="42" spans="17:20">
      <c r="Q42" t="s">
        <v>147</v>
      </c>
      <c r="R42" s="83">
        <v>82.5</v>
      </c>
      <c r="S42" s="83">
        <v>82.5</v>
      </c>
      <c r="T42">
        <v>82.5</v>
      </c>
    </row>
    <row r="43" spans="17:20">
      <c r="Q43" s="83" t="s">
        <v>149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531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272</v>
      </c>
      <c r="B1" s="7" t="s">
        <v>532</v>
      </c>
      <c r="C1" s="7" t="s">
        <v>279</v>
      </c>
      <c r="D1" s="7" t="s">
        <v>533</v>
      </c>
      <c r="E1" s="7" t="s">
        <v>534</v>
      </c>
      <c r="F1" s="7" t="s">
        <v>535</v>
      </c>
      <c r="G1" s="7" t="s">
        <v>536</v>
      </c>
      <c r="H1" s="7" t="s">
        <v>537</v>
      </c>
      <c r="I1" s="7" t="s">
        <v>538</v>
      </c>
    </row>
    <row r="2" spans="1:9" ht="30">
      <c r="A2" t="s">
        <v>502</v>
      </c>
      <c r="B2" s="2" t="s">
        <v>539</v>
      </c>
      <c r="C2" t="s">
        <v>314</v>
      </c>
      <c r="D2" t="s">
        <v>258</v>
      </c>
      <c r="E2" t="s">
        <v>540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491</v>
      </c>
      <c r="B3" s="2" t="s">
        <v>539</v>
      </c>
      <c r="C3" t="s">
        <v>314</v>
      </c>
      <c r="D3" t="s">
        <v>258</v>
      </c>
      <c r="E3" t="s">
        <v>540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493</v>
      </c>
      <c r="B4" s="2" t="s">
        <v>539</v>
      </c>
      <c r="C4" t="s">
        <v>314</v>
      </c>
      <c r="D4" t="s">
        <v>258</v>
      </c>
      <c r="E4" t="s">
        <v>540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474</v>
      </c>
      <c r="B5" s="2" t="s">
        <v>541</v>
      </c>
      <c r="C5" t="s">
        <v>314</v>
      </c>
      <c r="D5" t="s">
        <v>258</v>
      </c>
      <c r="E5" t="s">
        <v>540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504</v>
      </c>
      <c r="B6" s="2" t="s">
        <v>539</v>
      </c>
      <c r="C6" t="s">
        <v>314</v>
      </c>
      <c r="D6" t="s">
        <v>258</v>
      </c>
      <c r="E6" t="s">
        <v>540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115</v>
      </c>
      <c r="B7" s="2" t="s">
        <v>539</v>
      </c>
      <c r="C7" t="s">
        <v>302</v>
      </c>
      <c r="D7" t="s">
        <v>258</v>
      </c>
      <c r="E7" t="s">
        <v>540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542</v>
      </c>
      <c r="B8" s="2" t="s">
        <v>541</v>
      </c>
      <c r="C8" t="s">
        <v>302</v>
      </c>
      <c r="D8" t="s">
        <v>258</v>
      </c>
      <c r="E8" t="s">
        <v>540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492</v>
      </c>
      <c r="B9" s="2" t="s">
        <v>539</v>
      </c>
      <c r="C9" t="s">
        <v>314</v>
      </c>
      <c r="D9" t="s">
        <v>258</v>
      </c>
      <c r="E9" t="s">
        <v>540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503</v>
      </c>
      <c r="B10" s="2" t="s">
        <v>539</v>
      </c>
      <c r="C10" t="s">
        <v>302</v>
      </c>
      <c r="D10" t="s">
        <v>258</v>
      </c>
      <c r="E10" t="s">
        <v>540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102</v>
      </c>
      <c r="B11" s="2" t="s">
        <v>539</v>
      </c>
      <c r="C11" t="s">
        <v>302</v>
      </c>
      <c r="D11" t="s">
        <v>258</v>
      </c>
      <c r="E11" t="s">
        <v>540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513</v>
      </c>
      <c r="B12" s="2" t="s">
        <v>543</v>
      </c>
      <c r="C12" t="s">
        <v>313</v>
      </c>
      <c r="D12" t="s">
        <v>258</v>
      </c>
      <c r="E12" t="s">
        <v>544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512</v>
      </c>
      <c r="B13" s="2" t="s">
        <v>543</v>
      </c>
      <c r="C13" t="s">
        <v>313</v>
      </c>
      <c r="D13" t="s">
        <v>258</v>
      </c>
      <c r="E13" t="s">
        <v>540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workbookViewId="0">
      <selection activeCell="O11" sqref="O11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160</v>
      </c>
      <c r="B1" s="13" t="s">
        <v>161</v>
      </c>
    </row>
    <row r="2" spans="1:2">
      <c r="A2">
        <v>2020</v>
      </c>
      <c r="B2">
        <v>550</v>
      </c>
    </row>
    <row r="3" spans="1:2">
      <c r="A3" s="13">
        <v>2050</v>
      </c>
      <c r="B3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tabSelected="1" zoomScale="123" workbookViewId="0">
      <selection activeCell="H14" sqref="H14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162</v>
      </c>
      <c r="B1" s="13" t="s">
        <v>75</v>
      </c>
      <c r="C1" s="13" t="s">
        <v>163</v>
      </c>
      <c r="D1" s="13" t="s">
        <v>76</v>
      </c>
      <c r="E1" s="13" t="s">
        <v>77</v>
      </c>
      <c r="F1" s="13" t="s">
        <v>164</v>
      </c>
      <c r="G1" s="13" t="s">
        <v>78</v>
      </c>
      <c r="H1" s="13" t="s">
        <v>165</v>
      </c>
      <c r="I1" s="13" t="s">
        <v>166</v>
      </c>
      <c r="J1" s="13" t="s">
        <v>167</v>
      </c>
      <c r="K1" s="13" t="s">
        <v>168</v>
      </c>
      <c r="L1" s="13" t="s">
        <v>169</v>
      </c>
      <c r="M1" s="13" t="s">
        <v>170</v>
      </c>
      <c r="O1" t="s">
        <v>171</v>
      </c>
    </row>
    <row r="2" spans="1:15">
      <c r="A2" s="13" t="s">
        <v>172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173</v>
      </c>
      <c r="I2" s="13" t="b">
        <v>0</v>
      </c>
      <c r="J2" s="13">
        <v>1</v>
      </c>
      <c r="K2" s="13">
        <v>1</v>
      </c>
      <c r="L2" s="13">
        <v>1</v>
      </c>
      <c r="M2" s="13" t="s">
        <v>174</v>
      </c>
    </row>
    <row r="3" spans="1:15">
      <c r="A3" s="13" t="s">
        <v>175</v>
      </c>
      <c r="B3" s="13">
        <v>0</v>
      </c>
      <c r="C3" s="13">
        <v>18000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157</v>
      </c>
      <c r="I3" s="13" t="b">
        <v>0</v>
      </c>
      <c r="J3" s="65">
        <v>1.5</v>
      </c>
      <c r="K3" s="13">
        <v>4</v>
      </c>
      <c r="L3" s="13">
        <v>1</v>
      </c>
      <c r="M3" s="13" t="s">
        <v>174</v>
      </c>
    </row>
    <row r="4" spans="1:15">
      <c r="A4" s="13" t="s">
        <v>176</v>
      </c>
      <c r="B4" s="13">
        <v>0</v>
      </c>
      <c r="C4" s="13">
        <v>18000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157</v>
      </c>
      <c r="I4" s="13" t="b">
        <v>1</v>
      </c>
      <c r="J4" s="13">
        <v>1.5</v>
      </c>
      <c r="K4" s="13">
        <v>4</v>
      </c>
      <c r="L4" s="13">
        <v>15</v>
      </c>
      <c r="M4" s="13" t="s">
        <v>174</v>
      </c>
    </row>
    <row r="6" spans="1:15">
      <c r="E6" t="s">
        <v>177</v>
      </c>
      <c r="G6" t="s">
        <v>178</v>
      </c>
    </row>
    <row r="7" spans="1:15">
      <c r="D7" s="13">
        <v>26776</v>
      </c>
      <c r="E7" t="s">
        <v>179</v>
      </c>
      <c r="F7" t="s">
        <v>180</v>
      </c>
    </row>
    <row r="8" spans="1:15">
      <c r="D8" s="13">
        <v>26500</v>
      </c>
      <c r="E8" t="s">
        <v>181</v>
      </c>
    </row>
    <row r="9" spans="1:15">
      <c r="D9">
        <v>20000</v>
      </c>
      <c r="E9" t="s">
        <v>182</v>
      </c>
    </row>
    <row r="10" spans="1:15">
      <c r="D10">
        <v>24500</v>
      </c>
      <c r="E10" t="s">
        <v>183</v>
      </c>
      <c r="M10" s="13"/>
    </row>
    <row r="12" spans="1:15">
      <c r="D12">
        <v>19200</v>
      </c>
      <c r="E12" t="s">
        <v>184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185</v>
      </c>
      <c r="B1" s="49" t="s">
        <v>80</v>
      </c>
      <c r="C1" s="49" t="s">
        <v>81</v>
      </c>
      <c r="D1" s="49" t="s">
        <v>186</v>
      </c>
      <c r="E1" s="49" t="s">
        <v>187</v>
      </c>
      <c r="F1" s="49" t="s">
        <v>188</v>
      </c>
      <c r="G1" s="49" t="s">
        <v>189</v>
      </c>
      <c r="H1" s="49" t="s">
        <v>190</v>
      </c>
      <c r="I1" s="49" t="s">
        <v>191</v>
      </c>
      <c r="K1" t="s">
        <v>192</v>
      </c>
    </row>
    <row r="2" spans="1:11">
      <c r="A2" s="13" t="s">
        <v>193</v>
      </c>
      <c r="B2" s="13">
        <v>3880</v>
      </c>
      <c r="C2" s="13">
        <v>0.15</v>
      </c>
      <c r="D2" s="13" t="s">
        <v>173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194</v>
      </c>
    </row>
    <row r="3" spans="1:11">
      <c r="A3" s="13" t="s">
        <v>195</v>
      </c>
      <c r="B3" s="13">
        <v>3880</v>
      </c>
      <c r="C3" s="13">
        <v>0.15</v>
      </c>
      <c r="D3" s="13" t="s">
        <v>157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196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162</v>
      </c>
      <c r="B1" s="13" t="s">
        <v>197</v>
      </c>
      <c r="C1" s="13" t="s">
        <v>165</v>
      </c>
      <c r="F1" s="44" t="s">
        <v>198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173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157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162</v>
      </c>
      <c r="B1" s="73" t="s">
        <v>199</v>
      </c>
      <c r="C1" s="13" t="s">
        <v>200</v>
      </c>
      <c r="F1" t="s">
        <v>201</v>
      </c>
      <c r="G1" t="s">
        <v>202</v>
      </c>
    </row>
    <row r="2" spans="1:12">
      <c r="A2" s="73" t="s">
        <v>203</v>
      </c>
      <c r="B2" s="77">
        <v>78082</v>
      </c>
      <c r="C2" s="13">
        <v>0.04</v>
      </c>
      <c r="E2" s="13" t="s">
        <v>204</v>
      </c>
      <c r="F2">
        <v>50000</v>
      </c>
      <c r="G2" s="77">
        <v>102043.30769230769</v>
      </c>
    </row>
    <row r="3" spans="1:12">
      <c r="A3" s="73" t="s">
        <v>205</v>
      </c>
      <c r="B3" s="77">
        <v>75286.5</v>
      </c>
      <c r="C3" s="13">
        <v>0.09</v>
      </c>
      <c r="E3" s="13" t="s">
        <v>206</v>
      </c>
      <c r="F3">
        <v>40000</v>
      </c>
      <c r="G3" s="77">
        <v>84942</v>
      </c>
    </row>
    <row r="4" spans="1:12">
      <c r="A4" s="73" t="s">
        <v>206</v>
      </c>
      <c r="B4" s="77">
        <v>56496</v>
      </c>
      <c r="C4" s="13">
        <v>0.13</v>
      </c>
      <c r="E4" s="13" t="s">
        <v>207</v>
      </c>
      <c r="F4">
        <v>30000</v>
      </c>
      <c r="G4" s="77">
        <v>63489.515151515152</v>
      </c>
    </row>
    <row r="5" spans="1:12">
      <c r="A5" s="73" t="s">
        <v>208</v>
      </c>
      <c r="B5" s="77">
        <v>50618</v>
      </c>
      <c r="C5" s="13">
        <v>0.05</v>
      </c>
      <c r="E5" s="13" t="s">
        <v>209</v>
      </c>
      <c r="F5">
        <v>20000</v>
      </c>
      <c r="G5" s="77">
        <v>42700</v>
      </c>
    </row>
    <row r="6" spans="1:12">
      <c r="A6" s="73" t="s">
        <v>210</v>
      </c>
      <c r="B6" s="77">
        <v>44904</v>
      </c>
      <c r="C6" s="13">
        <v>0.28000000000000003</v>
      </c>
      <c r="E6" s="13" t="s">
        <v>211</v>
      </c>
      <c r="F6">
        <v>10000</v>
      </c>
      <c r="G6" s="77">
        <v>32723</v>
      </c>
      <c r="H6" t="s">
        <v>212</v>
      </c>
    </row>
    <row r="7" spans="1:12">
      <c r="A7" s="73" t="s">
        <v>209</v>
      </c>
      <c r="B7" s="34">
        <v>33635</v>
      </c>
      <c r="C7" s="13">
        <v>0.09</v>
      </c>
      <c r="H7">
        <f>SUM(C2:C8)</f>
        <v>0.89</v>
      </c>
      <c r="J7" s="13" t="s">
        <v>213</v>
      </c>
      <c r="K7" s="34">
        <v>30429</v>
      </c>
      <c r="L7" s="13">
        <v>0.08</v>
      </c>
    </row>
    <row r="8" spans="1:12">
      <c r="A8" s="73" t="s">
        <v>211</v>
      </c>
      <c r="B8" s="34">
        <v>28646.5</v>
      </c>
      <c r="C8" s="13">
        <v>0.21</v>
      </c>
      <c r="J8" s="13" t="s">
        <v>214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/>
</file>

<file path=customXml/itemProps2.xml><?xml version="1.0" encoding="utf-8"?>
<ds:datastoreItem xmlns:ds="http://schemas.openxmlformats.org/officeDocument/2006/customXml" ds:itemID="{07A7777F-CB70-4C96-BD0A-E42D4CE1CD6F}"/>
</file>

<file path=customXml/itemProps3.xml><?xml version="1.0" encoding="utf-8"?>
<ds:datastoreItem xmlns:ds="http://schemas.openxmlformats.org/officeDocument/2006/customXml" ds:itemID="{A58D25B1-442F-4ED2-B24A-9F8966026F1D}"/>
</file>

<file path=customXml/itemProps4.xml><?xml version="1.0" encoding="utf-8"?>
<ds:datastoreItem xmlns:ds="http://schemas.openxmlformats.org/officeDocument/2006/customXml" ds:itemID="{B7FD1AC9-A790-43E6-B511-E9A5FC004A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Hommes</dc:creator>
  <cp:keywords/>
  <dc:description/>
  <cp:lastModifiedBy>Ingrid Sanchez Jimenez</cp:lastModifiedBy>
  <cp:revision/>
  <dcterms:created xsi:type="dcterms:W3CDTF">2015-06-05T18:17:20Z</dcterms:created>
  <dcterms:modified xsi:type="dcterms:W3CDTF">2024-10-02T16:05:33Z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