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08D541B-69AC-42FE-9B38-40EF19F62C75}" xr6:coauthVersionLast="47" xr6:coauthVersionMax="47" xr10:uidLastSave="{00000000-0000-0000-0000-000000000000}"/>
  <bookViews>
    <workbookView xWindow="-120" yWindow="-120" windowWidth="29040" windowHeight="17640" tabRatio="998" firstSheet="6" activeTab="18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  <externalReference r:id="rId34"/>
  </externalReferences>
  <definedNames>
    <definedName name="_xlnm._FilterDatabase" localSheetId="9" hidden="1">CandidatePowerPlants!$A$1:$D$1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65" l="1"/>
  <c r="J6" i="65" l="1"/>
  <c r="I3" i="67"/>
  <c r="I4" i="67"/>
  <c r="I2" i="67"/>
  <c r="H2" i="67"/>
  <c r="B3" i="67"/>
  <c r="D3" i="67" l="1"/>
  <c r="I3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B6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<sst xmlns="http://schemas.openxmlformats.org/spreadsheetml/2006/main" count="1043" uniqueCount="460">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</sst>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D1">
            <v>33164.685167226271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node"/>
      <sheetName val="investmentCosts"/>
      <sheetName val="fixedCosts"/>
      <sheetName val="unit2020"/>
      <sheetName val="unit2030"/>
      <sheetName val="unit2050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/>
      <sheetData sheetId="1"/>
      <sheetData sheetId="2">
        <row r="34">
          <cell r="C34">
            <v>45.1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352</v>
      </c>
    </row>
    <row r="2" spans="1:5">
      <c r="A2" s="8" t="s">
        <v>351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355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356</v>
      </c>
      <c r="C56" s="20" t="s">
        <v>358</v>
      </c>
    </row>
    <row r="57" spans="1:5">
      <c r="A57" t="s">
        <v>357</v>
      </c>
      <c r="C57" s="20" t="s">
        <v>359</v>
      </c>
    </row>
    <row r="62" spans="1:5" ht="18.7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2" sqref="F22"/>
    </sheetView>
  </sheetViews>
  <sheetFormatPr defaultRowHeight="15"/>
  <cols>
    <col min="1" max="1" width="15.85546875" customWidth="1"/>
    <col min="2" max="2" width="33.42578125" customWidth="1"/>
    <col min="4" max="4" width="10.8554687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5" t="s">
        <v>174</v>
      </c>
      <c r="C2" s="15" t="b">
        <v>1</v>
      </c>
      <c r="D2" s="15">
        <v>100</v>
      </c>
      <c r="G2">
        <f>LOOKUP(B2,TechnologiesEmlab!A2:A36,TechnologiesEmlab!S2:S36)</f>
        <v>0</v>
      </c>
    </row>
    <row r="3" spans="1:8">
      <c r="A3" s="15">
        <v>2</v>
      </c>
      <c r="B3" s="15" t="s">
        <v>114</v>
      </c>
      <c r="C3" s="15" t="b">
        <v>1</v>
      </c>
      <c r="D3" s="15">
        <v>500</v>
      </c>
    </row>
    <row r="4" spans="1:8">
      <c r="A4" s="15">
        <v>3</v>
      </c>
      <c r="B4" s="15" t="s">
        <v>344</v>
      </c>
      <c r="C4" s="15" t="b">
        <v>1</v>
      </c>
      <c r="D4" s="15">
        <v>500</v>
      </c>
    </row>
    <row r="5" spans="1:8">
      <c r="A5" s="15">
        <v>4</v>
      </c>
      <c r="B5" s="15" t="s">
        <v>112</v>
      </c>
      <c r="C5" s="15" t="b">
        <v>1</v>
      </c>
      <c r="D5" s="15">
        <v>350</v>
      </c>
    </row>
    <row r="6" spans="1:8">
      <c r="A6" s="15">
        <v>5</v>
      </c>
      <c r="B6" s="15" t="s">
        <v>115</v>
      </c>
      <c r="C6" s="15" t="b">
        <v>1</v>
      </c>
      <c r="D6" s="15">
        <v>250</v>
      </c>
    </row>
    <row r="7" spans="1:8">
      <c r="A7" s="15">
        <v>6</v>
      </c>
      <c r="B7" s="15" t="s">
        <v>95</v>
      </c>
      <c r="C7" s="15" t="b">
        <v>1</v>
      </c>
      <c r="D7" s="15">
        <v>300</v>
      </c>
    </row>
    <row r="8" spans="1:8">
      <c r="A8" s="15">
        <v>7</v>
      </c>
      <c r="B8" s="15" t="s">
        <v>111</v>
      </c>
      <c r="C8" s="15" t="b">
        <v>1</v>
      </c>
      <c r="D8" s="15">
        <v>300</v>
      </c>
    </row>
    <row r="9" spans="1:8">
      <c r="A9" s="15">
        <v>8</v>
      </c>
      <c r="B9" s="15" t="s">
        <v>48</v>
      </c>
      <c r="C9" s="15" t="b">
        <v>1</v>
      </c>
      <c r="D9" s="15">
        <v>1000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345</v>
      </c>
      <c r="C14" t="b">
        <v>1</v>
      </c>
      <c r="D14">
        <v>300</v>
      </c>
      <c r="H14" t="s">
        <v>360</v>
      </c>
    </row>
    <row r="15" spans="1:8">
      <c r="A15">
        <v>5</v>
      </c>
      <c r="B15" t="s">
        <v>346</v>
      </c>
      <c r="C15" t="b">
        <v>1</v>
      </c>
      <c r="D15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zoomScale="96" zoomScaleNormal="96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S33" sqref="S33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5" width="0.8554687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378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413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5</v>
      </c>
      <c r="I3">
        <v>0.84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5</v>
      </c>
      <c r="I4" s="11">
        <v>0.9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5</v>
      </c>
      <c r="I6" s="11">
        <v>0.9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5</v>
      </c>
      <c r="I7">
        <v>0.9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10</v>
      </c>
      <c r="I8" s="11">
        <v>0.81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5</v>
      </c>
      <c r="I9" s="11">
        <v>0.95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5</v>
      </c>
      <c r="I10" s="11">
        <v>0.9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414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5</v>
      </c>
      <c r="I11" s="11">
        <v>0.9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5</v>
      </c>
      <c r="I12" s="11">
        <v>0.95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0.6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20</v>
      </c>
      <c r="I14" s="31">
        <v>0.9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3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2</v>
      </c>
      <c r="I16" s="11">
        <v>0.06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1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1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20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344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3</v>
      </c>
      <c r="I20">
        <v>0.95</v>
      </c>
      <c r="J20" s="17" t="s">
        <v>419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345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5</v>
      </c>
      <c r="I21">
        <v>0.95</v>
      </c>
      <c r="J21" s="17" t="s">
        <v>419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346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5</v>
      </c>
      <c r="I22">
        <v>0.95</v>
      </c>
      <c r="J22" s="17" t="s">
        <v>419</v>
      </c>
      <c r="N22" s="11"/>
      <c r="O22" s="11"/>
      <c r="S22">
        <f t="shared" si="0"/>
        <v>4</v>
      </c>
      <c r="AF22" s="11"/>
      <c r="AG22" s="11"/>
    </row>
    <row r="23" spans="1:33">
      <c r="A23" t="s">
        <v>348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343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0.81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0.81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390</v>
      </c>
      <c r="B1" s="7" t="s">
        <v>387</v>
      </c>
      <c r="D1" s="7" t="s">
        <v>387</v>
      </c>
      <c r="E1" s="54" t="s">
        <v>401</v>
      </c>
      <c r="K1" t="s">
        <v>394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392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ACTIVE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ACTIVE</v>
      </c>
      <c r="K5" t="s">
        <v>395</v>
      </c>
      <c r="L5" t="s">
        <v>396</v>
      </c>
      <c r="M5" t="s">
        <v>397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ACTIVE</v>
      </c>
      <c r="I7" t="s">
        <v>393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ACTIVE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ACTIVE</v>
      </c>
      <c r="I20" t="s">
        <v>108</v>
      </c>
      <c r="K20" t="s">
        <v>400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400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391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399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388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389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415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398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362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363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364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365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366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367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368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369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370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371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372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373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374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375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376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377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361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379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381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364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365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366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367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368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369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370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371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372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3" t="s">
        <v>379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381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364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365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366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367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368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369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370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371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372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373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374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375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376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377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440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364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365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366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367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368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369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370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371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372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373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374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375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376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377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440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379</v>
      </c>
      <c r="B38" t="s">
        <v>381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381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364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365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366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367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368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369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370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371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372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443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442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4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441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J16" sqref="J16"/>
    </sheetView>
  </sheetViews>
  <sheetFormatPr defaultRowHeight="15"/>
  <cols>
    <col min="1" max="1" width="30.42578125" customWidth="1"/>
    <col min="2" max="2" width="31.5703125" customWidth="1"/>
  </cols>
  <sheetData>
    <row r="1" spans="1:9">
      <c r="A1" s="15" t="s">
        <v>410</v>
      </c>
      <c r="B1" s="15" t="s">
        <v>434</v>
      </c>
      <c r="D1">
        <f>D2*2</f>
        <v>11775.328767123288</v>
      </c>
    </row>
    <row r="2" spans="1:9">
      <c r="A2" s="15" t="s">
        <v>402</v>
      </c>
      <c r="B2" s="15">
        <v>11775</v>
      </c>
      <c r="D2">
        <f>B3/730</f>
        <v>5887.6643835616442</v>
      </c>
      <c r="E2" t="s">
        <v>409</v>
      </c>
    </row>
    <row r="3" spans="1:9">
      <c r="A3" s="15" t="s">
        <v>403</v>
      </c>
      <c r="B3" s="15">
        <v>4297995</v>
      </c>
      <c r="D3" t="s">
        <v>408</v>
      </c>
      <c r="I3" s="1">
        <f>B3*12</f>
        <v>51575940</v>
      </c>
    </row>
    <row r="4" spans="1:9">
      <c r="A4" s="15" t="s">
        <v>435</v>
      </c>
      <c r="B4" s="15" t="s">
        <v>437</v>
      </c>
      <c r="D4" s="46" t="s">
        <v>436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8"/>
  <sheetViews>
    <sheetView tabSelected="1" workbookViewId="0">
      <selection activeCell="K30" sqref="K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9.140625" customWidth="1"/>
    <col min="7" max="7" width="12.7109375" customWidth="1"/>
    <col min="8" max="8" width="24.42578125" customWidth="1"/>
    <col min="9" max="9" width="19.85546875" customWidth="1"/>
    <col min="10" max="10" width="15.7109375" customWidth="1"/>
    <col min="11" max="11" width="12.28515625" customWidth="1"/>
  </cols>
  <sheetData>
    <row r="1" spans="1:10" ht="17.45" customHeight="1">
      <c r="A1" t="s">
        <v>0</v>
      </c>
      <c r="B1" t="s">
        <v>404</v>
      </c>
      <c r="C1" t="s">
        <v>405</v>
      </c>
      <c r="D1" t="s">
        <v>433</v>
      </c>
      <c r="E1" t="s">
        <v>438</v>
      </c>
      <c r="F1" t="s">
        <v>428</v>
      </c>
    </row>
    <row r="2" spans="1:10" ht="17.45" customHeight="1">
      <c r="A2" t="s">
        <v>301</v>
      </c>
      <c r="B2">
        <v>4000</v>
      </c>
      <c r="C2" t="s">
        <v>454</v>
      </c>
      <c r="D2" t="s">
        <v>453</v>
      </c>
      <c r="E2" t="s">
        <v>86</v>
      </c>
      <c r="F2" s="62">
        <f>1-F3-F4-F5</f>
        <v>0.79999999999999993</v>
      </c>
      <c r="H2" t="s">
        <v>301</v>
      </c>
    </row>
    <row r="3" spans="1:10" ht="17.45" customHeight="1">
      <c r="A3" t="s">
        <v>406</v>
      </c>
      <c r="B3">
        <v>1500</v>
      </c>
      <c r="C3" t="s">
        <v>411</v>
      </c>
      <c r="D3" t="s">
        <v>430</v>
      </c>
      <c r="E3" t="s">
        <v>86</v>
      </c>
      <c r="F3" s="62">
        <v>0.1</v>
      </c>
      <c r="H3" t="s">
        <v>422</v>
      </c>
    </row>
    <row r="4" spans="1:10" ht="17.45" customHeight="1">
      <c r="A4" t="s">
        <v>426</v>
      </c>
      <c r="B4">
        <v>500</v>
      </c>
      <c r="C4" t="s">
        <v>425</v>
      </c>
      <c r="D4" t="s">
        <v>431</v>
      </c>
      <c r="E4" t="s">
        <v>86</v>
      </c>
      <c r="F4" s="62">
        <v>0.05</v>
      </c>
      <c r="H4" t="s">
        <v>423</v>
      </c>
    </row>
    <row r="5" spans="1:10" ht="17.45" customHeight="1">
      <c r="A5" t="s">
        <v>407</v>
      </c>
      <c r="B5">
        <v>250</v>
      </c>
      <c r="C5" t="s">
        <v>412</v>
      </c>
      <c r="D5" t="s">
        <v>432</v>
      </c>
      <c r="E5" s="18" t="s">
        <v>86</v>
      </c>
      <c r="F5" s="62">
        <v>0.05</v>
      </c>
      <c r="H5" t="s">
        <v>424</v>
      </c>
      <c r="J5" t="s">
        <v>429</v>
      </c>
    </row>
    <row r="6" spans="1:10">
      <c r="A6" t="s">
        <v>124</v>
      </c>
      <c r="B6">
        <f>J6</f>
        <v>66.748000000000005</v>
      </c>
      <c r="C6" t="s">
        <v>439</v>
      </c>
      <c r="D6" t="s">
        <v>452</v>
      </c>
      <c r="E6" s="18">
        <f>H8</f>
        <v>41070.999885844751</v>
      </c>
      <c r="F6" t="s">
        <v>86</v>
      </c>
      <c r="H6" t="s">
        <v>427</v>
      </c>
      <c r="I6" s="18">
        <f>LoadShifterCap!B3*12</f>
        <v>51575940</v>
      </c>
      <c r="J6">
        <f>[2]node!$C$34*0.74*2</f>
        <v>66.748000000000005</v>
      </c>
    </row>
    <row r="7" spans="1:10">
      <c r="E7" s="18"/>
      <c r="I7">
        <f>I6*0.74</f>
        <v>38166195.600000001</v>
      </c>
    </row>
    <row r="8" spans="1:10">
      <c r="H8" s="18">
        <v>41070.999885844751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7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302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298</v>
      </c>
      <c r="G3" t="s">
        <v>347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297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296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348</v>
      </c>
      <c r="B32" s="15"/>
      <c r="C32" s="15" t="s">
        <v>237</v>
      </c>
      <c r="D32" s="15">
        <v>31</v>
      </c>
    </row>
    <row r="33" spans="1:4">
      <c r="A33" s="15" t="s">
        <v>343</v>
      </c>
      <c r="B33" s="15"/>
      <c r="C33" s="15" t="s">
        <v>237</v>
      </c>
      <c r="D33" s="15">
        <v>32</v>
      </c>
    </row>
    <row r="34" spans="1:4">
      <c r="A34" s="15" t="s">
        <v>344</v>
      </c>
      <c r="B34" s="15"/>
      <c r="C34" s="15" t="s">
        <v>237</v>
      </c>
      <c r="D34" s="15">
        <v>33</v>
      </c>
    </row>
    <row r="35" spans="1:4">
      <c r="A35" s="15" t="s">
        <v>345</v>
      </c>
      <c r="B35" s="15"/>
      <c r="C35" s="15" t="s">
        <v>237</v>
      </c>
      <c r="D35" s="15">
        <v>34</v>
      </c>
    </row>
    <row r="36" spans="1:4">
      <c r="A36" s="15" t="s">
        <v>346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115</v>
      </c>
    </row>
    <row r="3" spans="1:3">
      <c r="A3" t="s">
        <v>311</v>
      </c>
      <c r="B3" t="s">
        <v>1</v>
      </c>
      <c r="C3" t="s">
        <v>114</v>
      </c>
    </row>
    <row r="4" spans="1:3">
      <c r="A4" t="s">
        <v>313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380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I13" sqref="I13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115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111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112</v>
      </c>
      <c r="B4" t="s">
        <v>1</v>
      </c>
      <c r="C4" t="s">
        <v>339</v>
      </c>
      <c r="D4" s="56">
        <v>82099</v>
      </c>
      <c r="F4" t="s">
        <v>445</v>
      </c>
      <c r="H4" s="37">
        <v>47745</v>
      </c>
      <c r="I4" t="s">
        <v>291</v>
      </c>
      <c r="J4" t="s">
        <v>114</v>
      </c>
    </row>
    <row r="5" spans="1:11">
      <c r="A5" t="s">
        <v>114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420</v>
      </c>
      <c r="K5" t="s">
        <v>421</v>
      </c>
    </row>
    <row r="6" spans="1:11">
      <c r="A6" t="s">
        <v>108</v>
      </c>
      <c r="B6" t="s">
        <v>1</v>
      </c>
      <c r="C6" t="s">
        <v>339</v>
      </c>
      <c r="D6" s="18">
        <v>2700</v>
      </c>
      <c r="E6" s="33"/>
      <c r="H6" s="56">
        <v>82099</v>
      </c>
      <c r="I6" t="s">
        <v>416</v>
      </c>
      <c r="J6" s="59" t="s">
        <v>417</v>
      </c>
    </row>
    <row r="7" spans="1:11" ht="15" customHeight="1">
      <c r="A7" t="s">
        <v>95</v>
      </c>
      <c r="B7" t="s">
        <v>1</v>
      </c>
      <c r="C7" t="s">
        <v>339</v>
      </c>
      <c r="D7" s="18">
        <v>12040</v>
      </c>
      <c r="E7" s="33"/>
      <c r="H7" s="56">
        <v>26964</v>
      </c>
      <c r="I7" t="s">
        <v>416</v>
      </c>
      <c r="J7" s="59" t="s">
        <v>418</v>
      </c>
    </row>
    <row r="8" spans="1:11" ht="14.45" customHeight="1">
      <c r="A8" t="s">
        <v>115</v>
      </c>
      <c r="B8" t="s">
        <v>190</v>
      </c>
      <c r="C8" t="s">
        <v>339</v>
      </c>
      <c r="D8" s="18">
        <v>42191.125290999997</v>
      </c>
      <c r="E8" s="33"/>
    </row>
    <row r="9" spans="1:11" ht="14.45" customHeight="1">
      <c r="A9" t="s">
        <v>114</v>
      </c>
      <c r="B9" t="s">
        <v>190</v>
      </c>
      <c r="C9" t="s">
        <v>339</v>
      </c>
      <c r="D9" s="18">
        <v>27840</v>
      </c>
      <c r="E9" s="33"/>
    </row>
    <row r="10" spans="1:11" ht="14.45" customHeight="1">
      <c r="A10" s="11" t="s">
        <v>112</v>
      </c>
      <c r="B10" t="s">
        <v>190</v>
      </c>
      <c r="C10" t="s">
        <v>339</v>
      </c>
      <c r="D10" s="18">
        <v>796910.69999999984</v>
      </c>
      <c r="E10" s="33"/>
    </row>
    <row r="11" spans="1:11" ht="14.45" customHeight="1">
      <c r="E11" s="18"/>
    </row>
    <row r="12" spans="1:11" ht="14.45" customHeight="1"/>
    <row r="13" spans="1:11" ht="14.45" customHeight="1">
      <c r="B13" s="18"/>
      <c r="E13" s="33"/>
    </row>
    <row r="14" spans="1:11" ht="14.45" customHeight="1">
      <c r="B14" s="18"/>
      <c r="E14" s="33"/>
    </row>
    <row r="15" spans="1:11" ht="14.45" customHeight="1">
      <c r="C15" s="33"/>
      <c r="D15" s="33"/>
      <c r="E15" s="33"/>
    </row>
    <row r="16" spans="1:11" ht="14.45" customHeight="1">
      <c r="C16" s="33"/>
      <c r="D16" s="33"/>
      <c r="E16" s="33"/>
    </row>
    <row r="17" spans="4:10" ht="14.4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255</v>
      </c>
      <c r="C1" s="46"/>
    </row>
    <row r="2" spans="1:3">
      <c r="A2" t="s">
        <v>382</v>
      </c>
      <c r="B2" t="s">
        <v>384</v>
      </c>
    </row>
    <row r="3" spans="1:3">
      <c r="A3" t="s">
        <v>383</v>
      </c>
      <c r="B3" t="s">
        <v>384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312</v>
      </c>
      <c r="B7">
        <v>10</v>
      </c>
      <c r="D7" s="18"/>
      <c r="E7" s="18">
        <v>290.54545454545456</v>
      </c>
      <c r="G7" s="47" t="s">
        <v>385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6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6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5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6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6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6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6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6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6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6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6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6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5"/>
  <cols>
    <col min="1" max="1" width="18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353</v>
      </c>
      <c r="F1" t="s">
        <v>354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419</v>
      </c>
      <c r="B15" s="61" t="s">
        <v>419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G3"/>
  <sheetViews>
    <sheetView workbookViewId="0">
      <selection activeCell="K5" sqref="K5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</cols>
  <sheetData>
    <row r="1" spans="1:7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459</v>
      </c>
    </row>
    <row r="2" spans="1:7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75000</v>
      </c>
      <c r="F2" s="15" t="s">
        <v>190</v>
      </c>
      <c r="G2" s="15">
        <v>1</v>
      </c>
    </row>
    <row r="3" spans="1:7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75000</v>
      </c>
      <c r="F3" s="15" t="s">
        <v>1</v>
      </c>
      <c r="G3" s="1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E29" sqref="E29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252</v>
      </c>
      <c r="C1" s="15" t="s">
        <v>253</v>
      </c>
      <c r="D1" s="15" t="s">
        <v>4</v>
      </c>
      <c r="E1" s="15" t="s">
        <v>458</v>
      </c>
      <c r="F1" s="15" t="s">
        <v>451</v>
      </c>
      <c r="G1" s="15" t="s">
        <v>455</v>
      </c>
      <c r="H1" s="15" t="s">
        <v>19</v>
      </c>
      <c r="I1" s="15" t="s">
        <v>249</v>
      </c>
      <c r="J1" s="15" t="s">
        <v>254</v>
      </c>
      <c r="L1" t="s">
        <v>446</v>
      </c>
    </row>
    <row r="2" spans="1:12">
      <c r="A2" s="15" t="s">
        <v>250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456</v>
      </c>
    </row>
    <row r="3" spans="1:12">
      <c r="A3" s="15" t="s">
        <v>251</v>
      </c>
      <c r="B3" s="15">
        <v>1600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457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O41" sqref="O41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293</v>
      </c>
      <c r="B1" t="s">
        <v>442</v>
      </c>
      <c r="H1" t="s">
        <v>448</v>
      </c>
      <c r="I1" t="s">
        <v>449</v>
      </c>
      <c r="J1" t="s">
        <v>450</v>
      </c>
    </row>
    <row r="2" spans="1:10">
      <c r="A2" s="15">
        <v>2020</v>
      </c>
      <c r="B2" s="15">
        <v>25000</v>
      </c>
      <c r="D2" t="s">
        <v>444</v>
      </c>
      <c r="G2">
        <v>33165</v>
      </c>
      <c r="H2" s="65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447</v>
      </c>
      <c r="H3" s="65">
        <v>0.1</v>
      </c>
      <c r="I3" s="18">
        <f t="shared" ref="I3:I4" si="0">H3*$G$2</f>
        <v>3316.5</v>
      </c>
      <c r="J3">
        <v>3000</v>
      </c>
    </row>
    <row r="4" spans="1:10">
      <c r="H4" s="65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D16" sqref="A1:D16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349</v>
      </c>
      <c r="C16">
        <v>0</v>
      </c>
      <c r="D16" s="58">
        <v>0</v>
      </c>
    </row>
    <row r="19" spans="3:3">
      <c r="C19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D18" sqref="D18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386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349</v>
      </c>
      <c r="B11" s="15">
        <v>1.02</v>
      </c>
      <c r="C11" s="15">
        <v>1.03</v>
      </c>
      <c r="D11" s="15">
        <v>0.98</v>
      </c>
      <c r="E11" s="15" t="s">
        <v>350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2023-11-08T16:37:27Z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