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6F34B0B3-A820-4853-B13F-A61AA855800B}" xr6:coauthVersionLast="47" xr6:coauthVersionMax="47" xr10:uidLastSave="{00000000-0000-0000-0000-000000000000}"/>
  <bookViews>
    <workbookView xWindow="-120" yWindow="-16320" windowWidth="29040" windowHeight="15840" tabRatio="826" activeTab="11" xr2:uid="{83D55FD4-1814-4229-ACF7-7739455E9410}"/>
  </bookViews>
  <sheets>
    <sheet name="Sheet1" sheetId="1" r:id="rId1"/>
    <sheet name="test" sheetId="4" r:id="rId2"/>
    <sheet name="npv_real" sheetId="6" r:id="rId3"/>
    <sheet name="npv" sheetId="2" r:id="rId4"/>
    <sheet name="annuity" sheetId="3" r:id="rId5"/>
    <sheet name="CONE" sheetId="7" r:id="rId6"/>
    <sheet name="testclearing" sheetId="14" r:id="rId7"/>
    <sheet name="groupedPP_CS" sheetId="16" r:id="rId8"/>
    <sheet name="groupedPP_CS (2)" sheetId="26" r:id="rId9"/>
    <sheet name="Sheet4" sheetId="24" r:id="rId10"/>
    <sheet name="Sheet5" sheetId="25" r:id="rId11"/>
    <sheet name="ugorupedCS" sheetId="22" r:id="rId12"/>
    <sheet name="ungroupedCSsetdemand" sheetId="23" r:id="rId13"/>
    <sheet name="capacityMarket iterations examp" sheetId="27" r:id="rId14"/>
    <sheet name="no invest limit last bids" sheetId="10" r:id="rId15"/>
    <sheet name="no invest limit first bids" sheetId="11" r:id="rId16"/>
    <sheet name="priceCapCONE,CM0" sheetId="12" r:id="rId17"/>
    <sheet name="Sheet2" sheetId="17" r:id="rId18"/>
    <sheet name="capacitySubscription" sheetId="18" r:id="rId19"/>
    <sheet name="cone 1,5" sheetId="15" r:id="rId20"/>
    <sheet name="Sheet3" sheetId="19" r:id="rId21"/>
    <sheet name="grouped" sheetId="20" r:id="rId22"/>
  </sheets>
  <definedNames>
    <definedName name="_xlnm._FilterDatabase" localSheetId="13" hidden="1">'capacityMarket iterations examp'!$N$1:$P$1</definedName>
    <definedName name="_xlnm._FilterDatabase" localSheetId="18" hidden="1">capacitySubscription!$J$1:$M$1</definedName>
    <definedName name="_xlnm._FilterDatabase" localSheetId="19" hidden="1">'cone 1,5'!$A$1:$E$1</definedName>
    <definedName name="_xlnm._FilterDatabase" localSheetId="21" hidden="1">grouped!$N$1:$S$1</definedName>
    <definedName name="_xlnm._FilterDatabase" localSheetId="7" hidden="1">groupedPP_CS!$B$1:$G$1</definedName>
    <definedName name="_xlnm._FilterDatabase" localSheetId="8" hidden="1">'groupedPP_CS (2)'!$C$1:$G$1</definedName>
    <definedName name="_xlnm._FilterDatabase" localSheetId="15" hidden="1">'no invest limit first bids'!$A$1:$E$1</definedName>
    <definedName name="_xlnm._FilterDatabase" localSheetId="14" hidden="1">'no invest limit last bids'!$C$1:$E$1</definedName>
    <definedName name="_xlnm._FilterDatabase" localSheetId="16" hidden="1">'priceCapCONE,CM0'!$I$1:$M$1</definedName>
    <definedName name="_xlnm._FilterDatabase" localSheetId="17" hidden="1">Sheet2!$K$1:$P$1</definedName>
    <definedName name="_xlnm._FilterDatabase" localSheetId="20" hidden="1">Sheet3!$A$1:$F$1</definedName>
    <definedName name="_xlnm._FilterDatabase" localSheetId="9" hidden="1">Sheet4!$I$1:$J$8</definedName>
    <definedName name="_xlnm._FilterDatabase" localSheetId="10" hidden="1">Sheet5!$A$1:$G$20</definedName>
    <definedName name="_xlnm._FilterDatabase" localSheetId="11" hidden="1">ugorupedCS!$B$1:$G$1</definedName>
    <definedName name="_xlnm._FilterDatabase" localSheetId="12" hidden="1">ungroupedCSsetdemand!$B$1:$G$1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7" l="1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E2" i="27"/>
  <c r="E3" i="27" s="1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A4" i="27"/>
  <c r="A5" i="27"/>
  <c r="A6" i="27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3" i="27"/>
  <c r="A2" i="27"/>
  <c r="A10" i="25"/>
  <c r="A11" i="25"/>
  <c r="A12" i="25"/>
  <c r="A13" i="25"/>
  <c r="A14" i="25" s="1"/>
  <c r="A15" i="25" s="1"/>
  <c r="A16" i="25" s="1"/>
  <c r="A17" i="25" s="1"/>
  <c r="A18" i="25" s="1"/>
  <c r="A19" i="25" s="1"/>
  <c r="A20" i="25" s="1"/>
  <c r="A53" i="26"/>
  <c r="A54" i="26"/>
  <c r="A49" i="26"/>
  <c r="A50" i="26" s="1"/>
  <c r="A51" i="26" s="1"/>
  <c r="A52" i="26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" i="26"/>
  <c r="A3" i="26"/>
  <c r="A2" i="26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H4" i="22"/>
  <c r="H5" i="22"/>
  <c r="H6" i="22" s="1"/>
  <c r="H7" i="22" s="1"/>
  <c r="H8" i="22" s="1"/>
  <c r="H3" i="22"/>
  <c r="H2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3" i="22"/>
  <c r="A2" i="22"/>
  <c r="I2" i="16"/>
  <c r="I3" i="16" s="1"/>
  <c r="I4" i="16" s="1"/>
  <c r="I5" i="16" s="1"/>
  <c r="I6" i="16" s="1"/>
  <c r="I7" i="16" s="1"/>
  <c r="I8" i="16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H7" i="19"/>
  <c r="Q6" i="19"/>
  <c r="Q3" i="19"/>
  <c r="H3" i="19"/>
  <c r="U2" i="19"/>
  <c r="Z3" i="19" l="1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2" i="19"/>
  <c r="U85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J4" i="18"/>
  <c r="J5" i="18" s="1"/>
  <c r="J6" i="18" s="1"/>
  <c r="J7" i="18" s="1"/>
  <c r="J8" i="18" s="1"/>
  <c r="J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3" i="18"/>
  <c r="A2" i="18"/>
  <c r="H2" i="17"/>
  <c r="J2" i="17"/>
  <c r="J3" i="17" s="1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C9" i="14" l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L33" i="14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G9" i="14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Q2" i="7"/>
  <c r="V2" i="7"/>
  <c r="V5" i="7" s="1"/>
  <c r="Q3" i="7"/>
  <c r="V3" i="7"/>
  <c r="Q4" i="7"/>
  <c r="V4" i="7"/>
  <c r="Q5" i="7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2" i="10"/>
  <c r="B18" i="7"/>
  <c r="C18" i="7"/>
  <c r="B5" i="7" l="1"/>
  <c r="D1" i="7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D18" i="7" l="1"/>
  <c r="D2" i="7"/>
  <c r="I20" i="7" s="1"/>
  <c r="L20" i="7" s="1"/>
  <c r="B9" i="7"/>
  <c r="G20" i="7"/>
  <c r="F33" i="7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G32" i="7"/>
  <c r="G31" i="7"/>
  <c r="G29" i="7"/>
  <c r="G28" i="7"/>
  <c r="G25" i="7"/>
  <c r="G24" i="7"/>
  <c r="G27" i="7"/>
  <c r="G35" i="7"/>
  <c r="G23" i="7"/>
  <c r="G26" i="7"/>
  <c r="G21" i="7"/>
  <c r="G22" i="7"/>
  <c r="G30" i="7"/>
  <c r="G2" i="7"/>
  <c r="G3" i="7" s="1"/>
  <c r="K1" i="7" s="1"/>
  <c r="B13" i="7"/>
  <c r="B12" i="7" s="1"/>
  <c r="D6" i="7" l="1"/>
  <c r="G34" i="7"/>
  <c r="G33" i="7"/>
  <c r="G39" i="7"/>
  <c r="F45" i="7"/>
  <c r="G44" i="7"/>
  <c r="G41" i="7"/>
  <c r="G40" i="7"/>
  <c r="G37" i="7"/>
  <c r="G43" i="7"/>
  <c r="G36" i="7"/>
  <c r="G38" i="7"/>
  <c r="G42" i="7"/>
  <c r="I21" i="7"/>
  <c r="L21" i="7" s="1"/>
  <c r="J20" i="7"/>
  <c r="C20" i="7"/>
  <c r="D20" i="7" s="1"/>
  <c r="C19" i="7"/>
  <c r="B19" i="7"/>
  <c r="B20" i="7"/>
  <c r="B21" i="7" s="1"/>
  <c r="B4" i="7"/>
  <c r="G14" i="6"/>
  <c r="G13" i="6"/>
  <c r="E14" i="6"/>
  <c r="E13" i="6"/>
  <c r="B13" i="6"/>
  <c r="B14" i="6"/>
  <c r="D13" i="6"/>
  <c r="D14" i="6"/>
  <c r="B9" i="6"/>
  <c r="E7" i="6"/>
  <c r="B4" i="6"/>
  <c r="G1" i="6"/>
  <c r="G4" i="6" s="1"/>
  <c r="E1" i="6"/>
  <c r="E4" i="6" s="1"/>
  <c r="E7" i="2"/>
  <c r="F20" i="2" s="1"/>
  <c r="E1" i="2"/>
  <c r="E4" i="2" s="1"/>
  <c r="E20" i="2" s="1"/>
  <c r="G1" i="4"/>
  <c r="G4" i="4" s="1"/>
  <c r="G5" i="4"/>
  <c r="B1" i="4"/>
  <c r="B4" i="4" s="1"/>
  <c r="E17" i="4" s="1"/>
  <c r="E1" i="4" l="1"/>
  <c r="E4" i="4" s="1"/>
  <c r="E20" i="4" s="1"/>
  <c r="F46" i="7"/>
  <c r="G45" i="7"/>
  <c r="J21" i="7"/>
  <c r="I22" i="7"/>
  <c r="L22" i="7" s="1"/>
  <c r="C21" i="7"/>
  <c r="B22" i="7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6" i="4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B16" i="7" l="1"/>
  <c r="B48" i="7"/>
  <c r="B49" i="7" s="1"/>
  <c r="B50" i="7" s="1"/>
  <c r="F47" i="7"/>
  <c r="G46" i="7"/>
  <c r="J22" i="7"/>
  <c r="I23" i="7"/>
  <c r="L23" i="7" s="1"/>
  <c r="D19" i="7"/>
  <c r="C22" i="7"/>
  <c r="D22" i="7" s="1"/>
  <c r="D21" i="7"/>
  <c r="O3" i="6"/>
  <c r="N3" i="6"/>
  <c r="N2" i="6"/>
  <c r="O2" i="6"/>
  <c r="G14" i="4"/>
  <c r="G7" i="4" s="1"/>
  <c r="G13" i="4"/>
  <c r="F48" i="7" l="1"/>
  <c r="G47" i="7"/>
  <c r="J23" i="7"/>
  <c r="I24" i="7"/>
  <c r="L24" i="7" s="1"/>
  <c r="C23" i="7"/>
  <c r="B18" i="4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A1" i="3"/>
  <c r="B1" i="3"/>
  <c r="G1" i="2"/>
  <c r="G20" i="2"/>
  <c r="G21" i="2" s="1"/>
  <c r="I20" i="2"/>
  <c r="I21" i="2" s="1"/>
  <c r="I19" i="2"/>
  <c r="B6" i="3" l="1"/>
  <c r="F21" i="2"/>
  <c r="F22" i="2" s="1"/>
  <c r="G4" i="2"/>
  <c r="F49" i="7"/>
  <c r="G48" i="7"/>
  <c r="J24" i="7"/>
  <c r="I25" i="7"/>
  <c r="L25" i="7" s="1"/>
  <c r="C24" i="7"/>
  <c r="D23" i="7"/>
  <c r="B13" i="4"/>
  <c r="B14" i="4"/>
  <c r="E18" i="4"/>
  <c r="E21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F50" i="7" l="1"/>
  <c r="G50" i="7" s="1"/>
  <c r="G49" i="7"/>
  <c r="J25" i="7"/>
  <c r="I26" i="7"/>
  <c r="L26" i="7" s="1"/>
  <c r="C25" i="7"/>
  <c r="D24" i="7"/>
  <c r="E22" i="2"/>
  <c r="E13" i="4"/>
  <c r="E19" i="4"/>
  <c r="E14" i="4" s="1"/>
  <c r="E7" i="4" s="1"/>
  <c r="J18" i="2"/>
  <c r="J19" i="2" s="1"/>
  <c r="G15" i="7" l="1"/>
  <c r="G16" i="7"/>
  <c r="J26" i="7"/>
  <c r="I27" i="7"/>
  <c r="L27" i="7" s="1"/>
  <c r="C26" i="7"/>
  <c r="D25" i="7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J27" i="7" l="1"/>
  <c r="I28" i="7"/>
  <c r="L28" i="7" s="1"/>
  <c r="C27" i="7"/>
  <c r="D26" i="7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E17" i="2" l="1"/>
  <c r="D20" i="2"/>
  <c r="J28" i="7"/>
  <c r="I29" i="7"/>
  <c r="L29" i="7" s="1"/>
  <c r="C28" i="7"/>
  <c r="D27" i="7"/>
  <c r="G23" i="2"/>
  <c r="B18" i="2"/>
  <c r="I22" i="2"/>
  <c r="J21" i="2"/>
  <c r="D18" i="2"/>
  <c r="B19" i="2"/>
  <c r="G17" i="2" l="1"/>
  <c r="F17" i="2" s="1"/>
  <c r="E18" i="2"/>
  <c r="J29" i="7"/>
  <c r="I30" i="7"/>
  <c r="L30" i="7" s="1"/>
  <c r="C29" i="7"/>
  <c r="D28" i="7"/>
  <c r="E19" i="2"/>
  <c r="E14" i="2" s="1"/>
  <c r="G18" i="2"/>
  <c r="F18" i="2" s="1"/>
  <c r="O2" i="2"/>
  <c r="N2" i="2"/>
  <c r="G24" i="2"/>
  <c r="I23" i="2"/>
  <c r="J22" i="2"/>
  <c r="D19" i="2"/>
  <c r="B13" i="2"/>
  <c r="B14" i="2"/>
  <c r="J30" i="7" l="1"/>
  <c r="I31" i="7"/>
  <c r="L31" i="7" s="1"/>
  <c r="C30" i="7"/>
  <c r="D29" i="7"/>
  <c r="O3" i="2"/>
  <c r="D14" i="2"/>
  <c r="N3" i="2"/>
  <c r="G19" i="2"/>
  <c r="F19" i="2" s="1"/>
  <c r="F14" i="2" s="1"/>
  <c r="G25" i="2"/>
  <c r="I24" i="2"/>
  <c r="J23" i="2"/>
  <c r="D13" i="2"/>
  <c r="F13" i="2" l="1"/>
  <c r="J31" i="7"/>
  <c r="I32" i="7"/>
  <c r="L32" i="7" s="1"/>
  <c r="C31" i="7"/>
  <c r="D30" i="7"/>
  <c r="G26" i="2"/>
  <c r="J24" i="2"/>
  <c r="I25" i="2"/>
  <c r="J25" i="2" s="1"/>
  <c r="J32" i="7" l="1"/>
  <c r="I33" i="7"/>
  <c r="L33" i="7" s="1"/>
  <c r="C32" i="7"/>
  <c r="D31" i="7"/>
  <c r="G27" i="2"/>
  <c r="I26" i="2"/>
  <c r="J33" i="7" l="1"/>
  <c r="I34" i="7"/>
  <c r="L34" i="7" s="1"/>
  <c r="C33" i="7"/>
  <c r="D32" i="7"/>
  <c r="G28" i="2"/>
  <c r="I27" i="2"/>
  <c r="J26" i="2"/>
  <c r="J34" i="7" l="1"/>
  <c r="I35" i="7"/>
  <c r="L35" i="7" s="1"/>
  <c r="C34" i="7"/>
  <c r="D33" i="7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J35" i="7" l="1"/>
  <c r="I36" i="7"/>
  <c r="L36" i="7" s="1"/>
  <c r="C35" i="7"/>
  <c r="D34" i="7"/>
  <c r="G13" i="2"/>
  <c r="I29" i="2"/>
  <c r="J28" i="2"/>
  <c r="J36" i="7" l="1"/>
  <c r="I37" i="7"/>
  <c r="L37" i="7" s="1"/>
  <c r="C36" i="7"/>
  <c r="D35" i="7"/>
  <c r="I30" i="2"/>
  <c r="J29" i="2"/>
  <c r="J37" i="7" l="1"/>
  <c r="I38" i="7"/>
  <c r="L38" i="7" s="1"/>
  <c r="C37" i="7"/>
  <c r="D36" i="7"/>
  <c r="I31" i="2"/>
  <c r="J30" i="2"/>
  <c r="J38" i="7" l="1"/>
  <c r="I39" i="7"/>
  <c r="L39" i="7" s="1"/>
  <c r="C38" i="7"/>
  <c r="D37" i="7"/>
  <c r="I32" i="2"/>
  <c r="J31" i="2"/>
  <c r="J39" i="7" l="1"/>
  <c r="I40" i="7"/>
  <c r="L40" i="7" s="1"/>
  <c r="C39" i="7"/>
  <c r="D38" i="7"/>
  <c r="I33" i="2"/>
  <c r="J32" i="2"/>
  <c r="J40" i="7" l="1"/>
  <c r="I41" i="7"/>
  <c r="L41" i="7" s="1"/>
  <c r="C40" i="7"/>
  <c r="D39" i="7"/>
  <c r="I34" i="2"/>
  <c r="J33" i="2"/>
  <c r="J41" i="7" l="1"/>
  <c r="I42" i="7"/>
  <c r="L42" i="7" s="1"/>
  <c r="C41" i="7"/>
  <c r="D40" i="7"/>
  <c r="I35" i="2"/>
  <c r="J34" i="2"/>
  <c r="J42" i="7" l="1"/>
  <c r="I43" i="7"/>
  <c r="L43" i="7" s="1"/>
  <c r="C42" i="7"/>
  <c r="D41" i="7"/>
  <c r="I36" i="2"/>
  <c r="J35" i="2"/>
  <c r="J43" i="7" l="1"/>
  <c r="I44" i="7"/>
  <c r="L44" i="7" s="1"/>
  <c r="C43" i="7"/>
  <c r="D42" i="7"/>
  <c r="I37" i="2"/>
  <c r="J36" i="2"/>
  <c r="J44" i="7" l="1"/>
  <c r="I45" i="7"/>
  <c r="L45" i="7" s="1"/>
  <c r="C44" i="7"/>
  <c r="D43" i="7"/>
  <c r="I38" i="2"/>
  <c r="J37" i="2"/>
  <c r="J45" i="7" l="1"/>
  <c r="I46" i="7"/>
  <c r="L46" i="7" s="1"/>
  <c r="C45" i="7"/>
  <c r="D44" i="7"/>
  <c r="I39" i="2"/>
  <c r="J38" i="2"/>
  <c r="J46" i="7" l="1"/>
  <c r="I47" i="7"/>
  <c r="L47" i="7" s="1"/>
  <c r="C46" i="7"/>
  <c r="D45" i="7"/>
  <c r="I40" i="2"/>
  <c r="J39" i="2"/>
  <c r="J47" i="7" l="1"/>
  <c r="I48" i="7"/>
  <c r="L48" i="7" s="1"/>
  <c r="C47" i="7"/>
  <c r="D46" i="7"/>
  <c r="I41" i="2"/>
  <c r="J40" i="2"/>
  <c r="J48" i="7" l="1"/>
  <c r="I49" i="7"/>
  <c r="L49" i="7" s="1"/>
  <c r="C48" i="7"/>
  <c r="D47" i="7"/>
  <c r="I42" i="2"/>
  <c r="J41" i="2"/>
  <c r="J49" i="7" l="1"/>
  <c r="I50" i="7"/>
  <c r="C49" i="7"/>
  <c r="D48" i="7"/>
  <c r="I43" i="2"/>
  <c r="J42" i="2"/>
  <c r="J50" i="7" l="1"/>
  <c r="J15" i="7" s="1"/>
  <c r="L50" i="7"/>
  <c r="L15" i="7" s="1"/>
  <c r="M15" i="7" s="1"/>
  <c r="C50" i="7"/>
  <c r="D50" i="7" s="1"/>
  <c r="D15" i="7" s="1"/>
  <c r="D16" i="7" s="1"/>
  <c r="D49" i="7"/>
  <c r="H6" i="6"/>
  <c r="I44" i="2"/>
  <c r="J43" i="2"/>
  <c r="J16" i="7" l="1"/>
  <c r="D17" i="7"/>
  <c r="I45" i="2"/>
  <c r="J44" i="2"/>
  <c r="K3" i="7" l="1"/>
  <c r="K4" i="7"/>
  <c r="I46" i="2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C16" i="1" s="1"/>
  <c r="D16" i="1" s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  <c r="A2" i="25"/>
  <c r="A3" i="25"/>
  <c r="A4" i="25"/>
  <c r="A5" i="25"/>
  <c r="A6" i="25" s="1"/>
  <c r="A7" i="25" s="1"/>
  <c r="A8" i="25" s="1"/>
  <c r="A9" i="25" s="1"/>
</calcChain>
</file>

<file path=xl/sharedStrings.xml><?xml version="1.0" encoding="utf-8"?>
<sst xmlns="http://schemas.openxmlformats.org/spreadsheetml/2006/main" count="1540" uniqueCount="627">
  <si>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</si>
  <si>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</si>
  <si>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</si>
  <si>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</si>
  <si>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</si>
  <si>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</si>
  <si>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</si>
  <si>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</si>
  <si>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</si>
  <si>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</si>
  <si>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</si>
  <si>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</si>
  <si>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</si>
  <si>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</si>
  <si>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</si>
  <si>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</si>
  <si>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</si>
  <si>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</si>
  <si>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</si>
  <si>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</si>
  <si>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</si>
  <si>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</si>
  <si>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</si>
  <si>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</si>
  <si>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</si>
  <si>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</si>
  <si>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</si>
  <si>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</si>
  <si>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</si>
  <si>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</si>
  <si>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</si>
  <si>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</si>
  <si>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</si>
  <si>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</si>
  <si>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</si>
  <si>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</si>
  <si>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</si>
  <si>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</si>
  <si>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</si>
  <si>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</si>
  <si>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</si>
  <si>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</si>
  <si>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</si>
  <si>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</si>
  <si>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</si>
  <si>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</si>
  <si>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</si>
  <si>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</si>
  <si>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</si>
  <si>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</si>
  <si>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</si>
  <si>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</si>
  <si>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</si>
  <si>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</si>
  <si>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</si>
  <si>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</si>
  <si>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</si>
  <si>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</si>
  <si>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</si>
  <si>
    <t>solar</t>
  </si>
  <si>
    <t>turbine</t>
  </si>
  <si>
    <t>fixed costs</t>
  </si>
  <si>
    <t>profits</t>
  </si>
  <si>
    <t>construction and lifetime</t>
  </si>
  <si>
    <t>CONE  fix</t>
  </si>
  <si>
    <t>CONE var</t>
  </si>
  <si>
    <t>LOLE</t>
  </si>
  <si>
    <t>VOLL</t>
  </si>
  <si>
    <t>Eur/MWh</t>
  </si>
  <si>
    <t>fuel price</t>
  </si>
  <si>
    <t>efficiency</t>
  </si>
  <si>
    <t>fuel costs</t>
  </si>
  <si>
    <t>CO2 costs</t>
  </si>
  <si>
    <t>turbine CO2 intensity</t>
  </si>
  <si>
    <t>Eur/ton</t>
  </si>
  <si>
    <t>&lt; the needed cone if considered that there are loans, is much lower</t>
  </si>
  <si>
    <t>ACER</t>
  </si>
  <si>
    <t>factor</t>
  </si>
  <si>
    <t>derating factor</t>
  </si>
  <si>
    <t>technologyname</t>
  </si>
  <si>
    <t>price_to_bid</t>
  </si>
  <si>
    <t xml:space="preserve"> profits</t>
  </si>
  <si>
    <t>fixed_on_m_cost</t>
  </si>
  <si>
    <t>pending_loan</t>
  </si>
  <si>
    <t>yearly payments</t>
  </si>
  <si>
    <t>no downpayments</t>
  </si>
  <si>
    <t>eur/MW/y</t>
  </si>
  <si>
    <t>eur/mw</t>
  </si>
  <si>
    <t>Lithium ion battery20532600081</t>
  </si>
  <si>
    <t>Wind Offshore53</t>
  </si>
  <si>
    <t>Wind Offshore54</t>
  </si>
  <si>
    <t>Wind Onshore24</t>
  </si>
  <si>
    <t>Wind Offshore55</t>
  </si>
  <si>
    <t>Solar PV large36</t>
  </si>
  <si>
    <t>Solar PV large37</t>
  </si>
  <si>
    <t>Wind Onshore25</t>
  </si>
  <si>
    <t>Solar PV large38</t>
  </si>
  <si>
    <t>Solar PV large39</t>
  </si>
  <si>
    <t>Wind Offshore56</t>
  </si>
  <si>
    <t>Solar PV large40</t>
  </si>
  <si>
    <t>Solar PV large41</t>
  </si>
  <si>
    <t>Wind Offshore57</t>
  </si>
  <si>
    <t>Solar PV large42</t>
  </si>
  <si>
    <t>Wind Onshore26</t>
  </si>
  <si>
    <t>Solar PV large43</t>
  </si>
  <si>
    <t>Wind Offshore58</t>
  </si>
  <si>
    <t>Solar PV large44</t>
  </si>
  <si>
    <t>Solar PV large45</t>
  </si>
  <si>
    <t>Wind Offshore59</t>
  </si>
  <si>
    <t>Solar PV large46</t>
  </si>
  <si>
    <t>Wind Offshore60</t>
  </si>
  <si>
    <t>Solar PV large47</t>
  </si>
  <si>
    <t>Wind Offshore61</t>
  </si>
  <si>
    <t>Wind Onshore27</t>
  </si>
  <si>
    <t>Solar PV large48</t>
  </si>
  <si>
    <t>Solar PV large49</t>
  </si>
  <si>
    <t>Wind Offshore20530100082</t>
  </si>
  <si>
    <t>Solar PV large20540300086</t>
  </si>
  <si>
    <t>hydrogen turbine74</t>
  </si>
  <si>
    <t>hydrogen turbine72</t>
  </si>
  <si>
    <t>hydrogen turbine73</t>
  </si>
  <si>
    <t>hydrogen turbine70</t>
  </si>
  <si>
    <t>hydrogen turbine71</t>
  </si>
  <si>
    <t>hydrogen turbine69</t>
  </si>
  <si>
    <t>hydrogen turbine68</t>
  </si>
  <si>
    <t>hydrogen turbine67</t>
  </si>
  <si>
    <t>hydrogen turbine20543300084</t>
  </si>
  <si>
    <t>hydrogen turbine66</t>
  </si>
  <si>
    <t>Wind Offshore50</t>
  </si>
  <si>
    <t>Wind Offshore51</t>
  </si>
  <si>
    <t>Wind Offshore52</t>
  </si>
  <si>
    <t>Wind Onshore23</t>
  </si>
  <si>
    <t>Solar PV large31</t>
  </si>
  <si>
    <t>Solar PV large32</t>
  </si>
  <si>
    <t>Solar PV large33</t>
  </si>
  <si>
    <t>Solar PV large34</t>
  </si>
  <si>
    <t>Solar PV large35</t>
  </si>
  <si>
    <t>hydrogen turbine20543300155</t>
  </si>
  <si>
    <t>hydrogen turbine20543300156</t>
  </si>
  <si>
    <t>hydrogen turbine20543300154</t>
  </si>
  <si>
    <t>hydrogen turbine20543300153</t>
  </si>
  <si>
    <t>hydrogen turbine20543300152</t>
  </si>
  <si>
    <t>hydrogen turbine20543300151</t>
  </si>
  <si>
    <t>hydrogen turbine20543300150</t>
  </si>
  <si>
    <t>hydrogen turbine20543300147</t>
  </si>
  <si>
    <t>hydrogen turbine20543300148</t>
  </si>
  <si>
    <t>hydrogen turbine20543300149</t>
  </si>
  <si>
    <t>hydrogen turbine20543300145</t>
  </si>
  <si>
    <t>hydrogen turbine20543300146</t>
  </si>
  <si>
    <t>hydrogen turbine20543300142</t>
  </si>
  <si>
    <t>hydrogen turbine20543300143</t>
  </si>
  <si>
    <t>hydrogen turbine20543300144</t>
  </si>
  <si>
    <t>hydrogen turbine20543300140</t>
  </si>
  <si>
    <t>hydrogen turbine20543300141</t>
  </si>
  <si>
    <t>hydrogen turbine20543300138</t>
  </si>
  <si>
    <t>hydrogen turbine20543300139</t>
  </si>
  <si>
    <t>hydrogen turbine20543300137</t>
  </si>
  <si>
    <t>hydrogen turbine20543300157</t>
  </si>
  <si>
    <t>hydrogen turbine64</t>
  </si>
  <si>
    <t>hydrogen turbine20543300158</t>
  </si>
  <si>
    <t>hydrogen turbine20543300159</t>
  </si>
  <si>
    <t>hydrogen turbine20543300160</t>
  </si>
  <si>
    <t>hydrogen turbine65</t>
  </si>
  <si>
    <t>hydrogen turbine62</t>
  </si>
  <si>
    <t>hydrogen turbine63</t>
  </si>
  <si>
    <t>hydrogen turbine20533300083</t>
  </si>
  <si>
    <t>bids iteration 1</t>
  </si>
  <si>
    <t>bids iteration 50</t>
  </si>
  <si>
    <t>Lithium ion battery20752600356</t>
  </si>
  <si>
    <t>Lithium ion battery20762600393</t>
  </si>
  <si>
    <t>Lithium ion battery20772600398</t>
  </si>
  <si>
    <t>Lithium ion battery20782600420</t>
  </si>
  <si>
    <t>Lithium ion battery20832600477</t>
  </si>
  <si>
    <t>Wind Offshore20600100163</t>
  </si>
  <si>
    <t>Wind Offshore20660100232</t>
  </si>
  <si>
    <t>Wind Onshore20660200234</t>
  </si>
  <si>
    <t>Wind Offshore20670100240</t>
  </si>
  <si>
    <t>Solar PV large20670300241</t>
  </si>
  <si>
    <t>Wind Offshore20680100258</t>
  </si>
  <si>
    <t>Solar PV large20680300260</t>
  </si>
  <si>
    <t>Solar PV large20690300268</t>
  </si>
  <si>
    <t>Wind Offshore20700100290</t>
  </si>
  <si>
    <t>Solar PV large20700300292</t>
  </si>
  <si>
    <t>Wind Onshore20710200313</t>
  </si>
  <si>
    <t>Solar PV large20710300312</t>
  </si>
  <si>
    <t>Solar PV large20720300322</t>
  </si>
  <si>
    <t>Solar PV large20730300328</t>
  </si>
  <si>
    <t>Wind Offshore20740100350</t>
  </si>
  <si>
    <t>Solar PV large20740300352</t>
  </si>
  <si>
    <t>Wind Offshore20760100394</t>
  </si>
  <si>
    <t>Wind Onshore20760200395</t>
  </si>
  <si>
    <t>Wind Offshore20780100421</t>
  </si>
  <si>
    <t>Solar PV large20790300431</t>
  </si>
  <si>
    <t>Wind Offshore20800100440</t>
  </si>
  <si>
    <t>Solar PV large20800300441</t>
  </si>
  <si>
    <t>Wind Offshore20810100458</t>
  </si>
  <si>
    <t>Solar PV large20810300459</t>
  </si>
  <si>
    <t>Wind Offshore20820100471</t>
  </si>
  <si>
    <t>Solar PV large20820300472</t>
  </si>
  <si>
    <t>Solar PV large20850300482</t>
  </si>
  <si>
    <t>Wind Onshore20860200504</t>
  </si>
  <si>
    <t>Solar PV large20860300503</t>
  </si>
  <si>
    <t>Wind Offshore20870100527</t>
  </si>
  <si>
    <t>Solar PV large20870300529</t>
  </si>
  <si>
    <t>Solar PV large20880300544</t>
  </si>
  <si>
    <t>Wind Onshore20900200561</t>
  </si>
  <si>
    <t>Solar PV large20900300560</t>
  </si>
  <si>
    <t>Wind Onshore20910200562</t>
  </si>
  <si>
    <t>Solar PV large20910300581</t>
  </si>
  <si>
    <t>Solar PV large20920300599</t>
  </si>
  <si>
    <t>Solar PV large20930300600</t>
  </si>
  <si>
    <t>Solar PV large20930300601</t>
  </si>
  <si>
    <t>Solar PV large20930300602</t>
  </si>
  <si>
    <t>Solar PV large20930300603</t>
  </si>
  <si>
    <t>Solar PV large20930300604</t>
  </si>
  <si>
    <t>hydrogen turbine20683300259</t>
  </si>
  <si>
    <t>hydrogen turbine20763300373</t>
  </si>
  <si>
    <t>hydrogen turbine20793300430</t>
  </si>
  <si>
    <t>hydrogen turbine20703300291</t>
  </si>
  <si>
    <t>hydrogen turbine20883300543</t>
  </si>
  <si>
    <t>hydrogen turbine20743300351</t>
  </si>
  <si>
    <t>hydrogen turbine20923300598</t>
  </si>
  <si>
    <t>hydrogen turbine20873300528</t>
  </si>
  <si>
    <t xml:space="preserve">bids </t>
  </si>
  <si>
    <t>hydrogen turbine20603300164</t>
  </si>
  <si>
    <t>Wind Onshore20620200180</t>
  </si>
  <si>
    <t>hydrogen turbine20623300179</t>
  </si>
  <si>
    <t>Wind Onshore20630200182</t>
  </si>
  <si>
    <t>Solar PV large20630300186</t>
  </si>
  <si>
    <t>Solar PV large20640300194</t>
  </si>
  <si>
    <t>Solar PV large20650300205</t>
  </si>
  <si>
    <t>Solar PV large20660300233</t>
  </si>
  <si>
    <t>peak load 43513.47279244981</t>
  </si>
  <si>
    <t>clearing price  36937.0</t>
  </si>
  <si>
    <t>total_supply 1800.0</t>
  </si>
  <si>
    <t>Eur/MW-h</t>
  </si>
  <si>
    <t>bids iteration1</t>
  </si>
  <si>
    <t>Average</t>
  </si>
  <si>
    <t>CONE</t>
  </si>
  <si>
    <t>clearing price  26457.648089573824</t>
  </si>
  <si>
    <t>price</t>
  </si>
  <si>
    <t>amount</t>
  </si>
  <si>
    <t>dummy</t>
  </si>
  <si>
    <t>Lithium ion battery21</t>
  </si>
  <si>
    <t>Lithium ion battery20532600055</t>
  </si>
  <si>
    <t>Lithium ion battery20542600058</t>
  </si>
  <si>
    <t>Wind Offshore9</t>
  </si>
  <si>
    <t>Solar PV large7</t>
  </si>
  <si>
    <t>Wind Offshore8</t>
  </si>
  <si>
    <t>Wind Offshore10</t>
  </si>
  <si>
    <t>Wind Onshore20</t>
  </si>
  <si>
    <t>Solar PV large6</t>
  </si>
  <si>
    <t>Solar PV large20530300057</t>
  </si>
  <si>
    <t>hydrogen turbine20543300095</t>
  </si>
  <si>
    <t>hydrogen turbine20543300096</t>
  </si>
  <si>
    <t>hydrogen turbine20543300097</t>
  </si>
  <si>
    <t>hydrogen turbine20543300098</t>
  </si>
  <si>
    <t>hydrogen turbine20543300099</t>
  </si>
  <si>
    <t>hydrogen turbine20543300100</t>
  </si>
  <si>
    <t>hydrogen turbine20543300101</t>
  </si>
  <si>
    <t>hydrogen turbine20543300102</t>
  </si>
  <si>
    <t>hydrogen turbine20543300103</t>
  </si>
  <si>
    <t>hydrogen turbine20543300104</t>
  </si>
  <si>
    <t>hydrogen turbine20543300105</t>
  </si>
  <si>
    <t>hydrogen turbine20543300106</t>
  </si>
  <si>
    <t>hydrogen turbine20543300107</t>
  </si>
  <si>
    <t>hydrogen turbine20543300108</t>
  </si>
  <si>
    <t>hydrogen turbine20543300109</t>
  </si>
  <si>
    <t>hydrogen turbine20543300110</t>
  </si>
  <si>
    <t>hydrogen turbine20543300111</t>
  </si>
  <si>
    <t>hydrogen turbine20543300124</t>
  </si>
  <si>
    <t>hydrogen turbine20543300125</t>
  </si>
  <si>
    <t>hydrogen turbine20543300122</t>
  </si>
  <si>
    <t>hydrogen turbine20543300123</t>
  </si>
  <si>
    <t>hydrogen turbine20543300094</t>
  </si>
  <si>
    <t>hydrogen turbine20543300120</t>
  </si>
  <si>
    <t>hydrogen turbine20543300121</t>
  </si>
  <si>
    <t>hydrogen turbine20543300113</t>
  </si>
  <si>
    <t>hydrogen turbine20543300114</t>
  </si>
  <si>
    <t>hydrogen turbine20543300115</t>
  </si>
  <si>
    <t>hydrogen turbine20543300116</t>
  </si>
  <si>
    <t>hydrogen turbine20543300117</t>
  </si>
  <si>
    <t>hydrogen turbine20543300119</t>
  </si>
  <si>
    <t>hydrogen turbine20543300112</t>
  </si>
  <si>
    <t>hydrogen turbine20543300118</t>
  </si>
  <si>
    <t>hydrogen turbine20543300126</t>
  </si>
  <si>
    <t>hydrogen turbine20543300060</t>
  </si>
  <si>
    <t>hydrogen turbine20543300061</t>
  </si>
  <si>
    <t>hydrogen turbine20543300091</t>
  </si>
  <si>
    <t>hydrogen turbine20543300093</t>
  </si>
  <si>
    <t>hydrogen turbine20543300062</t>
  </si>
  <si>
    <t>hydrogen turbine20543300063</t>
  </si>
  <si>
    <t>hydrogen turbine20543300064</t>
  </si>
  <si>
    <t>hydrogen turbine20543300065</t>
  </si>
  <si>
    <t>hydrogen turbine20543300066</t>
  </si>
  <si>
    <t>hydrogen turbine20543300067</t>
  </si>
  <si>
    <t>hydrogen turbine20543300068</t>
  </si>
  <si>
    <t>hydrogen turbine20543300069</t>
  </si>
  <si>
    <t>hydrogen turbine20543300070</t>
  </si>
  <si>
    <t>hydrogen turbine20543300071</t>
  </si>
  <si>
    <t>hydrogen turbine20543300072</t>
  </si>
  <si>
    <t>hydrogen turbine20543300073</t>
  </si>
  <si>
    <t>hydrogen turbine20543300074</t>
  </si>
  <si>
    <t>hydrogen turbine20543300075</t>
  </si>
  <si>
    <t>hydrogen turbine20543300076</t>
  </si>
  <si>
    <t>hydrogen turbine20543300090</t>
  </si>
  <si>
    <t>hydrogen turbine20543300092</t>
  </si>
  <si>
    <t>hydrogen turbine20543300077</t>
  </si>
  <si>
    <t>hydrogen turbine20543300127</t>
  </si>
  <si>
    <t>hydrogen turbine12</t>
  </si>
  <si>
    <t>hydrogen turbine13</t>
  </si>
  <si>
    <t>hydrogen turbine14</t>
  </si>
  <si>
    <t>hydrogen turbine15</t>
  </si>
  <si>
    <t>hydrogen turbine16</t>
  </si>
  <si>
    <t>hydrogen turbine17</t>
  </si>
  <si>
    <t>hydrogen turbine18</t>
  </si>
  <si>
    <t>hydrogen turbine19</t>
  </si>
  <si>
    <t>hydrogen turbine20533300056</t>
  </si>
  <si>
    <t>hydrogen turbine20543300059</t>
  </si>
  <si>
    <t>hydrogen turbine20543300078</t>
  </si>
  <si>
    <t>hydrogen turbine20543300079</t>
  </si>
  <si>
    <t>hydrogen turbine20543300080</t>
  </si>
  <si>
    <t>hydrogen turbine20543300081</t>
  </si>
  <si>
    <t>hydrogen turbine20543300082</t>
  </si>
  <si>
    <t>hydrogen turbine20543300083</t>
  </si>
  <si>
    <t>hydrogen turbine20543300085</t>
  </si>
  <si>
    <t>hydrogen turbine20543300086</t>
  </si>
  <si>
    <t>hydrogen turbine20543300087</t>
  </si>
  <si>
    <t>hydrogen turbine20543300088</t>
  </si>
  <si>
    <t>hydrogen turbine20543300089</t>
  </si>
  <si>
    <t>hydrogen turbine20543300128</t>
  </si>
  <si>
    <t>CONE = 60000</t>
  </si>
  <si>
    <t>bid</t>
  </si>
  <si>
    <t>cummulative</t>
  </si>
  <si>
    <t>hydrogen turbine20613300150</t>
  </si>
  <si>
    <t>Wind Offshore20620100174</t>
  </si>
  <si>
    <t>hydrogen turbine20633300177</t>
  </si>
  <si>
    <t>Solar PV large20640300182</t>
  </si>
  <si>
    <t>hydrogen turbine20643300180</t>
  </si>
  <si>
    <t>Solar PV large20650300187</t>
  </si>
  <si>
    <t>hydrogen turbine20653300186</t>
  </si>
  <si>
    <t>Wind Onshore20660200215</t>
  </si>
  <si>
    <t>Solar PV large20660300214</t>
  </si>
  <si>
    <t>hydrogen turbine20663300213</t>
  </si>
  <si>
    <t>Solar PV large20670300218</t>
  </si>
  <si>
    <t>Wind Offshore20680100235</t>
  </si>
  <si>
    <t>Solar PV large20680300236</t>
  </si>
  <si>
    <t>hydrogen turbine20683300233</t>
  </si>
  <si>
    <t>Solar PV large20690300239</t>
  </si>
  <si>
    <t>Wind Offshore20700100256</t>
  </si>
  <si>
    <t>Solar PV large20700300257</t>
  </si>
  <si>
    <t>hydrogen turbine20703300254</t>
  </si>
  <si>
    <t>Wind Onshore20710200273</t>
  </si>
  <si>
    <t>Solar PV large20710300272</t>
  </si>
  <si>
    <t>Solar PV large20720300278</t>
  </si>
  <si>
    <t>hydrogen turbine20723300277</t>
  </si>
  <si>
    <t>Solar PV large20730300281</t>
  </si>
  <si>
    <t>Wind Offshore20740100289</t>
  </si>
  <si>
    <t>Solar PV large20740300290</t>
  </si>
  <si>
    <t>hydrogen turbine20743300288</t>
  </si>
  <si>
    <t>Lithium ion battery20752600291</t>
  </si>
  <si>
    <t>Wind Offshore20760100299</t>
  </si>
  <si>
    <t>Wind Onshore20760200300</t>
  </si>
  <si>
    <t>Lithium ion battery20762600297</t>
  </si>
  <si>
    <t>Wind Onshore20770200301</t>
  </si>
  <si>
    <t>Lithium ion battery20772600302</t>
  </si>
  <si>
    <t>hydrogen turbine20773300303</t>
  </si>
  <si>
    <t>Wind Offshore20780100310</t>
  </si>
  <si>
    <t>Wind Onshore20780200304</t>
  </si>
  <si>
    <t>Solar PV large20790300311</t>
  </si>
  <si>
    <t>Wind Offshore20800100316</t>
  </si>
  <si>
    <t>Solar PV large20800300315</t>
  </si>
  <si>
    <t>Wind Offshore20810100323</t>
  </si>
  <si>
    <t>Solar PV large20810300324</t>
  </si>
  <si>
    <t>Wind Offshore20820100330</t>
  </si>
  <si>
    <t>Solar PV large20820300331</t>
  </si>
  <si>
    <t>Solar PV large20830300336</t>
  </si>
  <si>
    <t>hydrogen turbine20833300338</t>
  </si>
  <si>
    <t>hydrogen turbine20843300339</t>
  </si>
  <si>
    <t>Solar PV large20850300343</t>
  </si>
  <si>
    <t>hydrogen turbine20853300342</t>
  </si>
  <si>
    <t>Wind Onshore20860200351</t>
  </si>
  <si>
    <t>Solar PV large20860300350</t>
  </si>
  <si>
    <t>hydrogen turbine20863300349</t>
  </si>
  <si>
    <t>Wind Offshore20870100359</t>
  </si>
  <si>
    <t>Wind Onshore20870200352</t>
  </si>
  <si>
    <t>Solar PV large20870300360</t>
  </si>
  <si>
    <t>Solar PV large20880300365</t>
  </si>
  <si>
    <t>hydrogen turbine20883300364</t>
  </si>
  <si>
    <t>Solar PV large20890300369</t>
  </si>
  <si>
    <t>hydrogen turbine20893300367</t>
  </si>
  <si>
    <t>Wind Offshore20900100399</t>
  </si>
  <si>
    <t>Wind Onshore20900200400</t>
  </si>
  <si>
    <t>Solar PV large20900300398</t>
  </si>
  <si>
    <t>volume</t>
  </si>
  <si>
    <t>&lt; realized</t>
  </si>
  <si>
    <t>&lt;estimated</t>
  </si>
  <si>
    <t>year39</t>
  </si>
  <si>
    <t>year36</t>
  </si>
  <si>
    <t>for year 40</t>
  </si>
  <si>
    <t>Wind Offshore20900100380</t>
  </si>
  <si>
    <t>Wind Offshore20900100381</t>
  </si>
  <si>
    <t>Wind Offshore20900100382</t>
  </si>
  <si>
    <t>Wind Offshore20900100383</t>
  </si>
  <si>
    <t>Wind Offshore20900100384</t>
  </si>
  <si>
    <t>Wind Offshore20900100385</t>
  </si>
  <si>
    <t>Wind Offshore20900100386</t>
  </si>
  <si>
    <t>Wind Offshore20900100387</t>
  </si>
  <si>
    <t>Wind Offshore20900100388</t>
  </si>
  <si>
    <t>Wind Offshore20900100389</t>
  </si>
  <si>
    <t>Wind Offshore20900100390</t>
  </si>
  <si>
    <t>Wind Offshore20900100391</t>
  </si>
  <si>
    <t>Wind Offshore20900100392</t>
  </si>
  <si>
    <t>Wind Offshore20900100393</t>
  </si>
  <si>
    <t>Wind Offshore20900100394</t>
  </si>
  <si>
    <t>Wind Offshore20900100395</t>
  </si>
  <si>
    <t>Wind Offshore20900100396</t>
  </si>
  <si>
    <t>Wind Onshore20900200370</t>
  </si>
  <si>
    <t>Wind Onshore20900200371</t>
  </si>
  <si>
    <t>Wind Onshore20900200372</t>
  </si>
  <si>
    <t>Wind Onshore20900200373</t>
  </si>
  <si>
    <t>Wind Onshore20900200374</t>
  </si>
  <si>
    <t>Wind Onshore20900200375</t>
  </si>
  <si>
    <t>Wind Onshore20900200376</t>
  </si>
  <si>
    <t>Wind Onshore20900200377</t>
  </si>
  <si>
    <t>Wind Onshore20900200378</t>
  </si>
  <si>
    <t>Wind Onshore20900200379</t>
  </si>
  <si>
    <t>Solar PV large20500300037</t>
  </si>
  <si>
    <t>realized</t>
  </si>
  <si>
    <t>price_cap</t>
  </si>
  <si>
    <t>Solar PV large20500300039</t>
  </si>
  <si>
    <t>Lithium ion battery20512600043</t>
  </si>
  <si>
    <t>Solar PV large20520300044</t>
  </si>
  <si>
    <t>Lithium ion battery20532600057</t>
  </si>
  <si>
    <t>hydrogen turbine20533300058</t>
  </si>
  <si>
    <t>supply</t>
  </si>
  <si>
    <t>demand</t>
  </si>
  <si>
    <t>quantity 2175.6736396224906price46531.0</t>
  </si>
  <si>
    <t>quantity 36986.45187358234price40000.0</t>
  </si>
  <si>
    <t>Wind Offshore20500100079</t>
  </si>
  <si>
    <t>Lithium ion battery20502600078</t>
  </si>
  <si>
    <t>hydrogen turbine20503300073</t>
  </si>
  <si>
    <t>hydrogen turbine20503300074</t>
  </si>
  <si>
    <t>hydrogen turbine20503300075</t>
  </si>
  <si>
    <t>hydrogen turbine20503300076</t>
  </si>
  <si>
    <t>hydrogen turbine20503300077</t>
  </si>
  <si>
    <t>hydrogen turbine20503300080</t>
  </si>
  <si>
    <t>Solar PV large28</t>
  </si>
  <si>
    <t>Solar PV large29</t>
  </si>
  <si>
    <t>Solar PV large30</t>
  </si>
  <si>
    <t>vol</t>
  </si>
  <si>
    <t>quantity</t>
  </si>
  <si>
    <t>Lithium ion battery20502600088</t>
  </si>
  <si>
    <t>hydrogen turbine20503300089</t>
  </si>
  <si>
    <t>Wind Offshore20510100091</t>
  </si>
  <si>
    <t>hydrogen turbine20513300090</t>
  </si>
  <si>
    <t>Solar PV large20520300093</t>
  </si>
  <si>
    <t>hydrogen turbine20523300092</t>
  </si>
  <si>
    <t>Solar PV large20540300098</t>
  </si>
  <si>
    <t>Wind Offshore20560100105</t>
  </si>
  <si>
    <t>Solar PV large20560300106</t>
  </si>
  <si>
    <t>hydrogen turbine20563300104</t>
  </si>
  <si>
    <t>Solar PV large20570300110</t>
  </si>
  <si>
    <t>Wind Offshore20580100132</t>
  </si>
  <si>
    <t>Wind Onshore20580200134</t>
  </si>
  <si>
    <t>Solar PV large20580300133</t>
  </si>
  <si>
    <t>hydrogen turbine20583300130</t>
  </si>
  <si>
    <t>Solar PV large20590300137</t>
  </si>
  <si>
    <t>Wind Offshore20600100149</t>
  </si>
  <si>
    <t>Solar PV large20600300150</t>
  </si>
  <si>
    <t>Solar PV large20610300153</t>
  </si>
  <si>
    <t>Wind Offshore20620100177</t>
  </si>
  <si>
    <t>Wind Onshore20620200179</t>
  </si>
  <si>
    <t>Solar PV large20620300178</t>
  </si>
  <si>
    <t>Solar PV large20630300185</t>
  </si>
  <si>
    <t>hydrogen turbine20633300184</t>
  </si>
  <si>
    <t>Wind Offshore20640100186</t>
  </si>
  <si>
    <t>Wind Offshore20640100187</t>
  </si>
  <si>
    <t>Wind Offshore20640100188</t>
  </si>
  <si>
    <t>Wind Offshore20640100189</t>
  </si>
  <si>
    <t>Solar PV large20640300190</t>
  </si>
  <si>
    <t>Solar PV large20640300191</t>
  </si>
  <si>
    <t>Solar PV large20640300192</t>
  </si>
  <si>
    <t>Solar PV large20640300193</t>
  </si>
  <si>
    <t>Solar PV large20640300195</t>
  </si>
  <si>
    <t>Solar PV large20640300196</t>
  </si>
  <si>
    <t>Solar PV large20640300197</t>
  </si>
  <si>
    <t xml:space="preserve">capacity subscription </t>
  </si>
  <si>
    <t>hydrogen turbine20523300094</t>
  </si>
  <si>
    <t>Wind Offshore20560100108</t>
  </si>
  <si>
    <t>hydrogen turbine20563300106</t>
  </si>
  <si>
    <t>Solar PV large20570300112</t>
  </si>
  <si>
    <t>Wind Offshore20580100134</t>
  </si>
  <si>
    <t>Wind Onshore20580200136</t>
  </si>
  <si>
    <t>Solar PV large20580300135</t>
  </si>
  <si>
    <t>hydrogen turbine20583300132</t>
  </si>
  <si>
    <t>Solar PV large20590300139</t>
  </si>
  <si>
    <t>Wind Offshore20600100153</t>
  </si>
  <si>
    <t>Solar PV large20600300154</t>
  </si>
  <si>
    <t>hydrogen turbine20603300151</t>
  </si>
  <si>
    <t>Solar PV large20610300157</t>
  </si>
  <si>
    <t>Wind Offshore20620100182</t>
  </si>
  <si>
    <t>Wind Onshore20620200184</t>
  </si>
  <si>
    <t>Solar PV large20620300183</t>
  </si>
  <si>
    <t>hydrogen turbine20623300180</t>
  </si>
  <si>
    <t>Solar PV large20630300188</t>
  </si>
  <si>
    <t>Wind Offshore20640100202</t>
  </si>
  <si>
    <t>Solar PV large20640300203</t>
  </si>
  <si>
    <t>hydrogen turbine20643300201</t>
  </si>
  <si>
    <t>Solar PV large20650300207</t>
  </si>
  <si>
    <t>Wind Offshore20660100230</t>
  </si>
  <si>
    <t>Wind Onshore20660200232</t>
  </si>
  <si>
    <t>Solar PV large20660300231</t>
  </si>
  <si>
    <t>hydrogen turbine20663300229</t>
  </si>
  <si>
    <t>Solar PV large20670300236</t>
  </si>
  <si>
    <t>Solar PV large20680300241</t>
  </si>
  <si>
    <t>hydrogen turbine20683300240</t>
  </si>
  <si>
    <t>Solar PV large20690300245</t>
  </si>
  <si>
    <t>Wind Offshore20700100252</t>
  </si>
  <si>
    <t>Wind Onshore20710200264</t>
  </si>
  <si>
    <t>Solar PV large20710300263</t>
  </si>
  <si>
    <t>Wind Offshore20720100279</t>
  </si>
  <si>
    <t>Solar PV large20720300280</t>
  </si>
  <si>
    <t>Solar PV large20730300283</t>
  </si>
  <si>
    <t>Wind Offshore20740100292</t>
  </si>
  <si>
    <t>Solar PV large20740300293</t>
  </si>
  <si>
    <t>hydrogen turbine20743300284</t>
  </si>
  <si>
    <t>Wind Offshore20760100301</t>
  </si>
  <si>
    <t>Wind Onshore20760200302</t>
  </si>
  <si>
    <t>Solar PV large20760300300</t>
  </si>
  <si>
    <t>hydrogen turbine20763300296</t>
  </si>
  <si>
    <t>Wind Offshore20770100308</t>
  </si>
  <si>
    <t>Solar PV large20770300309</t>
  </si>
  <si>
    <t>Wind Offshore20780100313</t>
  </si>
  <si>
    <t>Solar PV large20790300316</t>
  </si>
  <si>
    <t>Wind Offshore20800100326</t>
  </si>
  <si>
    <t>hydrogen turbine20803300327</t>
  </si>
  <si>
    <t>Solar PV large20810300328</t>
  </si>
  <si>
    <t>Solar PV large20810300329</t>
  </si>
  <si>
    <t>Solar PV large20810300330</t>
  </si>
  <si>
    <t>hydrogen turbine20633300044</t>
  </si>
  <si>
    <t>Solar PV large20650300083</t>
  </si>
  <si>
    <t>Lithium ion battery20652600081</t>
  </si>
  <si>
    <t>hydrogen turbine20653300082</t>
  </si>
  <si>
    <t>Lithium ion battery20662600084</t>
  </si>
  <si>
    <t>Wind Offshore20670100115</t>
  </si>
  <si>
    <t>Solar PV large20670300117</t>
  </si>
  <si>
    <t>hydrogen turbine20673300116</t>
  </si>
  <si>
    <t>Wind Offshore20680100118</t>
  </si>
  <si>
    <t>Solar PV large20680300119</t>
  </si>
  <si>
    <t>Lithium ion battery20692600127</t>
  </si>
  <si>
    <t>hydrogen turbine20693300128</t>
  </si>
  <si>
    <t>Solar PV large20740300156</t>
  </si>
  <si>
    <t>Wind Onshore20770200169</t>
  </si>
  <si>
    <t>Wind Offshore20780100187</t>
  </si>
  <si>
    <t>Solar PV large20780300188</t>
  </si>
  <si>
    <t>hydrogen turbine20783300184</t>
  </si>
  <si>
    <t>Wind Offshore20790100214</t>
  </si>
  <si>
    <t>Solar PV large20790300213</t>
  </si>
  <si>
    <t>Wind Offshore20500100090</t>
  </si>
  <si>
    <t>hydrogen turbine20503300091</t>
  </si>
  <si>
    <t>hydrogen turbine20513300106</t>
  </si>
  <si>
    <t>Solar PV large20520300111</t>
  </si>
  <si>
    <t>hydrogen turbine20523300109</t>
  </si>
  <si>
    <t>Solar PV large20540300117</t>
  </si>
  <si>
    <t>Wind Offshore20560100123</t>
  </si>
  <si>
    <t>Solar PV large20560300124</t>
  </si>
  <si>
    <t>Solar PV large20570300127</t>
  </si>
  <si>
    <t>Wind Offshore20580100150</t>
  </si>
  <si>
    <t>Wind Onshore20580200152</t>
  </si>
  <si>
    <t>Solar PV large20580300151</t>
  </si>
  <si>
    <t>hydrogen turbine20583300148</t>
  </si>
  <si>
    <t>Solar PV large20590300155</t>
  </si>
  <si>
    <t>Wind Offshore20600100167</t>
  </si>
  <si>
    <t>Solar PV large20600300168</t>
  </si>
  <si>
    <t>hydrogen turbine20603300165</t>
  </si>
  <si>
    <t>Solar PV large20610300171</t>
  </si>
  <si>
    <t>Wind Offshore20620100194</t>
  </si>
  <si>
    <t>Wind Onshore20620200196</t>
  </si>
  <si>
    <t>Solar PV large20620300195</t>
  </si>
  <si>
    <t>hydrogen turbine20623300192</t>
  </si>
  <si>
    <t>Solar PV large20630300199</t>
  </si>
  <si>
    <t>Wind Offshore20640100213</t>
  </si>
  <si>
    <t>Solar PV large20640300214</t>
  </si>
  <si>
    <t>hydrogen turbine20643300212</t>
  </si>
  <si>
    <t>Wind Offshore20650100215</t>
  </si>
  <si>
    <t>Solar PV large20650300218</t>
  </si>
  <si>
    <t>Wind Offshore20660100242</t>
  </si>
  <si>
    <t>Wind Onshore20660200244</t>
  </si>
  <si>
    <t>Solar PV large20660300243</t>
  </si>
  <si>
    <t>hydrogen turbine20663300241</t>
  </si>
  <si>
    <t>Solar PV large20670300248</t>
  </si>
  <si>
    <t>Solar PV large20680300253</t>
  </si>
  <si>
    <t>hydrogen turbine20683300252</t>
  </si>
  <si>
    <t>Solar PV large20690300257</t>
  </si>
  <si>
    <t>Wind Offshore20700100271</t>
  </si>
  <si>
    <t>Solar PV large20700300272</t>
  </si>
  <si>
    <t>Lithium ion battery20702600270</t>
  </si>
  <si>
    <t>hydrogen turbine20703300268</t>
  </si>
  <si>
    <t>Wind Offshore20710100284</t>
  </si>
  <si>
    <t>Wind Onshore20710200294</t>
  </si>
  <si>
    <t>Solar PV large20710300293</t>
  </si>
  <si>
    <t>Lithium ion battery20712600292</t>
  </si>
  <si>
    <t>Wind Offshore20720100309</t>
  </si>
  <si>
    <t>Solar PV large20720300310</t>
  </si>
  <si>
    <t>hydrogen turbine20723300308</t>
  </si>
  <si>
    <t>Solar PV large20730300314</t>
  </si>
  <si>
    <t>Wind Offshore20740100315</t>
  </si>
  <si>
    <t>Wind Offshore20740100316</t>
  </si>
  <si>
    <t>Wind Offshore20740100317</t>
  </si>
  <si>
    <t>Wind Offshore20740100318</t>
  </si>
  <si>
    <t>Wind Offshore20740100319</t>
  </si>
  <si>
    <t>Wind Offshore20740100320</t>
  </si>
  <si>
    <t>Solar PV large20740300321</t>
  </si>
  <si>
    <t>Solar PV large20740300322</t>
  </si>
  <si>
    <t>Solar PV large20740300323</t>
  </si>
  <si>
    <t>Solar PV large20740300324</t>
  </si>
  <si>
    <t>Solar PV large20740300325</t>
  </si>
  <si>
    <t>Wind Offshore20740100326</t>
  </si>
  <si>
    <t>Solar PV large20740300327</t>
  </si>
  <si>
    <t>Lithium ion battery20742600328</t>
  </si>
  <si>
    <t xml:space="preserve">price cap </t>
  </si>
  <si>
    <t>Lithium ion battery20742600330</t>
  </si>
  <si>
    <t>hydrogen turbine20743300329</t>
  </si>
  <si>
    <t>&lt; Solar needed more</t>
  </si>
  <si>
    <t>year 2070</t>
  </si>
  <si>
    <t>iteration5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</si>
</sst>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6" fontId="9" fillId="0" borderId="0" xfId="0" applyNumberFormat="1" applyFon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0" fillId="3" borderId="1" xfId="2" applyNumberFormat="1" applyBorder="1"/>
    <xf numFmtId="44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2" borderId="0" xfId="0" applyFill="1"/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3" borderId="0" xfId="2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testclearing!$B$1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37B-A415-375836F06813}"/>
            </c:ext>
          </c:extLst>
        </c:ser>
        <c:ser>
          <c:idx val="1"/>
          <c:order val="1"/>
          <c:tx>
            <c:strRef>
              <c:f>testclearing!$C$1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5-437B-A415-375836F06813}"/>
            </c:ext>
          </c:extLst>
        </c:ser>
        <c:ser>
          <c:idx val="2"/>
          <c:order val="2"/>
          <c:tx>
            <c:strRef>
              <c:f>testclearing!$E$1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testclearing!$E$2:$E$61</c:f>
              <c:numCache>
                <c:formatCode>General</c:formatCode>
                <c:ptCount val="60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  <c:pt idx="21">
                  <c:v>41000</c:v>
                </c:pt>
                <c:pt idx="22">
                  <c:v>42000</c:v>
                </c:pt>
                <c:pt idx="23">
                  <c:v>43000</c:v>
                </c:pt>
                <c:pt idx="24">
                  <c:v>44000</c:v>
                </c:pt>
                <c:pt idx="25">
                  <c:v>45000</c:v>
                </c:pt>
                <c:pt idx="26">
                  <c:v>46000</c:v>
                </c:pt>
                <c:pt idx="27">
                  <c:v>47000</c:v>
                </c:pt>
                <c:pt idx="28">
                  <c:v>48000</c:v>
                </c:pt>
                <c:pt idx="29">
                  <c:v>49000</c:v>
                </c:pt>
                <c:pt idx="30">
                  <c:v>50000</c:v>
                </c:pt>
                <c:pt idx="31">
                  <c:v>51000</c:v>
                </c:pt>
                <c:pt idx="32">
                  <c:v>52000</c:v>
                </c:pt>
                <c:pt idx="33">
                  <c:v>53000</c:v>
                </c:pt>
                <c:pt idx="34">
                  <c:v>54000</c:v>
                </c:pt>
                <c:pt idx="35">
                  <c:v>55000</c:v>
                </c:pt>
                <c:pt idx="36">
                  <c:v>56000</c:v>
                </c:pt>
                <c:pt idx="37">
                  <c:v>57000</c:v>
                </c:pt>
                <c:pt idx="38">
                  <c:v>58000</c:v>
                </c:pt>
                <c:pt idx="39">
                  <c:v>59000</c:v>
                </c:pt>
                <c:pt idx="40">
                  <c:v>60000</c:v>
                </c:pt>
                <c:pt idx="41">
                  <c:v>61000</c:v>
                </c:pt>
                <c:pt idx="42">
                  <c:v>62000</c:v>
                </c:pt>
                <c:pt idx="43">
                  <c:v>63000</c:v>
                </c:pt>
                <c:pt idx="44">
                  <c:v>64000</c:v>
                </c:pt>
                <c:pt idx="45">
                  <c:v>65000</c:v>
                </c:pt>
                <c:pt idx="46">
                  <c:v>66000</c:v>
                </c:pt>
                <c:pt idx="47">
                  <c:v>67000</c:v>
                </c:pt>
                <c:pt idx="48">
                  <c:v>68000</c:v>
                </c:pt>
                <c:pt idx="49">
                  <c:v>69000</c:v>
                </c:pt>
                <c:pt idx="50">
                  <c:v>70000</c:v>
                </c:pt>
                <c:pt idx="51">
                  <c:v>71000</c:v>
                </c:pt>
                <c:pt idx="52">
                  <c:v>72000</c:v>
                </c:pt>
                <c:pt idx="53">
                  <c:v>73000</c:v>
                </c:pt>
                <c:pt idx="54">
                  <c:v>74000</c:v>
                </c:pt>
                <c:pt idx="55">
                  <c:v>75000</c:v>
                </c:pt>
                <c:pt idx="56">
                  <c:v>76000</c:v>
                </c:pt>
                <c:pt idx="57">
                  <c:v>77000</c:v>
                </c:pt>
                <c:pt idx="58">
                  <c:v>78000</c:v>
                </c:pt>
                <c:pt idx="59">
                  <c:v>79000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5-437B-A415-375836F06813}"/>
            </c:ext>
          </c:extLst>
        </c:ser>
        <c:ser>
          <c:idx val="3"/>
          <c:order val="3"/>
          <c:tx>
            <c:strRef>
              <c:f>testclearing!$F$1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testclearing!$F$2:$F$61</c:f>
              <c:numCache>
                <c:formatCode>General</c:formatCode>
                <c:ptCount val="6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5-437B-A415-375836F06813}"/>
            </c:ext>
          </c:extLst>
        </c:ser>
        <c:ser>
          <c:idx val="4"/>
          <c:order val="4"/>
          <c:tx>
            <c:strRef>
              <c:f>testclearing!$G$1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95-437B-A415-375836F06813}"/>
            </c:ext>
          </c:extLst>
        </c:ser>
        <c:ser>
          <c:idx val="5"/>
          <c:order val="5"/>
          <c:tx>
            <c:strRef>
              <c:f>testclearing!$H$1</c:f>
              <c:strCache>
                <c:ptCount val="1"/>
                <c:pt idx="0">
                  <c:v>dummy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testclearing!$H$2:$H$61</c:f>
              <c:numCache>
                <c:formatCode>General</c:formatCode>
                <c:ptCount val="6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40000</c:v>
                </c:pt>
                <c:pt idx="39">
                  <c:v>30000</c:v>
                </c:pt>
                <c:pt idx="40">
                  <c:v>20000</c:v>
                </c:pt>
                <c:pt idx="41">
                  <c:v>10000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95-437B-A415-375836F0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61200"/>
        <c:axId val="155754608"/>
      </c:scatterChart>
      <c:valAx>
        <c:axId val="9721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54608"/>
        <c:crosses val="autoZero"/>
        <c:crossBetween val="midCat"/>
      </c:valAx>
      <c:valAx>
        <c:axId val="155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21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price cap = 2*CONE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invest limit last bids'!$J$1</c:f>
              <c:strCache>
                <c:ptCount val="1"/>
                <c:pt idx="0">
                  <c:v>bids iteration 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33604.609280411598</c:v>
                </c:pt>
                <c:pt idx="6">
                  <c:v>34223.402222299199</c:v>
                </c:pt>
                <c:pt idx="7">
                  <c:v>34349.023433273498</c:v>
                </c:pt>
                <c:pt idx="8">
                  <c:v>34475.272750302298</c:v>
                </c:pt>
                <c:pt idx="9">
                  <c:v>34602.153313916497</c:v>
                </c:pt>
                <c:pt idx="10">
                  <c:v>34729.6682803488</c:v>
                </c:pt>
                <c:pt idx="11">
                  <c:v>34857.820821613197</c:v>
                </c:pt>
                <c:pt idx="12">
                  <c:v>34986.614125583903</c:v>
                </c:pt>
                <c:pt idx="13">
                  <c:v>35003.999486959001</c:v>
                </c:pt>
                <c:pt idx="14">
                  <c:v>35116.051396074501</c:v>
                </c:pt>
                <c:pt idx="15">
                  <c:v>35246.135852917498</c:v>
                </c:pt>
                <c:pt idx="16">
                  <c:v>35376.870732044597</c:v>
                </c:pt>
                <c:pt idx="17">
                  <c:v>35508.259285567503</c:v>
                </c:pt>
                <c:pt idx="18">
                  <c:v>35640.3047818579</c:v>
                </c:pt>
                <c:pt idx="19">
                  <c:v>35773.0105056299</c:v>
                </c:pt>
                <c:pt idx="20">
                  <c:v>35906.3797931546</c:v>
                </c:pt>
                <c:pt idx="21">
                  <c:v>36039.8274594209</c:v>
                </c:pt>
                <c:pt idx="22">
                  <c:v>36173.629173935798</c:v>
                </c:pt>
                <c:pt idx="23">
                  <c:v>36303.7977551925</c:v>
                </c:pt>
                <c:pt idx="24">
                  <c:v>36433.070603529799</c:v>
                </c:pt>
                <c:pt idx="25">
                  <c:v>36556.464367648899</c:v>
                </c:pt>
                <c:pt idx="26">
                  <c:v>44063.952207137198</c:v>
                </c:pt>
                <c:pt idx="27">
                  <c:v>44792.2814961818</c:v>
                </c:pt>
                <c:pt idx="28">
                  <c:v>44940.139611401901</c:v>
                </c:pt>
                <c:pt idx="29">
                  <c:v>45088.737017198102</c:v>
                </c:pt>
                <c:pt idx="30">
                  <c:v>45388.1644937854</c:v>
                </c:pt>
                <c:pt idx="31">
                  <c:v>45690.593752990899</c:v>
                </c:pt>
                <c:pt idx="32">
                  <c:v>45996.054854382302</c:v>
                </c:pt>
                <c:pt idx="33">
                  <c:v>46057.984776757599</c:v>
                </c:pt>
                <c:pt idx="34">
                  <c:v>46057.984776757599</c:v>
                </c:pt>
                <c:pt idx="35">
                  <c:v>46057.984776757599</c:v>
                </c:pt>
                <c:pt idx="36">
                  <c:v>46057.984776757599</c:v>
                </c:pt>
                <c:pt idx="37">
                  <c:v>46057.984776757599</c:v>
                </c:pt>
                <c:pt idx="38">
                  <c:v>46057.984776757599</c:v>
                </c:pt>
                <c:pt idx="39">
                  <c:v>46057.984776757599</c:v>
                </c:pt>
                <c:pt idx="40">
                  <c:v>46057.984776757599</c:v>
                </c:pt>
                <c:pt idx="41">
                  <c:v>46057.984776757599</c:v>
                </c:pt>
                <c:pt idx="42">
                  <c:v>46057.984776757599</c:v>
                </c:pt>
                <c:pt idx="43">
                  <c:v>46057.984776757599</c:v>
                </c:pt>
                <c:pt idx="44">
                  <c:v>46057.984776757599</c:v>
                </c:pt>
                <c:pt idx="45">
                  <c:v>46057.984776757599</c:v>
                </c:pt>
                <c:pt idx="46">
                  <c:v>46057.984776757599</c:v>
                </c:pt>
                <c:pt idx="47">
                  <c:v>46057.984776757599</c:v>
                </c:pt>
                <c:pt idx="48">
                  <c:v>46057.984776757599</c:v>
                </c:pt>
                <c:pt idx="49">
                  <c:v>46057.984776757599</c:v>
                </c:pt>
                <c:pt idx="50">
                  <c:v>46057.984776757599</c:v>
                </c:pt>
                <c:pt idx="51">
                  <c:v>46057.984776757599</c:v>
                </c:pt>
                <c:pt idx="52">
                  <c:v>46057.984776757599</c:v>
                </c:pt>
                <c:pt idx="53">
                  <c:v>46057.984776757599</c:v>
                </c:pt>
                <c:pt idx="54">
                  <c:v>46057.984776757599</c:v>
                </c:pt>
                <c:pt idx="55">
                  <c:v>46057.984776757599</c:v>
                </c:pt>
                <c:pt idx="56">
                  <c:v>46057.984776757599</c:v>
                </c:pt>
                <c:pt idx="57">
                  <c:v>46057.984776757599</c:v>
                </c:pt>
                <c:pt idx="58">
                  <c:v>46058.182642151703</c:v>
                </c:pt>
                <c:pt idx="59">
                  <c:v>46058.416445351999</c:v>
                </c:pt>
                <c:pt idx="60">
                  <c:v>46616.194498820303</c:v>
                </c:pt>
                <c:pt idx="61">
                  <c:v>46930.184125470303</c:v>
                </c:pt>
                <c:pt idx="62">
                  <c:v>47242.067617903398</c:v>
                </c:pt>
                <c:pt idx="63">
                  <c:v>47548.792661403801</c:v>
                </c:pt>
                <c:pt idx="64">
                  <c:v>47849.660901747397</c:v>
                </c:pt>
                <c:pt idx="65">
                  <c:v>48147.163089765301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E-4E3E-BF24-B8C1831F0876}"/>
            </c:ext>
          </c:extLst>
        </c:ser>
        <c:ser>
          <c:idx val="1"/>
          <c:order val="1"/>
          <c:tx>
            <c:strRef>
              <c:f>'no invest limit last bids'!$K$1</c:f>
              <c:strCache>
                <c:ptCount val="1"/>
                <c:pt idx="0">
                  <c:v>bids iteration1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E-4E3E-BF24-B8C1831F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04848"/>
        <c:axId val="1437159936"/>
      </c:scatterChart>
      <c:valAx>
        <c:axId val="14483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159936"/>
        <c:crosses val="autoZero"/>
        <c:crossBetween val="midCat"/>
      </c:valAx>
      <c:valAx>
        <c:axId val="1437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83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invest limit first bids'!$B$1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 invest limit first bids'!$B$2:$B$54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6E3-B4F4-8F9D4A6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9152"/>
        <c:axId val="1158397264"/>
      </c:scatterChart>
      <c:valAx>
        <c:axId val="1442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8397264"/>
        <c:crosses val="autoZero"/>
        <c:crossBetween val="midCat"/>
      </c:valAx>
      <c:valAx>
        <c:axId val="11583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22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'priceCapCONE,CM0'!$B$1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39674.740673856599</c:v>
                </c:pt>
                <c:pt idx="7">
                  <c:v>39674.740678938397</c:v>
                </c:pt>
                <c:pt idx="8">
                  <c:v>39674.740690488099</c:v>
                </c:pt>
                <c:pt idx="9">
                  <c:v>39674.740755166298</c:v>
                </c:pt>
                <c:pt idx="10">
                  <c:v>39674.740789045398</c:v>
                </c:pt>
                <c:pt idx="11">
                  <c:v>40847.762180877398</c:v>
                </c:pt>
                <c:pt idx="12">
                  <c:v>40855.5518261908</c:v>
                </c:pt>
                <c:pt idx="13">
                  <c:v>40870.294848050296</c:v>
                </c:pt>
                <c:pt idx="14">
                  <c:v>40917.932851635</c:v>
                </c:pt>
                <c:pt idx="15">
                  <c:v>40943.705628430696</c:v>
                </c:pt>
                <c:pt idx="16">
                  <c:v>40993.626501253399</c:v>
                </c:pt>
                <c:pt idx="17">
                  <c:v>41003.376901156596</c:v>
                </c:pt>
                <c:pt idx="18">
                  <c:v>41078.109518241799</c:v>
                </c:pt>
                <c:pt idx="19">
                  <c:v>43376.503719730899</c:v>
                </c:pt>
                <c:pt idx="20">
                  <c:v>43376.503719730899</c:v>
                </c:pt>
                <c:pt idx="21">
                  <c:v>43376.503719730899</c:v>
                </c:pt>
                <c:pt idx="22">
                  <c:v>43376.503719730899</c:v>
                </c:pt>
                <c:pt idx="23">
                  <c:v>43376.504698477103</c:v>
                </c:pt>
                <c:pt idx="24">
                  <c:v>43499.030652330599</c:v>
                </c:pt>
                <c:pt idx="25">
                  <c:v>43622.170401605799</c:v>
                </c:pt>
                <c:pt idx="26">
                  <c:v>43745.926149046601</c:v>
                </c:pt>
                <c:pt idx="27">
                  <c:v>43995.296653253303</c:v>
                </c:pt>
                <c:pt idx="28">
                  <c:v>44120.918073361201</c:v>
                </c:pt>
                <c:pt idx="29">
                  <c:v>44247.167150836198</c:v>
                </c:pt>
                <c:pt idx="30">
                  <c:v>44374.047954004403</c:v>
                </c:pt>
                <c:pt idx="31">
                  <c:v>44758.5086903837</c:v>
                </c:pt>
                <c:pt idx="32">
                  <c:v>44887.945810297701</c:v>
                </c:pt>
                <c:pt idx="33">
                  <c:v>45018.030493005201</c:v>
                </c:pt>
                <c:pt idx="34">
                  <c:v>45148.765296844402</c:v>
                </c:pt>
                <c:pt idx="35">
                  <c:v>45812.310257206998</c:v>
                </c:pt>
                <c:pt idx="36">
                  <c:v>45947.016700619002</c:v>
                </c:pt>
                <c:pt idx="37">
                  <c:v>46082.396398228499</c:v>
                </c:pt>
                <c:pt idx="38">
                  <c:v>46218.453086909401</c:v>
                </c:pt>
                <c:pt idx="39">
                  <c:v>46354.271837168897</c:v>
                </c:pt>
                <c:pt idx="40">
                  <c:v>46487.377120775804</c:v>
                </c:pt>
                <c:pt idx="41">
                  <c:v>46619.484158964697</c:v>
                </c:pt>
                <c:pt idx="42">
                  <c:v>46746.099333303398</c:v>
                </c:pt>
                <c:pt idx="43">
                  <c:v>79060.592319033705</c:v>
                </c:pt>
                <c:pt idx="44">
                  <c:v>79807.312849106893</c:v>
                </c:pt>
                <c:pt idx="45">
                  <c:v>79958.904567021294</c:v>
                </c:pt>
                <c:pt idx="46">
                  <c:v>80111.254265580996</c:v>
                </c:pt>
                <c:pt idx="47">
                  <c:v>80418.242632779395</c:v>
                </c:pt>
                <c:pt idx="48">
                  <c:v>80728.308624922603</c:v>
                </c:pt>
                <c:pt idx="49">
                  <c:v>81041.482993083904</c:v>
                </c:pt>
                <c:pt idx="50">
                  <c:v>81676.817231877401</c:v>
                </c:pt>
                <c:pt idx="51">
                  <c:v>81994.3636699333</c:v>
                </c:pt>
                <c:pt idx="52">
                  <c:v>82151.1920256085</c:v>
                </c:pt>
                <c:pt idx="53">
                  <c:v>82307.205007878598</c:v>
                </c:pt>
                <c:pt idx="54">
                  <c:v>83244.648780413103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DCC-9194-8B46AEE0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2047"/>
        <c:axId val="771417711"/>
      </c:scatterChart>
      <c:valAx>
        <c:axId val="2769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1417711"/>
        <c:crosses val="autoZero"/>
        <c:crossBetween val="midCat"/>
      </c:valAx>
      <c:valAx>
        <c:axId val="7714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9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'priceCapCONE,CM0'!$J$1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34514.2154919065</c:v>
                </c:pt>
                <c:pt idx="8">
                  <c:v>34636.742736414701</c:v>
                </c:pt>
                <c:pt idx="9">
                  <c:v>34759.882617144802</c:v>
                </c:pt>
                <c:pt idx="10">
                  <c:v>34883.638197279397</c:v>
                </c:pt>
                <c:pt idx="11">
                  <c:v>35258.629996113399</c:v>
                </c:pt>
                <c:pt idx="12">
                  <c:v>35384.879313142301</c:v>
                </c:pt>
                <c:pt idx="13">
                  <c:v>35511.759876756601</c:v>
                </c:pt>
                <c:pt idx="14">
                  <c:v>35639.274843188803</c:v>
                </c:pt>
                <c:pt idx="15">
                  <c:v>36286.4772948842</c:v>
                </c:pt>
                <c:pt idx="16">
                  <c:v>36417.865848407397</c:v>
                </c:pt>
                <c:pt idx="17">
                  <c:v>36549.911344697903</c:v>
                </c:pt>
                <c:pt idx="18">
                  <c:v>36682.617068469503</c:v>
                </c:pt>
                <c:pt idx="19">
                  <c:v>36815.986320860298</c:v>
                </c:pt>
                <c:pt idx="20">
                  <c:v>36950.022419512599</c:v>
                </c:pt>
                <c:pt idx="21">
                  <c:v>37084.728698659303</c:v>
                </c:pt>
                <c:pt idx="22">
                  <c:v>37219.5141777803</c:v>
                </c:pt>
                <c:pt idx="23">
                  <c:v>37354.657254484096</c:v>
                </c:pt>
                <c:pt idx="24">
                  <c:v>37457.707307352503</c:v>
                </c:pt>
                <c:pt idx="25">
                  <c:v>37485.9988916929</c:v>
                </c:pt>
                <c:pt idx="26">
                  <c:v>37508.717038652801</c:v>
                </c:pt>
                <c:pt idx="27">
                  <c:v>37517.594147998301</c:v>
                </c:pt>
                <c:pt idx="28">
                  <c:v>37529.793304513798</c:v>
                </c:pt>
                <c:pt idx="29">
                  <c:v>37551.215525157299</c:v>
                </c:pt>
                <c:pt idx="30">
                  <c:v>37583.174296577599</c:v>
                </c:pt>
                <c:pt idx="31">
                  <c:v>37590.833941332901</c:v>
                </c:pt>
                <c:pt idx="32">
                  <c:v>37615.828973986303</c:v>
                </c:pt>
                <c:pt idx="33">
                  <c:v>37671.3816044622</c:v>
                </c:pt>
                <c:pt idx="34">
                  <c:v>37716.057453838701</c:v>
                </c:pt>
                <c:pt idx="35">
                  <c:v>38873.196039899398</c:v>
                </c:pt>
                <c:pt idx="36">
                  <c:v>38873.196039899398</c:v>
                </c:pt>
                <c:pt idx="37">
                  <c:v>38873.196039899398</c:v>
                </c:pt>
                <c:pt idx="38">
                  <c:v>38873.196039899398</c:v>
                </c:pt>
                <c:pt idx="39">
                  <c:v>38873.196039899398</c:v>
                </c:pt>
                <c:pt idx="40">
                  <c:v>45713.469175461199</c:v>
                </c:pt>
                <c:pt idx="41">
                  <c:v>46441.798486560503</c:v>
                </c:pt>
                <c:pt idx="42">
                  <c:v>46589.656601780604</c:v>
                </c:pt>
                <c:pt idx="43">
                  <c:v>46738.254007576397</c:v>
                </c:pt>
                <c:pt idx="44">
                  <c:v>47037.681495192002</c:v>
                </c:pt>
                <c:pt idx="45">
                  <c:v>47340.110743370002</c:v>
                </c:pt>
                <c:pt idx="46">
                  <c:v>47645.571844760998</c:v>
                </c:pt>
                <c:pt idx="47">
                  <c:v>48265.7114891991</c:v>
                </c:pt>
                <c:pt idx="48">
                  <c:v>48580.451738066899</c:v>
                </c:pt>
                <c:pt idx="49">
                  <c:v>48738.7073691353</c:v>
                </c:pt>
                <c:pt idx="50">
                  <c:v>48897.589110723799</c:v>
                </c:pt>
                <c:pt idx="51">
                  <c:v>49828.228803358797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7B6-97A3-1A71585F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57823"/>
        <c:axId val="781300511"/>
      </c:scatterChart>
      <c:valAx>
        <c:axId val="7799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1300511"/>
        <c:crosses val="autoZero"/>
        <c:crossBetween val="midCat"/>
      </c:valAx>
      <c:valAx>
        <c:axId val="7813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95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Sheet2!$A$2:$A$64</c:f>
              <c:numCache>
                <c:formatCode>General</c:formatCode>
                <c:ptCount val="63"/>
                <c:pt idx="0">
                  <c:v>720</c:v>
                </c:pt>
                <c:pt idx="1">
                  <c:v>1195</c:v>
                </c:pt>
                <c:pt idx="2">
                  <c:v>1670</c:v>
                </c:pt>
                <c:pt idx="3">
                  <c:v>2145</c:v>
                </c:pt>
                <c:pt idx="4">
                  <c:v>2620</c:v>
                </c:pt>
                <c:pt idx="5">
                  <c:v>3095</c:v>
                </c:pt>
                <c:pt idx="6">
                  <c:v>3570</c:v>
                </c:pt>
                <c:pt idx="7">
                  <c:v>4045</c:v>
                </c:pt>
                <c:pt idx="8">
                  <c:v>4520</c:v>
                </c:pt>
                <c:pt idx="9">
                  <c:v>4995</c:v>
                </c:pt>
                <c:pt idx="10">
                  <c:v>5470</c:v>
                </c:pt>
                <c:pt idx="11">
                  <c:v>5945</c:v>
                </c:pt>
                <c:pt idx="12">
                  <c:v>6420</c:v>
                </c:pt>
                <c:pt idx="13">
                  <c:v>6895</c:v>
                </c:pt>
                <c:pt idx="14">
                  <c:v>7370</c:v>
                </c:pt>
                <c:pt idx="15">
                  <c:v>7845</c:v>
                </c:pt>
                <c:pt idx="16">
                  <c:v>8320</c:v>
                </c:pt>
                <c:pt idx="17">
                  <c:v>8795</c:v>
                </c:pt>
                <c:pt idx="18">
                  <c:v>9270</c:v>
                </c:pt>
                <c:pt idx="19">
                  <c:v>9745</c:v>
                </c:pt>
                <c:pt idx="20">
                  <c:v>10220</c:v>
                </c:pt>
                <c:pt idx="21">
                  <c:v>10695</c:v>
                </c:pt>
                <c:pt idx="22">
                  <c:v>11170</c:v>
                </c:pt>
                <c:pt idx="23">
                  <c:v>11645</c:v>
                </c:pt>
                <c:pt idx="24">
                  <c:v>12120</c:v>
                </c:pt>
                <c:pt idx="25">
                  <c:v>12595</c:v>
                </c:pt>
                <c:pt idx="26">
                  <c:v>13070</c:v>
                </c:pt>
                <c:pt idx="27">
                  <c:v>13545</c:v>
                </c:pt>
                <c:pt idx="28">
                  <c:v>14020</c:v>
                </c:pt>
                <c:pt idx="29">
                  <c:v>14495</c:v>
                </c:pt>
                <c:pt idx="30">
                  <c:v>14970</c:v>
                </c:pt>
                <c:pt idx="31">
                  <c:v>15445</c:v>
                </c:pt>
                <c:pt idx="32">
                  <c:v>15920</c:v>
                </c:pt>
                <c:pt idx="33">
                  <c:v>16395</c:v>
                </c:pt>
                <c:pt idx="34">
                  <c:v>16870</c:v>
                </c:pt>
                <c:pt idx="35">
                  <c:v>17345</c:v>
                </c:pt>
                <c:pt idx="36">
                  <c:v>17820</c:v>
                </c:pt>
                <c:pt idx="37">
                  <c:v>18295</c:v>
                </c:pt>
                <c:pt idx="38">
                  <c:v>18770</c:v>
                </c:pt>
                <c:pt idx="39">
                  <c:v>19245</c:v>
                </c:pt>
                <c:pt idx="40">
                  <c:v>19720</c:v>
                </c:pt>
                <c:pt idx="41">
                  <c:v>20195</c:v>
                </c:pt>
                <c:pt idx="42">
                  <c:v>20670</c:v>
                </c:pt>
                <c:pt idx="43">
                  <c:v>21145</c:v>
                </c:pt>
                <c:pt idx="44">
                  <c:v>21620</c:v>
                </c:pt>
                <c:pt idx="45">
                  <c:v>22095</c:v>
                </c:pt>
                <c:pt idx="46">
                  <c:v>22570</c:v>
                </c:pt>
                <c:pt idx="47">
                  <c:v>23045</c:v>
                </c:pt>
                <c:pt idx="48">
                  <c:v>23520</c:v>
                </c:pt>
                <c:pt idx="49">
                  <c:v>23995</c:v>
                </c:pt>
                <c:pt idx="50">
                  <c:v>24470</c:v>
                </c:pt>
                <c:pt idx="51">
                  <c:v>24945</c:v>
                </c:pt>
                <c:pt idx="52">
                  <c:v>25420</c:v>
                </c:pt>
                <c:pt idx="53">
                  <c:v>25895</c:v>
                </c:pt>
                <c:pt idx="54">
                  <c:v>30095</c:v>
                </c:pt>
                <c:pt idx="55">
                  <c:v>33695</c:v>
                </c:pt>
                <c:pt idx="56">
                  <c:v>34295</c:v>
                </c:pt>
                <c:pt idx="57">
                  <c:v>34415</c:v>
                </c:pt>
                <c:pt idx="58">
                  <c:v>35225</c:v>
                </c:pt>
                <c:pt idx="59">
                  <c:v>36035</c:v>
                </c:pt>
                <c:pt idx="60">
                  <c:v>37115</c:v>
                </c:pt>
                <c:pt idx="61">
                  <c:v>38195</c:v>
                </c:pt>
                <c:pt idx="62">
                  <c:v>39275</c:v>
                </c:pt>
              </c:numCache>
            </c:numRef>
          </c:xVal>
          <c:yVal>
            <c:numRef>
              <c:f>Sheet2!$C$2:$C$64</c:f>
              <c:numCache>
                <c:formatCode>General</c:formatCode>
                <c:ptCount val="63"/>
                <c:pt idx="0">
                  <c:v>0</c:v>
                </c:pt>
                <c:pt idx="1">
                  <c:v>46057.984787901201</c:v>
                </c:pt>
                <c:pt idx="2">
                  <c:v>46057.984787901201</c:v>
                </c:pt>
                <c:pt idx="3">
                  <c:v>46057.984787901201</c:v>
                </c:pt>
                <c:pt idx="4">
                  <c:v>46057.984787901201</c:v>
                </c:pt>
                <c:pt idx="5">
                  <c:v>46057.984787901201</c:v>
                </c:pt>
                <c:pt idx="6">
                  <c:v>46057.984787901201</c:v>
                </c:pt>
                <c:pt idx="7">
                  <c:v>46057.984787901201</c:v>
                </c:pt>
                <c:pt idx="8">
                  <c:v>46057.984787901201</c:v>
                </c:pt>
                <c:pt idx="9">
                  <c:v>46057.984787901201</c:v>
                </c:pt>
                <c:pt idx="10">
                  <c:v>46057.984787901201</c:v>
                </c:pt>
                <c:pt idx="11">
                  <c:v>46057.984787901201</c:v>
                </c:pt>
                <c:pt idx="12">
                  <c:v>46057.984787901201</c:v>
                </c:pt>
                <c:pt idx="13">
                  <c:v>46057.984787901201</c:v>
                </c:pt>
                <c:pt idx="14">
                  <c:v>46057.984787901201</c:v>
                </c:pt>
                <c:pt idx="15">
                  <c:v>46057.984787901201</c:v>
                </c:pt>
                <c:pt idx="16">
                  <c:v>46057.984787901201</c:v>
                </c:pt>
                <c:pt idx="17">
                  <c:v>46057.984787901201</c:v>
                </c:pt>
                <c:pt idx="18">
                  <c:v>46057.984787901201</c:v>
                </c:pt>
                <c:pt idx="19">
                  <c:v>46057.984787901201</c:v>
                </c:pt>
                <c:pt idx="20">
                  <c:v>46057.984787901201</c:v>
                </c:pt>
                <c:pt idx="21">
                  <c:v>46057.984787901201</c:v>
                </c:pt>
                <c:pt idx="22">
                  <c:v>46057.984787901201</c:v>
                </c:pt>
                <c:pt idx="23">
                  <c:v>46057.984787901201</c:v>
                </c:pt>
                <c:pt idx="24">
                  <c:v>46057.984787901201</c:v>
                </c:pt>
                <c:pt idx="25">
                  <c:v>46057.984787901201</c:v>
                </c:pt>
                <c:pt idx="26">
                  <c:v>46057.984787901201</c:v>
                </c:pt>
                <c:pt idx="27">
                  <c:v>46057.984787901201</c:v>
                </c:pt>
                <c:pt idx="28">
                  <c:v>46057.984787901201</c:v>
                </c:pt>
                <c:pt idx="29">
                  <c:v>46057.984787901201</c:v>
                </c:pt>
                <c:pt idx="30">
                  <c:v>46057.984787901201</c:v>
                </c:pt>
                <c:pt idx="31">
                  <c:v>46057.984787901201</c:v>
                </c:pt>
                <c:pt idx="32">
                  <c:v>46057.984787901201</c:v>
                </c:pt>
                <c:pt idx="33">
                  <c:v>46057.984787901201</c:v>
                </c:pt>
                <c:pt idx="34">
                  <c:v>46057.984787901201</c:v>
                </c:pt>
                <c:pt idx="35">
                  <c:v>46057.984787901201</c:v>
                </c:pt>
                <c:pt idx="36">
                  <c:v>46057.984787901201</c:v>
                </c:pt>
                <c:pt idx="37">
                  <c:v>46057.984787901201</c:v>
                </c:pt>
                <c:pt idx="38">
                  <c:v>46057.984787901201</c:v>
                </c:pt>
                <c:pt idx="39">
                  <c:v>46057.984787901201</c:v>
                </c:pt>
                <c:pt idx="40">
                  <c:v>46057.984787901201</c:v>
                </c:pt>
                <c:pt idx="41">
                  <c:v>46057.984787901201</c:v>
                </c:pt>
                <c:pt idx="42">
                  <c:v>46057.984787901201</c:v>
                </c:pt>
                <c:pt idx="43">
                  <c:v>46057.984787901201</c:v>
                </c:pt>
                <c:pt idx="44">
                  <c:v>46057.984787901201</c:v>
                </c:pt>
                <c:pt idx="45">
                  <c:v>46057.984787901201</c:v>
                </c:pt>
                <c:pt idx="46">
                  <c:v>46057.984787901201</c:v>
                </c:pt>
                <c:pt idx="47">
                  <c:v>46057.984787901201</c:v>
                </c:pt>
                <c:pt idx="48">
                  <c:v>46057.984787901201</c:v>
                </c:pt>
                <c:pt idx="49">
                  <c:v>46057.984787901201</c:v>
                </c:pt>
                <c:pt idx="50">
                  <c:v>46057.984787901201</c:v>
                </c:pt>
                <c:pt idx="51">
                  <c:v>46057.984787901201</c:v>
                </c:pt>
                <c:pt idx="52">
                  <c:v>46057.984787901201</c:v>
                </c:pt>
                <c:pt idx="53">
                  <c:v>46057.984787901201</c:v>
                </c:pt>
                <c:pt idx="54">
                  <c:v>46163.504273834602</c:v>
                </c:pt>
                <c:pt idx="55">
                  <c:v>46163.504274802603</c:v>
                </c:pt>
                <c:pt idx="56">
                  <c:v>46163.504308681702</c:v>
                </c:pt>
                <c:pt idx="57">
                  <c:v>66484.860647718204</c:v>
                </c:pt>
                <c:pt idx="58">
                  <c:v>66981.126584207203</c:v>
                </c:pt>
                <c:pt idx="59">
                  <c:v>68134.085648501597</c:v>
                </c:pt>
                <c:pt idx="60">
                  <c:v>152795.43865334999</c:v>
                </c:pt>
                <c:pt idx="61">
                  <c:v>152942.56115605601</c:v>
                </c:pt>
                <c:pt idx="62">
                  <c:v>154587.503356676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9-40EC-9895-CE2E4426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047"/>
        <c:axId val="1701056367"/>
      </c:scatterChart>
      <c:valAx>
        <c:axId val="294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1056367"/>
        <c:crosses val="autoZero"/>
        <c:crossBetween val="midCat"/>
      </c:valAx>
      <c:valAx>
        <c:axId val="1701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2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capacitySubscription!$A$2:$A$16</c:f>
              <c:numCache>
                <c:formatCode>General</c:formatCode>
                <c:ptCount val="15"/>
                <c:pt idx="0">
                  <c:v>720</c:v>
                </c:pt>
                <c:pt idx="1">
                  <c:v>1530</c:v>
                </c:pt>
                <c:pt idx="2">
                  <c:v>2340</c:v>
                </c:pt>
                <c:pt idx="3">
                  <c:v>5940</c:v>
                </c:pt>
                <c:pt idx="4">
                  <c:v>11640</c:v>
                </c:pt>
                <c:pt idx="5">
                  <c:v>17340</c:v>
                </c:pt>
                <c:pt idx="6">
                  <c:v>23040</c:v>
                </c:pt>
                <c:pt idx="7">
                  <c:v>28740</c:v>
                </c:pt>
                <c:pt idx="8">
                  <c:v>34440</c:v>
                </c:pt>
                <c:pt idx="9">
                  <c:v>40140</c:v>
                </c:pt>
                <c:pt idx="10">
                  <c:v>45840</c:v>
                </c:pt>
                <c:pt idx="11">
                  <c:v>51540</c:v>
                </c:pt>
                <c:pt idx="12">
                  <c:v>52620</c:v>
                </c:pt>
                <c:pt idx="13">
                  <c:v>53700</c:v>
                </c:pt>
                <c:pt idx="14">
                  <c:v>54780</c:v>
                </c:pt>
              </c:numCache>
            </c:numRef>
          </c:xVal>
          <c:yVal>
            <c:numRef>
              <c:f>capacitySubscription!$C$2:$C$16</c:f>
              <c:numCache>
                <c:formatCode>General</c:formatCode>
                <c:ptCount val="15"/>
                <c:pt idx="0">
                  <c:v>0</c:v>
                </c:pt>
                <c:pt idx="1">
                  <c:v>5497.0406011192799</c:v>
                </c:pt>
                <c:pt idx="2">
                  <c:v>6644.7704615628199</c:v>
                </c:pt>
                <c:pt idx="3">
                  <c:v>43374.868083577203</c:v>
                </c:pt>
                <c:pt idx="4">
                  <c:v>46041.169161039201</c:v>
                </c:pt>
                <c:pt idx="5">
                  <c:v>46052.643392216603</c:v>
                </c:pt>
                <c:pt idx="6">
                  <c:v>46057.066512288999</c:v>
                </c:pt>
                <c:pt idx="7">
                  <c:v>46057.932299469503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  <c:pt idx="12">
                  <c:v>109238.002138197</c:v>
                </c:pt>
                <c:pt idx="13">
                  <c:v>109384.392688154</c:v>
                </c:pt>
                <c:pt idx="14">
                  <c:v>111026.92411320101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4-486D-9171-B1E57780B991}"/>
            </c:ext>
          </c:extLst>
        </c:ser>
        <c:ser>
          <c:idx val="0"/>
          <c:order val="1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capacitySubscription!$J$2:$J$14</c:f>
              <c:numCache>
                <c:formatCode>General</c:formatCode>
                <c:ptCount val="13"/>
                <c:pt idx="0">
                  <c:v>0</c:v>
                </c:pt>
                <c:pt idx="1">
                  <c:v>1305.4041837734901</c:v>
                </c:pt>
                <c:pt idx="2">
                  <c:v>36986.451873582293</c:v>
                </c:pt>
                <c:pt idx="3">
                  <c:v>38291.856057355784</c:v>
                </c:pt>
                <c:pt idx="4">
                  <c:v>39597.260241129276</c:v>
                </c:pt>
                <c:pt idx="5">
                  <c:v>40902.664424902767</c:v>
                </c:pt>
                <c:pt idx="6">
                  <c:v>42208.068608676258</c:v>
                </c:pt>
              </c:numCache>
            </c:numRef>
          </c:xVal>
          <c:yVal>
            <c:numRef>
              <c:f>capacitySubscription!$L$2:$L$15</c:f>
              <c:numCache>
                <c:formatCode>General</c:formatCode>
                <c:ptCount val="14"/>
                <c:pt idx="0">
                  <c:v>40300</c:v>
                </c:pt>
                <c:pt idx="1">
                  <c:v>40000</c:v>
                </c:pt>
                <c:pt idx="2">
                  <c:v>39000</c:v>
                </c:pt>
                <c:pt idx="3">
                  <c:v>38500</c:v>
                </c:pt>
                <c:pt idx="4">
                  <c:v>36000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86D-9171-B1E57780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76832"/>
        <c:axId val="864999360"/>
      </c:scatterChart>
      <c:valAx>
        <c:axId val="8241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4999360"/>
        <c:crosses val="autoZero"/>
        <c:crossBetween val="midCat"/>
      </c:valAx>
      <c:valAx>
        <c:axId val="864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4176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'cone 1,5'!$B$1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'cone 1,5'!$A$2:$A$53</c:f>
              <c:strCache>
                <c:ptCount val="52"/>
                <c:pt idx="0">
                  <c:v>Wind Onshore23</c:v>
                </c:pt>
                <c:pt idx="1">
                  <c:v>Wind Onshore24</c:v>
                </c:pt>
                <c:pt idx="2">
                  <c:v>Wind Onshore25</c:v>
                </c:pt>
                <c:pt idx="3">
                  <c:v>Wind Onshore26</c:v>
                </c:pt>
                <c:pt idx="4">
                  <c:v>Wind Onshore27</c:v>
                </c:pt>
                <c:pt idx="5">
                  <c:v>Solar PV large49</c:v>
                </c:pt>
                <c:pt idx="6">
                  <c:v>Solar PV large48</c:v>
                </c:pt>
                <c:pt idx="7">
                  <c:v>Solar PV large47</c:v>
                </c:pt>
                <c:pt idx="8">
                  <c:v>Solar PV large46</c:v>
                </c:pt>
                <c:pt idx="9">
                  <c:v>Solar PV large45</c:v>
                </c:pt>
                <c:pt idx="10">
                  <c:v>Solar PV large44</c:v>
                </c:pt>
                <c:pt idx="11">
                  <c:v>Solar PV large43</c:v>
                </c:pt>
                <c:pt idx="12">
                  <c:v>Solar PV large42</c:v>
                </c:pt>
                <c:pt idx="13">
                  <c:v>Solar PV large41</c:v>
                </c:pt>
                <c:pt idx="14">
                  <c:v>Solar PV large40</c:v>
                </c:pt>
                <c:pt idx="15">
                  <c:v>Solar PV large39</c:v>
                </c:pt>
                <c:pt idx="16">
                  <c:v>Solar PV large38</c:v>
                </c:pt>
                <c:pt idx="17">
                  <c:v>Solar PV large37</c:v>
                </c:pt>
                <c:pt idx="18">
                  <c:v>Solar PV large36</c:v>
                </c:pt>
                <c:pt idx="19">
                  <c:v>Solar PV large35</c:v>
                </c:pt>
                <c:pt idx="20">
                  <c:v>Solar PV large34</c:v>
                </c:pt>
                <c:pt idx="21">
                  <c:v>Solar PV large33</c:v>
                </c:pt>
                <c:pt idx="22">
                  <c:v>Solar PV large32</c:v>
                </c:pt>
                <c:pt idx="23">
                  <c:v>Solar PV large31</c:v>
                </c:pt>
                <c:pt idx="24">
                  <c:v>Wind Offshore20530100082</c:v>
                </c:pt>
                <c:pt idx="25">
                  <c:v>Wind Offshore61</c:v>
                </c:pt>
                <c:pt idx="26">
                  <c:v>Wind Offshore60</c:v>
                </c:pt>
                <c:pt idx="27">
                  <c:v>Wind Offshore59</c:v>
                </c:pt>
                <c:pt idx="28">
                  <c:v>Wind Offshore58</c:v>
                </c:pt>
                <c:pt idx="29">
                  <c:v>Wind Offshore57</c:v>
                </c:pt>
                <c:pt idx="30">
                  <c:v>Wind Offshore56</c:v>
                </c:pt>
                <c:pt idx="31">
                  <c:v>hydrogen turbine20533300083</c:v>
                </c:pt>
                <c:pt idx="32">
                  <c:v>hydrogen turbine74</c:v>
                </c:pt>
                <c:pt idx="33">
                  <c:v>hydrogen turbine73</c:v>
                </c:pt>
                <c:pt idx="34">
                  <c:v>hydrogen turbine72</c:v>
                </c:pt>
                <c:pt idx="35">
                  <c:v>hydrogen turbine71</c:v>
                </c:pt>
                <c:pt idx="36">
                  <c:v>hydrogen turbine68</c:v>
                </c:pt>
                <c:pt idx="37">
                  <c:v>hydrogen turbine69</c:v>
                </c:pt>
                <c:pt idx="38">
                  <c:v>hydrogen turbine67</c:v>
                </c:pt>
                <c:pt idx="39">
                  <c:v>hydrogen turbine70</c:v>
                </c:pt>
                <c:pt idx="40">
                  <c:v>hydrogen turbine62</c:v>
                </c:pt>
                <c:pt idx="41">
                  <c:v>hydrogen turbine66</c:v>
                </c:pt>
                <c:pt idx="42">
                  <c:v>hydrogen turbine63</c:v>
                </c:pt>
                <c:pt idx="43">
                  <c:v>hydrogen turbine64</c:v>
                </c:pt>
                <c:pt idx="44">
                  <c:v>hydrogen turbine65</c:v>
                </c:pt>
                <c:pt idx="45">
                  <c:v>Wind Offshore55</c:v>
                </c:pt>
                <c:pt idx="46">
                  <c:v>Wind Offshore54</c:v>
                </c:pt>
                <c:pt idx="47">
                  <c:v>Wind Offshore53</c:v>
                </c:pt>
                <c:pt idx="48">
                  <c:v>Wind Offshore52</c:v>
                </c:pt>
                <c:pt idx="49">
                  <c:v>Wind Offshore51</c:v>
                </c:pt>
                <c:pt idx="50">
                  <c:v>Wind Offshore50</c:v>
                </c:pt>
                <c:pt idx="51">
                  <c:v>Lithium ion battery20532600081</c:v>
                </c:pt>
              </c:strCache>
            </c:strRef>
          </c:xVal>
          <c:yVal>
            <c:numRef>
              <c:f>'cone 1,5'!$B$2:$B$53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C-499D-A754-628E94B0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08095"/>
        <c:axId val="1921955439"/>
      </c:scatterChart>
      <c:valAx>
        <c:axId val="17118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55439"/>
        <c:crosses val="autoZero"/>
        <c:crossBetween val="midCat"/>
      </c:valAx>
      <c:valAx>
        <c:axId val="19219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180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xVal>
            <c:numRef>
              <c:f>groupedPP_CS!$A$2:$A$71</c:f>
              <c:numCache>
                <c:formatCode>General</c:formatCode>
                <c:ptCount val="70"/>
                <c:pt idx="0">
                  <c:v>720</c:v>
                </c:pt>
                <c:pt idx="1">
                  <c:v>750</c:v>
                </c:pt>
                <c:pt idx="2">
                  <c:v>810</c:v>
                </c:pt>
                <c:pt idx="3">
                  <c:v>1620</c:v>
                </c:pt>
                <c:pt idx="4">
                  <c:v>2430</c:v>
                </c:pt>
                <c:pt idx="5">
                  <c:v>9080</c:v>
                </c:pt>
                <c:pt idx="6">
                  <c:v>14780</c:v>
                </c:pt>
                <c:pt idx="7">
                  <c:v>20480</c:v>
                </c:pt>
                <c:pt idx="8">
                  <c:v>26180</c:v>
                </c:pt>
                <c:pt idx="9">
                  <c:v>31880</c:v>
                </c:pt>
                <c:pt idx="10">
                  <c:v>37580</c:v>
                </c:pt>
                <c:pt idx="11">
                  <c:v>43280</c:v>
                </c:pt>
                <c:pt idx="12">
                  <c:v>48980</c:v>
                </c:pt>
                <c:pt idx="13">
                  <c:v>54680</c:v>
                </c:pt>
                <c:pt idx="14">
                  <c:v>55630</c:v>
                </c:pt>
                <c:pt idx="15">
                  <c:v>56580</c:v>
                </c:pt>
                <c:pt idx="16">
                  <c:v>57530</c:v>
                </c:pt>
                <c:pt idx="17">
                  <c:v>58480</c:v>
                </c:pt>
                <c:pt idx="18">
                  <c:v>59430</c:v>
                </c:pt>
                <c:pt idx="19">
                  <c:v>60380</c:v>
                </c:pt>
                <c:pt idx="20">
                  <c:v>61330</c:v>
                </c:pt>
                <c:pt idx="21">
                  <c:v>62280</c:v>
                </c:pt>
                <c:pt idx="22">
                  <c:v>63230</c:v>
                </c:pt>
                <c:pt idx="23">
                  <c:v>64180</c:v>
                </c:pt>
                <c:pt idx="24">
                  <c:v>65130</c:v>
                </c:pt>
                <c:pt idx="25">
                  <c:v>66080</c:v>
                </c:pt>
                <c:pt idx="26">
                  <c:v>67030</c:v>
                </c:pt>
                <c:pt idx="27">
                  <c:v>67980</c:v>
                </c:pt>
                <c:pt idx="28">
                  <c:v>68930</c:v>
                </c:pt>
                <c:pt idx="29">
                  <c:v>69880</c:v>
                </c:pt>
                <c:pt idx="30">
                  <c:v>70830</c:v>
                </c:pt>
                <c:pt idx="31">
                  <c:v>71780</c:v>
                </c:pt>
                <c:pt idx="32">
                  <c:v>72730</c:v>
                </c:pt>
                <c:pt idx="33">
                  <c:v>73680</c:v>
                </c:pt>
                <c:pt idx="34">
                  <c:v>74630</c:v>
                </c:pt>
                <c:pt idx="35">
                  <c:v>75580</c:v>
                </c:pt>
                <c:pt idx="36">
                  <c:v>76530</c:v>
                </c:pt>
                <c:pt idx="37">
                  <c:v>77480</c:v>
                </c:pt>
                <c:pt idx="38">
                  <c:v>78430</c:v>
                </c:pt>
                <c:pt idx="39">
                  <c:v>79380</c:v>
                </c:pt>
                <c:pt idx="40">
                  <c:v>80330</c:v>
                </c:pt>
                <c:pt idx="41">
                  <c:v>81280</c:v>
                </c:pt>
                <c:pt idx="42">
                  <c:v>82230</c:v>
                </c:pt>
                <c:pt idx="43">
                  <c:v>83180</c:v>
                </c:pt>
                <c:pt idx="44">
                  <c:v>84130</c:v>
                </c:pt>
                <c:pt idx="45">
                  <c:v>85080</c:v>
                </c:pt>
                <c:pt idx="46">
                  <c:v>86030</c:v>
                </c:pt>
                <c:pt idx="47">
                  <c:v>86980</c:v>
                </c:pt>
                <c:pt idx="48">
                  <c:v>87930</c:v>
                </c:pt>
                <c:pt idx="49">
                  <c:v>88880</c:v>
                </c:pt>
                <c:pt idx="50">
                  <c:v>89830</c:v>
                </c:pt>
                <c:pt idx="51">
                  <c:v>90780</c:v>
                </c:pt>
                <c:pt idx="52">
                  <c:v>91730</c:v>
                </c:pt>
                <c:pt idx="53">
                  <c:v>92680</c:v>
                </c:pt>
                <c:pt idx="54">
                  <c:v>93630</c:v>
                </c:pt>
                <c:pt idx="55">
                  <c:v>94580</c:v>
                </c:pt>
                <c:pt idx="56">
                  <c:v>95530</c:v>
                </c:pt>
                <c:pt idx="57">
                  <c:v>96480</c:v>
                </c:pt>
                <c:pt idx="58">
                  <c:v>97430</c:v>
                </c:pt>
                <c:pt idx="59">
                  <c:v>98380</c:v>
                </c:pt>
                <c:pt idx="60">
                  <c:v>99330</c:v>
                </c:pt>
                <c:pt idx="61">
                  <c:v>100280</c:v>
                </c:pt>
                <c:pt idx="62">
                  <c:v>101230</c:v>
                </c:pt>
                <c:pt idx="63">
                  <c:v>102180</c:v>
                </c:pt>
                <c:pt idx="64">
                  <c:v>103130</c:v>
                </c:pt>
                <c:pt idx="65">
                  <c:v>104080</c:v>
                </c:pt>
                <c:pt idx="66">
                  <c:v>105030</c:v>
                </c:pt>
                <c:pt idx="67">
                  <c:v>105980</c:v>
                </c:pt>
                <c:pt idx="68">
                  <c:v>106930</c:v>
                </c:pt>
              </c:numCache>
            </c:numRef>
          </c:xVal>
          <c:yVal>
            <c:numRef>
              <c:f>groupedPP_CS!$C$2:$C$13</c:f>
              <c:numCache>
                <c:formatCode>General</c:formatCode>
                <c:ptCount val="12"/>
                <c:pt idx="0">
                  <c:v>0</c:v>
                </c:pt>
                <c:pt idx="1">
                  <c:v>41116.953981095998</c:v>
                </c:pt>
                <c:pt idx="2">
                  <c:v>41365.0836557562</c:v>
                </c:pt>
                <c:pt idx="3">
                  <c:v>41490.079641591401</c:v>
                </c:pt>
                <c:pt idx="4">
                  <c:v>42643.548151337003</c:v>
                </c:pt>
                <c:pt idx="5">
                  <c:v>46057.984767205999</c:v>
                </c:pt>
                <c:pt idx="6">
                  <c:v>46057.984767471302</c:v>
                </c:pt>
                <c:pt idx="7">
                  <c:v>46057.984767471302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B-4395-BBC1-5E38ADDC6C43}"/>
            </c:ext>
          </c:extLst>
        </c:ser>
        <c:ser>
          <c:idx val="0"/>
          <c:order val="1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groupedPP_CS!$I$2:$I$8</c:f>
              <c:numCache>
                <c:formatCode>General</c:formatCode>
                <c:ptCount val="7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groupedPP_CS!$J$2:$J$8</c:f>
              <c:numCache>
                <c:formatCode>General</c:formatCode>
                <c:ptCount val="7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B-4395-BBC1-5E38ADDC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26560"/>
        <c:axId val="1079313824"/>
      </c:scatterChart>
      <c:valAx>
        <c:axId val="9008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9313824"/>
        <c:crosses val="autoZero"/>
        <c:crossBetween val="midCat"/>
      </c:valAx>
      <c:valAx>
        <c:axId val="1079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8265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'groupedPP_CS (2)'!$A$2:$A$54</c:f>
              <c:numCache>
                <c:formatCode>General</c:formatCode>
                <c:ptCount val="53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690</c:v>
                </c:pt>
                <c:pt idx="5">
                  <c:v>1640</c:v>
                </c:pt>
                <c:pt idx="6">
                  <c:v>8290</c:v>
                </c:pt>
                <c:pt idx="7">
                  <c:v>9240</c:v>
                </c:pt>
                <c:pt idx="8">
                  <c:v>9270</c:v>
                </c:pt>
                <c:pt idx="9">
                  <c:v>9300</c:v>
                </c:pt>
                <c:pt idx="10">
                  <c:v>9330</c:v>
                </c:pt>
                <c:pt idx="11">
                  <c:v>10280</c:v>
                </c:pt>
                <c:pt idx="12">
                  <c:v>11230</c:v>
                </c:pt>
                <c:pt idx="13">
                  <c:v>12180</c:v>
                </c:pt>
                <c:pt idx="14">
                  <c:v>13130</c:v>
                </c:pt>
                <c:pt idx="15">
                  <c:v>14080</c:v>
                </c:pt>
                <c:pt idx="16">
                  <c:v>15030</c:v>
                </c:pt>
                <c:pt idx="17">
                  <c:v>15980</c:v>
                </c:pt>
                <c:pt idx="18">
                  <c:v>16930</c:v>
                </c:pt>
                <c:pt idx="19">
                  <c:v>17880</c:v>
                </c:pt>
                <c:pt idx="20">
                  <c:v>17940</c:v>
                </c:pt>
                <c:pt idx="21">
                  <c:v>18000</c:v>
                </c:pt>
                <c:pt idx="22">
                  <c:v>18030</c:v>
                </c:pt>
                <c:pt idx="23">
                  <c:v>18120</c:v>
                </c:pt>
                <c:pt idx="24">
                  <c:v>18180</c:v>
                </c:pt>
                <c:pt idx="25">
                  <c:v>18264</c:v>
                </c:pt>
                <c:pt idx="26">
                  <c:v>18294</c:v>
                </c:pt>
                <c:pt idx="27">
                  <c:v>18384</c:v>
                </c:pt>
                <c:pt idx="28">
                  <c:v>18474</c:v>
                </c:pt>
                <c:pt idx="29">
                  <c:v>18564</c:v>
                </c:pt>
                <c:pt idx="30">
                  <c:v>18646.5</c:v>
                </c:pt>
                <c:pt idx="31">
                  <c:v>18736.5</c:v>
                </c:pt>
                <c:pt idx="32">
                  <c:v>18840</c:v>
                </c:pt>
                <c:pt idx="33">
                  <c:v>18930</c:v>
                </c:pt>
                <c:pt idx="34">
                  <c:v>19033.5</c:v>
                </c:pt>
                <c:pt idx="35">
                  <c:v>19093.5</c:v>
                </c:pt>
                <c:pt idx="36">
                  <c:v>19186.5</c:v>
                </c:pt>
                <c:pt idx="37">
                  <c:v>19246.5</c:v>
                </c:pt>
                <c:pt idx="38">
                  <c:v>19329</c:v>
                </c:pt>
                <c:pt idx="39">
                  <c:v>19389</c:v>
                </c:pt>
                <c:pt idx="40">
                  <c:v>19549</c:v>
                </c:pt>
                <c:pt idx="41">
                  <c:v>19789</c:v>
                </c:pt>
                <c:pt idx="42">
                  <c:v>20029</c:v>
                </c:pt>
                <c:pt idx="43">
                  <c:v>20269</c:v>
                </c:pt>
                <c:pt idx="44">
                  <c:v>20589</c:v>
                </c:pt>
                <c:pt idx="45">
                  <c:v>20869</c:v>
                </c:pt>
                <c:pt idx="46">
                  <c:v>21149</c:v>
                </c:pt>
                <c:pt idx="47">
                  <c:v>21429</c:v>
                </c:pt>
                <c:pt idx="48">
                  <c:v>21629</c:v>
                </c:pt>
                <c:pt idx="49">
                  <c:v>21869</c:v>
                </c:pt>
                <c:pt idx="50">
                  <c:v>22109</c:v>
                </c:pt>
                <c:pt idx="51">
                  <c:v>22349</c:v>
                </c:pt>
                <c:pt idx="52">
                  <c:v>22589</c:v>
                </c:pt>
              </c:numCache>
            </c:numRef>
          </c:xVal>
          <c:yVal>
            <c:numRef>
              <c:f>'groupedPP_CS (2)'!$C$2:$C$54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14570.244169543001</c:v>
                </c:pt>
                <c:pt idx="6">
                  <c:v>14571.745224079101</c:v>
                </c:pt>
                <c:pt idx="7">
                  <c:v>14587.281801183301</c:v>
                </c:pt>
                <c:pt idx="8">
                  <c:v>14606.882658098801</c:v>
                </c:pt>
                <c:pt idx="9">
                  <c:v>14606.882658098801</c:v>
                </c:pt>
                <c:pt idx="10">
                  <c:v>14606.882658098801</c:v>
                </c:pt>
                <c:pt idx="11">
                  <c:v>14630.143694117</c:v>
                </c:pt>
                <c:pt idx="12">
                  <c:v>14632.1047321887</c:v>
                </c:pt>
                <c:pt idx="13">
                  <c:v>14632.4930292974</c:v>
                </c:pt>
                <c:pt idx="14">
                  <c:v>14635.7387693117</c:v>
                </c:pt>
                <c:pt idx="15">
                  <c:v>14639.0318873384</c:v>
                </c:pt>
                <c:pt idx="16">
                  <c:v>14639.1975491101</c:v>
                </c:pt>
                <c:pt idx="17">
                  <c:v>14643.027562641801</c:v>
                </c:pt>
                <c:pt idx="18">
                  <c:v>14643.913274815</c:v>
                </c:pt>
                <c:pt idx="19">
                  <c:v>14646.0108714003</c:v>
                </c:pt>
                <c:pt idx="20">
                  <c:v>14852.549519828701</c:v>
                </c:pt>
                <c:pt idx="21">
                  <c:v>15100.679457997499</c:v>
                </c:pt>
                <c:pt idx="22">
                  <c:v>15225.675951331301</c:v>
                </c:pt>
                <c:pt idx="23">
                  <c:v>15477.546127989801</c:v>
                </c:pt>
                <c:pt idx="24">
                  <c:v>15604.4267794397</c:v>
                </c:pt>
                <c:pt idx="25">
                  <c:v>15731.941670583599</c:v>
                </c:pt>
                <c:pt idx="26">
                  <c:v>15860.094550645101</c:v>
                </c:pt>
                <c:pt idx="27">
                  <c:v>16118.3247737619</c:v>
                </c:pt>
                <c:pt idx="28">
                  <c:v>16248.409230605001</c:v>
                </c:pt>
                <c:pt idx="29">
                  <c:v>16379.1441097322</c:v>
                </c:pt>
                <c:pt idx="30">
                  <c:v>16510.5326792245</c:v>
                </c:pt>
                <c:pt idx="31">
                  <c:v>16642.578159545501</c:v>
                </c:pt>
                <c:pt idx="32">
                  <c:v>16775.2838604032</c:v>
                </c:pt>
                <c:pt idx="33">
                  <c:v>16908.6531357081</c:v>
                </c:pt>
                <c:pt idx="34">
                  <c:v>17042.041392547198</c:v>
                </c:pt>
                <c:pt idx="35">
                  <c:v>17172.521386459201</c:v>
                </c:pt>
                <c:pt idx="36">
                  <c:v>17301.956193208502</c:v>
                </c:pt>
                <c:pt idx="37">
                  <c:v>17426.3500617315</c:v>
                </c:pt>
                <c:pt idx="38">
                  <c:v>17548.783397207098</c:v>
                </c:pt>
                <c:pt idx="39">
                  <c:v>17660.1547293029</c:v>
                </c:pt>
                <c:pt idx="40">
                  <c:v>24806.956025319501</c:v>
                </c:pt>
                <c:pt idx="41">
                  <c:v>25096.110022938501</c:v>
                </c:pt>
                <c:pt idx="42">
                  <c:v>25241.7722617012</c:v>
                </c:pt>
                <c:pt idx="43">
                  <c:v>25388.162811658</c:v>
                </c:pt>
                <c:pt idx="44">
                  <c:v>25683.143418556399</c:v>
                </c:pt>
                <c:pt idx="45">
                  <c:v>25981.081221903602</c:v>
                </c:pt>
                <c:pt idx="46">
                  <c:v>26282.005846956301</c:v>
                </c:pt>
                <c:pt idx="47">
                  <c:v>26892.935648273098</c:v>
                </c:pt>
                <c:pt idx="48">
                  <c:v>27203.001629074199</c:v>
                </c:pt>
                <c:pt idx="49">
                  <c:v>27515.8515630123</c:v>
                </c:pt>
                <c:pt idx="50">
                  <c:v>27826.8717498806</c:v>
                </c:pt>
                <c:pt idx="51">
                  <c:v>28133.272622677399</c:v>
                </c:pt>
                <c:pt idx="52">
                  <c:v>28428.5187062767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BFE-BFF4-6B18EFB7DAA1}"/>
            </c:ext>
          </c:extLst>
        </c:ser>
        <c:ser>
          <c:idx val="0"/>
          <c:order val="1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'groupedPP_CS (2)'!$J$2:$J$8</c:f>
              <c:numCache>
                <c:formatCode>General</c:formatCode>
                <c:ptCount val="7"/>
                <c:pt idx="0">
                  <c:v>4351.3472792449802</c:v>
                </c:pt>
                <c:pt idx="1">
                  <c:v>30024.296226790299</c:v>
                </c:pt>
                <c:pt idx="2">
                  <c:v>36551.317145657798</c:v>
                </c:pt>
                <c:pt idx="3">
                  <c:v>38291.856057355799</c:v>
                </c:pt>
                <c:pt idx="4">
                  <c:v>40032.394969053799</c:v>
                </c:pt>
                <c:pt idx="5">
                  <c:v>41772.9338807518</c:v>
                </c:pt>
                <c:pt idx="6">
                  <c:v>43513.4727924498</c:v>
                </c:pt>
              </c:numCache>
            </c:numRef>
          </c:xVal>
          <c:yVal>
            <c:numRef>
              <c:f>'groupedPP_CS (2)'!$K$2:$K$8</c:f>
              <c:numCache>
                <c:formatCode>General</c:formatCode>
                <c:ptCount val="7"/>
                <c:pt idx="0">
                  <c:v>39890</c:v>
                </c:pt>
                <c:pt idx="1">
                  <c:v>39560</c:v>
                </c:pt>
                <c:pt idx="2">
                  <c:v>35371</c:v>
                </c:pt>
                <c:pt idx="3">
                  <c:v>34650</c:v>
                </c:pt>
                <c:pt idx="4">
                  <c:v>33240</c:v>
                </c:pt>
                <c:pt idx="5">
                  <c:v>30200</c:v>
                </c:pt>
                <c:pt idx="6">
                  <c:v>21210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2-4BFE-BFF4-6B18EFB7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8911"/>
        <c:axId val="775899807"/>
      </c:scatterChart>
      <c:valAx>
        <c:axId val="7850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899807"/>
        <c:crosses val="autoZero"/>
        <c:crossBetween val="midCat"/>
      </c:valAx>
      <c:valAx>
        <c:axId val="7758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5008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Sheet4!$J$1:$J$8</c:f>
              <c:numCache>
                <c:formatCode>General</c:formatCode>
                <c:ptCount val="8"/>
                <c:pt idx="1">
                  <c:v>46314</c:v>
                </c:pt>
                <c:pt idx="2">
                  <c:v>39980</c:v>
                </c:pt>
                <c:pt idx="3">
                  <c:v>38844</c:v>
                </c:pt>
                <c:pt idx="4">
                  <c:v>19680</c:v>
                </c:pt>
                <c:pt idx="5">
                  <c:v>17290</c:v>
                </c:pt>
                <c:pt idx="6">
                  <c:v>16590</c:v>
                </c:pt>
                <c:pt idx="7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4-4736-AB12-D54AD86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44367"/>
        <c:axId val="302840943"/>
      </c:scatterChart>
      <c:valAx>
        <c:axId val="14862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840943"/>
        <c:crosses val="autoZero"/>
        <c:crossBetween val="midCat"/>
      </c:valAx>
      <c:valAx>
        <c:axId val="3028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62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Sheet4!$A$1:$A$10</c:f>
              <c:numCache>
                <c:formatCode>General</c:formatCode>
                <c:ptCount val="10"/>
                <c:pt idx="0">
                  <c:v>5700</c:v>
                </c:pt>
                <c:pt idx="1">
                  <c:v>11400</c:v>
                </c:pt>
                <c:pt idx="2">
                  <c:v>17100</c:v>
                </c:pt>
                <c:pt idx="3">
                  <c:v>22800</c:v>
                </c:pt>
                <c:pt idx="4">
                  <c:v>28500</c:v>
                </c:pt>
                <c:pt idx="5">
                  <c:v>34200</c:v>
                </c:pt>
                <c:pt idx="6">
                  <c:v>39900</c:v>
                </c:pt>
                <c:pt idx="7">
                  <c:v>43500</c:v>
                </c:pt>
                <c:pt idx="8">
                  <c:v>43560</c:v>
                </c:pt>
                <c:pt idx="9">
                  <c:v>44370</c:v>
                </c:pt>
              </c:numCache>
            </c:numRef>
          </c:xVal>
          <c:yVal>
            <c:numRef>
              <c:f>Sheet4!$B$1:$B$8</c:f>
              <c:numCache>
                <c:formatCode>General</c:formatCode>
                <c:ptCount val="8"/>
                <c:pt idx="0">
                  <c:v>9157.8947368420995</c:v>
                </c:pt>
                <c:pt idx="1">
                  <c:v>46057.984765613997</c:v>
                </c:pt>
                <c:pt idx="2">
                  <c:v>46057.984765613997</c:v>
                </c:pt>
                <c:pt idx="3">
                  <c:v>46057.984765613997</c:v>
                </c:pt>
                <c:pt idx="4">
                  <c:v>46057.984765613997</c:v>
                </c:pt>
                <c:pt idx="5">
                  <c:v>46057.984765613997</c:v>
                </c:pt>
                <c:pt idx="6">
                  <c:v>46057.984765613997</c:v>
                </c:pt>
                <c:pt idx="7">
                  <c:v>57535.7554459534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8-4B7D-BCBC-831006A9EEBE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Sheet4!$I$2:$I$23</c:f>
              <c:numCache>
                <c:formatCode>General</c:formatCode>
                <c:ptCount val="22"/>
                <c:pt idx="0">
                  <c:v>2175.6736396224901</c:v>
                </c:pt>
                <c:pt idx="1">
                  <c:v>36986.4518735823</c:v>
                </c:pt>
                <c:pt idx="2">
                  <c:v>39162.125513204803</c:v>
                </c:pt>
                <c:pt idx="3">
                  <c:v>40249.962333016003</c:v>
                </c:pt>
                <c:pt idx="4">
                  <c:v>41337.799152827298</c:v>
                </c:pt>
                <c:pt idx="5">
                  <c:v>42425.635972638498</c:v>
                </c:pt>
                <c:pt idx="6">
                  <c:v>43513.4727924498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46314</c:v>
                </c:pt>
                <c:pt idx="1">
                  <c:v>39980</c:v>
                </c:pt>
                <c:pt idx="2">
                  <c:v>38844</c:v>
                </c:pt>
                <c:pt idx="3">
                  <c:v>19680</c:v>
                </c:pt>
                <c:pt idx="4">
                  <c:v>17290</c:v>
                </c:pt>
                <c:pt idx="5">
                  <c:v>16590</c:v>
                </c:pt>
                <c:pt idx="6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8-4B7D-BCBC-831006A9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567"/>
        <c:axId val="160617967"/>
      </c:scatterChart>
      <c:valAx>
        <c:axId val="14862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617967"/>
        <c:crosses val="autoZero"/>
        <c:crossBetween val="midCat"/>
      </c:valAx>
      <c:valAx>
        <c:axId val="1606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62635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7171296296296298"/>
          <c:w val="0.83953018372703414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Sheet5!$C$1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Sheet5!$A$2:$A$20</c:f>
              <c:numCache>
                <c:formatCode>General</c:formatCode>
                <c:ptCount val="19"/>
                <c:pt idx="0">
                  <c:v>720</c:v>
                </c:pt>
                <c:pt idx="1">
                  <c:v>3120</c:v>
                </c:pt>
                <c:pt idx="2">
                  <c:v>3720</c:v>
                </c:pt>
                <c:pt idx="3">
                  <c:v>4320</c:v>
                </c:pt>
                <c:pt idx="4">
                  <c:v>5270</c:v>
                </c:pt>
                <c:pt idx="5">
                  <c:v>10970</c:v>
                </c:pt>
                <c:pt idx="6">
                  <c:v>17145</c:v>
                </c:pt>
                <c:pt idx="7">
                  <c:v>22845</c:v>
                </c:pt>
                <c:pt idx="8">
                  <c:v>26645</c:v>
                </c:pt>
                <c:pt idx="9">
                  <c:v>26675</c:v>
                </c:pt>
                <c:pt idx="10">
                  <c:v>26735</c:v>
                </c:pt>
                <c:pt idx="11">
                  <c:v>27545</c:v>
                </c:pt>
                <c:pt idx="12">
                  <c:v>27575</c:v>
                </c:pt>
                <c:pt idx="13">
                  <c:v>27615.5</c:v>
                </c:pt>
                <c:pt idx="14">
                  <c:v>28395.5</c:v>
                </c:pt>
                <c:pt idx="15">
                  <c:v>29395.5</c:v>
                </c:pt>
                <c:pt idx="16">
                  <c:v>30515.5</c:v>
                </c:pt>
                <c:pt idx="17">
                  <c:v>30595.5</c:v>
                </c:pt>
                <c:pt idx="18">
                  <c:v>31475.5</c:v>
                </c:pt>
              </c:numCache>
            </c:numRef>
          </c:xVal>
          <c:yVal>
            <c:numRef>
              <c:f>Sheet5!$C$2:$C$20</c:f>
              <c:numCache>
                <c:formatCode>General</c:formatCode>
                <c:ptCount val="19"/>
                <c:pt idx="0">
                  <c:v>0</c:v>
                </c:pt>
                <c:pt idx="1">
                  <c:v>40905.293058746298</c:v>
                </c:pt>
                <c:pt idx="2">
                  <c:v>40905.293058746298</c:v>
                </c:pt>
                <c:pt idx="3">
                  <c:v>40905.293058746298</c:v>
                </c:pt>
                <c:pt idx="4">
                  <c:v>45550.238219440602</c:v>
                </c:pt>
                <c:pt idx="5">
                  <c:v>45648.008742522201</c:v>
                </c:pt>
                <c:pt idx="6">
                  <c:v>45649.6445630159</c:v>
                </c:pt>
                <c:pt idx="7">
                  <c:v>45650.423304768199</c:v>
                </c:pt>
                <c:pt idx="8">
                  <c:v>45687.248771377803</c:v>
                </c:pt>
                <c:pt idx="9">
                  <c:v>77504.0583401482</c:v>
                </c:pt>
                <c:pt idx="10">
                  <c:v>77627.198220878898</c:v>
                </c:pt>
                <c:pt idx="11">
                  <c:v>78125.945599846702</c:v>
                </c:pt>
                <c:pt idx="12">
                  <c:v>78892.973562647705</c:v>
                </c:pt>
                <c:pt idx="13">
                  <c:v>79022.867778062195</c:v>
                </c:pt>
                <c:pt idx="14">
                  <c:v>79271.801538194399</c:v>
                </c:pt>
                <c:pt idx="15">
                  <c:v>100280.138882311</c:v>
                </c:pt>
                <c:pt idx="16">
                  <c:v>100424.35535097599</c:v>
                </c:pt>
                <c:pt idx="17">
                  <c:v>101906.780450219</c:v>
                </c:pt>
                <c:pt idx="18">
                  <c:v>102059.03665339699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9-4610-9291-C18CF0D7E81F}"/>
            </c:ext>
          </c:extLst>
        </c:ser>
        <c:ser>
          <c:idx val="0"/>
          <c:order val="1"/>
          <c:tx>
            <c:strRef>
              <c:f>Sheet5!$C$1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Sheet5!$J$3:$J$9</c:f>
              <c:numCache>
                <c:formatCode>General</c:formatCode>
                <c:ptCount val="7"/>
                <c:pt idx="0">
                  <c:v>3481.07782339598</c:v>
                </c:pt>
                <c:pt idx="1">
                  <c:v>29154.026770941298</c:v>
                </c:pt>
                <c:pt idx="2">
                  <c:v>33505.374050186299</c:v>
                </c:pt>
                <c:pt idx="3">
                  <c:v>40032.394969053799</c:v>
                </c:pt>
                <c:pt idx="4">
                  <c:v>41772.9338807518</c:v>
                </c:pt>
                <c:pt idx="5">
                  <c:v>43513.4727924498</c:v>
                </c:pt>
                <c:pt idx="6">
                  <c:v>43513.4727924498</c:v>
                </c:pt>
              </c:numCache>
            </c:numRef>
          </c:xVal>
          <c:yVal>
            <c:numRef>
              <c:f>Sheet5!$K$3:$K$9</c:f>
              <c:numCache>
                <c:formatCode>General</c:formatCode>
                <c:ptCount val="7"/>
                <c:pt idx="0">
                  <c:v>109700</c:v>
                </c:pt>
                <c:pt idx="1">
                  <c:v>39783</c:v>
                </c:pt>
                <c:pt idx="2">
                  <c:v>39400</c:v>
                </c:pt>
                <c:pt idx="3">
                  <c:v>37600</c:v>
                </c:pt>
                <c:pt idx="4">
                  <c:v>10780</c:v>
                </c:pt>
                <c:pt idx="5">
                  <c:v>2080</c:v>
                </c:pt>
                <c:pt idx="6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9-4610-9291-C18CF0D7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4943"/>
        <c:axId val="726688383"/>
      </c:scatterChart>
      <c:valAx>
        <c:axId val="2596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6688383"/>
        <c:crosses val="autoZero"/>
        <c:crossBetween val="midCat"/>
      </c:valAx>
      <c:valAx>
        <c:axId val="7266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9644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ugorupedCS!$C$1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ugorupedCS!$A$2:$A$139</c:f>
              <c:numCache>
                <c:formatCode>General</c:formatCode>
                <c:ptCount val="138"/>
                <c:pt idx="0">
                  <c:v>144</c:v>
                </c:pt>
                <c:pt idx="1">
                  <c:v>288</c:v>
                </c:pt>
                <c:pt idx="2">
                  <c:v>432</c:v>
                </c:pt>
                <c:pt idx="3">
                  <c:v>576</c:v>
                </c:pt>
                <c:pt idx="4">
                  <c:v>720</c:v>
                </c:pt>
                <c:pt idx="5">
                  <c:v>1320</c:v>
                </c:pt>
                <c:pt idx="6">
                  <c:v>2270</c:v>
                </c:pt>
                <c:pt idx="7">
                  <c:v>3220</c:v>
                </c:pt>
                <c:pt idx="8">
                  <c:v>4170</c:v>
                </c:pt>
                <c:pt idx="9">
                  <c:v>5120</c:v>
                </c:pt>
                <c:pt idx="10">
                  <c:v>6070</c:v>
                </c:pt>
                <c:pt idx="11">
                  <c:v>7020</c:v>
                </c:pt>
                <c:pt idx="12">
                  <c:v>7970</c:v>
                </c:pt>
                <c:pt idx="13">
                  <c:v>8920</c:v>
                </c:pt>
                <c:pt idx="14">
                  <c:v>9870</c:v>
                </c:pt>
                <c:pt idx="15">
                  <c:v>10820</c:v>
                </c:pt>
                <c:pt idx="16">
                  <c:v>11770</c:v>
                </c:pt>
                <c:pt idx="17">
                  <c:v>12720</c:v>
                </c:pt>
                <c:pt idx="18">
                  <c:v>13670</c:v>
                </c:pt>
                <c:pt idx="19">
                  <c:v>14620</c:v>
                </c:pt>
                <c:pt idx="20">
                  <c:v>15570</c:v>
                </c:pt>
                <c:pt idx="21">
                  <c:v>16520</c:v>
                </c:pt>
                <c:pt idx="22">
                  <c:v>17470</c:v>
                </c:pt>
                <c:pt idx="23">
                  <c:v>18420</c:v>
                </c:pt>
                <c:pt idx="24">
                  <c:v>19370</c:v>
                </c:pt>
                <c:pt idx="25">
                  <c:v>19450</c:v>
                </c:pt>
                <c:pt idx="26">
                  <c:v>19690</c:v>
                </c:pt>
                <c:pt idx="27">
                  <c:v>19930</c:v>
                </c:pt>
                <c:pt idx="28">
                  <c:v>20170</c:v>
                </c:pt>
                <c:pt idx="29">
                  <c:v>20490</c:v>
                </c:pt>
                <c:pt idx="30">
                  <c:v>20730</c:v>
                </c:pt>
                <c:pt idx="31">
                  <c:v>20970</c:v>
                </c:pt>
                <c:pt idx="32">
                  <c:v>21210</c:v>
                </c:pt>
                <c:pt idx="33">
                  <c:v>21450</c:v>
                </c:pt>
                <c:pt idx="34">
                  <c:v>21690</c:v>
                </c:pt>
                <c:pt idx="35">
                  <c:v>21930</c:v>
                </c:pt>
                <c:pt idx="36">
                  <c:v>22170</c:v>
                </c:pt>
                <c:pt idx="37">
                  <c:v>22410</c:v>
                </c:pt>
                <c:pt idx="38">
                  <c:v>22500</c:v>
                </c:pt>
                <c:pt idx="39">
                  <c:v>22590</c:v>
                </c:pt>
                <c:pt idx="40">
                  <c:v>22680</c:v>
                </c:pt>
                <c:pt idx="41">
                  <c:v>22770</c:v>
                </c:pt>
                <c:pt idx="42">
                  <c:v>22860</c:v>
                </c:pt>
                <c:pt idx="43">
                  <c:v>22950</c:v>
                </c:pt>
                <c:pt idx="44">
                  <c:v>23040</c:v>
                </c:pt>
                <c:pt idx="45">
                  <c:v>23130</c:v>
                </c:pt>
                <c:pt idx="46">
                  <c:v>23220</c:v>
                </c:pt>
                <c:pt idx="47">
                  <c:v>23310</c:v>
                </c:pt>
                <c:pt idx="48">
                  <c:v>23400</c:v>
                </c:pt>
                <c:pt idx="49">
                  <c:v>23490</c:v>
                </c:pt>
                <c:pt idx="50">
                  <c:v>23580</c:v>
                </c:pt>
                <c:pt idx="51">
                  <c:v>23655</c:v>
                </c:pt>
                <c:pt idx="52">
                  <c:v>23730</c:v>
                </c:pt>
                <c:pt idx="53">
                  <c:v>23805</c:v>
                </c:pt>
                <c:pt idx="54">
                  <c:v>23880</c:v>
                </c:pt>
                <c:pt idx="55">
                  <c:v>23955</c:v>
                </c:pt>
                <c:pt idx="56">
                  <c:v>24030</c:v>
                </c:pt>
                <c:pt idx="57">
                  <c:v>24105</c:v>
                </c:pt>
                <c:pt idx="58">
                  <c:v>24180</c:v>
                </c:pt>
                <c:pt idx="59">
                  <c:v>24210</c:v>
                </c:pt>
              </c:numCache>
            </c:numRef>
          </c:xVal>
          <c:yVal>
            <c:numRef>
              <c:f>ugorupedCS!$C$2:$C$139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9716.3060079923398</c:v>
                </c:pt>
                <c:pt idx="6">
                  <c:v>23258.3751350151</c:v>
                </c:pt>
                <c:pt idx="7">
                  <c:v>23263.8047375604</c:v>
                </c:pt>
                <c:pt idx="8">
                  <c:v>23265.373348742101</c:v>
                </c:pt>
                <c:pt idx="9">
                  <c:v>23266.880508984901</c:v>
                </c:pt>
                <c:pt idx="10">
                  <c:v>23271.8606504829</c:v>
                </c:pt>
                <c:pt idx="11">
                  <c:v>23273.843573504801</c:v>
                </c:pt>
                <c:pt idx="12">
                  <c:v>23279.4429846452</c:v>
                </c:pt>
                <c:pt idx="13">
                  <c:v>23284.6808689875</c:v>
                </c:pt>
                <c:pt idx="14">
                  <c:v>23286.630555182099</c:v>
                </c:pt>
                <c:pt idx="15">
                  <c:v>23292.864920341399</c:v>
                </c:pt>
                <c:pt idx="16">
                  <c:v>23300.154324691601</c:v>
                </c:pt>
                <c:pt idx="17">
                  <c:v>23312.730064552801</c:v>
                </c:pt>
                <c:pt idx="18">
                  <c:v>23313.685157219101</c:v>
                </c:pt>
                <c:pt idx="19">
                  <c:v>23322.9327515605</c:v>
                </c:pt>
                <c:pt idx="20">
                  <c:v>23354.0172786365</c:v>
                </c:pt>
                <c:pt idx="21">
                  <c:v>23388.281039630499</c:v>
                </c:pt>
                <c:pt idx="22">
                  <c:v>23429.041003281702</c:v>
                </c:pt>
                <c:pt idx="23">
                  <c:v>23473.815878204201</c:v>
                </c:pt>
                <c:pt idx="24">
                  <c:v>23525.738807237602</c:v>
                </c:pt>
                <c:pt idx="25">
                  <c:v>28783.482285376602</c:v>
                </c:pt>
                <c:pt idx="26">
                  <c:v>29071.197639617501</c:v>
                </c:pt>
                <c:pt idx="27">
                  <c:v>29216.1351906257</c:v>
                </c:pt>
                <c:pt idx="28">
                  <c:v>29361.797429388502</c:v>
                </c:pt>
                <c:pt idx="29">
                  <c:v>29655.310471024699</c:v>
                </c:pt>
                <c:pt idx="30">
                  <c:v>29951.7660030685</c:v>
                </c:pt>
                <c:pt idx="31">
                  <c:v>30251.193490683199</c:v>
                </c:pt>
                <c:pt idx="32">
                  <c:v>30859.083840252701</c:v>
                </c:pt>
                <c:pt idx="33">
                  <c:v>31167.318722910899</c:v>
                </c:pt>
                <c:pt idx="34">
                  <c:v>31474.571217700999</c:v>
                </c:pt>
                <c:pt idx="35">
                  <c:v>31777.871742112598</c:v>
                </c:pt>
                <c:pt idx="36">
                  <c:v>32074.070215287498</c:v>
                </c:pt>
                <c:pt idx="37">
                  <c:v>32364.446540057401</c:v>
                </c:pt>
                <c:pt idx="38">
                  <c:v>132119.81871355299</c:v>
                </c:pt>
                <c:pt idx="39">
                  <c:v>132242.95859428399</c:v>
                </c:pt>
                <c:pt idx="40">
                  <c:v>132366.71417441801</c:v>
                </c:pt>
                <c:pt idx="41">
                  <c:v>132491.088532453</c:v>
                </c:pt>
                <c:pt idx="42">
                  <c:v>132616.08476227801</c:v>
                </c:pt>
                <c:pt idx="43">
                  <c:v>132741.70597325201</c:v>
                </c:pt>
                <c:pt idx="44">
                  <c:v>132867.95529028101</c:v>
                </c:pt>
                <c:pt idx="45">
                  <c:v>132994.835853895</c:v>
                </c:pt>
                <c:pt idx="46">
                  <c:v>133122.350820327</c:v>
                </c:pt>
                <c:pt idx="47">
                  <c:v>133250.50336159201</c:v>
                </c:pt>
                <c:pt idx="48">
                  <c:v>133379.296665562</c:v>
                </c:pt>
                <c:pt idx="49">
                  <c:v>133508.733936053</c:v>
                </c:pt>
                <c:pt idx="50">
                  <c:v>133638.81839289601</c:v>
                </c:pt>
                <c:pt idx="51">
                  <c:v>133769.55330715701</c:v>
                </c:pt>
                <c:pt idx="52">
                  <c:v>133900.94186068</c:v>
                </c:pt>
                <c:pt idx="53">
                  <c:v>134032.40766353501</c:v>
                </c:pt>
                <c:pt idx="54">
                  <c:v>134161.86588138199</c:v>
                </c:pt>
                <c:pt idx="55">
                  <c:v>134289.847518861</c:v>
                </c:pt>
                <c:pt idx="56">
                  <c:v>134413.41461999001</c:v>
                </c:pt>
                <c:pt idx="57">
                  <c:v>134648.754864963</c:v>
                </c:pt>
                <c:pt idx="58">
                  <c:v>134865.53234019599</c:v>
                </c:pt>
                <c:pt idx="59">
                  <c:v>134967.96819129001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E-49A8-AE44-D86AF4FBAB58}"/>
            </c:ext>
          </c:extLst>
        </c:ser>
        <c:ser>
          <c:idx val="0"/>
          <c:order val="1"/>
          <c:tx>
            <c:strRef>
              <c:f>ugorupedCS!$I$1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ugorupedCS!$H$2:$H$139</c:f>
              <c:numCache>
                <c:formatCode>General</c:formatCode>
                <c:ptCount val="138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ugorupedCS!$I$2:$I$139</c:f>
              <c:numCache>
                <c:formatCode>General</c:formatCode>
                <c:ptCount val="138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E-49A8-AE44-D86AF4FB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8095"/>
        <c:axId val="872681775"/>
      </c:scatterChart>
      <c:valAx>
        <c:axId val="871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681775"/>
        <c:crosses val="autoZero"/>
        <c:crossBetween val="midCat"/>
      </c:valAx>
      <c:valAx>
        <c:axId val="872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133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no last</a:t>
            </a:r>
            <a:r>
              <a:rPr lang="nl-NL" baseline="0"/>
              <a:t> demand after clearing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ungroupedCSsetdemand!$C$1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ungroupedCSsetdemand!$A$2:$A$72</c:f>
              <c:numCache>
                <c:formatCode>General</c:formatCode>
                <c:ptCount val="71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270</c:v>
                </c:pt>
                <c:pt idx="4">
                  <c:v>405</c:v>
                </c:pt>
                <c:pt idx="5">
                  <c:v>487.5</c:v>
                </c:pt>
                <c:pt idx="6">
                  <c:v>547.5</c:v>
                </c:pt>
                <c:pt idx="7">
                  <c:v>630</c:v>
                </c:pt>
                <c:pt idx="8">
                  <c:v>690</c:v>
                </c:pt>
                <c:pt idx="9">
                  <c:v>840</c:v>
                </c:pt>
                <c:pt idx="10">
                  <c:v>943.5</c:v>
                </c:pt>
                <c:pt idx="11">
                  <c:v>1003.5</c:v>
                </c:pt>
                <c:pt idx="12">
                  <c:v>1014</c:v>
                </c:pt>
                <c:pt idx="13">
                  <c:v>1024.5</c:v>
                </c:pt>
                <c:pt idx="14">
                  <c:v>1035</c:v>
                </c:pt>
                <c:pt idx="15">
                  <c:v>1045.5</c:v>
                </c:pt>
                <c:pt idx="16">
                  <c:v>1056</c:v>
                </c:pt>
                <c:pt idx="17">
                  <c:v>1066.5</c:v>
                </c:pt>
                <c:pt idx="18">
                  <c:v>1077</c:v>
                </c:pt>
                <c:pt idx="19">
                  <c:v>1087.5</c:v>
                </c:pt>
                <c:pt idx="20">
                  <c:v>1231.5</c:v>
                </c:pt>
                <c:pt idx="21">
                  <c:v>1375.5</c:v>
                </c:pt>
                <c:pt idx="22">
                  <c:v>1519.5</c:v>
                </c:pt>
                <c:pt idx="23">
                  <c:v>1609.5</c:v>
                </c:pt>
                <c:pt idx="24">
                  <c:v>1699.5</c:v>
                </c:pt>
                <c:pt idx="25">
                  <c:v>1789.5</c:v>
                </c:pt>
                <c:pt idx="26">
                  <c:v>1879.5</c:v>
                </c:pt>
                <c:pt idx="27">
                  <c:v>1969.5</c:v>
                </c:pt>
                <c:pt idx="28">
                  <c:v>2059.5</c:v>
                </c:pt>
                <c:pt idx="29">
                  <c:v>2149.5</c:v>
                </c:pt>
                <c:pt idx="30">
                  <c:v>2239.5</c:v>
                </c:pt>
                <c:pt idx="31">
                  <c:v>2329.5</c:v>
                </c:pt>
                <c:pt idx="32">
                  <c:v>2419.5</c:v>
                </c:pt>
                <c:pt idx="33">
                  <c:v>2459.5</c:v>
                </c:pt>
                <c:pt idx="34">
                  <c:v>2499.5</c:v>
                </c:pt>
                <c:pt idx="35">
                  <c:v>2539.5</c:v>
                </c:pt>
                <c:pt idx="36">
                  <c:v>2579.5</c:v>
                </c:pt>
                <c:pt idx="37">
                  <c:v>2819.5</c:v>
                </c:pt>
                <c:pt idx="38">
                  <c:v>3059.5</c:v>
                </c:pt>
                <c:pt idx="39">
                  <c:v>3299.5</c:v>
                </c:pt>
                <c:pt idx="40">
                  <c:v>3539.5</c:v>
                </c:pt>
                <c:pt idx="41">
                  <c:v>3619.5</c:v>
                </c:pt>
                <c:pt idx="42">
                  <c:v>3699.5</c:v>
                </c:pt>
                <c:pt idx="43">
                  <c:v>3939.5</c:v>
                </c:pt>
                <c:pt idx="44">
                  <c:v>4179.5</c:v>
                </c:pt>
                <c:pt idx="45">
                  <c:v>4419.5</c:v>
                </c:pt>
                <c:pt idx="46">
                  <c:v>4739.5</c:v>
                </c:pt>
                <c:pt idx="47">
                  <c:v>4979.5</c:v>
                </c:pt>
                <c:pt idx="48">
                  <c:v>5219.5</c:v>
                </c:pt>
                <c:pt idx="49">
                  <c:v>5459.5</c:v>
                </c:pt>
                <c:pt idx="50">
                  <c:v>6409.5</c:v>
                </c:pt>
                <c:pt idx="51">
                  <c:v>7359.5</c:v>
                </c:pt>
                <c:pt idx="52">
                  <c:v>9259.5</c:v>
                </c:pt>
                <c:pt idx="53">
                  <c:v>10209.5</c:v>
                </c:pt>
                <c:pt idx="54">
                  <c:v>11159.5</c:v>
                </c:pt>
                <c:pt idx="55">
                  <c:v>12109.5</c:v>
                </c:pt>
                <c:pt idx="56">
                  <c:v>18759.5</c:v>
                </c:pt>
                <c:pt idx="57">
                  <c:v>19709.5</c:v>
                </c:pt>
                <c:pt idx="58">
                  <c:v>20659.5</c:v>
                </c:pt>
                <c:pt idx="59">
                  <c:v>21609.5</c:v>
                </c:pt>
                <c:pt idx="60">
                  <c:v>22559.5</c:v>
                </c:pt>
                <c:pt idx="61">
                  <c:v>23509.5</c:v>
                </c:pt>
                <c:pt idx="62">
                  <c:v>24459.5</c:v>
                </c:pt>
                <c:pt idx="63">
                  <c:v>28659.5</c:v>
                </c:pt>
              </c:numCache>
            </c:numRef>
          </c:xVal>
          <c:yVal>
            <c:numRef>
              <c:f>ungroupedCSsetdemand!$C$2:$C$72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130.09509015157801</c:v>
                </c:pt>
                <c:pt idx="34">
                  <c:v>130.09509015157801</c:v>
                </c:pt>
                <c:pt idx="35">
                  <c:v>130.09509015157801</c:v>
                </c:pt>
                <c:pt idx="36">
                  <c:v>130.09509015157801</c:v>
                </c:pt>
                <c:pt idx="37">
                  <c:v>417.81031206225299</c:v>
                </c:pt>
                <c:pt idx="38">
                  <c:v>708.41010183319395</c:v>
                </c:pt>
                <c:pt idx="39">
                  <c:v>1001.92315449689</c:v>
                </c:pt>
                <c:pt idx="40">
                  <c:v>1298.3786755132101</c:v>
                </c:pt>
                <c:pt idx="41">
                  <c:v>2052.58517603054</c:v>
                </c:pt>
                <c:pt idx="42">
                  <c:v>2205.6966009169801</c:v>
                </c:pt>
                <c:pt idx="43">
                  <c:v>2514.2198616298501</c:v>
                </c:pt>
                <c:pt idx="44">
                  <c:v>2669.6394603855902</c:v>
                </c:pt>
                <c:pt idx="45">
                  <c:v>2825.8361571354098</c:v>
                </c:pt>
                <c:pt idx="46">
                  <c:v>3140.3817654296699</c:v>
                </c:pt>
                <c:pt idx="47">
                  <c:v>3453.8566546914399</c:v>
                </c:pt>
                <c:pt idx="48">
                  <c:v>3761.0624058199401</c:v>
                </c:pt>
                <c:pt idx="49">
                  <c:v>4363.7258829859302</c:v>
                </c:pt>
                <c:pt idx="50">
                  <c:v>34247.805902303997</c:v>
                </c:pt>
                <c:pt idx="51">
                  <c:v>34263.165986164997</c:v>
                </c:pt>
                <c:pt idx="52">
                  <c:v>34268.848705962497</c:v>
                </c:pt>
                <c:pt idx="53">
                  <c:v>34278.008851271603</c:v>
                </c:pt>
                <c:pt idx="54">
                  <c:v>34291.191457743204</c:v>
                </c:pt>
                <c:pt idx="55">
                  <c:v>34295.937741992297</c:v>
                </c:pt>
                <c:pt idx="56">
                  <c:v>34303.5599566936</c:v>
                </c:pt>
                <c:pt idx="57">
                  <c:v>34327.053209948303</c:v>
                </c:pt>
                <c:pt idx="58">
                  <c:v>34333.934338773703</c:v>
                </c:pt>
                <c:pt idx="59">
                  <c:v>34339.609084557298</c:v>
                </c:pt>
                <c:pt idx="60">
                  <c:v>34342.802136372098</c:v>
                </c:pt>
                <c:pt idx="61">
                  <c:v>34344.355982071203</c:v>
                </c:pt>
                <c:pt idx="62">
                  <c:v>34344.707684663801</c:v>
                </c:pt>
                <c:pt idx="63">
                  <c:v>42155.038353430697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1-4416-BEED-84BD9457C5ED}"/>
            </c:ext>
          </c:extLst>
        </c:ser>
        <c:ser>
          <c:idx val="0"/>
          <c:order val="1"/>
          <c:tx>
            <c:strRef>
              <c:f>ungroupedCSsetdemand!$L$1</c:f>
              <c:strCache>
                <c:ptCount val="1"/>
                <c:pt idx="0">
                  <c:v>demand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ungroupedCSsetdemand!$K$2:$K$8</c:f>
              <c:numCache>
                <c:formatCode>General</c:formatCode>
                <c:ptCount val="7"/>
                <c:pt idx="0">
                  <c:v>1087.83681981124</c:v>
                </c:pt>
                <c:pt idx="1">
                  <c:v>2175.6736396224901</c:v>
                </c:pt>
                <c:pt idx="2">
                  <c:v>3263.5104594337299</c:v>
                </c:pt>
                <c:pt idx="3">
                  <c:v>5439.1840990562196</c:v>
                </c:pt>
                <c:pt idx="4">
                  <c:v>6527.0209188674698</c:v>
                </c:pt>
                <c:pt idx="5">
                  <c:v>8702.6945584899604</c:v>
                </c:pt>
                <c:pt idx="6">
                  <c:v>43513.4727924498</c:v>
                </c:pt>
              </c:numCache>
            </c:numRef>
          </c:xVal>
          <c:yVal>
            <c:numRef>
              <c:f>ungroupedCSsetdemand!$L$2:$L$8</c:f>
              <c:numCache>
                <c:formatCode>General</c:formatCode>
                <c:ptCount val="7"/>
                <c:pt idx="0">
                  <c:v>117650</c:v>
                </c:pt>
                <c:pt idx="1">
                  <c:v>113050</c:v>
                </c:pt>
                <c:pt idx="2">
                  <c:v>54440</c:v>
                </c:pt>
                <c:pt idx="3">
                  <c:v>45446</c:v>
                </c:pt>
                <c:pt idx="4">
                  <c:v>42630</c:v>
                </c:pt>
                <c:pt idx="5">
                  <c:v>42406</c:v>
                </c:pt>
                <c:pt idx="6">
                  <c:v>39900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1-4416-BEED-84BD9457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88720"/>
        <c:axId val="455976736"/>
      </c:scatterChart>
      <c:valAx>
        <c:axId val="4650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76736"/>
        <c:crosses val="autoZero"/>
        <c:crossBetween val="midCat"/>
      </c:valAx>
      <c:valAx>
        <c:axId val="4559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50887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'capacityMarket iterations examp'!$C$1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'capacityMarket iterations examp'!$A$2:$A$279</c:f>
              <c:numCache>
                <c:formatCode>General</c:formatCode>
                <c:ptCount val="278"/>
                <c:pt idx="0">
                  <c:v>160</c:v>
                </c:pt>
                <c:pt idx="1">
                  <c:v>320</c:v>
                </c:pt>
                <c:pt idx="2">
                  <c:v>410</c:v>
                </c:pt>
                <c:pt idx="3">
                  <c:v>470</c:v>
                </c:pt>
                <c:pt idx="4">
                  <c:v>710</c:v>
                </c:pt>
                <c:pt idx="5">
                  <c:v>845</c:v>
                </c:pt>
                <c:pt idx="6">
                  <c:v>957.5</c:v>
                </c:pt>
                <c:pt idx="7">
                  <c:v>1017.5</c:v>
                </c:pt>
                <c:pt idx="8">
                  <c:v>1257.5</c:v>
                </c:pt>
                <c:pt idx="9">
                  <c:v>1349</c:v>
                </c:pt>
                <c:pt idx="10">
                  <c:v>1409</c:v>
                </c:pt>
                <c:pt idx="11">
                  <c:v>1649</c:v>
                </c:pt>
                <c:pt idx="12">
                  <c:v>1799</c:v>
                </c:pt>
                <c:pt idx="13">
                  <c:v>1901</c:v>
                </c:pt>
                <c:pt idx="14">
                  <c:v>1961</c:v>
                </c:pt>
                <c:pt idx="15">
                  <c:v>2201</c:v>
                </c:pt>
                <c:pt idx="16">
                  <c:v>2294</c:v>
                </c:pt>
                <c:pt idx="17">
                  <c:v>2374</c:v>
                </c:pt>
                <c:pt idx="18">
                  <c:v>2434</c:v>
                </c:pt>
                <c:pt idx="19">
                  <c:v>2634</c:v>
                </c:pt>
                <c:pt idx="20">
                  <c:v>2769</c:v>
                </c:pt>
                <c:pt idx="21">
                  <c:v>2883</c:v>
                </c:pt>
                <c:pt idx="22">
                  <c:v>2973</c:v>
                </c:pt>
                <c:pt idx="23">
                  <c:v>3063</c:v>
                </c:pt>
                <c:pt idx="24">
                  <c:v>3153</c:v>
                </c:pt>
                <c:pt idx="25">
                  <c:v>3393</c:v>
                </c:pt>
                <c:pt idx="26">
                  <c:v>3453</c:v>
                </c:pt>
                <c:pt idx="27">
                  <c:v>3533</c:v>
                </c:pt>
                <c:pt idx="28">
                  <c:v>3683</c:v>
                </c:pt>
                <c:pt idx="29">
                  <c:v>3743</c:v>
                </c:pt>
                <c:pt idx="30">
                  <c:v>3903</c:v>
                </c:pt>
                <c:pt idx="31">
                  <c:v>4027.5</c:v>
                </c:pt>
                <c:pt idx="32">
                  <c:v>4117.5</c:v>
                </c:pt>
                <c:pt idx="33">
                  <c:v>4157.5</c:v>
                </c:pt>
                <c:pt idx="34">
                  <c:v>4197.5</c:v>
                </c:pt>
                <c:pt idx="35">
                  <c:v>4237.5</c:v>
                </c:pt>
                <c:pt idx="36">
                  <c:v>4277.5</c:v>
                </c:pt>
                <c:pt idx="37">
                  <c:v>4317.5</c:v>
                </c:pt>
                <c:pt idx="38">
                  <c:v>4357.5</c:v>
                </c:pt>
                <c:pt idx="39">
                  <c:v>4368</c:v>
                </c:pt>
                <c:pt idx="40">
                  <c:v>4378.5</c:v>
                </c:pt>
                <c:pt idx="41">
                  <c:v>4389</c:v>
                </c:pt>
                <c:pt idx="42">
                  <c:v>4399.5</c:v>
                </c:pt>
                <c:pt idx="43">
                  <c:v>4410</c:v>
                </c:pt>
                <c:pt idx="44">
                  <c:v>4554</c:v>
                </c:pt>
                <c:pt idx="45">
                  <c:v>4794</c:v>
                </c:pt>
                <c:pt idx="46">
                  <c:v>5034</c:v>
                </c:pt>
                <c:pt idx="47">
                  <c:v>5274</c:v>
                </c:pt>
                <c:pt idx="48">
                  <c:v>5364</c:v>
                </c:pt>
                <c:pt idx="49">
                  <c:v>5454</c:v>
                </c:pt>
                <c:pt idx="50">
                  <c:v>6404</c:v>
                </c:pt>
                <c:pt idx="51">
                  <c:v>7354</c:v>
                </c:pt>
                <c:pt idx="52">
                  <c:v>8304</c:v>
                </c:pt>
                <c:pt idx="53">
                  <c:v>9254</c:v>
                </c:pt>
                <c:pt idx="54">
                  <c:v>10204</c:v>
                </c:pt>
                <c:pt idx="55">
                  <c:v>11154</c:v>
                </c:pt>
                <c:pt idx="56">
                  <c:v>12104</c:v>
                </c:pt>
                <c:pt idx="57">
                  <c:v>13054</c:v>
                </c:pt>
                <c:pt idx="58">
                  <c:v>14004</c:v>
                </c:pt>
                <c:pt idx="59">
                  <c:v>14954</c:v>
                </c:pt>
                <c:pt idx="60">
                  <c:v>20654</c:v>
                </c:pt>
                <c:pt idx="61">
                  <c:v>27304</c:v>
                </c:pt>
                <c:pt idx="62">
                  <c:v>28254</c:v>
                </c:pt>
                <c:pt idx="63">
                  <c:v>31854</c:v>
                </c:pt>
                <c:pt idx="64">
                  <c:v>34254</c:v>
                </c:pt>
              </c:numCache>
            </c:numRef>
          </c:xVal>
          <c:yVal>
            <c:numRef>
              <c:f>'capacityMarket iterations examp'!$C$2:$C$279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166.79155458509899</c:v>
                </c:pt>
                <c:pt idx="49">
                  <c:v>421.183533720009</c:v>
                </c:pt>
                <c:pt idx="50">
                  <c:v>43407.396099781698</c:v>
                </c:pt>
                <c:pt idx="51">
                  <c:v>43428.435824238302</c:v>
                </c:pt>
                <c:pt idx="52">
                  <c:v>43447.797166628501</c:v>
                </c:pt>
                <c:pt idx="53">
                  <c:v>43465.118165058899</c:v>
                </c:pt>
                <c:pt idx="54">
                  <c:v>43480.718377340898</c:v>
                </c:pt>
                <c:pt idx="55">
                  <c:v>43494.461730289899</c:v>
                </c:pt>
                <c:pt idx="56">
                  <c:v>43506.695946616099</c:v>
                </c:pt>
                <c:pt idx="57">
                  <c:v>43517.508202917699</c:v>
                </c:pt>
                <c:pt idx="58">
                  <c:v>43536.323155360798</c:v>
                </c:pt>
                <c:pt idx="59">
                  <c:v>43544.245823635101</c:v>
                </c:pt>
                <c:pt idx="60">
                  <c:v>43547.865997045898</c:v>
                </c:pt>
                <c:pt idx="61">
                  <c:v>43548.819309215301</c:v>
                </c:pt>
                <c:pt idx="62">
                  <c:v>43564.417570977603</c:v>
                </c:pt>
                <c:pt idx="63">
                  <c:v>44323.0094451677</c:v>
                </c:pt>
                <c:pt idx="64">
                  <c:v>44323.009448555596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7-49FC-8FE4-ACA1A9E25875}"/>
            </c:ext>
          </c:extLst>
        </c:ser>
        <c:ser>
          <c:idx val="3"/>
          <c:order val="1"/>
          <c:tx>
            <c:strRef>
              <c:f>'capacityMarket iterations examp'!$G$1</c:f>
              <c:strCache>
                <c:ptCount val="1"/>
                <c:pt idx="0">
                  <c:v>2</c:v>
                </c:pt>
              </c:strCache>
            </c:strRef>
          </c:tx>
          <c:spPr>
            <a:effectLst/>
          </c:spPr>
          <c:xVal>
            <c:numRef>
              <c:f>'capacityMarket iterations examp'!$E$2:$E$279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724.5</c:v>
                </c:pt>
                <c:pt idx="6">
                  <c:v>735</c:v>
                </c:pt>
                <c:pt idx="7">
                  <c:v>745.5</c:v>
                </c:pt>
                <c:pt idx="8">
                  <c:v>756</c:v>
                </c:pt>
                <c:pt idx="9">
                  <c:v>766.5</c:v>
                </c:pt>
                <c:pt idx="10">
                  <c:v>856.5</c:v>
                </c:pt>
                <c:pt idx="11">
                  <c:v>981</c:v>
                </c:pt>
                <c:pt idx="12">
                  <c:v>1041</c:v>
                </c:pt>
                <c:pt idx="13">
                  <c:v>1101</c:v>
                </c:pt>
                <c:pt idx="14">
                  <c:v>1191</c:v>
                </c:pt>
                <c:pt idx="15">
                  <c:v>1281</c:v>
                </c:pt>
                <c:pt idx="16">
                  <c:v>1371</c:v>
                </c:pt>
                <c:pt idx="17">
                  <c:v>1485</c:v>
                </c:pt>
                <c:pt idx="18">
                  <c:v>1545</c:v>
                </c:pt>
                <c:pt idx="19">
                  <c:v>1638</c:v>
                </c:pt>
                <c:pt idx="20">
                  <c:v>1698</c:v>
                </c:pt>
                <c:pt idx="21">
                  <c:v>1800</c:v>
                </c:pt>
                <c:pt idx="22">
                  <c:v>1860</c:v>
                </c:pt>
                <c:pt idx="23">
                  <c:v>1951.5</c:v>
                </c:pt>
                <c:pt idx="24">
                  <c:v>2011.5</c:v>
                </c:pt>
                <c:pt idx="25">
                  <c:v>2124</c:v>
                </c:pt>
                <c:pt idx="26">
                  <c:v>2184</c:v>
                </c:pt>
                <c:pt idx="27">
                  <c:v>2274</c:v>
                </c:pt>
                <c:pt idx="28">
                  <c:v>2364</c:v>
                </c:pt>
                <c:pt idx="29">
                  <c:v>2454</c:v>
                </c:pt>
                <c:pt idx="30">
                  <c:v>6054</c:v>
                </c:pt>
                <c:pt idx="31">
                  <c:v>8454</c:v>
                </c:pt>
                <c:pt idx="32">
                  <c:v>9404</c:v>
                </c:pt>
                <c:pt idx="33">
                  <c:v>10354</c:v>
                </c:pt>
                <c:pt idx="34">
                  <c:v>11304</c:v>
                </c:pt>
                <c:pt idx="35">
                  <c:v>12254</c:v>
                </c:pt>
                <c:pt idx="36">
                  <c:v>13204</c:v>
                </c:pt>
                <c:pt idx="37">
                  <c:v>14154</c:v>
                </c:pt>
                <c:pt idx="38">
                  <c:v>15104</c:v>
                </c:pt>
                <c:pt idx="39">
                  <c:v>16054</c:v>
                </c:pt>
                <c:pt idx="40">
                  <c:v>17004</c:v>
                </c:pt>
                <c:pt idx="41">
                  <c:v>17954</c:v>
                </c:pt>
                <c:pt idx="42">
                  <c:v>23654</c:v>
                </c:pt>
                <c:pt idx="43">
                  <c:v>30304</c:v>
                </c:pt>
                <c:pt idx="44">
                  <c:v>31254</c:v>
                </c:pt>
                <c:pt idx="45">
                  <c:v>31334</c:v>
                </c:pt>
                <c:pt idx="46">
                  <c:v>31374</c:v>
                </c:pt>
                <c:pt idx="47">
                  <c:v>31414</c:v>
                </c:pt>
                <c:pt idx="48">
                  <c:v>31454</c:v>
                </c:pt>
                <c:pt idx="49">
                  <c:v>31494</c:v>
                </c:pt>
                <c:pt idx="50">
                  <c:v>31534</c:v>
                </c:pt>
                <c:pt idx="51">
                  <c:v>31574</c:v>
                </c:pt>
                <c:pt idx="52">
                  <c:v>31734</c:v>
                </c:pt>
                <c:pt idx="53">
                  <c:v>31814</c:v>
                </c:pt>
                <c:pt idx="54">
                  <c:v>32054</c:v>
                </c:pt>
                <c:pt idx="55">
                  <c:v>32254</c:v>
                </c:pt>
                <c:pt idx="56">
                  <c:v>32334</c:v>
                </c:pt>
                <c:pt idx="57">
                  <c:v>32574</c:v>
                </c:pt>
                <c:pt idx="58">
                  <c:v>32814</c:v>
                </c:pt>
                <c:pt idx="59">
                  <c:v>33054</c:v>
                </c:pt>
                <c:pt idx="60">
                  <c:v>33294</c:v>
                </c:pt>
                <c:pt idx="61">
                  <c:v>33454</c:v>
                </c:pt>
                <c:pt idx="62">
                  <c:v>33614</c:v>
                </c:pt>
                <c:pt idx="63">
                  <c:v>33854</c:v>
                </c:pt>
                <c:pt idx="64">
                  <c:v>34094</c:v>
                </c:pt>
              </c:numCache>
            </c:numRef>
          </c:xVal>
          <c:yVal>
            <c:numRef>
              <c:f>'capacityMarket iterations examp'!$G$2:$G$279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25431.621125781101</c:v>
                </c:pt>
                <c:pt idx="6">
                  <c:v>25431.621125781101</c:v>
                </c:pt>
                <c:pt idx="7">
                  <c:v>25431.621125781101</c:v>
                </c:pt>
                <c:pt idx="8">
                  <c:v>25431.621125781101</c:v>
                </c:pt>
                <c:pt idx="9">
                  <c:v>25431.621125781101</c:v>
                </c:pt>
                <c:pt idx="10">
                  <c:v>25554.147040198401</c:v>
                </c:pt>
                <c:pt idx="11">
                  <c:v>25677.2868722483</c:v>
                </c:pt>
                <c:pt idx="12">
                  <c:v>25801.042588898501</c:v>
                </c:pt>
                <c:pt idx="13">
                  <c:v>25925.416946933099</c:v>
                </c:pt>
                <c:pt idx="14">
                  <c:v>26050.4130889228</c:v>
                </c:pt>
                <c:pt idx="15">
                  <c:v>26176.034299896899</c:v>
                </c:pt>
                <c:pt idx="16">
                  <c:v>26302.283616925899</c:v>
                </c:pt>
                <c:pt idx="17">
                  <c:v>26429.1641435561</c:v>
                </c:pt>
                <c:pt idx="18">
                  <c:v>26556.679234807601</c:v>
                </c:pt>
                <c:pt idx="19">
                  <c:v>26684.8316825689</c:v>
                </c:pt>
                <c:pt idx="20">
                  <c:v>26813.625080042799</c:v>
                </c:pt>
                <c:pt idx="21">
                  <c:v>26943.062242030901</c:v>
                </c:pt>
                <c:pt idx="22">
                  <c:v>27073.146807376201</c:v>
                </c:pt>
                <c:pt idx="23">
                  <c:v>27203.8815957876</c:v>
                </c:pt>
                <c:pt idx="24">
                  <c:v>27335.270240026399</c:v>
                </c:pt>
                <c:pt idx="25">
                  <c:v>27467.187951447799</c:v>
                </c:pt>
                <c:pt idx="26">
                  <c:v>27597.5774152579</c:v>
                </c:pt>
                <c:pt idx="27">
                  <c:v>27727.6551192765</c:v>
                </c:pt>
                <c:pt idx="28">
                  <c:v>27981.996890611699</c:v>
                </c:pt>
                <c:pt idx="29">
                  <c:v>28232.6333031094</c:v>
                </c:pt>
                <c:pt idx="30">
                  <c:v>43794.676392497699</c:v>
                </c:pt>
                <c:pt idx="31">
                  <c:v>43794.676395885501</c:v>
                </c:pt>
                <c:pt idx="32">
                  <c:v>43932.514790631998</c:v>
                </c:pt>
                <c:pt idx="33">
                  <c:v>43952.659207664903</c:v>
                </c:pt>
                <c:pt idx="34">
                  <c:v>43971.261598351703</c:v>
                </c:pt>
                <c:pt idx="35">
                  <c:v>43987.669248465601</c:v>
                </c:pt>
                <c:pt idx="36">
                  <c:v>44002.561108975598</c:v>
                </c:pt>
                <c:pt idx="37">
                  <c:v>44015.772031786102</c:v>
                </c:pt>
                <c:pt idx="38">
                  <c:v>44027.384454150597</c:v>
                </c:pt>
                <c:pt idx="39">
                  <c:v>44037.653551579999</c:v>
                </c:pt>
                <c:pt idx="40">
                  <c:v>44055.7103923861</c:v>
                </c:pt>
                <c:pt idx="41">
                  <c:v>44063.440677987099</c:v>
                </c:pt>
                <c:pt idx="42">
                  <c:v>44066.883106968999</c:v>
                </c:pt>
                <c:pt idx="43">
                  <c:v>44067.797629303801</c:v>
                </c:pt>
                <c:pt idx="44">
                  <c:v>44082.596307480897</c:v>
                </c:pt>
                <c:pt idx="45">
                  <c:v>53325.446636957997</c:v>
                </c:pt>
                <c:pt idx="46">
                  <c:v>53325.446769288101</c:v>
                </c:pt>
                <c:pt idx="47">
                  <c:v>53325.446769288101</c:v>
                </c:pt>
                <c:pt idx="48">
                  <c:v>53325.446769288101</c:v>
                </c:pt>
                <c:pt idx="49">
                  <c:v>53325.446769288101</c:v>
                </c:pt>
                <c:pt idx="50">
                  <c:v>53325.446769288101</c:v>
                </c:pt>
                <c:pt idx="51">
                  <c:v>53325.446769288101</c:v>
                </c:pt>
                <c:pt idx="52">
                  <c:v>53613.162013253503</c:v>
                </c:pt>
                <c:pt idx="53">
                  <c:v>53758.099630426601</c:v>
                </c:pt>
                <c:pt idx="54">
                  <c:v>53903.761780970002</c:v>
                </c:pt>
                <c:pt idx="55">
                  <c:v>54493.730363472103</c:v>
                </c:pt>
                <c:pt idx="56">
                  <c:v>54643.070835694998</c:v>
                </c:pt>
                <c:pt idx="57">
                  <c:v>54793.157842264802</c:v>
                </c:pt>
                <c:pt idx="58">
                  <c:v>55095.587090442801</c:v>
                </c:pt>
                <c:pt idx="59">
                  <c:v>55401.048191834197</c:v>
                </c:pt>
                <c:pt idx="60">
                  <c:v>55709.509653995599</c:v>
                </c:pt>
                <c:pt idx="61">
                  <c:v>56018.287221048697</c:v>
                </c:pt>
                <c:pt idx="62">
                  <c:v>56941.626642334399</c:v>
                </c:pt>
                <c:pt idx="63">
                  <c:v>57249.576445929903</c:v>
                </c:pt>
                <c:pt idx="64">
                  <c:v>57401.4832119536</c:v>
                </c:pt>
                <c:pt idx="65">
                  <c:v>57551.314590333102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77-49FC-8FE4-ACA1A9E25875}"/>
            </c:ext>
          </c:extLst>
        </c:ser>
        <c:ser>
          <c:idx val="1"/>
          <c:order val="2"/>
          <c:tx>
            <c:strRef>
              <c:f>'capacityMarket iterations examp'!$O$1</c:f>
              <c:strCache>
                <c:ptCount val="1"/>
                <c:pt idx="0">
                  <c:v>iteration5</c:v>
                </c:pt>
              </c:strCache>
            </c:strRef>
          </c:tx>
          <c:xVal>
            <c:numRef>
              <c:f>'capacityMarket iterations examp'!$M$2:$M$279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744</c:v>
                </c:pt>
                <c:pt idx="6">
                  <c:v>754.5</c:v>
                </c:pt>
                <c:pt idx="7">
                  <c:v>765</c:v>
                </c:pt>
                <c:pt idx="8">
                  <c:v>775.5</c:v>
                </c:pt>
                <c:pt idx="9">
                  <c:v>786</c:v>
                </c:pt>
                <c:pt idx="10">
                  <c:v>796.5</c:v>
                </c:pt>
                <c:pt idx="11">
                  <c:v>886.5</c:v>
                </c:pt>
                <c:pt idx="12">
                  <c:v>1011</c:v>
                </c:pt>
                <c:pt idx="13">
                  <c:v>1071</c:v>
                </c:pt>
                <c:pt idx="14">
                  <c:v>1131</c:v>
                </c:pt>
                <c:pt idx="15">
                  <c:v>1221</c:v>
                </c:pt>
                <c:pt idx="16">
                  <c:v>1311</c:v>
                </c:pt>
                <c:pt idx="17">
                  <c:v>1401</c:v>
                </c:pt>
                <c:pt idx="18">
                  <c:v>1515</c:v>
                </c:pt>
                <c:pt idx="19">
                  <c:v>1575</c:v>
                </c:pt>
                <c:pt idx="20">
                  <c:v>1668</c:v>
                </c:pt>
                <c:pt idx="21">
                  <c:v>1728</c:v>
                </c:pt>
                <c:pt idx="22">
                  <c:v>1830</c:v>
                </c:pt>
                <c:pt idx="23">
                  <c:v>1890</c:v>
                </c:pt>
                <c:pt idx="24">
                  <c:v>1981.5</c:v>
                </c:pt>
                <c:pt idx="25">
                  <c:v>2041.5</c:v>
                </c:pt>
                <c:pt idx="26">
                  <c:v>2154</c:v>
                </c:pt>
                <c:pt idx="27">
                  <c:v>2214</c:v>
                </c:pt>
                <c:pt idx="28">
                  <c:v>2304</c:v>
                </c:pt>
                <c:pt idx="29">
                  <c:v>2394</c:v>
                </c:pt>
                <c:pt idx="30">
                  <c:v>2484</c:v>
                </c:pt>
                <c:pt idx="31">
                  <c:v>6084</c:v>
                </c:pt>
                <c:pt idx="32">
                  <c:v>8484</c:v>
                </c:pt>
                <c:pt idx="33">
                  <c:v>9084</c:v>
                </c:pt>
                <c:pt idx="34">
                  <c:v>9684</c:v>
                </c:pt>
                <c:pt idx="35">
                  <c:v>10634</c:v>
                </c:pt>
                <c:pt idx="36">
                  <c:v>11584</c:v>
                </c:pt>
                <c:pt idx="37">
                  <c:v>12534</c:v>
                </c:pt>
                <c:pt idx="38">
                  <c:v>13484</c:v>
                </c:pt>
                <c:pt idx="39">
                  <c:v>14434</c:v>
                </c:pt>
                <c:pt idx="40">
                  <c:v>15384</c:v>
                </c:pt>
                <c:pt idx="41">
                  <c:v>16334</c:v>
                </c:pt>
                <c:pt idx="42">
                  <c:v>17284</c:v>
                </c:pt>
                <c:pt idx="43">
                  <c:v>18234</c:v>
                </c:pt>
                <c:pt idx="44">
                  <c:v>19184</c:v>
                </c:pt>
                <c:pt idx="45">
                  <c:v>20134</c:v>
                </c:pt>
                <c:pt idx="46">
                  <c:v>25834</c:v>
                </c:pt>
                <c:pt idx="47">
                  <c:v>32484</c:v>
                </c:pt>
                <c:pt idx="48">
                  <c:v>33434</c:v>
                </c:pt>
                <c:pt idx="49">
                  <c:v>33514</c:v>
                </c:pt>
                <c:pt idx="50">
                  <c:v>33554</c:v>
                </c:pt>
                <c:pt idx="51">
                  <c:v>33594</c:v>
                </c:pt>
                <c:pt idx="52">
                  <c:v>33634</c:v>
                </c:pt>
                <c:pt idx="53">
                  <c:v>33674</c:v>
                </c:pt>
                <c:pt idx="54">
                  <c:v>33714</c:v>
                </c:pt>
                <c:pt idx="55">
                  <c:v>33754</c:v>
                </c:pt>
                <c:pt idx="56">
                  <c:v>33914</c:v>
                </c:pt>
                <c:pt idx="57">
                  <c:v>33994</c:v>
                </c:pt>
                <c:pt idx="58">
                  <c:v>34234</c:v>
                </c:pt>
                <c:pt idx="59">
                  <c:v>34434</c:v>
                </c:pt>
                <c:pt idx="60">
                  <c:v>34514</c:v>
                </c:pt>
                <c:pt idx="61">
                  <c:v>34754</c:v>
                </c:pt>
                <c:pt idx="62">
                  <c:v>34994</c:v>
                </c:pt>
                <c:pt idx="63">
                  <c:v>35234</c:v>
                </c:pt>
                <c:pt idx="64">
                  <c:v>35474</c:v>
                </c:pt>
              </c:numCache>
            </c:numRef>
          </c:xVal>
          <c:yVal>
            <c:numRef>
              <c:f>'capacityMarket iterations examp'!$O$2:$O$279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37652.464610372401</c:v>
                </c:pt>
                <c:pt idx="6">
                  <c:v>37652.465589118998</c:v>
                </c:pt>
                <c:pt idx="7">
                  <c:v>37652.465589118998</c:v>
                </c:pt>
                <c:pt idx="8">
                  <c:v>37652.465589118998</c:v>
                </c:pt>
                <c:pt idx="9">
                  <c:v>37652.465589118998</c:v>
                </c:pt>
                <c:pt idx="10">
                  <c:v>37652.465589118998</c:v>
                </c:pt>
                <c:pt idx="11">
                  <c:v>37774.991503536497</c:v>
                </c:pt>
                <c:pt idx="12">
                  <c:v>37898.131335585902</c:v>
                </c:pt>
                <c:pt idx="13">
                  <c:v>38021.887052236401</c:v>
                </c:pt>
                <c:pt idx="14">
                  <c:v>38146.261410271101</c:v>
                </c:pt>
                <c:pt idx="15">
                  <c:v>38271.257552260897</c:v>
                </c:pt>
                <c:pt idx="16">
                  <c:v>38396.878763235101</c:v>
                </c:pt>
                <c:pt idx="17">
                  <c:v>38523.1280802642</c:v>
                </c:pt>
                <c:pt idx="18">
                  <c:v>38650.008606893804</c:v>
                </c:pt>
                <c:pt idx="19">
                  <c:v>38777.523698145596</c:v>
                </c:pt>
                <c:pt idx="20">
                  <c:v>38905.676145906698</c:v>
                </c:pt>
                <c:pt idx="21">
                  <c:v>39034.469543380699</c:v>
                </c:pt>
                <c:pt idx="22">
                  <c:v>39163.906705368499</c:v>
                </c:pt>
                <c:pt idx="23">
                  <c:v>39293.991270714199</c:v>
                </c:pt>
                <c:pt idx="24">
                  <c:v>39424.7260591257</c:v>
                </c:pt>
                <c:pt idx="25">
                  <c:v>39556.114703364401</c:v>
                </c:pt>
                <c:pt idx="26">
                  <c:v>39688.032414785601</c:v>
                </c:pt>
                <c:pt idx="27">
                  <c:v>39818.009276255703</c:v>
                </c:pt>
                <c:pt idx="28">
                  <c:v>39947.358731804597</c:v>
                </c:pt>
                <c:pt idx="29">
                  <c:v>40200.736131817401</c:v>
                </c:pt>
                <c:pt idx="30">
                  <c:v>40449.377163653699</c:v>
                </c:pt>
                <c:pt idx="31">
                  <c:v>45133.710774678497</c:v>
                </c:pt>
                <c:pt idx="32">
                  <c:v>45133.710778066401</c:v>
                </c:pt>
                <c:pt idx="33">
                  <c:v>45133.710808557596</c:v>
                </c:pt>
                <c:pt idx="34">
                  <c:v>45133.710808557596</c:v>
                </c:pt>
                <c:pt idx="35">
                  <c:v>45351.527381702501</c:v>
                </c:pt>
                <c:pt idx="36">
                  <c:v>45370.965329070903</c:v>
                </c:pt>
                <c:pt idx="37">
                  <c:v>45388.855489911999</c:v>
                </c:pt>
                <c:pt idx="38">
                  <c:v>45404.6965882312</c:v>
                </c:pt>
                <c:pt idx="39">
                  <c:v>45419.081824215798</c:v>
                </c:pt>
                <c:pt idx="40">
                  <c:v>45431.799209518598</c:v>
                </c:pt>
                <c:pt idx="41">
                  <c:v>45443.013519309898</c:v>
                </c:pt>
                <c:pt idx="42">
                  <c:v>45452.911806969401</c:v>
                </c:pt>
                <c:pt idx="43">
                  <c:v>45461.636296355697</c:v>
                </c:pt>
                <c:pt idx="44">
                  <c:v>45476.695150234103</c:v>
                </c:pt>
                <c:pt idx="45">
                  <c:v>45483.341097130797</c:v>
                </c:pt>
                <c:pt idx="46">
                  <c:v>45486.153494497703</c:v>
                </c:pt>
                <c:pt idx="47">
                  <c:v>45486.8017397273</c:v>
                </c:pt>
                <c:pt idx="48">
                  <c:v>45499.1834832967</c:v>
                </c:pt>
                <c:pt idx="49">
                  <c:v>68868.923099429099</c:v>
                </c:pt>
                <c:pt idx="50">
                  <c:v>68868.923231759298</c:v>
                </c:pt>
                <c:pt idx="51">
                  <c:v>68868.923231759298</c:v>
                </c:pt>
                <c:pt idx="52">
                  <c:v>68868.923231759298</c:v>
                </c:pt>
                <c:pt idx="53">
                  <c:v>68868.923231759298</c:v>
                </c:pt>
                <c:pt idx="54">
                  <c:v>68868.923231759298</c:v>
                </c:pt>
                <c:pt idx="55">
                  <c:v>68868.923231759298</c:v>
                </c:pt>
                <c:pt idx="56">
                  <c:v>69156.638475724598</c:v>
                </c:pt>
                <c:pt idx="57">
                  <c:v>69301.576092897696</c:v>
                </c:pt>
                <c:pt idx="58">
                  <c:v>69447.238243440996</c:v>
                </c:pt>
                <c:pt idx="59">
                  <c:v>70037.206825943795</c:v>
                </c:pt>
                <c:pt idx="60">
                  <c:v>70186.547298166101</c:v>
                </c:pt>
                <c:pt idx="61">
                  <c:v>70336.634304735999</c:v>
                </c:pt>
                <c:pt idx="62">
                  <c:v>70639.063552913998</c:v>
                </c:pt>
                <c:pt idx="63">
                  <c:v>70944.524654305205</c:v>
                </c:pt>
                <c:pt idx="64">
                  <c:v>71252.986116467597</c:v>
                </c:pt>
                <c:pt idx="65">
                  <c:v>71561.224242113094</c:v>
                </c:pt>
                <c:pt idx="66">
                  <c:v>72482.731219086403</c:v>
                </c:pt>
                <c:pt idx="67">
                  <c:v>72790.031975983002</c:v>
                </c:pt>
                <c:pt idx="68">
                  <c:v>72941.739220998104</c:v>
                </c:pt>
                <c:pt idx="69">
                  <c:v>73091.391251575202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7-49FC-8FE4-ACA1A9E25875}"/>
            </c:ext>
          </c:extLst>
        </c:ser>
        <c:ser>
          <c:idx val="0"/>
          <c:order val="3"/>
          <c:tx>
            <c:strRef>
              <c:f>'capacityMarket iterations examp'!$K$1</c:f>
              <c:strCache>
                <c:ptCount val="1"/>
                <c:pt idx="0">
                  <c:v>3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'capacityMarket iterations examp'!$I$2:$I$279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4314</c:v>
                </c:pt>
                <c:pt idx="6">
                  <c:v>6714</c:v>
                </c:pt>
                <c:pt idx="7">
                  <c:v>7664</c:v>
                </c:pt>
                <c:pt idx="8">
                  <c:v>8614</c:v>
                </c:pt>
                <c:pt idx="9">
                  <c:v>9564</c:v>
                </c:pt>
                <c:pt idx="10">
                  <c:v>10514</c:v>
                </c:pt>
                <c:pt idx="11">
                  <c:v>11464</c:v>
                </c:pt>
                <c:pt idx="12">
                  <c:v>12414</c:v>
                </c:pt>
                <c:pt idx="13">
                  <c:v>13364</c:v>
                </c:pt>
                <c:pt idx="14">
                  <c:v>14314</c:v>
                </c:pt>
                <c:pt idx="15">
                  <c:v>15264</c:v>
                </c:pt>
                <c:pt idx="16">
                  <c:v>16214</c:v>
                </c:pt>
                <c:pt idx="17">
                  <c:v>21914</c:v>
                </c:pt>
                <c:pt idx="18">
                  <c:v>28564</c:v>
                </c:pt>
                <c:pt idx="19">
                  <c:v>29514</c:v>
                </c:pt>
                <c:pt idx="20">
                  <c:v>29544</c:v>
                </c:pt>
                <c:pt idx="21">
                  <c:v>29554.5</c:v>
                </c:pt>
                <c:pt idx="22">
                  <c:v>29565</c:v>
                </c:pt>
                <c:pt idx="23">
                  <c:v>29575.5</c:v>
                </c:pt>
                <c:pt idx="24">
                  <c:v>29586</c:v>
                </c:pt>
                <c:pt idx="25">
                  <c:v>29596.5</c:v>
                </c:pt>
                <c:pt idx="26">
                  <c:v>29686.5</c:v>
                </c:pt>
                <c:pt idx="27">
                  <c:v>29811</c:v>
                </c:pt>
                <c:pt idx="28">
                  <c:v>29871</c:v>
                </c:pt>
                <c:pt idx="29">
                  <c:v>29931</c:v>
                </c:pt>
                <c:pt idx="30">
                  <c:v>30021</c:v>
                </c:pt>
                <c:pt idx="31">
                  <c:v>30111</c:v>
                </c:pt>
                <c:pt idx="32">
                  <c:v>30201</c:v>
                </c:pt>
                <c:pt idx="33">
                  <c:v>30315</c:v>
                </c:pt>
                <c:pt idx="34">
                  <c:v>30375</c:v>
                </c:pt>
                <c:pt idx="35">
                  <c:v>30468</c:v>
                </c:pt>
                <c:pt idx="36">
                  <c:v>30528</c:v>
                </c:pt>
                <c:pt idx="37">
                  <c:v>30630</c:v>
                </c:pt>
                <c:pt idx="38">
                  <c:v>30690</c:v>
                </c:pt>
                <c:pt idx="39">
                  <c:v>30781.5</c:v>
                </c:pt>
                <c:pt idx="40">
                  <c:v>30841.5</c:v>
                </c:pt>
                <c:pt idx="41">
                  <c:v>30954</c:v>
                </c:pt>
                <c:pt idx="42">
                  <c:v>31014</c:v>
                </c:pt>
                <c:pt idx="43">
                  <c:v>31104</c:v>
                </c:pt>
                <c:pt idx="44">
                  <c:v>31194</c:v>
                </c:pt>
                <c:pt idx="45">
                  <c:v>31284</c:v>
                </c:pt>
                <c:pt idx="46">
                  <c:v>31364</c:v>
                </c:pt>
                <c:pt idx="47">
                  <c:v>31404</c:v>
                </c:pt>
                <c:pt idx="48">
                  <c:v>31444</c:v>
                </c:pt>
                <c:pt idx="49">
                  <c:v>31484</c:v>
                </c:pt>
                <c:pt idx="50">
                  <c:v>31524</c:v>
                </c:pt>
                <c:pt idx="51">
                  <c:v>31564</c:v>
                </c:pt>
                <c:pt idx="52">
                  <c:v>31604</c:v>
                </c:pt>
                <c:pt idx="53">
                  <c:v>31764</c:v>
                </c:pt>
                <c:pt idx="54">
                  <c:v>31844</c:v>
                </c:pt>
                <c:pt idx="55">
                  <c:v>32084</c:v>
                </c:pt>
                <c:pt idx="56">
                  <c:v>32284</c:v>
                </c:pt>
                <c:pt idx="57">
                  <c:v>32364</c:v>
                </c:pt>
                <c:pt idx="58">
                  <c:v>32604</c:v>
                </c:pt>
                <c:pt idx="59">
                  <c:v>32844</c:v>
                </c:pt>
                <c:pt idx="60">
                  <c:v>33084</c:v>
                </c:pt>
                <c:pt idx="61">
                  <c:v>33324</c:v>
                </c:pt>
                <c:pt idx="62">
                  <c:v>33484</c:v>
                </c:pt>
                <c:pt idx="63">
                  <c:v>33644</c:v>
                </c:pt>
                <c:pt idx="64">
                  <c:v>33884</c:v>
                </c:pt>
              </c:numCache>
            </c:numRef>
          </c:xVal>
          <c:yVal>
            <c:numRef>
              <c:f>'capacityMarket iterations examp'!$K$2:$K$279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43164.045460572503</c:v>
                </c:pt>
                <c:pt idx="6">
                  <c:v>43164.0454639604</c:v>
                </c:pt>
                <c:pt idx="7">
                  <c:v>43933.573176695303</c:v>
                </c:pt>
                <c:pt idx="8">
                  <c:v>43953.621667932799</c:v>
                </c:pt>
                <c:pt idx="9">
                  <c:v>43972.094875351002</c:v>
                </c:pt>
                <c:pt idx="10">
                  <c:v>43988.388356925301</c:v>
                </c:pt>
                <c:pt idx="11">
                  <c:v>44003.131957762103</c:v>
                </c:pt>
                <c:pt idx="12">
                  <c:v>44016.259688363498</c:v>
                </c:pt>
                <c:pt idx="13">
                  <c:v>44027.737668790302</c:v>
                </c:pt>
                <c:pt idx="14">
                  <c:v>44037.904923931201</c:v>
                </c:pt>
                <c:pt idx="15">
                  <c:v>44055.789466638002</c:v>
                </c:pt>
                <c:pt idx="16">
                  <c:v>44063.484773571101</c:v>
                </c:pt>
                <c:pt idx="17">
                  <c:v>44066.891787080996</c:v>
                </c:pt>
                <c:pt idx="18">
                  <c:v>44067.797629303801</c:v>
                </c:pt>
                <c:pt idx="19">
                  <c:v>44082.508521008996</c:v>
                </c:pt>
                <c:pt idx="20">
                  <c:v>48837.318686589999</c:v>
                </c:pt>
                <c:pt idx="21">
                  <c:v>48837.319665336698</c:v>
                </c:pt>
                <c:pt idx="22">
                  <c:v>48837.319665336698</c:v>
                </c:pt>
                <c:pt idx="23">
                  <c:v>48837.319665336698</c:v>
                </c:pt>
                <c:pt idx="24">
                  <c:v>48837.319665336698</c:v>
                </c:pt>
                <c:pt idx="25">
                  <c:v>48837.319665336698</c:v>
                </c:pt>
                <c:pt idx="26">
                  <c:v>48959.845579754103</c:v>
                </c:pt>
                <c:pt idx="27">
                  <c:v>49082.985411803798</c:v>
                </c:pt>
                <c:pt idx="28">
                  <c:v>49206.741128454298</c:v>
                </c:pt>
                <c:pt idx="29">
                  <c:v>49331.115486488903</c:v>
                </c:pt>
                <c:pt idx="30">
                  <c:v>49456.111628478597</c:v>
                </c:pt>
                <c:pt idx="31">
                  <c:v>49581.732839452503</c:v>
                </c:pt>
                <c:pt idx="32">
                  <c:v>49707.982156481601</c:v>
                </c:pt>
                <c:pt idx="33">
                  <c:v>49834.862683111198</c:v>
                </c:pt>
                <c:pt idx="34">
                  <c:v>49962.3777743635</c:v>
                </c:pt>
                <c:pt idx="35">
                  <c:v>50090.530222124697</c:v>
                </c:pt>
                <c:pt idx="36">
                  <c:v>50219.323619598603</c:v>
                </c:pt>
                <c:pt idx="37">
                  <c:v>50348.760781586301</c:v>
                </c:pt>
                <c:pt idx="38">
                  <c:v>50478.845346932103</c:v>
                </c:pt>
                <c:pt idx="39">
                  <c:v>50609.580135343102</c:v>
                </c:pt>
                <c:pt idx="40">
                  <c:v>50740.968779581999</c:v>
                </c:pt>
                <c:pt idx="41">
                  <c:v>50872.821043560303</c:v>
                </c:pt>
                <c:pt idx="42">
                  <c:v>51002.612503280398</c:v>
                </c:pt>
                <c:pt idx="43">
                  <c:v>51131.808897005598</c:v>
                </c:pt>
                <c:pt idx="44">
                  <c:v>51384.817550589898</c:v>
                </c:pt>
                <c:pt idx="45">
                  <c:v>51632.806806203698</c:v>
                </c:pt>
                <c:pt idx="46">
                  <c:v>67625.918809215305</c:v>
                </c:pt>
                <c:pt idx="47">
                  <c:v>67625.918941545402</c:v>
                </c:pt>
                <c:pt idx="48">
                  <c:v>67625.918941545402</c:v>
                </c:pt>
                <c:pt idx="49">
                  <c:v>67625.918941545402</c:v>
                </c:pt>
                <c:pt idx="50">
                  <c:v>67625.918941545402</c:v>
                </c:pt>
                <c:pt idx="51">
                  <c:v>67625.918941545402</c:v>
                </c:pt>
                <c:pt idx="52">
                  <c:v>67625.918941545402</c:v>
                </c:pt>
                <c:pt idx="53">
                  <c:v>67913.634185510804</c:v>
                </c:pt>
                <c:pt idx="54">
                  <c:v>68058.571802683902</c:v>
                </c:pt>
                <c:pt idx="55">
                  <c:v>68204.233953227304</c:v>
                </c:pt>
                <c:pt idx="56">
                  <c:v>68794.202535729404</c:v>
                </c:pt>
                <c:pt idx="57">
                  <c:v>68943.543007952307</c:v>
                </c:pt>
                <c:pt idx="58">
                  <c:v>69093.630014522103</c:v>
                </c:pt>
                <c:pt idx="59">
                  <c:v>69396.059262700102</c:v>
                </c:pt>
                <c:pt idx="60">
                  <c:v>69701.520364091295</c:v>
                </c:pt>
                <c:pt idx="61">
                  <c:v>70009.948830575493</c:v>
                </c:pt>
                <c:pt idx="62">
                  <c:v>70318.007044075406</c:v>
                </c:pt>
                <c:pt idx="63">
                  <c:v>71238.378799821803</c:v>
                </c:pt>
                <c:pt idx="64">
                  <c:v>71545.108776915004</c:v>
                </c:pt>
                <c:pt idx="65">
                  <c:v>71696.468450233093</c:v>
                </c:pt>
                <c:pt idx="66">
                  <c:v>71845.678995315204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77-49FC-8FE4-ACA1A9E2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13088"/>
        <c:axId val="1601068176"/>
      </c:scatterChart>
      <c:valAx>
        <c:axId val="3224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068176"/>
        <c:crosses val="autoZero"/>
        <c:crossBetween val="midCat"/>
      </c:valAx>
      <c:valAx>
        <c:axId val="1601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241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D66DB-EBBC-4DB4-99F3-724AC30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7934" y="6466903"/>
          <a:ext cx="6578760" cy="2588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229721</xdr:colOff>
      <xdr:row>10</xdr:row>
      <xdr:rowOff>180413</xdr:rowOff>
    </xdr:from>
    <xdr:to>
      <xdr:col>26</xdr:col>
      <xdr:colOff>565898</xdr:colOff>
      <xdr:row>30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30D67-3A3F-B25F-ECD1-1CBE3095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11</xdr:row>
      <xdr:rowOff>23812</xdr:rowOff>
    </xdr:from>
    <xdr:to>
      <xdr:col>22</xdr:col>
      <xdr:colOff>476250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9C98B-5C19-13BA-0A6B-81EF19C6C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26DD-4C0E-4D09-9C30-161E67B3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</xdr:rowOff>
    </xdr:from>
    <xdr:to>
      <xdr:col>7</xdr:col>
      <xdr:colOff>428625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5C19-F92B-B427-B047-06FB7614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7</xdr:row>
      <xdr:rowOff>23812</xdr:rowOff>
    </xdr:from>
    <xdr:to>
      <xdr:col>20</xdr:col>
      <xdr:colOff>457200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3985E-9AB6-56B1-ACDF-B1E5A09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17</xdr:row>
      <xdr:rowOff>42862</xdr:rowOff>
    </xdr:from>
    <xdr:to>
      <xdr:col>8</xdr:col>
      <xdr:colOff>257175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72B-CB94-7F67-A81C-80A52C48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346075</xdr:colOff>
      <xdr:row>19</xdr:row>
      <xdr:rowOff>34925</xdr:rowOff>
    </xdr:from>
    <xdr:to>
      <xdr:col>23</xdr:col>
      <xdr:colOff>41275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20F3C-2352-503D-A03E-5E6E98290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166687</xdr:rowOff>
    </xdr:from>
    <xdr:to>
      <xdr:col>15</xdr:col>
      <xdr:colOff>523875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A450-FFB7-3C73-E8D5-526CCCC6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42862</xdr:rowOff>
    </xdr:from>
    <xdr:to>
      <xdr:col>18</xdr:col>
      <xdr:colOff>76200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8C367-00F1-E389-8EE4-AFF32ACE7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11</xdr:row>
      <xdr:rowOff>63500</xdr:rowOff>
    </xdr:from>
    <xdr:to>
      <xdr:col>17</xdr:col>
      <xdr:colOff>450850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1F35-BE56-5984-7BBE-36DFF727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10</xdr:row>
      <xdr:rowOff>166687</xdr:rowOff>
    </xdr:from>
    <xdr:to>
      <xdr:col>21</xdr:col>
      <xdr:colOff>0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0BAF8-B528-EB38-179A-0777DCBD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009B1-786D-AA9B-5F6B-2F714CCE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9C147-D275-A002-C60F-1321FC2D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380998</xdr:colOff>
      <xdr:row>2</xdr:row>
      <xdr:rowOff>77855</xdr:rowOff>
    </xdr:from>
    <xdr:to>
      <xdr:col>20</xdr:col>
      <xdr:colOff>49694</xdr:colOff>
      <xdr:row>23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FA2DF-B131-1D8B-5905-A448A1E8F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5141F-FADF-332B-3F0D-A85F7ECA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166687</xdr:rowOff>
    </xdr:from>
    <xdr:to>
      <xdr:col>20</xdr:col>
      <xdr:colOff>219074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1788-D7D0-648C-9430-736AC209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zoomScale="69" workbookViewId="0">
      <selection activeCell="D51" sqref="D51"/>
    </sheetView>
  </sheetViews>
  <sheetFormatPr defaultRowHeight="15"/>
  <cols>
    <col min="1" max="1" width="20.85546875" customWidth="1"/>
    <col min="2" max="2" width="12.42578125" bestFit="1" customWidth="1"/>
    <col min="3" max="3" width="22" customWidth="1"/>
    <col min="4" max="4" width="19.5703125" customWidth="1"/>
    <col min="5" max="5" width="15.5703125" customWidth="1"/>
    <col min="6" max="6" width="10.7109375" customWidth="1"/>
    <col min="7" max="7" width="15.42578125" customWidth="1"/>
    <col min="8" max="8" width="13.7109375" customWidth="1"/>
    <col min="9" max="9" width="16.42578125" customWidth="1"/>
    <col min="10" max="10" width="15" customWidth="1"/>
    <col min="11" max="11" width="11.42578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AA84-5FAA-4148-920A-B387D17E074A}">
  <dimension ref="A1:J22"/>
  <sheetViews>
    <sheetView workbookViewId="0">
      <selection activeCell="I26" sqref="I26"/>
    </sheetView>
  </sheetViews>
  <sheetFormatPr defaultRowHeight="15"/>
  <sheetData>
    <row r="1" spans="1:10">
      <c r="A1">
        <v>5700</v>
      </c>
      <c r="B1">
        <v>9157.8947368420995</v>
      </c>
      <c r="I1" t="s">
        <v>487</v>
      </c>
    </row>
    <row r="2" spans="1:10">
      <c r="A2">
        <v>11400</v>
      </c>
      <c r="B2">
        <v>46057.984765613997</v>
      </c>
      <c r="I2">
        <v>2175.6736396224901</v>
      </c>
      <c r="J2">
        <v>46314</v>
      </c>
    </row>
    <row r="3" spans="1:10">
      <c r="A3">
        <v>17100</v>
      </c>
      <c r="B3">
        <v>46057.984765613997</v>
      </c>
      <c r="I3">
        <v>36986.4518735823</v>
      </c>
      <c r="J3">
        <v>39980</v>
      </c>
    </row>
    <row r="4" spans="1:10">
      <c r="A4">
        <v>22800</v>
      </c>
      <c r="B4">
        <v>46057.984765613997</v>
      </c>
      <c r="I4">
        <v>39162.125513204803</v>
      </c>
      <c r="J4">
        <v>38844</v>
      </c>
    </row>
    <row r="5" spans="1:10">
      <c r="A5">
        <v>28500</v>
      </c>
      <c r="B5">
        <v>46057.984765613997</v>
      </c>
      <c r="I5">
        <v>40249.962333016003</v>
      </c>
      <c r="J5">
        <v>19680</v>
      </c>
    </row>
    <row r="6" spans="1:10">
      <c r="A6">
        <v>34200</v>
      </c>
      <c r="B6">
        <v>46057.984765613997</v>
      </c>
      <c r="I6">
        <v>41337.799152827298</v>
      </c>
      <c r="J6">
        <v>17290</v>
      </c>
    </row>
    <row r="7" spans="1:10">
      <c r="A7">
        <v>39900</v>
      </c>
      <c r="B7">
        <v>46057.984765613997</v>
      </c>
      <c r="I7">
        <v>42425.635972638498</v>
      </c>
      <c r="J7">
        <v>16590</v>
      </c>
    </row>
    <row r="8" spans="1:10">
      <c r="A8">
        <v>43500</v>
      </c>
      <c r="B8">
        <v>57535.7554459534</v>
      </c>
      <c r="I8">
        <v>43513.4727924498</v>
      </c>
      <c r="J8">
        <v>12000</v>
      </c>
    </row>
    <row r="9" spans="1:10">
      <c r="A9">
        <v>43560</v>
      </c>
      <c r="B9">
        <v>1403599.88479509</v>
      </c>
    </row>
    <row r="10" spans="1:10">
      <c r="A10">
        <v>44370</v>
      </c>
      <c r="B10">
        <v>1403599.88479509</v>
      </c>
    </row>
    <row r="11" spans="1:10">
      <c r="A11">
        <v>45180</v>
      </c>
      <c r="B11">
        <v>1403599.88479509</v>
      </c>
    </row>
    <row r="12" spans="1:10">
      <c r="A12">
        <v>45900</v>
      </c>
      <c r="B12">
        <v>1697382.2984915299</v>
      </c>
    </row>
    <row r="13" spans="1:10">
      <c r="A13">
        <v>46980</v>
      </c>
      <c r="B13">
        <v>2300694.0789999999</v>
      </c>
    </row>
    <row r="14" spans="1:10">
      <c r="A14">
        <v>48060</v>
      </c>
      <c r="B14">
        <v>2300694.0789999999</v>
      </c>
    </row>
    <row r="15" spans="1:10">
      <c r="A15">
        <v>49140</v>
      </c>
      <c r="B15">
        <v>2300694.0789999999</v>
      </c>
    </row>
    <row r="16" spans="1:10">
      <c r="A16">
        <v>2175.6736396224901</v>
      </c>
      <c r="B16">
        <v>46314</v>
      </c>
    </row>
    <row r="17" spans="1:2">
      <c r="A17">
        <v>36986.4518735823</v>
      </c>
      <c r="B17">
        <v>39980</v>
      </c>
    </row>
    <row r="18" spans="1:2">
      <c r="A18">
        <v>39162.125513204803</v>
      </c>
      <c r="B18">
        <v>38844</v>
      </c>
    </row>
    <row r="19" spans="1:2">
      <c r="A19">
        <v>40249.962333016003</v>
      </c>
      <c r="B19">
        <v>19680</v>
      </c>
    </row>
    <row r="20" spans="1:2">
      <c r="A20">
        <v>41337.799152827298</v>
      </c>
      <c r="B20">
        <v>17290</v>
      </c>
    </row>
    <row r="21" spans="1:2">
      <c r="A21">
        <v>42425.635972638498</v>
      </c>
      <c r="B21">
        <v>16590</v>
      </c>
    </row>
    <row r="22" spans="1:2">
      <c r="A22">
        <v>43513.4727924498</v>
      </c>
      <c r="B22">
        <v>12000</v>
      </c>
    </row>
  </sheetData>
  <autoFilter ref="I1:J8" xr:uid="{6CBDAA84-5FAA-4148-920A-B387D17E074A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EF0D-DA5B-42E7-9AEF-8038E77EC691}">
  <dimension ref="A1:K20"/>
  <sheetViews>
    <sheetView zoomScale="115" zoomScaleNormal="115" workbookViewId="0">
      <selection activeCell="A34" sqref="A34"/>
    </sheetView>
  </sheetViews>
  <sheetFormatPr defaultRowHeight="15"/>
  <sheetData>
    <row r="1" spans="1:11">
      <c r="C1" t="s">
        <v>240</v>
      </c>
      <c r="J1" t="s">
        <v>450</v>
      </c>
      <c r="K1" t="s">
        <v>240</v>
      </c>
    </row>
    <row r="2" spans="1:11">
      <c r="A2">
        <f t="shared" ref="A2:A9" si="0">A1+D2</f>
        <v>720</v>
      </c>
      <c r="B2" t="s">
        <v>553</v>
      </c>
      <c r="C2">
        <v>0</v>
      </c>
      <c r="D2">
        <v>720</v>
      </c>
      <c r="E2">
        <v>1869137085.76209</v>
      </c>
      <c r="F2">
        <v>151200000</v>
      </c>
      <c r="G2">
        <v>1070915254.9139</v>
      </c>
      <c r="J2">
        <v>1740.53891169799</v>
      </c>
      <c r="K2">
        <v>566090</v>
      </c>
    </row>
    <row r="3" spans="1:11">
      <c r="A3">
        <f t="shared" si="0"/>
        <v>3120</v>
      </c>
      <c r="B3" t="s">
        <v>542</v>
      </c>
      <c r="C3">
        <v>40905.293058746298</v>
      </c>
      <c r="D3">
        <v>2400</v>
      </c>
      <c r="E3">
        <v>39913109.729296803</v>
      </c>
      <c r="F3">
        <v>2160000</v>
      </c>
      <c r="G3">
        <v>135925813.070288</v>
      </c>
      <c r="J3">
        <v>3481.07782339598</v>
      </c>
      <c r="K3">
        <v>109700</v>
      </c>
    </row>
    <row r="4" spans="1:11">
      <c r="A4">
        <f t="shared" si="0"/>
        <v>3720</v>
      </c>
      <c r="B4" t="s">
        <v>544</v>
      </c>
      <c r="C4">
        <v>40905.293058746298</v>
      </c>
      <c r="D4">
        <v>600</v>
      </c>
      <c r="E4">
        <v>9978277.4323242102</v>
      </c>
      <c r="F4">
        <v>540000</v>
      </c>
      <c r="G4">
        <v>33981453.267572001</v>
      </c>
      <c r="J4">
        <v>29154.026770941298</v>
      </c>
      <c r="K4">
        <v>39783</v>
      </c>
    </row>
    <row r="5" spans="1:11">
      <c r="A5">
        <f t="shared" si="0"/>
        <v>4320</v>
      </c>
      <c r="B5" t="s">
        <v>550</v>
      </c>
      <c r="C5">
        <v>40905.293058746298</v>
      </c>
      <c r="D5">
        <v>600</v>
      </c>
      <c r="E5">
        <v>9978277.4323242102</v>
      </c>
      <c r="F5">
        <v>540000</v>
      </c>
      <c r="G5">
        <v>33981453.267572001</v>
      </c>
      <c r="J5">
        <v>33505.374050186299</v>
      </c>
      <c r="K5">
        <v>39400</v>
      </c>
    </row>
    <row r="6" spans="1:11">
      <c r="A6">
        <f t="shared" si="0"/>
        <v>5270</v>
      </c>
      <c r="B6" t="s">
        <v>556</v>
      </c>
      <c r="C6">
        <v>45550.238219440602</v>
      </c>
      <c r="D6">
        <v>950</v>
      </c>
      <c r="E6">
        <v>482359.21886470902</v>
      </c>
      <c r="F6">
        <v>8700000</v>
      </c>
      <c r="G6">
        <v>35055085.527333297</v>
      </c>
      <c r="J6">
        <v>40032.394969053799</v>
      </c>
      <c r="K6">
        <v>37600</v>
      </c>
    </row>
    <row r="7" spans="1:11">
      <c r="A7">
        <f t="shared" si="0"/>
        <v>10970</v>
      </c>
      <c r="B7" t="s">
        <v>547</v>
      </c>
      <c r="C7">
        <v>45648.008742522201</v>
      </c>
      <c r="D7">
        <v>5700</v>
      </c>
      <c r="E7">
        <v>2336863.3316233102</v>
      </c>
      <c r="F7">
        <v>52200000</v>
      </c>
      <c r="G7">
        <v>210330513.164</v>
      </c>
      <c r="J7">
        <v>41772.9338807518</v>
      </c>
      <c r="K7">
        <v>10780</v>
      </c>
    </row>
    <row r="8" spans="1:11">
      <c r="A8">
        <f t="shared" si="0"/>
        <v>17145</v>
      </c>
      <c r="B8" t="s">
        <v>551</v>
      </c>
      <c r="C8">
        <v>45649.6445630159</v>
      </c>
      <c r="D8">
        <v>6175</v>
      </c>
      <c r="E8">
        <v>2521500.7510434799</v>
      </c>
      <c r="F8">
        <v>56550000</v>
      </c>
      <c r="G8">
        <v>227858055.92766601</v>
      </c>
      <c r="J8">
        <v>43513.4727924498</v>
      </c>
      <c r="K8">
        <v>2080</v>
      </c>
    </row>
    <row r="9" spans="1:11">
      <c r="A9">
        <f t="shared" si="0"/>
        <v>22845</v>
      </c>
      <c r="B9" t="s">
        <v>543</v>
      </c>
      <c r="C9">
        <v>45650.423304768199</v>
      </c>
      <c r="D9">
        <v>5700</v>
      </c>
      <c r="E9">
        <v>2323100.3268211698</v>
      </c>
      <c r="F9">
        <v>52200000</v>
      </c>
      <c r="G9">
        <v>210330513.164</v>
      </c>
      <c r="J9">
        <v>43513.4727924498</v>
      </c>
      <c r="K9">
        <v>2080</v>
      </c>
    </row>
    <row r="10" spans="1:11">
      <c r="A10">
        <f t="shared" ref="A10:A20" si="1">A9+D10</f>
        <v>26645</v>
      </c>
      <c r="B10" t="s">
        <v>540</v>
      </c>
      <c r="C10">
        <v>45687.248771377803</v>
      </c>
      <c r="D10">
        <v>3800</v>
      </c>
      <c r="E10">
        <v>1408796.7780976801</v>
      </c>
      <c r="F10">
        <v>34800000</v>
      </c>
      <c r="G10">
        <v>140220342.10933301</v>
      </c>
    </row>
    <row r="11" spans="1:11">
      <c r="A11">
        <f t="shared" si="1"/>
        <v>26675</v>
      </c>
      <c r="B11" t="s">
        <v>558</v>
      </c>
      <c r="C11">
        <v>77504.0583401482</v>
      </c>
      <c r="D11">
        <v>30</v>
      </c>
      <c r="E11">
        <v>39782874.793648399</v>
      </c>
      <c r="F11">
        <v>9500000</v>
      </c>
      <c r="G11">
        <v>32607996.543852899</v>
      </c>
    </row>
    <row r="12" spans="1:11">
      <c r="A12">
        <f t="shared" si="1"/>
        <v>26735</v>
      </c>
      <c r="B12" t="s">
        <v>555</v>
      </c>
      <c r="C12">
        <v>77627.198220878898</v>
      </c>
      <c r="D12">
        <v>60</v>
      </c>
      <c r="E12">
        <v>79558361.194453105</v>
      </c>
      <c r="F12">
        <v>19000000</v>
      </c>
      <c r="G12">
        <v>65215993.087705798</v>
      </c>
    </row>
    <row r="13" spans="1:11">
      <c r="A13">
        <f t="shared" si="1"/>
        <v>27545</v>
      </c>
      <c r="B13" t="s">
        <v>552</v>
      </c>
      <c r="C13">
        <v>78125.945599846702</v>
      </c>
      <c r="D13">
        <v>810</v>
      </c>
      <c r="E13">
        <v>1073633890.74815</v>
      </c>
      <c r="F13">
        <v>256500000</v>
      </c>
      <c r="G13">
        <v>880415906.68402898</v>
      </c>
    </row>
    <row r="14" spans="1:11">
      <c r="A14">
        <f t="shared" si="1"/>
        <v>27575</v>
      </c>
      <c r="B14" t="s">
        <v>549</v>
      </c>
      <c r="C14">
        <v>78892.973562647705</v>
      </c>
      <c r="D14">
        <v>30</v>
      </c>
      <c r="E14">
        <v>39741207.336973399</v>
      </c>
      <c r="F14">
        <v>9500000</v>
      </c>
      <c r="G14">
        <v>32607996.543852899</v>
      </c>
    </row>
    <row r="15" spans="1:11">
      <c r="A15">
        <f t="shared" si="1"/>
        <v>27615.5</v>
      </c>
      <c r="B15" t="s">
        <v>546</v>
      </c>
      <c r="C15">
        <v>79022.867778062195</v>
      </c>
      <c r="D15">
        <v>40.5</v>
      </c>
      <c r="E15">
        <v>53645369.189189903</v>
      </c>
      <c r="F15">
        <v>12825000</v>
      </c>
      <c r="G15">
        <v>44020795.334201403</v>
      </c>
    </row>
    <row r="16" spans="1:11">
      <c r="A16">
        <f t="shared" si="1"/>
        <v>28395.5</v>
      </c>
      <c r="B16" t="s">
        <v>541</v>
      </c>
      <c r="C16">
        <v>79271.801538194399</v>
      </c>
      <c r="D16">
        <v>780</v>
      </c>
      <c r="E16">
        <v>1032975904.94038</v>
      </c>
      <c r="F16">
        <v>247000000</v>
      </c>
      <c r="G16">
        <v>847807910.14017606</v>
      </c>
    </row>
    <row r="17" spans="1:7">
      <c r="A17">
        <f t="shared" si="1"/>
        <v>29395.5</v>
      </c>
      <c r="B17" t="s">
        <v>557</v>
      </c>
      <c r="C17">
        <v>100280.138882311</v>
      </c>
      <c r="D17">
        <v>1000</v>
      </c>
      <c r="E17">
        <v>2200413940.1176901</v>
      </c>
      <c r="F17">
        <v>487500000</v>
      </c>
      <c r="G17">
        <v>1813194079</v>
      </c>
    </row>
    <row r="18" spans="1:7">
      <c r="A18">
        <f t="shared" si="1"/>
        <v>30515.5</v>
      </c>
      <c r="B18" t="s">
        <v>554</v>
      </c>
      <c r="C18">
        <v>100424.35535097599</v>
      </c>
      <c r="D18">
        <v>1120</v>
      </c>
      <c r="E18">
        <v>2464302090.4868999</v>
      </c>
      <c r="F18">
        <v>546000000</v>
      </c>
      <c r="G18">
        <v>2030777368.48</v>
      </c>
    </row>
    <row r="19" spans="1:7">
      <c r="A19">
        <f t="shared" si="1"/>
        <v>30595.5</v>
      </c>
      <c r="B19" t="s">
        <v>548</v>
      </c>
      <c r="C19">
        <v>101906.780450219</v>
      </c>
      <c r="D19">
        <v>80</v>
      </c>
      <c r="E19">
        <v>175902983.883982</v>
      </c>
      <c r="F19">
        <v>39000000</v>
      </c>
      <c r="G19">
        <v>145055526.31999999</v>
      </c>
    </row>
    <row r="20" spans="1:7">
      <c r="A20">
        <f t="shared" si="1"/>
        <v>31475.5</v>
      </c>
      <c r="B20" t="s">
        <v>545</v>
      </c>
      <c r="C20">
        <v>102059.03665339699</v>
      </c>
      <c r="D20">
        <v>880</v>
      </c>
      <c r="E20">
        <v>1934798837.2650101</v>
      </c>
      <c r="F20">
        <v>429000000</v>
      </c>
      <c r="G20">
        <v>1595610789.52</v>
      </c>
    </row>
  </sheetData>
  <autoFilter ref="A1:G20" xr:uid="{82B6EF0D-DA5B-42E7-9AEF-8038E77EC691}">
    <sortState xmlns:xlrd2="http://schemas.microsoft.com/office/spreadsheetml/2017/richdata2" ref="A2:G20">
      <sortCondition ref="C1:C20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6555-1947-4B3B-A9E0-1501FFC293AC}">
  <sheetPr>
    <tabColor theme="5" tint="-0.249977111117893"/>
  </sheetPr>
  <dimension ref="A1:L72"/>
  <sheetViews>
    <sheetView tabSelected="1" workbookViewId="0">
      <selection activeCell="X17" sqref="X17"/>
    </sheetView>
  </sheetViews>
  <sheetFormatPr defaultRowHeight="15"/>
  <sheetData>
    <row r="1" spans="1:12">
      <c r="B1" t="s">
        <v>435</v>
      </c>
      <c r="C1" t="s">
        <v>240</v>
      </c>
      <c r="D1" t="s">
        <v>450</v>
      </c>
      <c r="I1" t="s">
        <v>240</v>
      </c>
      <c r="J1" t="s">
        <v>451</v>
      </c>
    </row>
    <row r="2" spans="1:12">
      <c r="A2">
        <f>D2</f>
        <v>144</v>
      </c>
      <c r="B2" t="s">
        <v>131</v>
      </c>
      <c r="C2">
        <v>0</v>
      </c>
      <c r="D2">
        <v>144</v>
      </c>
      <c r="E2">
        <v>387684062.86723298</v>
      </c>
      <c r="F2">
        <v>30240000</v>
      </c>
      <c r="G2">
        <v>214183050.99859101</v>
      </c>
      <c r="H2">
        <f>J2</f>
        <v>2175.6736396224901</v>
      </c>
      <c r="I2">
        <v>46531</v>
      </c>
      <c r="J2">
        <v>2175.6736396224901</v>
      </c>
      <c r="L2" t="s">
        <v>437</v>
      </c>
    </row>
    <row r="3" spans="1:12">
      <c r="A3">
        <f>A2+D3</f>
        <v>288</v>
      </c>
      <c r="B3" t="s">
        <v>91</v>
      </c>
      <c r="C3">
        <v>0</v>
      </c>
      <c r="D3">
        <v>144</v>
      </c>
      <c r="E3">
        <v>387785844.64208698</v>
      </c>
      <c r="F3">
        <v>30240000</v>
      </c>
      <c r="G3">
        <v>214183050.99859101</v>
      </c>
      <c r="H3">
        <f>H2+J3</f>
        <v>36986.451873582286</v>
      </c>
      <c r="I3">
        <v>40000</v>
      </c>
      <c r="J3">
        <v>34810.778233959798</v>
      </c>
      <c r="L3" t="s">
        <v>437</v>
      </c>
    </row>
    <row r="4" spans="1:12">
      <c r="A4">
        <f t="shared" ref="A4:A61" si="0">A3+D4</f>
        <v>432</v>
      </c>
      <c r="B4" t="s">
        <v>95</v>
      </c>
      <c r="C4">
        <v>0</v>
      </c>
      <c r="D4">
        <v>144</v>
      </c>
      <c r="E4">
        <v>387888278.19743103</v>
      </c>
      <c r="F4">
        <v>30240000</v>
      </c>
      <c r="G4">
        <v>214183050.99859101</v>
      </c>
      <c r="H4">
        <f t="shared" ref="H4:H8" si="1">H3+J4</f>
        <v>39162.125513204774</v>
      </c>
      <c r="I4">
        <v>39000</v>
      </c>
      <c r="J4">
        <v>2175.6736396224901</v>
      </c>
      <c r="L4" t="s">
        <v>437</v>
      </c>
    </row>
    <row r="5" spans="1:12">
      <c r="A5">
        <f t="shared" si="0"/>
        <v>576</v>
      </c>
      <c r="B5" t="s">
        <v>103</v>
      </c>
      <c r="C5">
        <v>0</v>
      </c>
      <c r="D5">
        <v>144</v>
      </c>
      <c r="E5">
        <v>388013543.93199098</v>
      </c>
      <c r="F5">
        <v>30240000</v>
      </c>
      <c r="G5">
        <v>214183050.99859101</v>
      </c>
      <c r="H5">
        <f t="shared" si="1"/>
        <v>40249.96233301601</v>
      </c>
      <c r="I5">
        <v>20000</v>
      </c>
      <c r="J5">
        <v>1087.83681981124</v>
      </c>
      <c r="L5" t="s">
        <v>437</v>
      </c>
    </row>
    <row r="6" spans="1:12">
      <c r="A6">
        <f t="shared" si="0"/>
        <v>720</v>
      </c>
      <c r="B6" t="s">
        <v>113</v>
      </c>
      <c r="C6">
        <v>0</v>
      </c>
      <c r="D6">
        <v>144</v>
      </c>
      <c r="E6">
        <v>388135724.45523101</v>
      </c>
      <c r="F6">
        <v>30240000</v>
      </c>
      <c r="G6">
        <v>214183050.99859101</v>
      </c>
      <c r="H6">
        <f t="shared" si="1"/>
        <v>41337.799152827247</v>
      </c>
      <c r="I6">
        <v>17570</v>
      </c>
      <c r="J6">
        <v>1087.83681981124</v>
      </c>
      <c r="L6" t="s">
        <v>437</v>
      </c>
    </row>
    <row r="7" spans="1:12">
      <c r="A7">
        <f t="shared" si="0"/>
        <v>1320</v>
      </c>
      <c r="B7" t="s">
        <v>440</v>
      </c>
      <c r="C7">
        <v>9716.3060079923398</v>
      </c>
      <c r="D7">
        <v>600</v>
      </c>
      <c r="E7">
        <v>28691669.6871695</v>
      </c>
      <c r="F7">
        <v>540000</v>
      </c>
      <c r="G7">
        <v>33981453.291964903</v>
      </c>
      <c r="H7">
        <f t="shared" si="1"/>
        <v>42425.635972638484</v>
      </c>
      <c r="I7">
        <v>17535</v>
      </c>
      <c r="J7">
        <v>1087.83681981124</v>
      </c>
      <c r="L7" t="s">
        <v>437</v>
      </c>
    </row>
    <row r="8" spans="1:12">
      <c r="A8">
        <f t="shared" si="0"/>
        <v>2270</v>
      </c>
      <c r="B8" t="s">
        <v>446</v>
      </c>
      <c r="C8">
        <v>23258.3751350151</v>
      </c>
      <c r="D8">
        <v>950</v>
      </c>
      <c r="E8">
        <v>21659629.159655299</v>
      </c>
      <c r="F8">
        <v>8700000</v>
      </c>
      <c r="G8">
        <v>35055085.5379197</v>
      </c>
      <c r="H8">
        <f t="shared" si="1"/>
        <v>43513.47279244972</v>
      </c>
      <c r="I8">
        <v>12500</v>
      </c>
      <c r="J8">
        <v>1087.83681981124</v>
      </c>
      <c r="L8" t="s">
        <v>437</v>
      </c>
    </row>
    <row r="9" spans="1:12">
      <c r="A9">
        <f t="shared" si="0"/>
        <v>3220</v>
      </c>
      <c r="B9" t="s">
        <v>118</v>
      </c>
      <c r="C9">
        <v>23263.8047375604</v>
      </c>
      <c r="D9">
        <v>950</v>
      </c>
      <c r="E9">
        <v>21654471.037237301</v>
      </c>
      <c r="F9">
        <v>8700000</v>
      </c>
      <c r="G9">
        <v>35055085.5379197</v>
      </c>
      <c r="L9" t="s">
        <v>438</v>
      </c>
    </row>
    <row r="10" spans="1:12">
      <c r="A10">
        <f t="shared" si="0"/>
        <v>4170</v>
      </c>
      <c r="B10" t="s">
        <v>445</v>
      </c>
      <c r="C10">
        <v>23265.373348742101</v>
      </c>
      <c r="D10">
        <v>950</v>
      </c>
      <c r="E10">
        <v>21652980.856614701</v>
      </c>
      <c r="F10">
        <v>8700000</v>
      </c>
      <c r="G10">
        <v>35055085.5379197</v>
      </c>
      <c r="L10" t="s">
        <v>437</v>
      </c>
    </row>
    <row r="11" spans="1:12">
      <c r="A11">
        <f t="shared" si="0"/>
        <v>5120</v>
      </c>
      <c r="B11" t="s">
        <v>120</v>
      </c>
      <c r="C11">
        <v>23266.880508984901</v>
      </c>
      <c r="D11">
        <v>950</v>
      </c>
      <c r="E11">
        <v>21651549.054384101</v>
      </c>
      <c r="F11">
        <v>8700000</v>
      </c>
      <c r="G11">
        <v>35055085.5379197</v>
      </c>
      <c r="L11" t="s">
        <v>438</v>
      </c>
    </row>
    <row r="12" spans="1:12">
      <c r="A12">
        <f t="shared" si="0"/>
        <v>6070</v>
      </c>
      <c r="B12" t="s">
        <v>444</v>
      </c>
      <c r="C12">
        <v>23271.8606504829</v>
      </c>
      <c r="D12">
        <v>950</v>
      </c>
      <c r="E12">
        <v>21646817.919960901</v>
      </c>
      <c r="F12">
        <v>8700000</v>
      </c>
      <c r="G12">
        <v>35055085.5379197</v>
      </c>
      <c r="L12" t="s">
        <v>437</v>
      </c>
    </row>
    <row r="13" spans="1:12">
      <c r="A13">
        <f t="shared" si="0"/>
        <v>7020</v>
      </c>
      <c r="B13" t="s">
        <v>119</v>
      </c>
      <c r="C13">
        <v>23273.843573504801</v>
      </c>
      <c r="D13">
        <v>950</v>
      </c>
      <c r="E13">
        <v>21644934.143090099</v>
      </c>
      <c r="F13">
        <v>8700000</v>
      </c>
      <c r="G13">
        <v>35055085.5379197</v>
      </c>
      <c r="L13" t="s">
        <v>438</v>
      </c>
    </row>
    <row r="14" spans="1:12">
      <c r="A14">
        <f t="shared" si="0"/>
        <v>7970</v>
      </c>
      <c r="B14" t="s">
        <v>443</v>
      </c>
      <c r="C14">
        <v>23279.4429846452</v>
      </c>
      <c r="D14">
        <v>950</v>
      </c>
      <c r="E14">
        <v>21639614.702506699</v>
      </c>
      <c r="F14">
        <v>8700000</v>
      </c>
      <c r="G14">
        <v>35055085.5379197</v>
      </c>
      <c r="L14" t="s">
        <v>437</v>
      </c>
    </row>
    <row r="15" spans="1:12">
      <c r="A15">
        <f t="shared" si="0"/>
        <v>8920</v>
      </c>
      <c r="B15" t="s">
        <v>122</v>
      </c>
      <c r="C15">
        <v>23284.6808689875</v>
      </c>
      <c r="D15">
        <v>950</v>
      </c>
      <c r="E15">
        <v>21634638.712381601</v>
      </c>
      <c r="F15">
        <v>8700000</v>
      </c>
      <c r="G15">
        <v>35055085.5379197</v>
      </c>
      <c r="L15" t="s">
        <v>438</v>
      </c>
    </row>
    <row r="16" spans="1:12">
      <c r="A16">
        <f t="shared" si="0"/>
        <v>9870</v>
      </c>
      <c r="B16" t="s">
        <v>442</v>
      </c>
      <c r="C16">
        <v>23286.630555182099</v>
      </c>
      <c r="D16">
        <v>950</v>
      </c>
      <c r="E16">
        <v>21632786.510496698</v>
      </c>
      <c r="F16">
        <v>8700000</v>
      </c>
      <c r="G16">
        <v>35055085.5379197</v>
      </c>
      <c r="L16" t="s">
        <v>437</v>
      </c>
    </row>
    <row r="17" spans="1:12">
      <c r="A17">
        <f t="shared" si="0"/>
        <v>10820</v>
      </c>
      <c r="B17" t="s">
        <v>441</v>
      </c>
      <c r="C17">
        <v>23292.864920341399</v>
      </c>
      <c r="D17">
        <v>950</v>
      </c>
      <c r="E17">
        <v>21626863.863595299</v>
      </c>
      <c r="F17">
        <v>8700000</v>
      </c>
      <c r="G17">
        <v>35055085.5379197</v>
      </c>
      <c r="L17" t="s">
        <v>438</v>
      </c>
    </row>
    <row r="18" spans="1:12">
      <c r="A18">
        <f t="shared" si="0"/>
        <v>11770</v>
      </c>
      <c r="B18" t="s">
        <v>121</v>
      </c>
      <c r="C18">
        <v>23300.154324691601</v>
      </c>
      <c r="D18">
        <v>950</v>
      </c>
      <c r="E18">
        <v>21619938.9294626</v>
      </c>
      <c r="F18">
        <v>8700000</v>
      </c>
      <c r="G18">
        <v>35055085.5379197</v>
      </c>
      <c r="L18" t="s">
        <v>437</v>
      </c>
    </row>
    <row r="19" spans="1:12">
      <c r="A19">
        <f t="shared" si="0"/>
        <v>12720</v>
      </c>
      <c r="B19" t="s">
        <v>164</v>
      </c>
      <c r="C19">
        <v>23312.730064552801</v>
      </c>
      <c r="D19">
        <v>950</v>
      </c>
      <c r="E19">
        <v>21607991.9765945</v>
      </c>
      <c r="F19">
        <v>8700000</v>
      </c>
      <c r="G19">
        <v>35055085.5379197</v>
      </c>
      <c r="L19" t="s">
        <v>438</v>
      </c>
    </row>
    <row r="20" spans="1:12">
      <c r="A20">
        <f t="shared" si="0"/>
        <v>13670</v>
      </c>
      <c r="B20" t="s">
        <v>163</v>
      </c>
      <c r="C20">
        <v>23313.685157219101</v>
      </c>
      <c r="D20">
        <v>950</v>
      </c>
      <c r="E20">
        <v>21607084.638561599</v>
      </c>
      <c r="F20">
        <v>8700000</v>
      </c>
      <c r="G20">
        <v>35055085.5379197</v>
      </c>
      <c r="L20" t="s">
        <v>437</v>
      </c>
    </row>
    <row r="21" spans="1:12">
      <c r="A21">
        <f t="shared" si="0"/>
        <v>14620</v>
      </c>
      <c r="B21" t="s">
        <v>123</v>
      </c>
      <c r="C21">
        <v>23322.9327515605</v>
      </c>
      <c r="D21">
        <v>950</v>
      </c>
      <c r="E21">
        <v>21598299.423937201</v>
      </c>
      <c r="F21">
        <v>8700000</v>
      </c>
      <c r="G21">
        <v>35055085.5379197</v>
      </c>
      <c r="L21" t="s">
        <v>438</v>
      </c>
    </row>
    <row r="22" spans="1:12">
      <c r="A22">
        <f t="shared" si="0"/>
        <v>15570</v>
      </c>
      <c r="B22" t="s">
        <v>124</v>
      </c>
      <c r="C22">
        <v>23354.0172786365</v>
      </c>
      <c r="D22">
        <v>950</v>
      </c>
      <c r="E22">
        <v>21568769.123215001</v>
      </c>
      <c r="F22">
        <v>8700000</v>
      </c>
      <c r="G22">
        <v>35055085.5379197</v>
      </c>
      <c r="L22" t="s">
        <v>437</v>
      </c>
    </row>
    <row r="23" spans="1:12">
      <c r="A23">
        <f t="shared" si="0"/>
        <v>16520</v>
      </c>
      <c r="B23" t="s">
        <v>125</v>
      </c>
      <c r="C23">
        <v>23388.281039630499</v>
      </c>
      <c r="D23">
        <v>950</v>
      </c>
      <c r="E23">
        <v>21536218.550270699</v>
      </c>
      <c r="F23">
        <v>8700000</v>
      </c>
      <c r="G23">
        <v>35055085.5379197</v>
      </c>
      <c r="L23" t="s">
        <v>438</v>
      </c>
    </row>
    <row r="24" spans="1:12">
      <c r="A24">
        <f t="shared" si="0"/>
        <v>17470</v>
      </c>
      <c r="B24" t="s">
        <v>127</v>
      </c>
      <c r="C24">
        <v>23429.041003281702</v>
      </c>
      <c r="D24">
        <v>950</v>
      </c>
      <c r="E24">
        <v>21497496.584802002</v>
      </c>
      <c r="F24">
        <v>8700000</v>
      </c>
      <c r="G24">
        <v>35055085.5379197</v>
      </c>
      <c r="L24" t="s">
        <v>437</v>
      </c>
    </row>
    <row r="25" spans="1:12">
      <c r="A25">
        <f t="shared" si="0"/>
        <v>18420</v>
      </c>
      <c r="B25" t="s">
        <v>162</v>
      </c>
      <c r="C25">
        <v>23473.815878204201</v>
      </c>
      <c r="D25">
        <v>950</v>
      </c>
      <c r="E25">
        <v>21454960.453625701</v>
      </c>
      <c r="F25">
        <v>8700000</v>
      </c>
      <c r="G25">
        <v>35055085.5379197</v>
      </c>
      <c r="L25" t="s">
        <v>438</v>
      </c>
    </row>
    <row r="26" spans="1:12">
      <c r="A26">
        <f t="shared" si="0"/>
        <v>19370</v>
      </c>
      <c r="B26" t="s">
        <v>158</v>
      </c>
      <c r="C26">
        <v>23525.738807237602</v>
      </c>
      <c r="D26">
        <v>950</v>
      </c>
      <c r="E26">
        <v>21405633.671043899</v>
      </c>
      <c r="F26">
        <v>8700000</v>
      </c>
      <c r="G26">
        <v>35055085.5379197</v>
      </c>
      <c r="L26" t="s">
        <v>437</v>
      </c>
    </row>
    <row r="27" spans="1:12">
      <c r="A27">
        <f t="shared" si="0"/>
        <v>19450</v>
      </c>
      <c r="B27" t="s">
        <v>439</v>
      </c>
      <c r="C27">
        <v>28783.482285376602</v>
      </c>
      <c r="D27">
        <v>80</v>
      </c>
      <c r="E27">
        <v>181752847.747756</v>
      </c>
      <c r="F27">
        <v>39000000</v>
      </c>
      <c r="G27">
        <v>145055526.33058599</v>
      </c>
      <c r="L27" t="s">
        <v>438</v>
      </c>
    </row>
    <row r="28" spans="1:12">
      <c r="A28">
        <f t="shared" si="0"/>
        <v>19690</v>
      </c>
      <c r="B28" t="s">
        <v>112</v>
      </c>
      <c r="C28">
        <v>29071.197639617501</v>
      </c>
      <c r="D28">
        <v>240</v>
      </c>
      <c r="E28">
        <v>545189491.53707802</v>
      </c>
      <c r="F28">
        <v>117000000</v>
      </c>
      <c r="G28">
        <v>435166578.970586</v>
      </c>
      <c r="L28" t="s">
        <v>437</v>
      </c>
    </row>
    <row r="29" spans="1:12">
      <c r="A29">
        <f t="shared" si="0"/>
        <v>19930</v>
      </c>
      <c r="B29" t="s">
        <v>110</v>
      </c>
      <c r="C29">
        <v>29216.1351906257</v>
      </c>
      <c r="D29">
        <v>240</v>
      </c>
      <c r="E29">
        <v>545154706.52483594</v>
      </c>
      <c r="F29">
        <v>117000000</v>
      </c>
      <c r="G29">
        <v>435166578.970586</v>
      </c>
      <c r="L29" t="s">
        <v>438</v>
      </c>
    </row>
    <row r="30" spans="1:12">
      <c r="A30">
        <f t="shared" si="0"/>
        <v>20170</v>
      </c>
      <c r="B30" t="s">
        <v>108</v>
      </c>
      <c r="C30">
        <v>29361.797429388502</v>
      </c>
      <c r="D30">
        <v>240</v>
      </c>
      <c r="E30">
        <v>545119747.587533</v>
      </c>
      <c r="F30">
        <v>117000000</v>
      </c>
      <c r="G30">
        <v>435166578.970586</v>
      </c>
      <c r="L30" t="s">
        <v>437</v>
      </c>
    </row>
    <row r="31" spans="1:12">
      <c r="A31">
        <f t="shared" si="0"/>
        <v>20490</v>
      </c>
      <c r="B31" t="s">
        <v>105</v>
      </c>
      <c r="C31">
        <v>29655.310471024699</v>
      </c>
      <c r="D31">
        <v>320</v>
      </c>
      <c r="E31">
        <v>726732405.93985903</v>
      </c>
      <c r="F31">
        <v>156000000</v>
      </c>
      <c r="G31">
        <v>580222105.29058695</v>
      </c>
      <c r="L31" t="s">
        <v>438</v>
      </c>
    </row>
    <row r="32" spans="1:12">
      <c r="A32">
        <f t="shared" si="0"/>
        <v>20730</v>
      </c>
      <c r="B32" t="s">
        <v>101</v>
      </c>
      <c r="C32">
        <v>29951.7660030685</v>
      </c>
      <c r="D32">
        <v>240</v>
      </c>
      <c r="E32">
        <v>544978155.12985003</v>
      </c>
      <c r="F32">
        <v>117000000</v>
      </c>
      <c r="G32">
        <v>435166578.970586</v>
      </c>
      <c r="L32" t="s">
        <v>437</v>
      </c>
    </row>
    <row r="33" spans="1:12">
      <c r="A33">
        <f t="shared" si="0"/>
        <v>20970</v>
      </c>
      <c r="B33" t="s">
        <v>98</v>
      </c>
      <c r="C33">
        <v>30251.193490683199</v>
      </c>
      <c r="D33">
        <v>240</v>
      </c>
      <c r="E33">
        <v>544906292.53282201</v>
      </c>
      <c r="F33">
        <v>117000000</v>
      </c>
      <c r="G33">
        <v>435166578.970586</v>
      </c>
      <c r="L33" t="s">
        <v>438</v>
      </c>
    </row>
    <row r="34" spans="1:12">
      <c r="A34">
        <f t="shared" si="0"/>
        <v>21210</v>
      </c>
      <c r="B34" t="s">
        <v>92</v>
      </c>
      <c r="C34">
        <v>30859.083840252701</v>
      </c>
      <c r="D34">
        <v>240</v>
      </c>
      <c r="E34">
        <v>544760398.84892595</v>
      </c>
      <c r="F34">
        <v>117000000</v>
      </c>
      <c r="G34">
        <v>435166578.970586</v>
      </c>
      <c r="L34" t="s">
        <v>437</v>
      </c>
    </row>
    <row r="35" spans="1:12">
      <c r="A35">
        <f t="shared" si="0"/>
        <v>21450</v>
      </c>
      <c r="B35" t="s">
        <v>90</v>
      </c>
      <c r="C35">
        <v>31167.318722910899</v>
      </c>
      <c r="D35">
        <v>240</v>
      </c>
      <c r="E35">
        <v>544686422.47708797</v>
      </c>
      <c r="F35">
        <v>117000000</v>
      </c>
      <c r="G35">
        <v>435166578.970586</v>
      </c>
      <c r="L35" t="s">
        <v>438</v>
      </c>
    </row>
    <row r="36" spans="1:12">
      <c r="A36">
        <f t="shared" si="0"/>
        <v>21690</v>
      </c>
      <c r="B36" t="s">
        <v>89</v>
      </c>
      <c r="C36">
        <v>31474.571217700999</v>
      </c>
      <c r="D36">
        <v>240</v>
      </c>
      <c r="E36">
        <v>544612681.87833798</v>
      </c>
      <c r="F36">
        <v>117000000</v>
      </c>
      <c r="G36">
        <v>435166578.970586</v>
      </c>
      <c r="L36" t="s">
        <v>437</v>
      </c>
    </row>
    <row r="37" spans="1:12">
      <c r="A37">
        <f t="shared" si="0"/>
        <v>21930</v>
      </c>
      <c r="B37" t="s">
        <v>130</v>
      </c>
      <c r="C37">
        <v>31777.871742112598</v>
      </c>
      <c r="D37">
        <v>240</v>
      </c>
      <c r="E37">
        <v>544539889.75247896</v>
      </c>
      <c r="F37">
        <v>117000000</v>
      </c>
      <c r="G37">
        <v>435166578.970586</v>
      </c>
      <c r="L37" t="s">
        <v>438</v>
      </c>
    </row>
    <row r="38" spans="1:12">
      <c r="A38">
        <f t="shared" si="0"/>
        <v>22170</v>
      </c>
      <c r="B38" t="s">
        <v>129</v>
      </c>
      <c r="C38">
        <v>32074.070215287498</v>
      </c>
      <c r="D38">
        <v>240</v>
      </c>
      <c r="E38">
        <v>544468802.11891699</v>
      </c>
      <c r="F38">
        <v>117000000</v>
      </c>
      <c r="G38">
        <v>435166578.970586</v>
      </c>
      <c r="L38" t="s">
        <v>437</v>
      </c>
    </row>
    <row r="39" spans="1:12">
      <c r="A39">
        <f t="shared" si="0"/>
        <v>22410</v>
      </c>
      <c r="B39" t="s">
        <v>128</v>
      </c>
      <c r="C39">
        <v>32364.446540057401</v>
      </c>
      <c r="D39">
        <v>240</v>
      </c>
      <c r="E39">
        <v>544399111.80097306</v>
      </c>
      <c r="F39">
        <v>117000000</v>
      </c>
      <c r="G39">
        <v>435166578.970586</v>
      </c>
      <c r="L39" t="s">
        <v>438</v>
      </c>
    </row>
    <row r="40" spans="1:12">
      <c r="A40">
        <f t="shared" si="0"/>
        <v>22500</v>
      </c>
      <c r="B40" t="s">
        <v>115</v>
      </c>
      <c r="C40">
        <v>132119.81871355299</v>
      </c>
      <c r="D40">
        <v>90</v>
      </c>
      <c r="E40">
        <v>114433205.963149</v>
      </c>
      <c r="F40">
        <v>28500000</v>
      </c>
      <c r="G40">
        <v>97823989.647369295</v>
      </c>
      <c r="L40" t="s">
        <v>437</v>
      </c>
    </row>
    <row r="41" spans="1:12">
      <c r="A41">
        <f t="shared" si="0"/>
        <v>22590</v>
      </c>
      <c r="B41" t="s">
        <v>114</v>
      </c>
      <c r="C41">
        <v>132242.95859428399</v>
      </c>
      <c r="D41">
        <v>90</v>
      </c>
      <c r="E41">
        <v>114422123.37388299</v>
      </c>
      <c r="F41">
        <v>28500000</v>
      </c>
      <c r="G41">
        <v>97823989.647369295</v>
      </c>
      <c r="L41" t="s">
        <v>438</v>
      </c>
    </row>
    <row r="42" spans="1:12">
      <c r="A42">
        <f t="shared" si="0"/>
        <v>22680</v>
      </c>
      <c r="B42" t="s">
        <v>111</v>
      </c>
      <c r="C42">
        <v>132366.71417441801</v>
      </c>
      <c r="D42">
        <v>90</v>
      </c>
      <c r="E42">
        <v>114410985.37167101</v>
      </c>
      <c r="F42">
        <v>28500000</v>
      </c>
      <c r="G42">
        <v>97823989.647369295</v>
      </c>
      <c r="L42" t="s">
        <v>437</v>
      </c>
    </row>
    <row r="43" spans="1:12">
      <c r="A43">
        <f t="shared" si="0"/>
        <v>22770</v>
      </c>
      <c r="B43" t="s">
        <v>109</v>
      </c>
      <c r="C43">
        <v>132491.088532453</v>
      </c>
      <c r="D43">
        <v>90</v>
      </c>
      <c r="E43">
        <v>114399791.67944799</v>
      </c>
      <c r="F43">
        <v>28500000</v>
      </c>
      <c r="G43">
        <v>97823989.647369295</v>
      </c>
      <c r="L43" t="s">
        <v>438</v>
      </c>
    </row>
    <row r="44" spans="1:12">
      <c r="A44">
        <f t="shared" si="0"/>
        <v>22860</v>
      </c>
      <c r="B44" t="s">
        <v>107</v>
      </c>
      <c r="C44">
        <v>132616.08476227801</v>
      </c>
      <c r="D44">
        <v>90</v>
      </c>
      <c r="E44">
        <v>114388542.018764</v>
      </c>
      <c r="F44">
        <v>28500000</v>
      </c>
      <c r="G44">
        <v>97823989.647369295</v>
      </c>
      <c r="L44" t="s">
        <v>437</v>
      </c>
    </row>
    <row r="45" spans="1:12">
      <c r="A45">
        <f t="shared" si="0"/>
        <v>22950</v>
      </c>
      <c r="B45" t="s">
        <v>106</v>
      </c>
      <c r="C45">
        <v>132741.70597325201</v>
      </c>
      <c r="D45">
        <v>90</v>
      </c>
      <c r="E45">
        <v>114377236.10977601</v>
      </c>
      <c r="F45">
        <v>28500000</v>
      </c>
      <c r="G45">
        <v>97823989.647369295</v>
      </c>
      <c r="L45" t="s">
        <v>438</v>
      </c>
    </row>
    <row r="46" spans="1:12">
      <c r="A46">
        <f t="shared" si="0"/>
        <v>23040</v>
      </c>
      <c r="B46" t="s">
        <v>104</v>
      </c>
      <c r="C46">
        <v>132867.95529028101</v>
      </c>
      <c r="D46">
        <v>90</v>
      </c>
      <c r="E46">
        <v>114365873.671243</v>
      </c>
      <c r="F46">
        <v>28500000</v>
      </c>
      <c r="G46">
        <v>97823989.647369295</v>
      </c>
      <c r="L46" t="s">
        <v>437</v>
      </c>
    </row>
    <row r="47" spans="1:12">
      <c r="A47">
        <f t="shared" si="0"/>
        <v>23130</v>
      </c>
      <c r="B47" t="s">
        <v>102</v>
      </c>
      <c r="C47">
        <v>132994.835853895</v>
      </c>
      <c r="D47">
        <v>90</v>
      </c>
      <c r="E47">
        <v>114354454.420518</v>
      </c>
      <c r="F47">
        <v>28500000</v>
      </c>
      <c r="G47">
        <v>97823989.647369295</v>
      </c>
      <c r="L47" t="s">
        <v>438</v>
      </c>
    </row>
    <row r="48" spans="1:12">
      <c r="A48">
        <f t="shared" si="0"/>
        <v>23220</v>
      </c>
      <c r="B48" t="s">
        <v>100</v>
      </c>
      <c r="C48">
        <v>133122.350820327</v>
      </c>
      <c r="D48">
        <v>90</v>
      </c>
      <c r="E48">
        <v>114342978.073539</v>
      </c>
      <c r="F48">
        <v>28500000</v>
      </c>
      <c r="G48">
        <v>97823989.647369295</v>
      </c>
      <c r="L48" t="s">
        <v>437</v>
      </c>
    </row>
    <row r="49" spans="1:12">
      <c r="A49">
        <f t="shared" si="0"/>
        <v>23310</v>
      </c>
      <c r="B49" t="s">
        <v>99</v>
      </c>
      <c r="C49">
        <v>133250.50336159201</v>
      </c>
      <c r="D49">
        <v>90</v>
      </c>
      <c r="E49">
        <v>114331444.344826</v>
      </c>
      <c r="F49">
        <v>28500000</v>
      </c>
      <c r="G49">
        <v>97823989.647369295</v>
      </c>
      <c r="L49" t="s">
        <v>438</v>
      </c>
    </row>
    <row r="50" spans="1:12">
      <c r="A50">
        <f t="shared" si="0"/>
        <v>23400</v>
      </c>
      <c r="B50" t="s">
        <v>97</v>
      </c>
      <c r="C50">
        <v>133379.296665562</v>
      </c>
      <c r="D50">
        <v>90</v>
      </c>
      <c r="E50">
        <v>114319852.947468</v>
      </c>
      <c r="F50">
        <v>28500000</v>
      </c>
      <c r="G50">
        <v>97823989.647369295</v>
      </c>
      <c r="L50" t="s">
        <v>437</v>
      </c>
    </row>
    <row r="51" spans="1:12">
      <c r="A51">
        <f t="shared" si="0"/>
        <v>23490</v>
      </c>
      <c r="B51" t="s">
        <v>96</v>
      </c>
      <c r="C51">
        <v>133508.733936053</v>
      </c>
      <c r="D51">
        <v>90</v>
      </c>
      <c r="E51">
        <v>114308203.593124</v>
      </c>
      <c r="F51">
        <v>28500000</v>
      </c>
      <c r="G51">
        <v>97823989.647369295</v>
      </c>
      <c r="L51" t="s">
        <v>438</v>
      </c>
    </row>
    <row r="52" spans="1:12">
      <c r="A52">
        <f t="shared" si="0"/>
        <v>23580</v>
      </c>
      <c r="B52" t="s">
        <v>94</v>
      </c>
      <c r="C52">
        <v>133638.81839289601</v>
      </c>
      <c r="D52">
        <v>90</v>
      </c>
      <c r="E52">
        <v>114296495.992008</v>
      </c>
      <c r="F52">
        <v>28500000</v>
      </c>
      <c r="G52">
        <v>97823989.647369295</v>
      </c>
      <c r="L52" t="s">
        <v>437</v>
      </c>
    </row>
    <row r="53" spans="1:12">
      <c r="A53">
        <f t="shared" si="0"/>
        <v>23655</v>
      </c>
      <c r="B53" t="s">
        <v>93</v>
      </c>
      <c r="C53">
        <v>133769.55330715701</v>
      </c>
      <c r="D53">
        <v>75</v>
      </c>
      <c r="E53">
        <v>95237274.877406001</v>
      </c>
      <c r="F53">
        <v>23750000</v>
      </c>
      <c r="G53">
        <v>81519991.375442803</v>
      </c>
      <c r="L53" t="s">
        <v>438</v>
      </c>
    </row>
    <row r="54" spans="1:12">
      <c r="A54">
        <f t="shared" si="0"/>
        <v>23730</v>
      </c>
      <c r="B54" t="s">
        <v>136</v>
      </c>
      <c r="C54">
        <v>133900.94186068</v>
      </c>
      <c r="D54">
        <v>75</v>
      </c>
      <c r="E54">
        <v>95227420.735891804</v>
      </c>
      <c r="F54">
        <v>23750000</v>
      </c>
      <c r="G54">
        <v>81519991.375442803</v>
      </c>
      <c r="L54" t="s">
        <v>437</v>
      </c>
    </row>
    <row r="55" spans="1:12">
      <c r="A55">
        <f t="shared" si="0"/>
        <v>23805</v>
      </c>
      <c r="B55" t="s">
        <v>135</v>
      </c>
      <c r="C55">
        <v>134032.40766353501</v>
      </c>
      <c r="D55">
        <v>75</v>
      </c>
      <c r="E55">
        <v>95217560.800677598</v>
      </c>
      <c r="F55">
        <v>23750000</v>
      </c>
      <c r="G55">
        <v>81519991.375442803</v>
      </c>
      <c r="L55" t="s">
        <v>438</v>
      </c>
    </row>
    <row r="56" spans="1:12">
      <c r="A56">
        <f t="shared" si="0"/>
        <v>23880</v>
      </c>
      <c r="B56" t="s">
        <v>134</v>
      </c>
      <c r="C56">
        <v>134161.86588138199</v>
      </c>
      <c r="D56">
        <v>75</v>
      </c>
      <c r="E56">
        <v>95207851.434339106</v>
      </c>
      <c r="F56">
        <v>23750000</v>
      </c>
      <c r="G56">
        <v>81519991.375442803</v>
      </c>
      <c r="L56" t="s">
        <v>437</v>
      </c>
    </row>
    <row r="57" spans="1:12">
      <c r="A57">
        <f t="shared" si="0"/>
        <v>23955</v>
      </c>
      <c r="B57" t="s">
        <v>133</v>
      </c>
      <c r="C57">
        <v>134289.847518861</v>
      </c>
      <c r="D57">
        <v>75</v>
      </c>
      <c r="E57">
        <v>95198252.811528206</v>
      </c>
      <c r="F57">
        <v>23750000</v>
      </c>
      <c r="G57">
        <v>81519991.375442803</v>
      </c>
      <c r="L57" t="s">
        <v>438</v>
      </c>
    </row>
    <row r="58" spans="1:12">
      <c r="A58">
        <f t="shared" si="0"/>
        <v>24030</v>
      </c>
      <c r="B58" t="s">
        <v>132</v>
      </c>
      <c r="C58">
        <v>134413.41461999001</v>
      </c>
      <c r="D58">
        <v>75</v>
      </c>
      <c r="E58">
        <v>95188985.278943494</v>
      </c>
      <c r="F58">
        <v>23750000</v>
      </c>
      <c r="G58">
        <v>81519991.375442803</v>
      </c>
      <c r="L58" t="s">
        <v>437</v>
      </c>
    </row>
    <row r="59" spans="1:12">
      <c r="A59">
        <f t="shared" si="0"/>
        <v>24105</v>
      </c>
      <c r="B59" t="s">
        <v>449</v>
      </c>
      <c r="C59">
        <v>134648.754864963</v>
      </c>
      <c r="D59">
        <v>75</v>
      </c>
      <c r="E59">
        <v>95171334.760570601</v>
      </c>
      <c r="F59">
        <v>23750000</v>
      </c>
      <c r="G59">
        <v>81519991.375442803</v>
      </c>
      <c r="L59" t="s">
        <v>438</v>
      </c>
    </row>
    <row r="60" spans="1:12">
      <c r="A60">
        <f t="shared" si="0"/>
        <v>24180</v>
      </c>
      <c r="B60" t="s">
        <v>448</v>
      </c>
      <c r="C60">
        <v>134865.53234019599</v>
      </c>
      <c r="D60">
        <v>75</v>
      </c>
      <c r="E60">
        <v>95155076.449928105</v>
      </c>
      <c r="F60">
        <v>23750000</v>
      </c>
      <c r="G60">
        <v>81519991.375442803</v>
      </c>
      <c r="L60" t="s">
        <v>437</v>
      </c>
    </row>
    <row r="61" spans="1:12">
      <c r="A61">
        <f t="shared" si="0"/>
        <v>24210</v>
      </c>
      <c r="B61" t="s">
        <v>447</v>
      </c>
      <c r="C61">
        <v>134967.96819129001</v>
      </c>
      <c r="D61">
        <v>30</v>
      </c>
      <c r="E61">
        <v>38058957.513924703</v>
      </c>
      <c r="F61">
        <v>9500000</v>
      </c>
      <c r="G61">
        <v>32607996.5596634</v>
      </c>
      <c r="L61" t="s">
        <v>438</v>
      </c>
    </row>
    <row r="62" spans="1:12">
      <c r="L62" t="s">
        <v>437</v>
      </c>
    </row>
    <row r="63" spans="1:12">
      <c r="L63" t="s">
        <v>438</v>
      </c>
    </row>
    <row r="64" spans="1:12">
      <c r="L64" t="s">
        <v>437</v>
      </c>
    </row>
    <row r="65" spans="12:12">
      <c r="L65" t="s">
        <v>438</v>
      </c>
    </row>
    <row r="66" spans="12:12">
      <c r="L66" t="s">
        <v>437</v>
      </c>
    </row>
    <row r="67" spans="12:12">
      <c r="L67" t="s">
        <v>438</v>
      </c>
    </row>
    <row r="68" spans="12:12">
      <c r="L68" t="s">
        <v>437</v>
      </c>
    </row>
    <row r="69" spans="12:12">
      <c r="L69" t="s">
        <v>438</v>
      </c>
    </row>
    <row r="70" spans="12:12">
      <c r="L70" t="s">
        <v>437</v>
      </c>
    </row>
    <row r="71" spans="12:12">
      <c r="L71" t="s">
        <v>438</v>
      </c>
    </row>
    <row r="72" spans="12:12">
      <c r="L72" t="s">
        <v>437</v>
      </c>
    </row>
  </sheetData>
  <autoFilter ref="B1:G1" xr:uid="{9BD96555-1947-4B3B-A9E0-1501FFC293AC}">
    <sortState xmlns:xlrd2="http://schemas.microsoft.com/office/spreadsheetml/2017/richdata2" ref="B2:G61">
      <sortCondition ref="C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C625-D31B-4FA4-AD06-4BF0CA9359F1}">
  <sheetPr>
    <tabColor theme="5" tint="-0.249977111117893"/>
  </sheetPr>
  <dimension ref="A1:L65"/>
  <sheetViews>
    <sheetView workbookViewId="0">
      <selection activeCell="U8" sqref="U8"/>
    </sheetView>
  </sheetViews>
  <sheetFormatPr defaultRowHeight="15"/>
  <cols>
    <col min="2" max="2" width="28" customWidth="1"/>
  </cols>
  <sheetData>
    <row r="1" spans="1:12">
      <c r="C1" t="s">
        <v>240</v>
      </c>
      <c r="D1" t="s">
        <v>450</v>
      </c>
      <c r="E1" t="s">
        <v>450</v>
      </c>
      <c r="K1" t="s">
        <v>451</v>
      </c>
      <c r="L1" t="s">
        <v>436</v>
      </c>
    </row>
    <row r="2" spans="1:12">
      <c r="A2">
        <f>D2</f>
        <v>30</v>
      </c>
      <c r="B2" t="s">
        <v>456</v>
      </c>
      <c r="C2">
        <v>0</v>
      </c>
      <c r="D2">
        <v>30</v>
      </c>
      <c r="E2">
        <v>42260720.146172702</v>
      </c>
      <c r="F2">
        <v>9500000</v>
      </c>
      <c r="G2">
        <v>32607996.5596634</v>
      </c>
      <c r="K2">
        <v>1087.83681981124</v>
      </c>
      <c r="L2">
        <v>117650</v>
      </c>
    </row>
    <row r="3" spans="1:12">
      <c r="A3">
        <f>+A2+D3</f>
        <v>120</v>
      </c>
      <c r="B3" t="s">
        <v>458</v>
      </c>
      <c r="C3">
        <v>0</v>
      </c>
      <c r="D3">
        <v>90</v>
      </c>
      <c r="E3">
        <v>126805401.190219</v>
      </c>
      <c r="F3">
        <v>28500000</v>
      </c>
      <c r="G3">
        <v>97823989.647369295</v>
      </c>
      <c r="K3">
        <v>2175.6736396224901</v>
      </c>
      <c r="L3">
        <v>113050</v>
      </c>
    </row>
    <row r="4" spans="1:12">
      <c r="A4">
        <f t="shared" ref="A4:A65" si="0">+A3+D4</f>
        <v>180</v>
      </c>
      <c r="B4" t="s">
        <v>460</v>
      </c>
      <c r="C4">
        <v>0</v>
      </c>
      <c r="D4">
        <v>60</v>
      </c>
      <c r="E4">
        <v>84552274.177275002</v>
      </c>
      <c r="F4">
        <v>19000000</v>
      </c>
      <c r="G4">
        <v>65215993.103516303</v>
      </c>
      <c r="K4">
        <v>3263.5104594337299</v>
      </c>
      <c r="L4">
        <v>54440</v>
      </c>
    </row>
    <row r="5" spans="1:12">
      <c r="A5">
        <f t="shared" si="0"/>
        <v>270</v>
      </c>
      <c r="B5" t="s">
        <v>462</v>
      </c>
      <c r="C5">
        <v>0</v>
      </c>
      <c r="D5">
        <v>90</v>
      </c>
      <c r="E5">
        <v>126839830.516637</v>
      </c>
      <c r="F5">
        <v>28500000</v>
      </c>
      <c r="G5">
        <v>97823989.647369295</v>
      </c>
      <c r="K5">
        <v>5439.1840990562196</v>
      </c>
      <c r="L5">
        <v>45446</v>
      </c>
    </row>
    <row r="6" spans="1:12">
      <c r="A6">
        <f t="shared" si="0"/>
        <v>405</v>
      </c>
      <c r="B6" t="s">
        <v>464</v>
      </c>
      <c r="C6">
        <v>0</v>
      </c>
      <c r="D6">
        <v>135</v>
      </c>
      <c r="E6">
        <v>366726898.16005802</v>
      </c>
      <c r="F6">
        <v>28350000</v>
      </c>
      <c r="G6">
        <v>200796610.312168</v>
      </c>
      <c r="K6">
        <v>6527.0209188674698</v>
      </c>
      <c r="L6">
        <v>42630</v>
      </c>
    </row>
    <row r="7" spans="1:12">
      <c r="A7">
        <f t="shared" si="0"/>
        <v>487.5</v>
      </c>
      <c r="B7" t="s">
        <v>465</v>
      </c>
      <c r="C7">
        <v>0</v>
      </c>
      <c r="D7">
        <v>82.5</v>
      </c>
      <c r="E7">
        <v>116280260.20890599</v>
      </c>
      <c r="F7">
        <v>26125000</v>
      </c>
      <c r="G7">
        <v>89671990.511406004</v>
      </c>
      <c r="K7">
        <v>8702.6945584899604</v>
      </c>
      <c r="L7">
        <v>42406</v>
      </c>
    </row>
    <row r="8" spans="1:12">
      <c r="A8">
        <f t="shared" si="0"/>
        <v>547.5</v>
      </c>
      <c r="B8" t="s">
        <v>467</v>
      </c>
      <c r="C8">
        <v>0</v>
      </c>
      <c r="D8">
        <v>60</v>
      </c>
      <c r="E8">
        <v>84574999.242771998</v>
      </c>
      <c r="F8">
        <v>19000000</v>
      </c>
      <c r="G8">
        <v>65215993.103516303</v>
      </c>
      <c r="K8">
        <v>43513.4727924498</v>
      </c>
      <c r="L8">
        <v>39900</v>
      </c>
    </row>
    <row r="9" spans="1:12">
      <c r="A9">
        <f t="shared" si="0"/>
        <v>630</v>
      </c>
      <c r="B9" t="s">
        <v>469</v>
      </c>
      <c r="C9">
        <v>0</v>
      </c>
      <c r="D9">
        <v>82.5</v>
      </c>
      <c r="E9">
        <v>116300936.147772</v>
      </c>
      <c r="F9">
        <v>26125000</v>
      </c>
      <c r="G9">
        <v>89671990.511406004</v>
      </c>
    </row>
    <row r="10" spans="1:12">
      <c r="A10">
        <f t="shared" si="0"/>
        <v>690</v>
      </c>
      <c r="B10" t="s">
        <v>470</v>
      </c>
      <c r="C10">
        <v>0</v>
      </c>
      <c r="D10">
        <v>60</v>
      </c>
      <c r="E10">
        <v>84589961.478043601</v>
      </c>
      <c r="F10">
        <v>19000000</v>
      </c>
      <c r="G10">
        <v>65215993.103516303</v>
      </c>
    </row>
    <row r="11" spans="1:12">
      <c r="A11">
        <f t="shared" si="0"/>
        <v>840</v>
      </c>
      <c r="B11" t="s">
        <v>472</v>
      </c>
      <c r="C11">
        <v>0</v>
      </c>
      <c r="D11">
        <v>150</v>
      </c>
      <c r="E11">
        <v>407575893.85206598</v>
      </c>
      <c r="F11">
        <v>31500000</v>
      </c>
      <c r="G11">
        <v>223107344.78954101</v>
      </c>
    </row>
    <row r="12" spans="1:12">
      <c r="A12">
        <f t="shared" si="0"/>
        <v>943.5</v>
      </c>
      <c r="B12" t="s">
        <v>473</v>
      </c>
      <c r="C12">
        <v>0</v>
      </c>
      <c r="D12">
        <v>103.5</v>
      </c>
      <c r="E12">
        <v>145930492.25216901</v>
      </c>
      <c r="F12">
        <v>32775000</v>
      </c>
      <c r="G12">
        <v>112497588.092103</v>
      </c>
    </row>
    <row r="13" spans="1:12">
      <c r="A13">
        <f t="shared" si="0"/>
        <v>1003.5</v>
      </c>
      <c r="B13" t="s">
        <v>474</v>
      </c>
      <c r="C13">
        <v>0</v>
      </c>
      <c r="D13">
        <v>60</v>
      </c>
      <c r="E13">
        <v>84604775.205695495</v>
      </c>
      <c r="F13">
        <v>19000000</v>
      </c>
      <c r="G13">
        <v>65215993.103516303</v>
      </c>
    </row>
    <row r="14" spans="1:12">
      <c r="A14">
        <f t="shared" si="0"/>
        <v>1014</v>
      </c>
      <c r="B14" t="s">
        <v>480</v>
      </c>
      <c r="C14">
        <v>0</v>
      </c>
      <c r="D14">
        <v>10.5</v>
      </c>
      <c r="E14">
        <v>14807122.197063999</v>
      </c>
      <c r="F14">
        <v>3325000</v>
      </c>
      <c r="G14">
        <v>11412798.806159001</v>
      </c>
    </row>
    <row r="15" spans="1:12">
      <c r="A15">
        <f t="shared" si="0"/>
        <v>1024.5</v>
      </c>
      <c r="B15" t="s">
        <v>481</v>
      </c>
      <c r="C15">
        <v>0</v>
      </c>
      <c r="D15">
        <v>10.5</v>
      </c>
      <c r="E15">
        <v>14807122.197063999</v>
      </c>
      <c r="F15">
        <v>3325000</v>
      </c>
      <c r="G15">
        <v>11412798.806159001</v>
      </c>
    </row>
    <row r="16" spans="1:12">
      <c r="A16">
        <f t="shared" si="0"/>
        <v>1035</v>
      </c>
      <c r="B16" t="s">
        <v>482</v>
      </c>
      <c r="C16">
        <v>0</v>
      </c>
      <c r="D16">
        <v>10.5</v>
      </c>
      <c r="E16">
        <v>14807122.197063999</v>
      </c>
      <c r="F16">
        <v>3325000</v>
      </c>
      <c r="G16">
        <v>11412798.806159001</v>
      </c>
    </row>
    <row r="17" spans="1:7">
      <c r="A17">
        <f t="shared" si="0"/>
        <v>1045.5</v>
      </c>
      <c r="B17" t="s">
        <v>483</v>
      </c>
      <c r="C17">
        <v>0</v>
      </c>
      <c r="D17">
        <v>10.5</v>
      </c>
      <c r="E17">
        <v>14807122.197063999</v>
      </c>
      <c r="F17">
        <v>3325000</v>
      </c>
      <c r="G17">
        <v>11412798.806159001</v>
      </c>
    </row>
    <row r="18" spans="1:7">
      <c r="A18">
        <f t="shared" si="0"/>
        <v>1056</v>
      </c>
      <c r="B18" t="s">
        <v>229</v>
      </c>
      <c r="C18">
        <v>0</v>
      </c>
      <c r="D18">
        <v>10.5</v>
      </c>
      <c r="E18">
        <v>14807122.197063999</v>
      </c>
      <c r="F18">
        <v>3325000</v>
      </c>
      <c r="G18">
        <v>11412798.806159001</v>
      </c>
    </row>
    <row r="19" spans="1:7">
      <c r="A19">
        <f t="shared" si="0"/>
        <v>1066.5</v>
      </c>
      <c r="B19" t="s">
        <v>484</v>
      </c>
      <c r="C19">
        <v>0</v>
      </c>
      <c r="D19">
        <v>10.5</v>
      </c>
      <c r="E19">
        <v>14807122.197063999</v>
      </c>
      <c r="F19">
        <v>3325000</v>
      </c>
      <c r="G19">
        <v>11412798.806159001</v>
      </c>
    </row>
    <row r="20" spans="1:7">
      <c r="A20">
        <f t="shared" si="0"/>
        <v>1077</v>
      </c>
      <c r="B20" t="s">
        <v>485</v>
      </c>
      <c r="C20">
        <v>0</v>
      </c>
      <c r="D20">
        <v>10.5</v>
      </c>
      <c r="E20">
        <v>14807122.197063999</v>
      </c>
      <c r="F20">
        <v>3325000</v>
      </c>
      <c r="G20">
        <v>11412798.806159001</v>
      </c>
    </row>
    <row r="21" spans="1:7">
      <c r="A21">
        <f t="shared" si="0"/>
        <v>1087.5</v>
      </c>
      <c r="B21" t="s">
        <v>486</v>
      </c>
      <c r="C21">
        <v>0</v>
      </c>
      <c r="D21">
        <v>10.5</v>
      </c>
      <c r="E21">
        <v>14807122.197063999</v>
      </c>
      <c r="F21">
        <v>3325000</v>
      </c>
      <c r="G21">
        <v>11412798.806159001</v>
      </c>
    </row>
    <row r="22" spans="1:7">
      <c r="A22">
        <f t="shared" si="0"/>
        <v>1231.5</v>
      </c>
      <c r="B22" t="s">
        <v>95</v>
      </c>
      <c r="C22">
        <v>0</v>
      </c>
      <c r="D22">
        <v>144</v>
      </c>
      <c r="E22">
        <v>390664707.80196202</v>
      </c>
      <c r="F22">
        <v>30240000</v>
      </c>
      <c r="G22">
        <v>214183050.99859101</v>
      </c>
    </row>
    <row r="23" spans="1:7">
      <c r="A23">
        <f t="shared" si="0"/>
        <v>1375.5</v>
      </c>
      <c r="B23" t="s">
        <v>103</v>
      </c>
      <c r="C23">
        <v>0</v>
      </c>
      <c r="D23">
        <v>144</v>
      </c>
      <c r="E23">
        <v>390792161.11992198</v>
      </c>
      <c r="F23">
        <v>30240000</v>
      </c>
      <c r="G23">
        <v>214183050.99859101</v>
      </c>
    </row>
    <row r="24" spans="1:7">
      <c r="A24">
        <f t="shared" si="0"/>
        <v>1519.5</v>
      </c>
      <c r="B24" t="s">
        <v>113</v>
      </c>
      <c r="C24">
        <v>0</v>
      </c>
      <c r="D24">
        <v>144</v>
      </c>
      <c r="E24">
        <v>390922925.61362201</v>
      </c>
      <c r="F24">
        <v>30240000</v>
      </c>
      <c r="G24">
        <v>214183050.99859101</v>
      </c>
    </row>
    <row r="25" spans="1:7">
      <c r="A25">
        <f t="shared" si="0"/>
        <v>1609.5</v>
      </c>
      <c r="B25" t="s">
        <v>99</v>
      </c>
      <c r="C25">
        <v>0</v>
      </c>
      <c r="D25">
        <v>90</v>
      </c>
      <c r="E25">
        <v>126641116.965671</v>
      </c>
      <c r="F25">
        <v>28500000</v>
      </c>
      <c r="G25">
        <v>97823989.647369295</v>
      </c>
    </row>
    <row r="26" spans="1:7">
      <c r="A26">
        <f t="shared" si="0"/>
        <v>1699.5</v>
      </c>
      <c r="B26" t="s">
        <v>100</v>
      </c>
      <c r="C26">
        <v>0</v>
      </c>
      <c r="D26">
        <v>90</v>
      </c>
      <c r="E26">
        <v>126652013.581824</v>
      </c>
      <c r="F26">
        <v>28500000</v>
      </c>
      <c r="G26">
        <v>97823989.647369295</v>
      </c>
    </row>
    <row r="27" spans="1:7">
      <c r="A27">
        <f t="shared" si="0"/>
        <v>1789.5</v>
      </c>
      <c r="B27" t="s">
        <v>102</v>
      </c>
      <c r="C27">
        <v>0</v>
      </c>
      <c r="D27">
        <v>90</v>
      </c>
      <c r="E27">
        <v>126663230.005576</v>
      </c>
      <c r="F27">
        <v>28500000</v>
      </c>
      <c r="G27">
        <v>97823989.647369295</v>
      </c>
    </row>
    <row r="28" spans="1:7">
      <c r="A28">
        <f t="shared" si="0"/>
        <v>1879.5</v>
      </c>
      <c r="B28" t="s">
        <v>104</v>
      </c>
      <c r="C28">
        <v>0</v>
      </c>
      <c r="D28">
        <v>90</v>
      </c>
      <c r="E28">
        <v>126674908.097835</v>
      </c>
      <c r="F28">
        <v>28500000</v>
      </c>
      <c r="G28">
        <v>97823989.647369295</v>
      </c>
    </row>
    <row r="29" spans="1:7">
      <c r="A29">
        <f t="shared" si="0"/>
        <v>1969.5</v>
      </c>
      <c r="B29" t="s">
        <v>106</v>
      </c>
      <c r="C29">
        <v>0</v>
      </c>
      <c r="D29">
        <v>90</v>
      </c>
      <c r="E29">
        <v>126686879.605455</v>
      </c>
      <c r="F29">
        <v>28500000</v>
      </c>
      <c r="G29">
        <v>97823989.647369295</v>
      </c>
    </row>
    <row r="30" spans="1:7">
      <c r="A30">
        <f t="shared" si="0"/>
        <v>2059.5</v>
      </c>
      <c r="B30" t="s">
        <v>107</v>
      </c>
      <c r="C30">
        <v>0</v>
      </c>
      <c r="D30">
        <v>90</v>
      </c>
      <c r="E30">
        <v>126698967.637064</v>
      </c>
      <c r="F30">
        <v>28500000</v>
      </c>
      <c r="G30">
        <v>97823989.647369295</v>
      </c>
    </row>
    <row r="31" spans="1:7">
      <c r="A31">
        <f t="shared" si="0"/>
        <v>2149.5</v>
      </c>
      <c r="B31" t="s">
        <v>109</v>
      </c>
      <c r="C31">
        <v>0</v>
      </c>
      <c r="D31">
        <v>90</v>
      </c>
      <c r="E31">
        <v>126711030.885943</v>
      </c>
      <c r="F31">
        <v>28500000</v>
      </c>
      <c r="G31">
        <v>97823989.647369295</v>
      </c>
    </row>
    <row r="32" spans="1:7">
      <c r="A32">
        <f t="shared" si="0"/>
        <v>2239.5</v>
      </c>
      <c r="B32" t="s">
        <v>111</v>
      </c>
      <c r="C32">
        <v>0</v>
      </c>
      <c r="D32">
        <v>90</v>
      </c>
      <c r="E32">
        <v>126723034.11865801</v>
      </c>
      <c r="F32">
        <v>28500000</v>
      </c>
      <c r="G32">
        <v>97823989.647369295</v>
      </c>
    </row>
    <row r="33" spans="1:7">
      <c r="A33">
        <f t="shared" si="0"/>
        <v>2329.5</v>
      </c>
      <c r="B33" t="s">
        <v>114</v>
      </c>
      <c r="C33">
        <v>0</v>
      </c>
      <c r="D33">
        <v>90</v>
      </c>
      <c r="E33">
        <v>126734977.633797</v>
      </c>
      <c r="F33">
        <v>28500000</v>
      </c>
      <c r="G33">
        <v>97823989.647369295</v>
      </c>
    </row>
    <row r="34" spans="1:7">
      <c r="A34">
        <f t="shared" si="0"/>
        <v>2419.5</v>
      </c>
      <c r="B34" t="s">
        <v>115</v>
      </c>
      <c r="C34">
        <v>0</v>
      </c>
      <c r="D34">
        <v>90</v>
      </c>
      <c r="E34">
        <v>126746861.72846401</v>
      </c>
      <c r="F34">
        <v>28500000</v>
      </c>
      <c r="G34">
        <v>97823989.647369295</v>
      </c>
    </row>
    <row r="35" spans="1:7">
      <c r="A35">
        <f t="shared" si="0"/>
        <v>2459.5</v>
      </c>
      <c r="B35" t="s">
        <v>476</v>
      </c>
      <c r="C35">
        <v>130.09509015157801</v>
      </c>
      <c r="D35">
        <v>40</v>
      </c>
      <c r="E35">
        <v>92022559.366980404</v>
      </c>
      <c r="F35">
        <v>19500000</v>
      </c>
      <c r="G35">
        <v>72527763.170586407</v>
      </c>
    </row>
    <row r="36" spans="1:7">
      <c r="A36">
        <f t="shared" si="0"/>
        <v>2499.5</v>
      </c>
      <c r="B36" t="s">
        <v>477</v>
      </c>
      <c r="C36">
        <v>130.09509015157801</v>
      </c>
      <c r="D36">
        <v>40</v>
      </c>
      <c r="E36">
        <v>92022559.366980404</v>
      </c>
      <c r="F36">
        <v>19500000</v>
      </c>
      <c r="G36">
        <v>72527763.170586407</v>
      </c>
    </row>
    <row r="37" spans="1:7">
      <c r="A37">
        <f t="shared" si="0"/>
        <v>2539.5</v>
      </c>
      <c r="B37" t="s">
        <v>478</v>
      </c>
      <c r="C37">
        <v>130.09509015157801</v>
      </c>
      <c r="D37">
        <v>40</v>
      </c>
      <c r="E37">
        <v>92022559.366980404</v>
      </c>
      <c r="F37">
        <v>19500000</v>
      </c>
      <c r="G37">
        <v>72527763.170586407</v>
      </c>
    </row>
    <row r="38" spans="1:7">
      <c r="A38">
        <f t="shared" si="0"/>
        <v>2579.5</v>
      </c>
      <c r="B38" t="s">
        <v>479</v>
      </c>
      <c r="C38">
        <v>130.09509015157801</v>
      </c>
      <c r="D38">
        <v>40</v>
      </c>
      <c r="E38">
        <v>92022559.366980404</v>
      </c>
      <c r="F38">
        <v>19500000</v>
      </c>
      <c r="G38">
        <v>72527763.170586407</v>
      </c>
    </row>
    <row r="39" spans="1:7">
      <c r="A39">
        <f t="shared" si="0"/>
        <v>2819.5</v>
      </c>
      <c r="B39" t="s">
        <v>471</v>
      </c>
      <c r="C39">
        <v>417.81031206225299</v>
      </c>
      <c r="D39">
        <v>240</v>
      </c>
      <c r="E39">
        <v>552066304.49569094</v>
      </c>
      <c r="F39">
        <v>117000000</v>
      </c>
      <c r="G39">
        <v>435166578.970586</v>
      </c>
    </row>
    <row r="40" spans="1:7">
      <c r="A40">
        <f t="shared" si="0"/>
        <v>3059.5</v>
      </c>
      <c r="B40" t="s">
        <v>468</v>
      </c>
      <c r="C40">
        <v>708.41010183319395</v>
      </c>
      <c r="D40">
        <v>240</v>
      </c>
      <c r="E40">
        <v>551996560.54614604</v>
      </c>
      <c r="F40">
        <v>117000000</v>
      </c>
      <c r="G40">
        <v>435166578.970586</v>
      </c>
    </row>
    <row r="41" spans="1:7">
      <c r="A41">
        <f t="shared" si="0"/>
        <v>3299.5</v>
      </c>
      <c r="B41" t="s">
        <v>463</v>
      </c>
      <c r="C41">
        <v>1001.92315449689</v>
      </c>
      <c r="D41">
        <v>240</v>
      </c>
      <c r="E41">
        <v>551926117.41350698</v>
      </c>
      <c r="F41">
        <v>117000000</v>
      </c>
      <c r="G41">
        <v>435166578.970586</v>
      </c>
    </row>
    <row r="42" spans="1:7">
      <c r="A42">
        <f t="shared" si="0"/>
        <v>3539.5</v>
      </c>
      <c r="B42" t="s">
        <v>459</v>
      </c>
      <c r="C42">
        <v>1298.3786755132101</v>
      </c>
      <c r="D42">
        <v>240</v>
      </c>
      <c r="E42">
        <v>551854968.08846295</v>
      </c>
      <c r="F42">
        <v>117000000</v>
      </c>
      <c r="G42">
        <v>435166578.970586</v>
      </c>
    </row>
    <row r="43" spans="1:7">
      <c r="A43">
        <f t="shared" si="0"/>
        <v>3619.5</v>
      </c>
      <c r="B43" t="s">
        <v>454</v>
      </c>
      <c r="C43">
        <v>2052.58517603054</v>
      </c>
      <c r="D43">
        <v>80</v>
      </c>
      <c r="E43">
        <v>183891319.51650399</v>
      </c>
      <c r="F43">
        <v>39000000</v>
      </c>
      <c r="G43">
        <v>145055526.33058599</v>
      </c>
    </row>
    <row r="44" spans="1:7">
      <c r="A44">
        <f t="shared" si="0"/>
        <v>3699.5</v>
      </c>
      <c r="B44" t="s">
        <v>439</v>
      </c>
      <c r="C44">
        <v>2205.6966009169801</v>
      </c>
      <c r="D44">
        <v>80</v>
      </c>
      <c r="E44">
        <v>183879070.60251299</v>
      </c>
      <c r="F44">
        <v>39000000</v>
      </c>
      <c r="G44">
        <v>145055526.33058599</v>
      </c>
    </row>
    <row r="45" spans="1:7">
      <c r="A45">
        <f t="shared" si="0"/>
        <v>3939.5</v>
      </c>
      <c r="B45" t="s">
        <v>112</v>
      </c>
      <c r="C45">
        <v>2514.2198616298501</v>
      </c>
      <c r="D45">
        <v>240</v>
      </c>
      <c r="E45">
        <v>551563166.20379496</v>
      </c>
      <c r="F45">
        <v>117000000</v>
      </c>
      <c r="G45">
        <v>435166578.970586</v>
      </c>
    </row>
    <row r="46" spans="1:7">
      <c r="A46">
        <f t="shared" si="0"/>
        <v>4179.5</v>
      </c>
      <c r="B46" t="s">
        <v>110</v>
      </c>
      <c r="C46">
        <v>2669.6394603855902</v>
      </c>
      <c r="D46">
        <v>240</v>
      </c>
      <c r="E46">
        <v>551525865.50009406</v>
      </c>
      <c r="F46">
        <v>117000000</v>
      </c>
      <c r="G46">
        <v>435166578.970586</v>
      </c>
    </row>
    <row r="47" spans="1:7">
      <c r="A47">
        <f t="shared" si="0"/>
        <v>4419.5</v>
      </c>
      <c r="B47" t="s">
        <v>108</v>
      </c>
      <c r="C47">
        <v>2825.8361571354098</v>
      </c>
      <c r="D47">
        <v>240</v>
      </c>
      <c r="E47">
        <v>551488378.29287398</v>
      </c>
      <c r="F47">
        <v>117000000</v>
      </c>
      <c r="G47">
        <v>435166578.970586</v>
      </c>
    </row>
    <row r="48" spans="1:7">
      <c r="A48">
        <f t="shared" si="0"/>
        <v>4739.5</v>
      </c>
      <c r="B48" t="s">
        <v>105</v>
      </c>
      <c r="C48">
        <v>3140.3817654296699</v>
      </c>
      <c r="D48">
        <v>320</v>
      </c>
      <c r="E48">
        <v>735217183.12564898</v>
      </c>
      <c r="F48">
        <v>156000000</v>
      </c>
      <c r="G48">
        <v>580222105.29058695</v>
      </c>
    </row>
    <row r="49" spans="1:7">
      <c r="A49">
        <f t="shared" si="0"/>
        <v>4979.5</v>
      </c>
      <c r="B49" t="s">
        <v>101</v>
      </c>
      <c r="C49">
        <v>3453.8566546914399</v>
      </c>
      <c r="D49">
        <v>240</v>
      </c>
      <c r="E49">
        <v>551337653.37346005</v>
      </c>
      <c r="F49">
        <v>117000000</v>
      </c>
      <c r="G49">
        <v>435166578.970586</v>
      </c>
    </row>
    <row r="50" spans="1:7">
      <c r="A50">
        <f t="shared" si="0"/>
        <v>5219.5</v>
      </c>
      <c r="B50" t="s">
        <v>98</v>
      </c>
      <c r="C50">
        <v>3761.0624058199401</v>
      </c>
      <c r="D50">
        <v>240</v>
      </c>
      <c r="E50">
        <v>551263923.99319005</v>
      </c>
      <c r="F50">
        <v>117000000</v>
      </c>
      <c r="G50">
        <v>435166578.970586</v>
      </c>
    </row>
    <row r="51" spans="1:7">
      <c r="A51">
        <f t="shared" si="0"/>
        <v>5459.5</v>
      </c>
      <c r="B51" t="s">
        <v>92</v>
      </c>
      <c r="C51">
        <v>4363.7258829859302</v>
      </c>
      <c r="D51">
        <v>240</v>
      </c>
      <c r="E51">
        <v>551119284.75866997</v>
      </c>
      <c r="F51">
        <v>117000000</v>
      </c>
      <c r="G51">
        <v>435166578.970586</v>
      </c>
    </row>
    <row r="52" spans="1:7">
      <c r="A52">
        <f t="shared" si="0"/>
        <v>6409.5</v>
      </c>
      <c r="B52" t="s">
        <v>466</v>
      </c>
      <c r="C52">
        <v>34247.805902303997</v>
      </c>
      <c r="D52">
        <v>950</v>
      </c>
      <c r="E52">
        <v>11219669.930730799</v>
      </c>
      <c r="F52">
        <v>8700000</v>
      </c>
      <c r="G52">
        <v>35055085.5379197</v>
      </c>
    </row>
    <row r="53" spans="1:7">
      <c r="A53">
        <f t="shared" si="0"/>
        <v>7359.5</v>
      </c>
      <c r="B53" t="s">
        <v>461</v>
      </c>
      <c r="C53">
        <v>34263.165986164997</v>
      </c>
      <c r="D53">
        <v>950</v>
      </c>
      <c r="E53">
        <v>11205077.851063</v>
      </c>
      <c r="F53">
        <v>8700000</v>
      </c>
      <c r="G53">
        <v>35055085.5379197</v>
      </c>
    </row>
    <row r="54" spans="1:7">
      <c r="A54">
        <f t="shared" si="0"/>
        <v>9259.5</v>
      </c>
      <c r="B54" t="s">
        <v>475</v>
      </c>
      <c r="C54">
        <v>34268.848705962497</v>
      </c>
      <c r="D54">
        <v>1900</v>
      </c>
      <c r="E54">
        <v>22399358.523924101</v>
      </c>
      <c r="F54">
        <v>17400000</v>
      </c>
      <c r="G54">
        <v>70110171.065253094</v>
      </c>
    </row>
    <row r="55" spans="1:7">
      <c r="A55">
        <f t="shared" si="0"/>
        <v>10209.5</v>
      </c>
      <c r="B55" t="s">
        <v>253</v>
      </c>
      <c r="C55">
        <v>34278.008851271603</v>
      </c>
      <c r="D55">
        <v>950</v>
      </c>
      <c r="E55">
        <v>11190977.1292117</v>
      </c>
      <c r="F55">
        <v>8700000</v>
      </c>
      <c r="G55">
        <v>35055085.5379197</v>
      </c>
    </row>
    <row r="56" spans="1:7">
      <c r="A56">
        <f t="shared" si="0"/>
        <v>11159.5</v>
      </c>
      <c r="B56" t="s">
        <v>457</v>
      </c>
      <c r="C56">
        <v>34291.191457743204</v>
      </c>
      <c r="D56">
        <v>950</v>
      </c>
      <c r="E56">
        <v>11178453.6530637</v>
      </c>
      <c r="F56">
        <v>8700000</v>
      </c>
      <c r="G56">
        <v>35055085.5379197</v>
      </c>
    </row>
    <row r="57" spans="1:7">
      <c r="A57">
        <f t="shared" si="0"/>
        <v>12109.5</v>
      </c>
      <c r="B57" t="s">
        <v>455</v>
      </c>
      <c r="C57">
        <v>34295.937741992297</v>
      </c>
      <c r="D57">
        <v>950</v>
      </c>
      <c r="E57">
        <v>11173944.683026999</v>
      </c>
      <c r="F57">
        <v>8700000</v>
      </c>
      <c r="G57">
        <v>35055085.5379197</v>
      </c>
    </row>
    <row r="58" spans="1:7">
      <c r="A58">
        <f t="shared" si="0"/>
        <v>18759.5</v>
      </c>
      <c r="B58" t="s">
        <v>453</v>
      </c>
      <c r="C58">
        <v>34303.5599566936</v>
      </c>
      <c r="D58">
        <v>6650</v>
      </c>
      <c r="E58">
        <v>78166924.989907399</v>
      </c>
      <c r="F58">
        <v>60900000</v>
      </c>
      <c r="G58">
        <v>245385598.70191899</v>
      </c>
    </row>
    <row r="59" spans="1:7">
      <c r="A59">
        <f t="shared" si="0"/>
        <v>19709.5</v>
      </c>
      <c r="B59" t="s">
        <v>118</v>
      </c>
      <c r="C59">
        <v>34327.053209948303</v>
      </c>
      <c r="D59">
        <v>950</v>
      </c>
      <c r="E59">
        <v>11144384.988468699</v>
      </c>
      <c r="F59">
        <v>8700000</v>
      </c>
      <c r="G59">
        <v>35055085.5379197</v>
      </c>
    </row>
    <row r="60" spans="1:7">
      <c r="A60">
        <f t="shared" si="0"/>
        <v>20659.5</v>
      </c>
      <c r="B60" t="s">
        <v>120</v>
      </c>
      <c r="C60">
        <v>34333.934338773703</v>
      </c>
      <c r="D60">
        <v>950</v>
      </c>
      <c r="E60">
        <v>11137847.916084699</v>
      </c>
      <c r="F60">
        <v>8700000</v>
      </c>
      <c r="G60">
        <v>35055085.5379197</v>
      </c>
    </row>
    <row r="61" spans="1:7">
      <c r="A61">
        <f t="shared" si="0"/>
        <v>21609.5</v>
      </c>
      <c r="B61" t="s">
        <v>119</v>
      </c>
      <c r="C61">
        <v>34339.609084557298</v>
      </c>
      <c r="D61">
        <v>950</v>
      </c>
      <c r="E61">
        <v>11132456.907590199</v>
      </c>
      <c r="F61">
        <v>8700000</v>
      </c>
      <c r="G61">
        <v>35055085.5379197</v>
      </c>
    </row>
    <row r="62" spans="1:7">
      <c r="A62">
        <f t="shared" si="0"/>
        <v>22559.5</v>
      </c>
      <c r="B62" t="s">
        <v>122</v>
      </c>
      <c r="C62">
        <v>34342.802136372098</v>
      </c>
      <c r="D62">
        <v>950</v>
      </c>
      <c r="E62">
        <v>11129423.508366199</v>
      </c>
      <c r="F62">
        <v>8700000</v>
      </c>
      <c r="G62">
        <v>35055085.5379197</v>
      </c>
    </row>
    <row r="63" spans="1:7">
      <c r="A63">
        <f t="shared" si="0"/>
        <v>23509.5</v>
      </c>
      <c r="B63" t="s">
        <v>123</v>
      </c>
      <c r="C63">
        <v>34344.355982071203</v>
      </c>
      <c r="D63">
        <v>950</v>
      </c>
      <c r="E63">
        <v>11127947.354952</v>
      </c>
      <c r="F63">
        <v>8700000</v>
      </c>
      <c r="G63">
        <v>35055085.5379197</v>
      </c>
    </row>
    <row r="64" spans="1:7">
      <c r="A64">
        <f t="shared" si="0"/>
        <v>24459.5</v>
      </c>
      <c r="B64" t="s">
        <v>121</v>
      </c>
      <c r="C64">
        <v>34344.707684663801</v>
      </c>
      <c r="D64">
        <v>950</v>
      </c>
      <c r="E64">
        <v>11127613.237489101</v>
      </c>
      <c r="F64">
        <v>8700000</v>
      </c>
      <c r="G64">
        <v>35055085.5379197</v>
      </c>
    </row>
    <row r="65" spans="1:7">
      <c r="A65">
        <f t="shared" si="0"/>
        <v>28659.5</v>
      </c>
      <c r="B65" t="s">
        <v>452</v>
      </c>
      <c r="C65">
        <v>42155.038353430697</v>
      </c>
      <c r="D65">
        <v>4200</v>
      </c>
      <c r="E65">
        <v>64599011.812987998</v>
      </c>
      <c r="F65">
        <v>3780000</v>
      </c>
      <c r="G65">
        <v>237870172.89739701</v>
      </c>
    </row>
  </sheetData>
  <autoFilter ref="B1:G1" xr:uid="{F68BC625-D31B-4FA4-AD06-4BF0CA9359F1}">
    <sortState xmlns:xlrd2="http://schemas.microsoft.com/office/spreadsheetml/2017/richdata2" ref="B2:G65">
      <sortCondition ref="C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B3C5-74E7-48FD-826A-9D0A5827D732}">
  <dimension ref="A1:S71"/>
  <sheetViews>
    <sheetView zoomScale="85" zoomScaleNormal="85" workbookViewId="0">
      <selection activeCell="S11" sqref="S11"/>
    </sheetView>
  </sheetViews>
  <sheetFormatPr defaultRowHeight="15"/>
  <cols>
    <col min="2" max="2" width="24.28515625" customWidth="1"/>
    <col min="14" max="14" width="45.5703125" customWidth="1"/>
  </cols>
  <sheetData>
    <row r="1" spans="1:19">
      <c r="B1" t="s">
        <v>79</v>
      </c>
      <c r="C1">
        <v>1</v>
      </c>
      <c r="D1" t="s">
        <v>2</v>
      </c>
      <c r="F1" t="s">
        <v>79</v>
      </c>
      <c r="G1">
        <v>2</v>
      </c>
      <c r="H1" t="s">
        <v>2</v>
      </c>
      <c r="J1" t="s">
        <v>79</v>
      </c>
      <c r="K1">
        <v>3</v>
      </c>
      <c r="L1" t="s">
        <v>2</v>
      </c>
      <c r="M1" s="37"/>
      <c r="N1" s="37" t="s">
        <v>79</v>
      </c>
      <c r="O1" s="37" t="s">
        <v>626</v>
      </c>
      <c r="P1" t="s">
        <v>2</v>
      </c>
      <c r="S1" t="s">
        <v>625</v>
      </c>
    </row>
    <row r="2" spans="1:19">
      <c r="A2">
        <f>D2</f>
        <v>160</v>
      </c>
      <c r="B2" t="s">
        <v>559</v>
      </c>
      <c r="C2">
        <v>0</v>
      </c>
      <c r="D2">
        <v>160</v>
      </c>
      <c r="E2">
        <f>H2</f>
        <v>135</v>
      </c>
      <c r="F2" t="s">
        <v>569</v>
      </c>
      <c r="G2">
        <v>0</v>
      </c>
      <c r="H2">
        <v>135</v>
      </c>
      <c r="I2">
        <f>L2</f>
        <v>135</v>
      </c>
      <c r="J2" t="s">
        <v>569</v>
      </c>
      <c r="K2">
        <v>0</v>
      </c>
      <c r="L2">
        <v>135</v>
      </c>
      <c r="M2" s="37">
        <f>P2</f>
        <v>135</v>
      </c>
      <c r="N2" s="37" t="s">
        <v>569</v>
      </c>
      <c r="O2" s="37">
        <v>0</v>
      </c>
      <c r="P2">
        <v>135</v>
      </c>
      <c r="S2" t="s">
        <v>621</v>
      </c>
    </row>
    <row r="3" spans="1:19">
      <c r="A3">
        <f>+D3+A2</f>
        <v>320</v>
      </c>
      <c r="B3" t="s">
        <v>565</v>
      </c>
      <c r="C3">
        <v>0</v>
      </c>
      <c r="D3">
        <v>160</v>
      </c>
      <c r="E3">
        <f>+H3+E2</f>
        <v>285</v>
      </c>
      <c r="F3" t="s">
        <v>578</v>
      </c>
      <c r="G3">
        <v>0</v>
      </c>
      <c r="H3">
        <v>150</v>
      </c>
      <c r="I3">
        <f>+L3+I2</f>
        <v>285</v>
      </c>
      <c r="J3" t="s">
        <v>578</v>
      </c>
      <c r="K3">
        <v>0</v>
      </c>
      <c r="L3">
        <v>150</v>
      </c>
      <c r="M3" s="37">
        <f>+P3+M2</f>
        <v>285</v>
      </c>
      <c r="N3" s="37" t="s">
        <v>578</v>
      </c>
      <c r="O3" s="37">
        <v>0</v>
      </c>
      <c r="P3">
        <v>150</v>
      </c>
      <c r="S3">
        <v>44373</v>
      </c>
    </row>
    <row r="4" spans="1:19">
      <c r="A4" s="38">
        <f t="shared" ref="A4:A66" si="0">+D4+A3</f>
        <v>410</v>
      </c>
      <c r="B4" s="38" t="s">
        <v>566</v>
      </c>
      <c r="C4" s="38">
        <v>0</v>
      </c>
      <c r="D4" s="38">
        <v>90</v>
      </c>
      <c r="E4">
        <f t="shared" ref="E4:E66" si="1">+H4+E3</f>
        <v>420</v>
      </c>
      <c r="F4" t="s">
        <v>588</v>
      </c>
      <c r="G4">
        <v>0</v>
      </c>
      <c r="H4">
        <v>135</v>
      </c>
      <c r="I4">
        <f t="shared" ref="I4:I66" si="2">+L4+I3</f>
        <v>420</v>
      </c>
      <c r="J4" t="s">
        <v>588</v>
      </c>
      <c r="K4">
        <v>0</v>
      </c>
      <c r="L4">
        <v>135</v>
      </c>
      <c r="M4" s="37">
        <f t="shared" ref="M4:M66" si="3">+P4+M3</f>
        <v>420</v>
      </c>
      <c r="N4" s="37" t="s">
        <v>588</v>
      </c>
      <c r="O4" s="37">
        <v>0</v>
      </c>
      <c r="P4">
        <v>135</v>
      </c>
    </row>
    <row r="5" spans="1:19">
      <c r="A5">
        <f t="shared" si="0"/>
        <v>470</v>
      </c>
      <c r="B5" t="s">
        <v>567</v>
      </c>
      <c r="C5">
        <v>0</v>
      </c>
      <c r="D5">
        <v>60</v>
      </c>
      <c r="E5">
        <f t="shared" si="1"/>
        <v>570</v>
      </c>
      <c r="F5" t="s">
        <v>600</v>
      </c>
      <c r="G5">
        <v>0</v>
      </c>
      <c r="H5">
        <v>150</v>
      </c>
      <c r="I5">
        <f t="shared" si="2"/>
        <v>570</v>
      </c>
      <c r="J5" t="s">
        <v>600</v>
      </c>
      <c r="K5">
        <v>0</v>
      </c>
      <c r="L5">
        <v>150</v>
      </c>
      <c r="M5" s="37">
        <f t="shared" si="3"/>
        <v>570</v>
      </c>
      <c r="N5" s="37" t="s">
        <v>600</v>
      </c>
      <c r="O5" s="37">
        <v>0</v>
      </c>
      <c r="P5">
        <v>150</v>
      </c>
    </row>
    <row r="6" spans="1:19">
      <c r="A6">
        <f t="shared" si="0"/>
        <v>710</v>
      </c>
      <c r="B6" t="s">
        <v>568</v>
      </c>
      <c r="C6">
        <v>0</v>
      </c>
      <c r="D6">
        <v>240</v>
      </c>
      <c r="E6">
        <f t="shared" si="1"/>
        <v>714</v>
      </c>
      <c r="F6" t="s">
        <v>113</v>
      </c>
      <c r="G6">
        <v>0</v>
      </c>
      <c r="H6">
        <v>144</v>
      </c>
      <c r="I6">
        <f t="shared" si="2"/>
        <v>714</v>
      </c>
      <c r="J6" t="s">
        <v>113</v>
      </c>
      <c r="K6">
        <v>0</v>
      </c>
      <c r="L6">
        <v>144</v>
      </c>
      <c r="M6" s="37">
        <f t="shared" si="3"/>
        <v>714</v>
      </c>
      <c r="N6" s="37" t="s">
        <v>113</v>
      </c>
      <c r="O6" s="37">
        <v>0</v>
      </c>
      <c r="P6">
        <v>144</v>
      </c>
    </row>
    <row r="7" spans="1:19">
      <c r="A7">
        <f t="shared" si="0"/>
        <v>845</v>
      </c>
      <c r="B7" t="s">
        <v>569</v>
      </c>
      <c r="C7">
        <v>0</v>
      </c>
      <c r="D7">
        <v>135</v>
      </c>
      <c r="E7">
        <f t="shared" si="1"/>
        <v>724.5</v>
      </c>
      <c r="F7" t="s">
        <v>613</v>
      </c>
      <c r="G7">
        <v>25431.621125781101</v>
      </c>
      <c r="H7">
        <v>10.5</v>
      </c>
      <c r="I7">
        <f t="shared" si="2"/>
        <v>4314</v>
      </c>
      <c r="J7" t="s">
        <v>602</v>
      </c>
      <c r="K7">
        <v>43164.045460572503</v>
      </c>
      <c r="L7">
        <v>3600</v>
      </c>
      <c r="M7" s="37">
        <f t="shared" si="3"/>
        <v>744</v>
      </c>
      <c r="N7" s="37" t="s">
        <v>619</v>
      </c>
      <c r="O7" s="37">
        <v>37652.464610372401</v>
      </c>
      <c r="P7">
        <v>30</v>
      </c>
    </row>
    <row r="8" spans="1:19">
      <c r="A8">
        <f t="shared" si="0"/>
        <v>957.5</v>
      </c>
      <c r="B8" t="s">
        <v>570</v>
      </c>
      <c r="C8">
        <v>0</v>
      </c>
      <c r="D8">
        <v>112.5</v>
      </c>
      <c r="E8">
        <f t="shared" si="1"/>
        <v>735</v>
      </c>
      <c r="F8" t="s">
        <v>614</v>
      </c>
      <c r="G8">
        <v>25431.621125781101</v>
      </c>
      <c r="H8">
        <v>10.5</v>
      </c>
      <c r="I8">
        <f t="shared" si="2"/>
        <v>6714</v>
      </c>
      <c r="J8" t="s">
        <v>597</v>
      </c>
      <c r="K8">
        <v>43164.0454639604</v>
      </c>
      <c r="L8">
        <v>2400</v>
      </c>
      <c r="M8" s="37">
        <f t="shared" si="3"/>
        <v>754.5</v>
      </c>
      <c r="N8" s="37" t="s">
        <v>613</v>
      </c>
      <c r="O8" s="37">
        <v>37652.465589118998</v>
      </c>
      <c r="P8">
        <v>10.5</v>
      </c>
    </row>
    <row r="9" spans="1:19">
      <c r="A9">
        <f t="shared" si="0"/>
        <v>1017.5</v>
      </c>
      <c r="B9" t="s">
        <v>572</v>
      </c>
      <c r="C9">
        <v>0</v>
      </c>
      <c r="D9">
        <v>60</v>
      </c>
      <c r="E9">
        <f t="shared" si="1"/>
        <v>745.5</v>
      </c>
      <c r="F9" t="s">
        <v>615</v>
      </c>
      <c r="G9">
        <v>25431.621125781101</v>
      </c>
      <c r="H9">
        <v>10.5</v>
      </c>
      <c r="I9">
        <f t="shared" si="2"/>
        <v>7664</v>
      </c>
      <c r="J9" t="s">
        <v>605</v>
      </c>
      <c r="K9">
        <v>43933.573176695303</v>
      </c>
      <c r="L9">
        <v>950</v>
      </c>
      <c r="M9" s="37">
        <f t="shared" si="3"/>
        <v>765</v>
      </c>
      <c r="N9" s="37" t="s">
        <v>614</v>
      </c>
      <c r="O9" s="37">
        <v>37652.465589118998</v>
      </c>
      <c r="P9">
        <v>10.5</v>
      </c>
    </row>
    <row r="10" spans="1:19">
      <c r="A10">
        <f t="shared" si="0"/>
        <v>1257.5</v>
      </c>
      <c r="B10" t="s">
        <v>573</v>
      </c>
      <c r="C10">
        <v>0</v>
      </c>
      <c r="D10">
        <v>240</v>
      </c>
      <c r="E10">
        <f t="shared" si="1"/>
        <v>756</v>
      </c>
      <c r="F10" t="s">
        <v>616</v>
      </c>
      <c r="G10">
        <v>25431.621125781101</v>
      </c>
      <c r="H10">
        <v>10.5</v>
      </c>
      <c r="I10">
        <f t="shared" si="2"/>
        <v>8614</v>
      </c>
      <c r="J10" t="s">
        <v>598</v>
      </c>
      <c r="K10">
        <v>43953.621667932799</v>
      </c>
      <c r="L10">
        <v>950</v>
      </c>
      <c r="M10" s="37">
        <f t="shared" si="3"/>
        <v>775.5</v>
      </c>
      <c r="N10" s="37" t="s">
        <v>615</v>
      </c>
      <c r="O10" s="37">
        <v>37652.465589118998</v>
      </c>
      <c r="P10">
        <v>10.5</v>
      </c>
    </row>
    <row r="11" spans="1:19">
      <c r="A11">
        <f t="shared" si="0"/>
        <v>1349</v>
      </c>
      <c r="B11" t="s">
        <v>574</v>
      </c>
      <c r="C11">
        <v>0</v>
      </c>
      <c r="D11">
        <v>91.5</v>
      </c>
      <c r="E11">
        <f t="shared" si="1"/>
        <v>766.5</v>
      </c>
      <c r="F11" t="s">
        <v>617</v>
      </c>
      <c r="G11">
        <v>25431.621125781101</v>
      </c>
      <c r="H11">
        <v>10.5</v>
      </c>
      <c r="I11">
        <f t="shared" si="2"/>
        <v>9564</v>
      </c>
      <c r="J11" t="s">
        <v>593</v>
      </c>
      <c r="K11">
        <v>43972.094875351002</v>
      </c>
      <c r="L11">
        <v>950</v>
      </c>
      <c r="M11" s="37">
        <f t="shared" si="3"/>
        <v>786</v>
      </c>
      <c r="N11" s="37" t="s">
        <v>616</v>
      </c>
      <c r="O11" s="37">
        <v>37652.465589118998</v>
      </c>
      <c r="P11">
        <v>10.5</v>
      </c>
    </row>
    <row r="12" spans="1:19">
      <c r="A12">
        <f t="shared" si="0"/>
        <v>1409</v>
      </c>
      <c r="B12" t="s">
        <v>576</v>
      </c>
      <c r="C12">
        <v>0</v>
      </c>
      <c r="D12">
        <v>60</v>
      </c>
      <c r="E12">
        <f t="shared" si="1"/>
        <v>856.5</v>
      </c>
      <c r="F12" t="s">
        <v>606</v>
      </c>
      <c r="G12">
        <v>25554.147040198401</v>
      </c>
      <c r="H12">
        <v>90</v>
      </c>
      <c r="I12">
        <f t="shared" si="2"/>
        <v>10514</v>
      </c>
      <c r="J12" t="s">
        <v>590</v>
      </c>
      <c r="K12">
        <v>43988.388356925301</v>
      </c>
      <c r="L12">
        <v>950</v>
      </c>
      <c r="M12" s="37">
        <f t="shared" si="3"/>
        <v>796.5</v>
      </c>
      <c r="N12" s="37" t="s">
        <v>617</v>
      </c>
      <c r="O12" s="37">
        <v>37652.465589118998</v>
      </c>
      <c r="P12">
        <v>10.5</v>
      </c>
    </row>
    <row r="13" spans="1:19">
      <c r="A13">
        <f t="shared" si="0"/>
        <v>1649</v>
      </c>
      <c r="B13" t="s">
        <v>577</v>
      </c>
      <c r="C13">
        <v>0</v>
      </c>
      <c r="D13">
        <v>240</v>
      </c>
      <c r="E13">
        <f t="shared" si="1"/>
        <v>981</v>
      </c>
      <c r="F13" t="s">
        <v>604</v>
      </c>
      <c r="G13">
        <v>25677.2868722483</v>
      </c>
      <c r="H13">
        <v>124.5</v>
      </c>
      <c r="I13">
        <f t="shared" si="2"/>
        <v>11464</v>
      </c>
      <c r="J13" t="s">
        <v>584</v>
      </c>
      <c r="K13">
        <v>44003.131957762103</v>
      </c>
      <c r="L13">
        <v>950</v>
      </c>
      <c r="M13" s="37">
        <f t="shared" si="3"/>
        <v>886.5</v>
      </c>
      <c r="N13" s="37" t="s">
        <v>606</v>
      </c>
      <c r="O13" s="37">
        <v>37774.991503536497</v>
      </c>
      <c r="P13">
        <v>90</v>
      </c>
    </row>
    <row r="14" spans="1:19">
      <c r="A14">
        <f t="shared" si="0"/>
        <v>1799</v>
      </c>
      <c r="B14" t="s">
        <v>578</v>
      </c>
      <c r="C14">
        <v>0</v>
      </c>
      <c r="D14">
        <v>150</v>
      </c>
      <c r="E14">
        <f t="shared" si="1"/>
        <v>1041</v>
      </c>
      <c r="F14" t="s">
        <v>601</v>
      </c>
      <c r="G14">
        <v>25801.042588898501</v>
      </c>
      <c r="H14">
        <v>60</v>
      </c>
      <c r="I14">
        <f t="shared" si="2"/>
        <v>12414</v>
      </c>
      <c r="J14" t="s">
        <v>580</v>
      </c>
      <c r="K14">
        <v>44016.259688363498</v>
      </c>
      <c r="L14">
        <v>950</v>
      </c>
      <c r="M14" s="37">
        <f t="shared" si="3"/>
        <v>1011</v>
      </c>
      <c r="N14" s="37" t="s">
        <v>604</v>
      </c>
      <c r="O14" s="37">
        <v>37898.131335585902</v>
      </c>
      <c r="P14">
        <v>124.5</v>
      </c>
    </row>
    <row r="15" spans="1:19">
      <c r="A15">
        <f t="shared" si="0"/>
        <v>1901</v>
      </c>
      <c r="B15" t="s">
        <v>579</v>
      </c>
      <c r="C15">
        <v>0</v>
      </c>
      <c r="D15">
        <v>102</v>
      </c>
      <c r="E15">
        <f t="shared" si="1"/>
        <v>1101</v>
      </c>
      <c r="F15" t="s">
        <v>596</v>
      </c>
      <c r="G15">
        <v>25925.416946933099</v>
      </c>
      <c r="H15">
        <v>60</v>
      </c>
      <c r="I15">
        <f t="shared" si="2"/>
        <v>13364</v>
      </c>
      <c r="J15" t="s">
        <v>575</v>
      </c>
      <c r="K15">
        <v>44027.737668790302</v>
      </c>
      <c r="L15">
        <v>950</v>
      </c>
      <c r="M15" s="37">
        <f t="shared" si="3"/>
        <v>1071</v>
      </c>
      <c r="N15" s="37" t="s">
        <v>601</v>
      </c>
      <c r="O15" s="37">
        <v>38021.887052236401</v>
      </c>
      <c r="P15">
        <v>60</v>
      </c>
    </row>
    <row r="16" spans="1:19">
      <c r="A16">
        <f t="shared" si="0"/>
        <v>1961</v>
      </c>
      <c r="B16" t="s">
        <v>581</v>
      </c>
      <c r="C16">
        <v>0</v>
      </c>
      <c r="D16">
        <v>60</v>
      </c>
      <c r="E16">
        <f t="shared" si="1"/>
        <v>1191</v>
      </c>
      <c r="F16" t="s">
        <v>594</v>
      </c>
      <c r="G16">
        <v>26050.4130889228</v>
      </c>
      <c r="H16">
        <v>90</v>
      </c>
      <c r="I16">
        <f t="shared" si="2"/>
        <v>14314</v>
      </c>
      <c r="J16" t="s">
        <v>571</v>
      </c>
      <c r="K16">
        <v>44037.904923931201</v>
      </c>
      <c r="L16">
        <v>950</v>
      </c>
      <c r="M16" s="37">
        <f t="shared" si="3"/>
        <v>1131</v>
      </c>
      <c r="N16" s="37" t="s">
        <v>596</v>
      </c>
      <c r="O16" s="37">
        <v>38146.261410271101</v>
      </c>
      <c r="P16">
        <v>60</v>
      </c>
    </row>
    <row r="17" spans="1:18">
      <c r="A17">
        <f t="shared" si="0"/>
        <v>2201</v>
      </c>
      <c r="B17" t="s">
        <v>582</v>
      </c>
      <c r="C17">
        <v>0</v>
      </c>
      <c r="D17">
        <v>240</v>
      </c>
      <c r="E17">
        <f t="shared" si="1"/>
        <v>1281</v>
      </c>
      <c r="F17" t="s">
        <v>592</v>
      </c>
      <c r="G17">
        <v>26176.034299896899</v>
      </c>
      <c r="H17">
        <v>90</v>
      </c>
      <c r="I17">
        <f t="shared" si="2"/>
        <v>15264</v>
      </c>
      <c r="J17" t="s">
        <v>279</v>
      </c>
      <c r="K17">
        <v>44055.789466638002</v>
      </c>
      <c r="L17">
        <v>950</v>
      </c>
      <c r="M17" s="37">
        <f t="shared" si="3"/>
        <v>1221</v>
      </c>
      <c r="N17" s="37" t="s">
        <v>594</v>
      </c>
      <c r="O17" s="37">
        <v>38271.257552260897</v>
      </c>
      <c r="P17">
        <v>90</v>
      </c>
    </row>
    <row r="18" spans="1:18">
      <c r="A18">
        <f t="shared" si="0"/>
        <v>2294</v>
      </c>
      <c r="B18" t="s">
        <v>583</v>
      </c>
      <c r="C18">
        <v>0</v>
      </c>
      <c r="D18">
        <v>93</v>
      </c>
      <c r="E18">
        <f t="shared" si="1"/>
        <v>1371</v>
      </c>
      <c r="F18" t="s">
        <v>591</v>
      </c>
      <c r="G18">
        <v>26302.283616925899</v>
      </c>
      <c r="H18">
        <v>90</v>
      </c>
      <c r="I18">
        <f t="shared" si="2"/>
        <v>16214</v>
      </c>
      <c r="J18" t="s">
        <v>563</v>
      </c>
      <c r="K18">
        <v>44063.484773571101</v>
      </c>
      <c r="L18">
        <v>950</v>
      </c>
      <c r="M18" s="37">
        <f t="shared" si="3"/>
        <v>1311</v>
      </c>
      <c r="N18" s="37" t="s">
        <v>592</v>
      </c>
      <c r="O18" s="37">
        <v>38396.878763235101</v>
      </c>
      <c r="P18">
        <v>90</v>
      </c>
    </row>
    <row r="19" spans="1:18">
      <c r="A19">
        <f t="shared" si="0"/>
        <v>2374</v>
      </c>
      <c r="B19" t="s">
        <v>585</v>
      </c>
      <c r="C19">
        <v>0</v>
      </c>
      <c r="D19">
        <v>80</v>
      </c>
      <c r="E19">
        <f t="shared" si="1"/>
        <v>1485</v>
      </c>
      <c r="F19" t="s">
        <v>589</v>
      </c>
      <c r="G19">
        <v>26429.1641435561</v>
      </c>
      <c r="H19">
        <v>114</v>
      </c>
      <c r="I19">
        <f t="shared" si="2"/>
        <v>21914</v>
      </c>
      <c r="J19" t="s">
        <v>561</v>
      </c>
      <c r="K19">
        <v>44066.891787080996</v>
      </c>
      <c r="L19">
        <v>5700</v>
      </c>
      <c r="M19" s="37">
        <f t="shared" si="3"/>
        <v>1401</v>
      </c>
      <c r="N19" s="37" t="s">
        <v>591</v>
      </c>
      <c r="O19" s="37">
        <v>38523.1280802642</v>
      </c>
      <c r="P19">
        <v>90</v>
      </c>
    </row>
    <row r="20" spans="1:18">
      <c r="A20">
        <f t="shared" si="0"/>
        <v>2434</v>
      </c>
      <c r="B20" t="s">
        <v>586</v>
      </c>
      <c r="C20">
        <v>0</v>
      </c>
      <c r="D20">
        <v>60</v>
      </c>
      <c r="E20">
        <f t="shared" si="1"/>
        <v>1545</v>
      </c>
      <c r="F20" t="s">
        <v>586</v>
      </c>
      <c r="G20">
        <v>26556.679234807601</v>
      </c>
      <c r="H20">
        <v>60</v>
      </c>
      <c r="I20">
        <f t="shared" si="2"/>
        <v>28564</v>
      </c>
      <c r="J20" t="s">
        <v>560</v>
      </c>
      <c r="K20">
        <v>44067.797629303801</v>
      </c>
      <c r="L20">
        <v>6650</v>
      </c>
      <c r="M20" s="37">
        <f t="shared" si="3"/>
        <v>1515</v>
      </c>
      <c r="N20" s="37" t="s">
        <v>589</v>
      </c>
      <c r="O20" s="37">
        <v>38650.008606893804</v>
      </c>
      <c r="P20">
        <v>114</v>
      </c>
    </row>
    <row r="21" spans="1:18">
      <c r="A21">
        <f t="shared" si="0"/>
        <v>2634</v>
      </c>
      <c r="B21" t="s">
        <v>587</v>
      </c>
      <c r="C21">
        <v>0</v>
      </c>
      <c r="D21">
        <v>200</v>
      </c>
      <c r="E21">
        <f t="shared" si="1"/>
        <v>1638</v>
      </c>
      <c r="F21" t="s">
        <v>583</v>
      </c>
      <c r="G21">
        <v>26684.8316825689</v>
      </c>
      <c r="H21">
        <v>93</v>
      </c>
      <c r="I21">
        <f t="shared" si="2"/>
        <v>29514</v>
      </c>
      <c r="J21" t="s">
        <v>118</v>
      </c>
      <c r="K21">
        <v>44082.508521008996</v>
      </c>
      <c r="L21">
        <v>950</v>
      </c>
      <c r="M21" s="37">
        <f t="shared" si="3"/>
        <v>1575</v>
      </c>
      <c r="N21" s="37" t="s">
        <v>586</v>
      </c>
      <c r="O21" s="37">
        <v>38777.523698145596</v>
      </c>
      <c r="P21">
        <v>60</v>
      </c>
    </row>
    <row r="22" spans="1:18">
      <c r="A22">
        <f t="shared" si="0"/>
        <v>2769</v>
      </c>
      <c r="B22" t="s">
        <v>588</v>
      </c>
      <c r="C22">
        <v>0</v>
      </c>
      <c r="D22">
        <v>135</v>
      </c>
      <c r="E22">
        <f t="shared" si="1"/>
        <v>1698</v>
      </c>
      <c r="F22" t="s">
        <v>581</v>
      </c>
      <c r="G22">
        <v>26813.625080042799</v>
      </c>
      <c r="H22">
        <v>60</v>
      </c>
      <c r="I22">
        <f t="shared" si="2"/>
        <v>29544</v>
      </c>
      <c r="J22" t="s">
        <v>619</v>
      </c>
      <c r="K22">
        <v>48837.318686589999</v>
      </c>
      <c r="L22">
        <v>30</v>
      </c>
      <c r="M22" s="37">
        <f t="shared" si="3"/>
        <v>1668</v>
      </c>
      <c r="N22" s="37" t="s">
        <v>583</v>
      </c>
      <c r="O22" s="37">
        <v>38905.676145906698</v>
      </c>
      <c r="P22">
        <v>93</v>
      </c>
    </row>
    <row r="23" spans="1:18">
      <c r="A23">
        <f t="shared" si="0"/>
        <v>2883</v>
      </c>
      <c r="B23" t="s">
        <v>589</v>
      </c>
      <c r="C23">
        <v>0</v>
      </c>
      <c r="D23">
        <v>114</v>
      </c>
      <c r="E23">
        <f t="shared" si="1"/>
        <v>1800</v>
      </c>
      <c r="F23" t="s">
        <v>579</v>
      </c>
      <c r="G23">
        <v>26943.062242030901</v>
      </c>
      <c r="H23">
        <v>102</v>
      </c>
      <c r="I23">
        <f t="shared" si="2"/>
        <v>29554.5</v>
      </c>
      <c r="J23" t="s">
        <v>613</v>
      </c>
      <c r="K23">
        <v>48837.319665336698</v>
      </c>
      <c r="L23">
        <v>10.5</v>
      </c>
      <c r="M23" s="37">
        <f t="shared" si="3"/>
        <v>1728</v>
      </c>
      <c r="N23" s="37" t="s">
        <v>581</v>
      </c>
      <c r="O23" s="37">
        <v>39034.469543380699</v>
      </c>
      <c r="P23">
        <v>60</v>
      </c>
    </row>
    <row r="24" spans="1:18">
      <c r="A24">
        <f t="shared" si="0"/>
        <v>2973</v>
      </c>
      <c r="B24" t="s">
        <v>591</v>
      </c>
      <c r="C24">
        <v>0</v>
      </c>
      <c r="D24">
        <v>90</v>
      </c>
      <c r="E24">
        <f t="shared" si="1"/>
        <v>1860</v>
      </c>
      <c r="F24" t="s">
        <v>576</v>
      </c>
      <c r="G24">
        <v>27073.146807376201</v>
      </c>
      <c r="H24">
        <v>60</v>
      </c>
      <c r="I24">
        <f t="shared" si="2"/>
        <v>29565</v>
      </c>
      <c r="J24" t="s">
        <v>614</v>
      </c>
      <c r="K24">
        <v>48837.319665336698</v>
      </c>
      <c r="L24">
        <v>10.5</v>
      </c>
      <c r="M24" s="37">
        <f t="shared" si="3"/>
        <v>1830</v>
      </c>
      <c r="N24" s="37" t="s">
        <v>579</v>
      </c>
      <c r="O24" s="37">
        <v>39163.906705368499</v>
      </c>
      <c r="P24">
        <v>102</v>
      </c>
    </row>
    <row r="25" spans="1:18">
      <c r="A25">
        <f t="shared" si="0"/>
        <v>3063</v>
      </c>
      <c r="B25" t="s">
        <v>592</v>
      </c>
      <c r="C25">
        <v>0</v>
      </c>
      <c r="D25">
        <v>90</v>
      </c>
      <c r="E25">
        <f t="shared" si="1"/>
        <v>1951.5</v>
      </c>
      <c r="F25" t="s">
        <v>574</v>
      </c>
      <c r="G25">
        <v>27203.8815957876</v>
      </c>
      <c r="H25">
        <v>91.5</v>
      </c>
      <c r="I25">
        <f t="shared" si="2"/>
        <v>29575.5</v>
      </c>
      <c r="J25" t="s">
        <v>615</v>
      </c>
      <c r="K25">
        <v>48837.319665336698</v>
      </c>
      <c r="L25">
        <v>10.5</v>
      </c>
      <c r="M25" s="37">
        <f t="shared" si="3"/>
        <v>1890</v>
      </c>
      <c r="N25" s="37" t="s">
        <v>576</v>
      </c>
      <c r="O25" s="37">
        <v>39293.991270714199</v>
      </c>
      <c r="P25">
        <v>60</v>
      </c>
    </row>
    <row r="26" spans="1:18">
      <c r="A26">
        <f t="shared" si="0"/>
        <v>3153</v>
      </c>
      <c r="B26" t="s">
        <v>594</v>
      </c>
      <c r="C26">
        <v>0</v>
      </c>
      <c r="D26">
        <v>90</v>
      </c>
      <c r="E26">
        <f t="shared" si="1"/>
        <v>2011.5</v>
      </c>
      <c r="F26" t="s">
        <v>572</v>
      </c>
      <c r="G26">
        <v>27335.270240026399</v>
      </c>
      <c r="H26">
        <v>60</v>
      </c>
      <c r="I26">
        <f t="shared" si="2"/>
        <v>29586</v>
      </c>
      <c r="J26" t="s">
        <v>616</v>
      </c>
      <c r="K26">
        <v>48837.319665336698</v>
      </c>
      <c r="L26">
        <v>10.5</v>
      </c>
      <c r="M26" s="37">
        <f t="shared" si="3"/>
        <v>1981.5</v>
      </c>
      <c r="N26" s="37" t="s">
        <v>574</v>
      </c>
      <c r="O26" s="37">
        <v>39424.7260591257</v>
      </c>
      <c r="P26">
        <v>91.5</v>
      </c>
    </row>
    <row r="27" spans="1:18">
      <c r="A27">
        <f t="shared" si="0"/>
        <v>3393</v>
      </c>
      <c r="B27" t="s">
        <v>595</v>
      </c>
      <c r="C27">
        <v>0</v>
      </c>
      <c r="D27">
        <v>240</v>
      </c>
      <c r="E27">
        <f t="shared" si="1"/>
        <v>2124</v>
      </c>
      <c r="F27" t="s">
        <v>570</v>
      </c>
      <c r="G27">
        <v>27467.187951447799</v>
      </c>
      <c r="H27">
        <v>112.5</v>
      </c>
      <c r="I27">
        <f t="shared" si="2"/>
        <v>29596.5</v>
      </c>
      <c r="J27" t="s">
        <v>617</v>
      </c>
      <c r="K27">
        <v>48837.319665336698</v>
      </c>
      <c r="L27">
        <v>10.5</v>
      </c>
      <c r="M27" s="37">
        <f t="shared" si="3"/>
        <v>2041.5</v>
      </c>
      <c r="N27" s="37" t="s">
        <v>572</v>
      </c>
      <c r="O27" s="37">
        <v>39556.114703364401</v>
      </c>
      <c r="P27">
        <v>60</v>
      </c>
    </row>
    <row r="28" spans="1:18">
      <c r="A28">
        <f t="shared" si="0"/>
        <v>3453</v>
      </c>
      <c r="B28" t="s">
        <v>596</v>
      </c>
      <c r="C28">
        <v>0</v>
      </c>
      <c r="D28">
        <v>60</v>
      </c>
      <c r="E28">
        <f t="shared" si="1"/>
        <v>2184</v>
      </c>
      <c r="F28" t="s">
        <v>567</v>
      </c>
      <c r="G28">
        <v>27597.5774152579</v>
      </c>
      <c r="H28">
        <v>60</v>
      </c>
      <c r="I28">
        <f t="shared" si="2"/>
        <v>29686.5</v>
      </c>
      <c r="J28" t="s">
        <v>606</v>
      </c>
      <c r="K28">
        <v>48959.845579754103</v>
      </c>
      <c r="L28">
        <v>90</v>
      </c>
      <c r="M28" s="37">
        <f t="shared" si="3"/>
        <v>2154</v>
      </c>
      <c r="N28" s="37" t="s">
        <v>570</v>
      </c>
      <c r="O28" s="37">
        <v>39688.032414785601</v>
      </c>
      <c r="P28">
        <v>112.5</v>
      </c>
    </row>
    <row r="29" spans="1:18">
      <c r="A29">
        <f t="shared" si="0"/>
        <v>3533</v>
      </c>
      <c r="B29" t="s">
        <v>599</v>
      </c>
      <c r="C29">
        <v>0</v>
      </c>
      <c r="D29">
        <v>80</v>
      </c>
      <c r="E29">
        <f t="shared" si="1"/>
        <v>2274</v>
      </c>
      <c r="F29" t="s">
        <v>566</v>
      </c>
      <c r="G29">
        <v>27727.6551192765</v>
      </c>
      <c r="H29">
        <v>90</v>
      </c>
      <c r="I29">
        <f t="shared" si="2"/>
        <v>29811</v>
      </c>
      <c r="J29" t="s">
        <v>604</v>
      </c>
      <c r="K29">
        <v>49082.985411803798</v>
      </c>
      <c r="L29">
        <v>124.5</v>
      </c>
      <c r="M29" s="37">
        <f t="shared" si="3"/>
        <v>2214</v>
      </c>
      <c r="N29" s="37" t="s">
        <v>567</v>
      </c>
      <c r="O29" s="37">
        <v>39818.009276255703</v>
      </c>
      <c r="P29">
        <v>60</v>
      </c>
    </row>
    <row r="30" spans="1:18">
      <c r="A30">
        <f t="shared" si="0"/>
        <v>3683</v>
      </c>
      <c r="B30" t="s">
        <v>600</v>
      </c>
      <c r="C30">
        <v>0</v>
      </c>
      <c r="D30">
        <v>150</v>
      </c>
      <c r="E30">
        <f t="shared" si="1"/>
        <v>2364</v>
      </c>
      <c r="F30" t="s">
        <v>564</v>
      </c>
      <c r="G30">
        <v>27981.996890611699</v>
      </c>
      <c r="H30">
        <v>90</v>
      </c>
      <c r="I30">
        <f t="shared" si="2"/>
        <v>29871</v>
      </c>
      <c r="J30" t="s">
        <v>601</v>
      </c>
      <c r="K30">
        <v>49206.741128454298</v>
      </c>
      <c r="L30">
        <v>60</v>
      </c>
      <c r="M30" s="38">
        <f t="shared" si="3"/>
        <v>2304</v>
      </c>
      <c r="N30" s="38" t="s">
        <v>566</v>
      </c>
      <c r="O30" s="38">
        <v>39947.358731804597</v>
      </c>
      <c r="P30" s="38">
        <v>90</v>
      </c>
      <c r="R30" t="s">
        <v>624</v>
      </c>
    </row>
    <row r="31" spans="1:18">
      <c r="A31">
        <f t="shared" si="0"/>
        <v>3743</v>
      </c>
      <c r="B31" t="s">
        <v>601</v>
      </c>
      <c r="C31">
        <v>0</v>
      </c>
      <c r="D31">
        <v>60</v>
      </c>
      <c r="E31">
        <f t="shared" si="1"/>
        <v>2454</v>
      </c>
      <c r="F31" t="s">
        <v>562</v>
      </c>
      <c r="G31">
        <v>28232.6333031094</v>
      </c>
      <c r="H31">
        <v>90</v>
      </c>
      <c r="I31">
        <f t="shared" si="2"/>
        <v>29931</v>
      </c>
      <c r="J31" t="s">
        <v>596</v>
      </c>
      <c r="K31">
        <v>49331.115486488903</v>
      </c>
      <c r="L31">
        <v>60</v>
      </c>
      <c r="M31" s="37">
        <f t="shared" si="3"/>
        <v>2394</v>
      </c>
      <c r="N31" s="37" t="s">
        <v>564</v>
      </c>
      <c r="O31" s="37">
        <v>40200.736131817401</v>
      </c>
      <c r="P31">
        <v>90</v>
      </c>
    </row>
    <row r="32" spans="1:18">
      <c r="A32">
        <f t="shared" si="0"/>
        <v>3903</v>
      </c>
      <c r="B32" t="s">
        <v>603</v>
      </c>
      <c r="C32">
        <v>0</v>
      </c>
      <c r="D32">
        <v>160</v>
      </c>
      <c r="E32">
        <f t="shared" si="1"/>
        <v>6054</v>
      </c>
      <c r="F32" t="s">
        <v>602</v>
      </c>
      <c r="G32">
        <v>43794.676392497699</v>
      </c>
      <c r="H32">
        <v>3600</v>
      </c>
      <c r="I32">
        <f t="shared" si="2"/>
        <v>30021</v>
      </c>
      <c r="J32" t="s">
        <v>594</v>
      </c>
      <c r="K32">
        <v>49456.111628478597</v>
      </c>
      <c r="L32">
        <v>90</v>
      </c>
      <c r="M32" s="37">
        <f t="shared" si="3"/>
        <v>2484</v>
      </c>
      <c r="N32" s="37" t="s">
        <v>562</v>
      </c>
      <c r="O32" s="37">
        <v>40449.377163653699</v>
      </c>
      <c r="P32">
        <v>90</v>
      </c>
    </row>
    <row r="33" spans="1:16">
      <c r="A33">
        <f t="shared" si="0"/>
        <v>4027.5</v>
      </c>
      <c r="B33" t="s">
        <v>604</v>
      </c>
      <c r="C33">
        <v>0</v>
      </c>
      <c r="D33">
        <v>124.5</v>
      </c>
      <c r="E33">
        <f t="shared" si="1"/>
        <v>8454</v>
      </c>
      <c r="F33" t="s">
        <v>597</v>
      </c>
      <c r="G33">
        <v>43794.676395885501</v>
      </c>
      <c r="H33">
        <v>2400</v>
      </c>
      <c r="I33">
        <f t="shared" si="2"/>
        <v>30111</v>
      </c>
      <c r="J33" t="s">
        <v>592</v>
      </c>
      <c r="K33">
        <v>49581.732839452503</v>
      </c>
      <c r="L33">
        <v>90</v>
      </c>
      <c r="M33">
        <f t="shared" si="3"/>
        <v>6084</v>
      </c>
      <c r="N33" t="s">
        <v>602</v>
      </c>
      <c r="O33">
        <v>45133.710774678497</v>
      </c>
      <c r="P33">
        <v>3600</v>
      </c>
    </row>
    <row r="34" spans="1:16">
      <c r="A34">
        <f t="shared" si="0"/>
        <v>4117.5</v>
      </c>
      <c r="B34" t="s">
        <v>606</v>
      </c>
      <c r="C34">
        <v>0</v>
      </c>
      <c r="D34">
        <v>90</v>
      </c>
      <c r="E34">
        <f t="shared" si="1"/>
        <v>9404</v>
      </c>
      <c r="F34" t="s">
        <v>605</v>
      </c>
      <c r="G34">
        <v>43932.514790631998</v>
      </c>
      <c r="H34">
        <v>950</v>
      </c>
      <c r="I34">
        <f t="shared" si="2"/>
        <v>30201</v>
      </c>
      <c r="J34" t="s">
        <v>591</v>
      </c>
      <c r="K34">
        <v>49707.982156481601</v>
      </c>
      <c r="L34">
        <v>90</v>
      </c>
      <c r="M34">
        <f t="shared" si="3"/>
        <v>8484</v>
      </c>
      <c r="N34" t="s">
        <v>597</v>
      </c>
      <c r="O34">
        <v>45133.710778066401</v>
      </c>
      <c r="P34">
        <v>2400</v>
      </c>
    </row>
    <row r="35" spans="1:16">
      <c r="A35">
        <f t="shared" si="0"/>
        <v>4157.5</v>
      </c>
      <c r="B35" t="s">
        <v>607</v>
      </c>
      <c r="C35">
        <v>0</v>
      </c>
      <c r="D35">
        <v>40</v>
      </c>
      <c r="E35">
        <f t="shared" si="1"/>
        <v>10354</v>
      </c>
      <c r="F35" t="s">
        <v>598</v>
      </c>
      <c r="G35">
        <v>43952.659207664903</v>
      </c>
      <c r="H35">
        <v>950</v>
      </c>
      <c r="I35">
        <f t="shared" si="2"/>
        <v>30315</v>
      </c>
      <c r="J35" t="s">
        <v>589</v>
      </c>
      <c r="K35">
        <v>49834.862683111198</v>
      </c>
      <c r="L35">
        <v>114</v>
      </c>
      <c r="M35">
        <f t="shared" si="3"/>
        <v>9084</v>
      </c>
      <c r="N35" s="4" t="s">
        <v>620</v>
      </c>
      <c r="O35">
        <v>45133.710808557596</v>
      </c>
      <c r="P35">
        <v>600</v>
      </c>
    </row>
    <row r="36" spans="1:16">
      <c r="A36">
        <f t="shared" si="0"/>
        <v>4197.5</v>
      </c>
      <c r="B36" t="s">
        <v>608</v>
      </c>
      <c r="C36">
        <v>0</v>
      </c>
      <c r="D36">
        <v>40</v>
      </c>
      <c r="E36">
        <f t="shared" si="1"/>
        <v>11304</v>
      </c>
      <c r="F36" t="s">
        <v>593</v>
      </c>
      <c r="G36">
        <v>43971.261598351703</v>
      </c>
      <c r="H36">
        <v>950</v>
      </c>
      <c r="I36">
        <f t="shared" si="2"/>
        <v>30375</v>
      </c>
      <c r="J36" t="s">
        <v>586</v>
      </c>
      <c r="K36">
        <v>49962.3777743635</v>
      </c>
      <c r="L36">
        <v>60</v>
      </c>
      <c r="M36">
        <f t="shared" si="3"/>
        <v>9684</v>
      </c>
      <c r="N36" s="4" t="s">
        <v>622</v>
      </c>
      <c r="O36">
        <v>45133.710808557596</v>
      </c>
      <c r="P36">
        <v>600</v>
      </c>
    </row>
    <row r="37" spans="1:16">
      <c r="A37">
        <f t="shared" si="0"/>
        <v>4237.5</v>
      </c>
      <c r="B37" t="s">
        <v>609</v>
      </c>
      <c r="C37">
        <v>0</v>
      </c>
      <c r="D37">
        <v>40</v>
      </c>
      <c r="E37">
        <f t="shared" si="1"/>
        <v>12254</v>
      </c>
      <c r="F37" t="s">
        <v>590</v>
      </c>
      <c r="G37">
        <v>43987.669248465601</v>
      </c>
      <c r="H37">
        <v>950</v>
      </c>
      <c r="I37">
        <f t="shared" si="2"/>
        <v>30468</v>
      </c>
      <c r="J37" t="s">
        <v>583</v>
      </c>
      <c r="K37">
        <v>50090.530222124697</v>
      </c>
      <c r="L37">
        <v>93</v>
      </c>
      <c r="M37">
        <f t="shared" si="3"/>
        <v>10634</v>
      </c>
      <c r="N37" t="s">
        <v>623</v>
      </c>
      <c r="O37">
        <v>45351.527381702501</v>
      </c>
      <c r="P37">
        <v>950</v>
      </c>
    </row>
    <row r="38" spans="1:16">
      <c r="A38">
        <f t="shared" si="0"/>
        <v>4277.5</v>
      </c>
      <c r="B38" t="s">
        <v>610</v>
      </c>
      <c r="C38">
        <v>0</v>
      </c>
      <c r="D38">
        <v>40</v>
      </c>
      <c r="E38">
        <f t="shared" si="1"/>
        <v>13204</v>
      </c>
      <c r="F38" t="s">
        <v>584</v>
      </c>
      <c r="G38">
        <v>44002.561108975598</v>
      </c>
      <c r="H38">
        <v>950</v>
      </c>
      <c r="I38">
        <f t="shared" si="2"/>
        <v>30528</v>
      </c>
      <c r="J38" t="s">
        <v>581</v>
      </c>
      <c r="K38">
        <v>50219.323619598603</v>
      </c>
      <c r="L38">
        <v>60</v>
      </c>
      <c r="M38">
        <f t="shared" si="3"/>
        <v>11584</v>
      </c>
      <c r="N38" t="s">
        <v>605</v>
      </c>
      <c r="O38">
        <v>45370.965329070903</v>
      </c>
      <c r="P38">
        <v>950</v>
      </c>
    </row>
    <row r="39" spans="1:16">
      <c r="A39">
        <f t="shared" si="0"/>
        <v>4317.5</v>
      </c>
      <c r="B39" t="s">
        <v>611</v>
      </c>
      <c r="C39">
        <v>0</v>
      </c>
      <c r="D39">
        <v>40</v>
      </c>
      <c r="E39">
        <f t="shared" si="1"/>
        <v>14154</v>
      </c>
      <c r="F39" t="s">
        <v>580</v>
      </c>
      <c r="G39">
        <v>44015.772031786102</v>
      </c>
      <c r="H39">
        <v>950</v>
      </c>
      <c r="I39">
        <f t="shared" si="2"/>
        <v>30630</v>
      </c>
      <c r="J39" t="s">
        <v>579</v>
      </c>
      <c r="K39">
        <v>50348.760781586301</v>
      </c>
      <c r="L39">
        <v>102</v>
      </c>
      <c r="M39">
        <f t="shared" si="3"/>
        <v>12534</v>
      </c>
      <c r="N39" t="s">
        <v>598</v>
      </c>
      <c r="O39">
        <v>45388.855489911999</v>
      </c>
      <c r="P39">
        <v>950</v>
      </c>
    </row>
    <row r="40" spans="1:16">
      <c r="A40">
        <f t="shared" si="0"/>
        <v>4357.5</v>
      </c>
      <c r="B40" t="s">
        <v>612</v>
      </c>
      <c r="C40">
        <v>0</v>
      </c>
      <c r="D40">
        <v>40</v>
      </c>
      <c r="E40">
        <f t="shared" si="1"/>
        <v>15104</v>
      </c>
      <c r="F40" t="s">
        <v>575</v>
      </c>
      <c r="G40">
        <v>44027.384454150597</v>
      </c>
      <c r="H40">
        <v>950</v>
      </c>
      <c r="I40">
        <f t="shared" si="2"/>
        <v>30690</v>
      </c>
      <c r="J40" t="s">
        <v>576</v>
      </c>
      <c r="K40">
        <v>50478.845346932103</v>
      </c>
      <c r="L40">
        <v>60</v>
      </c>
      <c r="M40">
        <f t="shared" si="3"/>
        <v>13484</v>
      </c>
      <c r="N40" t="s">
        <v>593</v>
      </c>
      <c r="O40">
        <v>45404.6965882312</v>
      </c>
      <c r="P40">
        <v>950</v>
      </c>
    </row>
    <row r="41" spans="1:16">
      <c r="A41">
        <f t="shared" si="0"/>
        <v>4368</v>
      </c>
      <c r="B41" t="s">
        <v>613</v>
      </c>
      <c r="C41">
        <v>0</v>
      </c>
      <c r="D41">
        <v>10.5</v>
      </c>
      <c r="E41">
        <f t="shared" si="1"/>
        <v>16054</v>
      </c>
      <c r="F41" t="s">
        <v>571</v>
      </c>
      <c r="G41">
        <v>44037.653551579999</v>
      </c>
      <c r="H41">
        <v>950</v>
      </c>
      <c r="I41">
        <f t="shared" si="2"/>
        <v>30781.5</v>
      </c>
      <c r="J41" t="s">
        <v>574</v>
      </c>
      <c r="K41">
        <v>50609.580135343102</v>
      </c>
      <c r="L41">
        <v>91.5</v>
      </c>
      <c r="M41">
        <f t="shared" si="3"/>
        <v>14434</v>
      </c>
      <c r="N41" t="s">
        <v>590</v>
      </c>
      <c r="O41">
        <v>45419.081824215798</v>
      </c>
      <c r="P41">
        <v>950</v>
      </c>
    </row>
    <row r="42" spans="1:16">
      <c r="A42">
        <f t="shared" si="0"/>
        <v>4378.5</v>
      </c>
      <c r="B42" t="s">
        <v>614</v>
      </c>
      <c r="C42">
        <v>0</v>
      </c>
      <c r="D42">
        <v>10.5</v>
      </c>
      <c r="E42">
        <f t="shared" si="1"/>
        <v>17004</v>
      </c>
      <c r="F42" t="s">
        <v>279</v>
      </c>
      <c r="G42">
        <v>44055.7103923861</v>
      </c>
      <c r="H42">
        <v>950</v>
      </c>
      <c r="I42">
        <f t="shared" si="2"/>
        <v>30841.5</v>
      </c>
      <c r="J42" t="s">
        <v>572</v>
      </c>
      <c r="K42">
        <v>50740.968779581999</v>
      </c>
      <c r="L42">
        <v>60</v>
      </c>
      <c r="M42">
        <f t="shared" si="3"/>
        <v>15384</v>
      </c>
      <c r="N42" t="s">
        <v>584</v>
      </c>
      <c r="O42">
        <v>45431.799209518598</v>
      </c>
      <c r="P42">
        <v>950</v>
      </c>
    </row>
    <row r="43" spans="1:16">
      <c r="A43">
        <f t="shared" si="0"/>
        <v>4389</v>
      </c>
      <c r="B43" t="s">
        <v>615</v>
      </c>
      <c r="C43">
        <v>0</v>
      </c>
      <c r="D43">
        <v>10.5</v>
      </c>
      <c r="E43">
        <f t="shared" si="1"/>
        <v>17954</v>
      </c>
      <c r="F43" t="s">
        <v>563</v>
      </c>
      <c r="G43">
        <v>44063.440677987099</v>
      </c>
      <c r="H43">
        <v>950</v>
      </c>
      <c r="I43">
        <f t="shared" si="2"/>
        <v>30954</v>
      </c>
      <c r="J43" t="s">
        <v>570</v>
      </c>
      <c r="K43">
        <v>50872.821043560303</v>
      </c>
      <c r="L43">
        <v>112.5</v>
      </c>
      <c r="M43">
        <f t="shared" si="3"/>
        <v>16334</v>
      </c>
      <c r="N43" t="s">
        <v>580</v>
      </c>
      <c r="O43">
        <v>45443.013519309898</v>
      </c>
      <c r="P43">
        <v>950</v>
      </c>
    </row>
    <row r="44" spans="1:16">
      <c r="A44">
        <f t="shared" si="0"/>
        <v>4399.5</v>
      </c>
      <c r="B44" t="s">
        <v>616</v>
      </c>
      <c r="C44">
        <v>0</v>
      </c>
      <c r="D44">
        <v>10.5</v>
      </c>
      <c r="E44">
        <f t="shared" si="1"/>
        <v>23654</v>
      </c>
      <c r="F44" t="s">
        <v>561</v>
      </c>
      <c r="G44">
        <v>44066.883106968999</v>
      </c>
      <c r="H44">
        <v>5700</v>
      </c>
      <c r="I44">
        <f t="shared" si="2"/>
        <v>31014</v>
      </c>
      <c r="J44" t="s">
        <v>567</v>
      </c>
      <c r="K44">
        <v>51002.612503280398</v>
      </c>
      <c r="L44">
        <v>60</v>
      </c>
      <c r="M44">
        <f t="shared" si="3"/>
        <v>17284</v>
      </c>
      <c r="N44" t="s">
        <v>575</v>
      </c>
      <c r="O44">
        <v>45452.911806969401</v>
      </c>
      <c r="P44">
        <v>950</v>
      </c>
    </row>
    <row r="45" spans="1:16">
      <c r="A45">
        <f t="shared" si="0"/>
        <v>4410</v>
      </c>
      <c r="B45" t="s">
        <v>617</v>
      </c>
      <c r="C45">
        <v>0</v>
      </c>
      <c r="D45">
        <v>10.5</v>
      </c>
      <c r="E45">
        <f t="shared" si="1"/>
        <v>30304</v>
      </c>
      <c r="F45" t="s">
        <v>560</v>
      </c>
      <c r="G45">
        <v>44067.797629303801</v>
      </c>
      <c r="H45">
        <v>6650</v>
      </c>
      <c r="I45">
        <f t="shared" si="2"/>
        <v>31104</v>
      </c>
      <c r="J45" t="s">
        <v>566</v>
      </c>
      <c r="K45">
        <v>51131.808897005598</v>
      </c>
      <c r="L45">
        <v>90</v>
      </c>
      <c r="M45">
        <f t="shared" si="3"/>
        <v>18234</v>
      </c>
      <c r="N45" t="s">
        <v>571</v>
      </c>
      <c r="O45">
        <v>45461.636296355697</v>
      </c>
      <c r="P45">
        <v>950</v>
      </c>
    </row>
    <row r="46" spans="1:16">
      <c r="A46">
        <f t="shared" si="0"/>
        <v>4554</v>
      </c>
      <c r="B46" t="s">
        <v>113</v>
      </c>
      <c r="C46">
        <v>0</v>
      </c>
      <c r="D46">
        <v>144</v>
      </c>
      <c r="E46">
        <f t="shared" si="1"/>
        <v>31254</v>
      </c>
      <c r="F46" t="s">
        <v>118</v>
      </c>
      <c r="G46">
        <v>44082.596307480897</v>
      </c>
      <c r="H46">
        <v>950</v>
      </c>
      <c r="I46">
        <f t="shared" si="2"/>
        <v>31194</v>
      </c>
      <c r="J46" t="s">
        <v>564</v>
      </c>
      <c r="K46">
        <v>51384.817550589898</v>
      </c>
      <c r="L46">
        <v>90</v>
      </c>
      <c r="M46">
        <f t="shared" si="3"/>
        <v>19184</v>
      </c>
      <c r="N46" t="s">
        <v>279</v>
      </c>
      <c r="O46">
        <v>45476.695150234103</v>
      </c>
      <c r="P46">
        <v>950</v>
      </c>
    </row>
    <row r="47" spans="1:16">
      <c r="A47">
        <f t="shared" si="0"/>
        <v>4794</v>
      </c>
      <c r="B47" t="s">
        <v>108</v>
      </c>
      <c r="C47">
        <v>0</v>
      </c>
      <c r="D47">
        <v>240</v>
      </c>
      <c r="E47">
        <f t="shared" si="1"/>
        <v>31334</v>
      </c>
      <c r="F47" t="s">
        <v>618</v>
      </c>
      <c r="G47">
        <v>53325.446636957997</v>
      </c>
      <c r="H47">
        <v>80</v>
      </c>
      <c r="I47">
        <f t="shared" si="2"/>
        <v>31284</v>
      </c>
      <c r="J47" t="s">
        <v>562</v>
      </c>
      <c r="K47">
        <v>51632.806806203698</v>
      </c>
      <c r="L47">
        <v>90</v>
      </c>
      <c r="M47">
        <f t="shared" si="3"/>
        <v>20134</v>
      </c>
      <c r="N47" t="s">
        <v>563</v>
      </c>
      <c r="O47">
        <v>45483.341097130797</v>
      </c>
      <c r="P47">
        <v>950</v>
      </c>
    </row>
    <row r="48" spans="1:16">
      <c r="A48">
        <f t="shared" si="0"/>
        <v>5034</v>
      </c>
      <c r="B48" t="s">
        <v>110</v>
      </c>
      <c r="C48">
        <v>0</v>
      </c>
      <c r="D48">
        <v>240</v>
      </c>
      <c r="E48">
        <f t="shared" si="1"/>
        <v>31374</v>
      </c>
      <c r="F48" t="s">
        <v>607</v>
      </c>
      <c r="G48">
        <v>53325.446769288101</v>
      </c>
      <c r="H48">
        <v>40</v>
      </c>
      <c r="I48">
        <f t="shared" si="2"/>
        <v>31364</v>
      </c>
      <c r="J48" t="s">
        <v>618</v>
      </c>
      <c r="K48">
        <v>67625.918809215305</v>
      </c>
      <c r="L48">
        <v>80</v>
      </c>
      <c r="M48">
        <f t="shared" si="3"/>
        <v>25834</v>
      </c>
      <c r="N48" t="s">
        <v>561</v>
      </c>
      <c r="O48">
        <v>45486.153494497703</v>
      </c>
      <c r="P48">
        <v>5700</v>
      </c>
    </row>
    <row r="49" spans="1:16">
      <c r="A49">
        <f t="shared" si="0"/>
        <v>5274</v>
      </c>
      <c r="B49" t="s">
        <v>112</v>
      </c>
      <c r="C49">
        <v>0</v>
      </c>
      <c r="D49">
        <v>240</v>
      </c>
      <c r="E49">
        <f t="shared" si="1"/>
        <v>31414</v>
      </c>
      <c r="F49" t="s">
        <v>608</v>
      </c>
      <c r="G49">
        <v>53325.446769288101</v>
      </c>
      <c r="H49">
        <v>40</v>
      </c>
      <c r="I49">
        <f t="shared" si="2"/>
        <v>31404</v>
      </c>
      <c r="J49" t="s">
        <v>607</v>
      </c>
      <c r="K49">
        <v>67625.918941545402</v>
      </c>
      <c r="L49">
        <v>40</v>
      </c>
      <c r="M49">
        <f t="shared" si="3"/>
        <v>32484</v>
      </c>
      <c r="N49" t="s">
        <v>560</v>
      </c>
      <c r="O49">
        <v>45486.8017397273</v>
      </c>
      <c r="P49">
        <v>6650</v>
      </c>
    </row>
    <row r="50" spans="1:16">
      <c r="A50">
        <f t="shared" si="0"/>
        <v>5364</v>
      </c>
      <c r="B50" t="s">
        <v>564</v>
      </c>
      <c r="C50">
        <v>166.79155458509899</v>
      </c>
      <c r="D50">
        <v>90</v>
      </c>
      <c r="E50">
        <f t="shared" si="1"/>
        <v>31454</v>
      </c>
      <c r="F50" t="s">
        <v>609</v>
      </c>
      <c r="G50">
        <v>53325.446769288101</v>
      </c>
      <c r="H50">
        <v>40</v>
      </c>
      <c r="I50">
        <f t="shared" si="2"/>
        <v>31444</v>
      </c>
      <c r="J50" t="s">
        <v>608</v>
      </c>
      <c r="K50">
        <v>67625.918941545402</v>
      </c>
      <c r="L50">
        <v>40</v>
      </c>
      <c r="M50">
        <f t="shared" si="3"/>
        <v>33434</v>
      </c>
      <c r="N50" t="s">
        <v>118</v>
      </c>
      <c r="O50">
        <v>45499.1834832967</v>
      </c>
      <c r="P50">
        <v>950</v>
      </c>
    </row>
    <row r="51" spans="1:16">
      <c r="A51">
        <f t="shared" si="0"/>
        <v>5454</v>
      </c>
      <c r="B51" t="s">
        <v>562</v>
      </c>
      <c r="C51">
        <v>421.183533720009</v>
      </c>
      <c r="D51">
        <v>90</v>
      </c>
      <c r="E51">
        <f t="shared" si="1"/>
        <v>31494</v>
      </c>
      <c r="F51" t="s">
        <v>610</v>
      </c>
      <c r="G51">
        <v>53325.446769288101</v>
      </c>
      <c r="H51">
        <v>40</v>
      </c>
      <c r="I51">
        <f t="shared" si="2"/>
        <v>31484</v>
      </c>
      <c r="J51" t="s">
        <v>609</v>
      </c>
      <c r="K51">
        <v>67625.918941545402</v>
      </c>
      <c r="L51">
        <v>40</v>
      </c>
      <c r="M51">
        <f t="shared" si="3"/>
        <v>33514</v>
      </c>
      <c r="N51" s="4" t="s">
        <v>618</v>
      </c>
      <c r="O51">
        <v>68868.923099429099</v>
      </c>
      <c r="P51">
        <v>80</v>
      </c>
    </row>
    <row r="52" spans="1:16">
      <c r="A52">
        <f t="shared" si="0"/>
        <v>6404</v>
      </c>
      <c r="B52" t="s">
        <v>605</v>
      </c>
      <c r="C52">
        <v>43407.396099781698</v>
      </c>
      <c r="D52">
        <v>950</v>
      </c>
      <c r="E52">
        <f t="shared" si="1"/>
        <v>31534</v>
      </c>
      <c r="F52" t="s">
        <v>611</v>
      </c>
      <c r="G52">
        <v>53325.446769288101</v>
      </c>
      <c r="H52">
        <v>40</v>
      </c>
      <c r="I52">
        <f t="shared" si="2"/>
        <v>31524</v>
      </c>
      <c r="J52" t="s">
        <v>610</v>
      </c>
      <c r="K52">
        <v>67625.918941545402</v>
      </c>
      <c r="L52">
        <v>40</v>
      </c>
      <c r="M52">
        <f t="shared" si="3"/>
        <v>33554</v>
      </c>
      <c r="N52" s="4" t="s">
        <v>607</v>
      </c>
      <c r="O52">
        <v>68868.923231759298</v>
      </c>
      <c r="P52">
        <v>40</v>
      </c>
    </row>
    <row r="53" spans="1:16">
      <c r="A53">
        <f t="shared" si="0"/>
        <v>7354</v>
      </c>
      <c r="B53" t="s">
        <v>598</v>
      </c>
      <c r="C53">
        <v>43428.435824238302</v>
      </c>
      <c r="D53">
        <v>950</v>
      </c>
      <c r="E53">
        <f t="shared" si="1"/>
        <v>31574</v>
      </c>
      <c r="F53" t="s">
        <v>612</v>
      </c>
      <c r="G53">
        <v>53325.446769288101</v>
      </c>
      <c r="H53">
        <v>40</v>
      </c>
      <c r="I53">
        <f t="shared" si="2"/>
        <v>31564</v>
      </c>
      <c r="J53" t="s">
        <v>611</v>
      </c>
      <c r="K53">
        <v>67625.918941545402</v>
      </c>
      <c r="L53">
        <v>40</v>
      </c>
      <c r="M53">
        <f t="shared" si="3"/>
        <v>33594</v>
      </c>
      <c r="N53" s="4" t="s">
        <v>608</v>
      </c>
      <c r="O53">
        <v>68868.923231759298</v>
      </c>
      <c r="P53">
        <v>40</v>
      </c>
    </row>
    <row r="54" spans="1:16">
      <c r="A54">
        <f t="shared" si="0"/>
        <v>8304</v>
      </c>
      <c r="B54" t="s">
        <v>593</v>
      </c>
      <c r="C54">
        <v>43447.797166628501</v>
      </c>
      <c r="D54">
        <v>950</v>
      </c>
      <c r="E54">
        <f t="shared" si="1"/>
        <v>31734</v>
      </c>
      <c r="F54" t="s">
        <v>603</v>
      </c>
      <c r="G54">
        <v>53613.162013253503</v>
      </c>
      <c r="H54">
        <v>160</v>
      </c>
      <c r="I54">
        <f t="shared" si="2"/>
        <v>31604</v>
      </c>
      <c r="J54" t="s">
        <v>612</v>
      </c>
      <c r="K54">
        <v>67625.918941545402</v>
      </c>
      <c r="L54">
        <v>40</v>
      </c>
      <c r="M54">
        <f t="shared" si="3"/>
        <v>33634</v>
      </c>
      <c r="N54" s="4" t="s">
        <v>609</v>
      </c>
      <c r="O54">
        <v>68868.923231759298</v>
      </c>
      <c r="P54">
        <v>40</v>
      </c>
    </row>
    <row r="55" spans="1:16">
      <c r="A55">
        <f t="shared" si="0"/>
        <v>9254</v>
      </c>
      <c r="B55" t="s">
        <v>590</v>
      </c>
      <c r="C55">
        <v>43465.118165058899</v>
      </c>
      <c r="D55">
        <v>950</v>
      </c>
      <c r="E55">
        <f t="shared" si="1"/>
        <v>31814</v>
      </c>
      <c r="F55" t="s">
        <v>599</v>
      </c>
      <c r="G55">
        <v>53758.099630426601</v>
      </c>
      <c r="H55">
        <v>80</v>
      </c>
      <c r="I55">
        <f t="shared" si="2"/>
        <v>31764</v>
      </c>
      <c r="J55" t="s">
        <v>603</v>
      </c>
      <c r="K55">
        <v>67913.634185510804</v>
      </c>
      <c r="L55">
        <v>160</v>
      </c>
      <c r="M55">
        <f t="shared" si="3"/>
        <v>33674</v>
      </c>
      <c r="N55" s="4" t="s">
        <v>610</v>
      </c>
      <c r="O55">
        <v>68868.923231759298</v>
      </c>
      <c r="P55">
        <v>40</v>
      </c>
    </row>
    <row r="56" spans="1:16">
      <c r="A56">
        <f t="shared" si="0"/>
        <v>10204</v>
      </c>
      <c r="B56" t="s">
        <v>584</v>
      </c>
      <c r="C56">
        <v>43480.718377340898</v>
      </c>
      <c r="D56">
        <v>950</v>
      </c>
      <c r="E56">
        <f t="shared" si="1"/>
        <v>32054</v>
      </c>
      <c r="F56" t="s">
        <v>595</v>
      </c>
      <c r="G56">
        <v>53903.761780970002</v>
      </c>
      <c r="H56">
        <v>240</v>
      </c>
      <c r="I56">
        <f t="shared" si="2"/>
        <v>31844</v>
      </c>
      <c r="J56" t="s">
        <v>599</v>
      </c>
      <c r="K56">
        <v>68058.571802683902</v>
      </c>
      <c r="L56">
        <v>80</v>
      </c>
      <c r="M56">
        <f t="shared" si="3"/>
        <v>33714</v>
      </c>
      <c r="N56" s="4" t="s">
        <v>611</v>
      </c>
      <c r="O56">
        <v>68868.923231759298</v>
      </c>
      <c r="P56">
        <v>40</v>
      </c>
    </row>
    <row r="57" spans="1:16">
      <c r="A57">
        <f t="shared" si="0"/>
        <v>11154</v>
      </c>
      <c r="B57" t="s">
        <v>580</v>
      </c>
      <c r="C57">
        <v>43494.461730289899</v>
      </c>
      <c r="D57">
        <v>950</v>
      </c>
      <c r="E57">
        <f t="shared" si="1"/>
        <v>32254</v>
      </c>
      <c r="F57" t="s">
        <v>587</v>
      </c>
      <c r="G57">
        <v>54493.730363472103</v>
      </c>
      <c r="H57">
        <v>200</v>
      </c>
      <c r="I57">
        <f t="shared" si="2"/>
        <v>32084</v>
      </c>
      <c r="J57" t="s">
        <v>595</v>
      </c>
      <c r="K57">
        <v>68204.233953227304</v>
      </c>
      <c r="L57">
        <v>240</v>
      </c>
      <c r="M57">
        <f t="shared" si="3"/>
        <v>33754</v>
      </c>
      <c r="N57" s="4" t="s">
        <v>612</v>
      </c>
      <c r="O57">
        <v>68868.923231759298</v>
      </c>
      <c r="P57">
        <v>40</v>
      </c>
    </row>
    <row r="58" spans="1:16">
      <c r="A58">
        <f t="shared" si="0"/>
        <v>12104</v>
      </c>
      <c r="B58" t="s">
        <v>575</v>
      </c>
      <c r="C58">
        <v>43506.695946616099</v>
      </c>
      <c r="D58">
        <v>950</v>
      </c>
      <c r="E58">
        <f t="shared" si="1"/>
        <v>32334</v>
      </c>
      <c r="F58" t="s">
        <v>585</v>
      </c>
      <c r="G58">
        <v>54643.070835694998</v>
      </c>
      <c r="H58">
        <v>80</v>
      </c>
      <c r="I58">
        <f t="shared" si="2"/>
        <v>32284</v>
      </c>
      <c r="J58" t="s">
        <v>587</v>
      </c>
      <c r="K58">
        <v>68794.202535729404</v>
      </c>
      <c r="L58">
        <v>200</v>
      </c>
      <c r="M58">
        <f t="shared" si="3"/>
        <v>33914</v>
      </c>
      <c r="N58" t="s">
        <v>603</v>
      </c>
      <c r="O58">
        <v>69156.638475724598</v>
      </c>
      <c r="P58">
        <v>160</v>
      </c>
    </row>
    <row r="59" spans="1:16">
      <c r="A59">
        <f t="shared" si="0"/>
        <v>13054</v>
      </c>
      <c r="B59" t="s">
        <v>571</v>
      </c>
      <c r="C59">
        <v>43517.508202917699</v>
      </c>
      <c r="D59">
        <v>950</v>
      </c>
      <c r="E59">
        <f t="shared" si="1"/>
        <v>32574</v>
      </c>
      <c r="F59" t="s">
        <v>582</v>
      </c>
      <c r="G59">
        <v>54793.157842264802</v>
      </c>
      <c r="H59">
        <v>240</v>
      </c>
      <c r="I59">
        <f t="shared" si="2"/>
        <v>32364</v>
      </c>
      <c r="J59" t="s">
        <v>585</v>
      </c>
      <c r="K59">
        <v>68943.543007952307</v>
      </c>
      <c r="L59">
        <v>80</v>
      </c>
      <c r="M59">
        <f t="shared" si="3"/>
        <v>33994</v>
      </c>
      <c r="N59" t="s">
        <v>599</v>
      </c>
      <c r="O59">
        <v>69301.576092897696</v>
      </c>
      <c r="P59">
        <v>80</v>
      </c>
    </row>
    <row r="60" spans="1:16">
      <c r="A60">
        <f t="shared" si="0"/>
        <v>14004</v>
      </c>
      <c r="B60" t="s">
        <v>279</v>
      </c>
      <c r="C60">
        <v>43536.323155360798</v>
      </c>
      <c r="D60">
        <v>950</v>
      </c>
      <c r="E60">
        <f t="shared" si="1"/>
        <v>32814</v>
      </c>
      <c r="F60" t="s">
        <v>577</v>
      </c>
      <c r="G60">
        <v>55095.587090442801</v>
      </c>
      <c r="H60">
        <v>240</v>
      </c>
      <c r="I60">
        <f t="shared" si="2"/>
        <v>32604</v>
      </c>
      <c r="J60" t="s">
        <v>582</v>
      </c>
      <c r="K60">
        <v>69093.630014522103</v>
      </c>
      <c r="L60">
        <v>240</v>
      </c>
      <c r="M60">
        <f t="shared" si="3"/>
        <v>34234</v>
      </c>
      <c r="N60" t="s">
        <v>595</v>
      </c>
      <c r="O60">
        <v>69447.238243440996</v>
      </c>
      <c r="P60">
        <v>240</v>
      </c>
    </row>
    <row r="61" spans="1:16">
      <c r="A61">
        <f t="shared" si="0"/>
        <v>14954</v>
      </c>
      <c r="B61" t="s">
        <v>563</v>
      </c>
      <c r="C61">
        <v>43544.245823635101</v>
      </c>
      <c r="D61">
        <v>950</v>
      </c>
      <c r="E61">
        <f t="shared" si="1"/>
        <v>33054</v>
      </c>
      <c r="F61" t="s">
        <v>573</v>
      </c>
      <c r="G61">
        <v>55401.048191834197</v>
      </c>
      <c r="H61">
        <v>240</v>
      </c>
      <c r="I61">
        <f t="shared" si="2"/>
        <v>32844</v>
      </c>
      <c r="J61" t="s">
        <v>577</v>
      </c>
      <c r="K61">
        <v>69396.059262700102</v>
      </c>
      <c r="L61">
        <v>240</v>
      </c>
      <c r="M61">
        <f t="shared" si="3"/>
        <v>34434</v>
      </c>
      <c r="N61" t="s">
        <v>587</v>
      </c>
      <c r="O61">
        <v>70037.206825943795</v>
      </c>
      <c r="P61">
        <v>200</v>
      </c>
    </row>
    <row r="62" spans="1:16">
      <c r="A62">
        <f t="shared" si="0"/>
        <v>20654</v>
      </c>
      <c r="B62" t="s">
        <v>561</v>
      </c>
      <c r="C62">
        <v>43547.865997045898</v>
      </c>
      <c r="D62">
        <v>5700</v>
      </c>
      <c r="E62">
        <f t="shared" si="1"/>
        <v>33294</v>
      </c>
      <c r="F62" t="s">
        <v>568</v>
      </c>
      <c r="G62">
        <v>55709.509653995599</v>
      </c>
      <c r="H62">
        <v>240</v>
      </c>
      <c r="I62">
        <f t="shared" si="2"/>
        <v>33084</v>
      </c>
      <c r="J62" t="s">
        <v>573</v>
      </c>
      <c r="K62">
        <v>69701.520364091295</v>
      </c>
      <c r="L62">
        <v>240</v>
      </c>
      <c r="M62">
        <f t="shared" si="3"/>
        <v>34514</v>
      </c>
      <c r="N62" t="s">
        <v>585</v>
      </c>
      <c r="O62">
        <v>70186.547298166101</v>
      </c>
      <c r="P62">
        <v>80</v>
      </c>
    </row>
    <row r="63" spans="1:16">
      <c r="A63">
        <f t="shared" si="0"/>
        <v>27304</v>
      </c>
      <c r="B63" t="s">
        <v>560</v>
      </c>
      <c r="C63">
        <v>43548.819309215301</v>
      </c>
      <c r="D63">
        <v>6650</v>
      </c>
      <c r="E63">
        <f t="shared" si="1"/>
        <v>33454</v>
      </c>
      <c r="F63" t="s">
        <v>565</v>
      </c>
      <c r="G63">
        <v>56018.287221048697</v>
      </c>
      <c r="H63">
        <v>160</v>
      </c>
      <c r="I63">
        <f t="shared" si="2"/>
        <v>33324</v>
      </c>
      <c r="J63" t="s">
        <v>568</v>
      </c>
      <c r="K63">
        <v>70009.948830575493</v>
      </c>
      <c r="L63">
        <v>240</v>
      </c>
      <c r="M63">
        <f t="shared" si="3"/>
        <v>34754</v>
      </c>
      <c r="N63" t="s">
        <v>582</v>
      </c>
      <c r="O63">
        <v>70336.634304735999</v>
      </c>
      <c r="P63">
        <v>240</v>
      </c>
    </row>
    <row r="64" spans="1:16">
      <c r="A64">
        <f t="shared" si="0"/>
        <v>28254</v>
      </c>
      <c r="B64" t="s">
        <v>118</v>
      </c>
      <c r="C64">
        <v>43564.417570977603</v>
      </c>
      <c r="D64">
        <v>950</v>
      </c>
      <c r="E64">
        <f t="shared" si="1"/>
        <v>33614</v>
      </c>
      <c r="F64" t="s">
        <v>559</v>
      </c>
      <c r="G64">
        <v>56941.626642334399</v>
      </c>
      <c r="H64">
        <v>160</v>
      </c>
      <c r="I64">
        <f t="shared" si="2"/>
        <v>33484</v>
      </c>
      <c r="J64" t="s">
        <v>565</v>
      </c>
      <c r="K64">
        <v>70318.007044075406</v>
      </c>
      <c r="L64">
        <v>160</v>
      </c>
      <c r="M64">
        <f t="shared" si="3"/>
        <v>34994</v>
      </c>
      <c r="N64" t="s">
        <v>577</v>
      </c>
      <c r="O64">
        <v>70639.063552913998</v>
      </c>
      <c r="P64">
        <v>240</v>
      </c>
    </row>
    <row r="65" spans="1:16">
      <c r="A65">
        <f t="shared" si="0"/>
        <v>31854</v>
      </c>
      <c r="B65" t="s">
        <v>602</v>
      </c>
      <c r="C65">
        <v>44323.0094451677</v>
      </c>
      <c r="D65">
        <v>3600</v>
      </c>
      <c r="E65">
        <f t="shared" si="1"/>
        <v>33854</v>
      </c>
      <c r="F65" t="s">
        <v>112</v>
      </c>
      <c r="G65">
        <v>57249.576445929903</v>
      </c>
      <c r="H65">
        <v>240</v>
      </c>
      <c r="I65">
        <f t="shared" si="2"/>
        <v>33644</v>
      </c>
      <c r="J65" t="s">
        <v>559</v>
      </c>
      <c r="K65">
        <v>71238.378799821803</v>
      </c>
      <c r="L65">
        <v>160</v>
      </c>
      <c r="M65">
        <f t="shared" si="3"/>
        <v>35234</v>
      </c>
      <c r="N65" t="s">
        <v>573</v>
      </c>
      <c r="O65">
        <v>70944.524654305205</v>
      </c>
      <c r="P65">
        <v>240</v>
      </c>
    </row>
    <row r="66" spans="1:16">
      <c r="A66">
        <f t="shared" si="0"/>
        <v>34254</v>
      </c>
      <c r="B66" t="s">
        <v>597</v>
      </c>
      <c r="C66">
        <v>44323.009448555596</v>
      </c>
      <c r="D66">
        <v>2400</v>
      </c>
      <c r="E66">
        <f t="shared" si="1"/>
        <v>34094</v>
      </c>
      <c r="F66" t="s">
        <v>110</v>
      </c>
      <c r="G66">
        <v>57401.4832119536</v>
      </c>
      <c r="H66">
        <v>240</v>
      </c>
      <c r="I66">
        <f t="shared" si="2"/>
        <v>33884</v>
      </c>
      <c r="J66" t="s">
        <v>112</v>
      </c>
      <c r="K66">
        <v>71545.108776915004</v>
      </c>
      <c r="L66">
        <v>240</v>
      </c>
      <c r="M66">
        <f t="shared" si="3"/>
        <v>35474</v>
      </c>
      <c r="N66" t="s">
        <v>568</v>
      </c>
      <c r="O66">
        <v>71252.986116467597</v>
      </c>
      <c r="P66">
        <v>240</v>
      </c>
    </row>
    <row r="67" spans="1:16">
      <c r="F67" t="s">
        <v>108</v>
      </c>
      <c r="G67">
        <v>57551.314590333102</v>
      </c>
      <c r="H67">
        <v>240</v>
      </c>
      <c r="J67" t="s">
        <v>110</v>
      </c>
      <c r="K67">
        <v>71696.468450233093</v>
      </c>
      <c r="L67">
        <v>240</v>
      </c>
      <c r="N67" t="s">
        <v>565</v>
      </c>
      <c r="O67">
        <v>71561.224242113094</v>
      </c>
      <c r="P67">
        <v>160</v>
      </c>
    </row>
    <row r="68" spans="1:16">
      <c r="J68" t="s">
        <v>108</v>
      </c>
      <c r="K68">
        <v>71845.678995315204</v>
      </c>
      <c r="L68">
        <v>240</v>
      </c>
      <c r="N68" t="s">
        <v>559</v>
      </c>
      <c r="O68">
        <v>72482.731219086403</v>
      </c>
      <c r="P68">
        <v>160</v>
      </c>
    </row>
    <row r="69" spans="1:16">
      <c r="N69" t="s">
        <v>112</v>
      </c>
      <c r="O69">
        <v>72790.031975983002</v>
      </c>
      <c r="P69">
        <v>240</v>
      </c>
    </row>
    <row r="70" spans="1:16">
      <c r="N70" t="s">
        <v>110</v>
      </c>
      <c r="O70">
        <v>72941.739220998104</v>
      </c>
      <c r="P70">
        <v>240</v>
      </c>
    </row>
    <row r="71" spans="1:16">
      <c r="N71" t="s">
        <v>108</v>
      </c>
      <c r="O71">
        <v>73091.391251575202</v>
      </c>
      <c r="P71">
        <v>240</v>
      </c>
    </row>
  </sheetData>
  <autoFilter ref="N1:P1" xr:uid="{98C5B3C5-74E7-48FD-826A-9D0A5827D732}">
    <sortState xmlns:xlrd2="http://schemas.microsoft.com/office/spreadsheetml/2017/richdata2" ref="N2:P71">
      <sortCondition ref="O1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6BC6-1C50-4F72-89F7-D0B6F2162D02}">
  <dimension ref="A1:K67"/>
  <sheetViews>
    <sheetView workbookViewId="0">
      <selection activeCell="Y29" sqref="Y29"/>
    </sheetView>
  </sheetViews>
  <sheetFormatPr defaultRowHeight="15"/>
  <cols>
    <col min="1" max="1" width="29.140625" customWidth="1"/>
    <col min="2" max="2" width="5" customWidth="1"/>
    <col min="3" max="3" width="14" hidden="1" customWidth="1"/>
    <col min="4" max="5" width="9.140625" hidden="1" customWidth="1"/>
    <col min="6" max="6" width="12" hidden="1" customWidth="1"/>
    <col min="7" max="9" width="9.140625" hidden="1" customWidth="1"/>
  </cols>
  <sheetData>
    <row r="1" spans="1:11">
      <c r="A1" t="s">
        <v>79</v>
      </c>
      <c r="B1" t="s">
        <v>166</v>
      </c>
      <c r="C1" t="s">
        <v>81</v>
      </c>
      <c r="D1" t="s">
        <v>82</v>
      </c>
      <c r="E1" t="s">
        <v>83</v>
      </c>
      <c r="J1" t="s">
        <v>167</v>
      </c>
      <c r="K1" s="34" t="s">
        <v>236</v>
      </c>
    </row>
    <row r="2" spans="1:11">
      <c r="A2" t="s">
        <v>131</v>
      </c>
      <c r="B2">
        <v>0</v>
      </c>
      <c r="C2">
        <v>383558505.877253</v>
      </c>
      <c r="D2">
        <v>30240000</v>
      </c>
      <c r="E2">
        <v>214183050.99859101</v>
      </c>
      <c r="I2">
        <v>0</v>
      </c>
      <c r="J2">
        <f>B2</f>
        <v>0</v>
      </c>
      <c r="K2">
        <f>'no invest limit first bids'!B2</f>
        <v>0</v>
      </c>
    </row>
    <row r="3" spans="1:11">
      <c r="A3" t="s">
        <v>91</v>
      </c>
      <c r="B3">
        <v>0</v>
      </c>
      <c r="C3">
        <v>383661611.77107799</v>
      </c>
      <c r="D3">
        <v>30240000</v>
      </c>
      <c r="E3">
        <v>214183050.99859101</v>
      </c>
      <c r="I3">
        <v>1</v>
      </c>
      <c r="J3">
        <f t="shared" ref="J3:J66" si="0">B3</f>
        <v>0</v>
      </c>
      <c r="K3">
        <f>'no invest limit first bids'!B3</f>
        <v>0</v>
      </c>
    </row>
    <row r="4" spans="1:11">
      <c r="A4" t="s">
        <v>95</v>
      </c>
      <c r="B4">
        <v>0</v>
      </c>
      <c r="C4">
        <v>383766026.27593702</v>
      </c>
      <c r="D4">
        <v>30240000</v>
      </c>
      <c r="E4">
        <v>214183050.99859101</v>
      </c>
      <c r="I4">
        <v>2</v>
      </c>
      <c r="J4">
        <f t="shared" si="0"/>
        <v>0</v>
      </c>
      <c r="K4">
        <f>'no invest limit first bids'!B4</f>
        <v>0</v>
      </c>
    </row>
    <row r="5" spans="1:11">
      <c r="A5" t="s">
        <v>103</v>
      </c>
      <c r="B5">
        <v>0</v>
      </c>
      <c r="C5">
        <v>383893816.17776</v>
      </c>
      <c r="D5">
        <v>30240000</v>
      </c>
      <c r="E5">
        <v>214183050.99859101</v>
      </c>
      <c r="I5">
        <v>3</v>
      </c>
      <c r="J5">
        <f t="shared" si="0"/>
        <v>0</v>
      </c>
      <c r="K5">
        <f>'no invest limit first bids'!B5</f>
        <v>0</v>
      </c>
    </row>
    <row r="6" spans="1:11">
      <c r="A6" t="s">
        <v>113</v>
      </c>
      <c r="B6">
        <v>0</v>
      </c>
      <c r="C6">
        <v>384018458.69971001</v>
      </c>
      <c r="D6">
        <v>30240000</v>
      </c>
      <c r="E6">
        <v>214183050.99859101</v>
      </c>
      <c r="I6">
        <v>4</v>
      </c>
      <c r="J6">
        <f t="shared" si="0"/>
        <v>0</v>
      </c>
      <c r="K6">
        <f>'no invest limit first bids'!B6</f>
        <v>0</v>
      </c>
    </row>
    <row r="7" spans="1:11">
      <c r="A7" t="s">
        <v>117</v>
      </c>
      <c r="B7">
        <v>33604.609280411598</v>
      </c>
      <c r="C7">
        <v>41099858.281250998</v>
      </c>
      <c r="D7">
        <v>9500000</v>
      </c>
      <c r="E7">
        <v>32607996.5596634</v>
      </c>
      <c r="I7">
        <v>5</v>
      </c>
      <c r="J7">
        <f t="shared" si="0"/>
        <v>33604.609280411598</v>
      </c>
      <c r="K7">
        <f>'no invest limit first bids'!B7</f>
        <v>10032.263310211199</v>
      </c>
    </row>
    <row r="8" spans="1:11">
      <c r="A8" t="s">
        <v>115</v>
      </c>
      <c r="B8">
        <v>34223.402222299199</v>
      </c>
      <c r="C8">
        <v>123243883.44736201</v>
      </c>
      <c r="D8">
        <v>28500000</v>
      </c>
      <c r="E8">
        <v>97823989.647369295</v>
      </c>
      <c r="I8">
        <v>6</v>
      </c>
      <c r="J8">
        <f t="shared" si="0"/>
        <v>34223.402222299199</v>
      </c>
      <c r="K8">
        <f>'no invest limit first bids'!B8</f>
        <v>10157.8845211855</v>
      </c>
    </row>
    <row r="9" spans="1:11">
      <c r="A9" t="s">
        <v>114</v>
      </c>
      <c r="B9">
        <v>34349.023433273498</v>
      </c>
      <c r="C9">
        <v>123232577.53837401</v>
      </c>
      <c r="D9">
        <v>28500000</v>
      </c>
      <c r="E9">
        <v>97823989.647369295</v>
      </c>
      <c r="I9">
        <v>7</v>
      </c>
      <c r="J9">
        <f t="shared" si="0"/>
        <v>34349.023433273498</v>
      </c>
      <c r="K9">
        <f>'no invest limit first bids'!B9</f>
        <v>10284.1338382143</v>
      </c>
    </row>
    <row r="10" spans="1:11">
      <c r="A10" t="s">
        <v>111</v>
      </c>
      <c r="B10">
        <v>34475.272750302298</v>
      </c>
      <c r="C10">
        <v>123221215.099842</v>
      </c>
      <c r="D10">
        <v>28500000</v>
      </c>
      <c r="E10">
        <v>97823989.647369295</v>
      </c>
      <c r="I10">
        <v>8</v>
      </c>
      <c r="J10">
        <f t="shared" si="0"/>
        <v>34475.272750302298</v>
      </c>
      <c r="K10">
        <f>'no invest limit first bids'!B10</f>
        <v>10411.014401828499</v>
      </c>
    </row>
    <row r="11" spans="1:11">
      <c r="A11" t="s">
        <v>109</v>
      </c>
      <c r="B11">
        <v>34602.153313916497</v>
      </c>
      <c r="C11">
        <v>123209795.849116</v>
      </c>
      <c r="D11">
        <v>28500000</v>
      </c>
      <c r="E11">
        <v>97823989.647369295</v>
      </c>
      <c r="I11">
        <v>9</v>
      </c>
      <c r="J11">
        <f t="shared" si="0"/>
        <v>34602.153313916497</v>
      </c>
      <c r="K11">
        <f>'no invest limit first bids'!B11</f>
        <v>10538.529368260601</v>
      </c>
    </row>
    <row r="12" spans="1:11">
      <c r="A12" t="s">
        <v>107</v>
      </c>
      <c r="B12">
        <v>34729.6682803488</v>
      </c>
      <c r="C12">
        <v>123198319.50213701</v>
      </c>
      <c r="D12">
        <v>28500000</v>
      </c>
      <c r="E12">
        <v>97823989.647369295</v>
      </c>
      <c r="I12">
        <v>10</v>
      </c>
      <c r="J12">
        <f t="shared" si="0"/>
        <v>34729.6682803488</v>
      </c>
      <c r="K12">
        <f>'no invest limit first bids'!B12</f>
        <v>10666.681909524999</v>
      </c>
    </row>
    <row r="13" spans="1:11">
      <c r="A13" t="s">
        <v>106</v>
      </c>
      <c r="B13">
        <v>34857.820821613197</v>
      </c>
      <c r="C13">
        <v>123186785.773424</v>
      </c>
      <c r="D13">
        <v>28500000</v>
      </c>
      <c r="E13">
        <v>97823989.647369295</v>
      </c>
      <c r="I13">
        <v>11</v>
      </c>
      <c r="J13">
        <f t="shared" si="0"/>
        <v>34857.820821613197</v>
      </c>
      <c r="K13">
        <f>'no invest limit first bids'!B13</f>
        <v>10795.4752134957</v>
      </c>
    </row>
    <row r="14" spans="1:11">
      <c r="A14" t="s">
        <v>104</v>
      </c>
      <c r="B14">
        <v>34986.614125583903</v>
      </c>
      <c r="C14">
        <v>123175194.376066</v>
      </c>
      <c r="D14">
        <v>28500000</v>
      </c>
      <c r="E14">
        <v>97823989.647369295</v>
      </c>
      <c r="I14">
        <v>12</v>
      </c>
      <c r="J14">
        <f t="shared" si="0"/>
        <v>34986.614125583903</v>
      </c>
      <c r="K14">
        <f>'no invest limit first bids'!B14</f>
        <v>10924.9124839863</v>
      </c>
    </row>
    <row r="15" spans="1:11">
      <c r="A15" t="s">
        <v>88</v>
      </c>
      <c r="B15">
        <v>35003.999486959001</v>
      </c>
      <c r="C15">
        <v>13519053.5997895</v>
      </c>
      <c r="D15">
        <v>540000</v>
      </c>
      <c r="E15">
        <v>33981453.291964903</v>
      </c>
      <c r="I15">
        <v>13</v>
      </c>
      <c r="J15">
        <f t="shared" si="0"/>
        <v>35003.999486959001</v>
      </c>
      <c r="K15">
        <f>'no invest limit first bids'!B15</f>
        <v>11054.9969408295</v>
      </c>
    </row>
    <row r="16" spans="1:11">
      <c r="A16" t="s">
        <v>102</v>
      </c>
      <c r="B16">
        <v>35116.051396074501</v>
      </c>
      <c r="C16">
        <v>123163545.021722</v>
      </c>
      <c r="D16">
        <v>28500000</v>
      </c>
      <c r="E16">
        <v>97823989.647369295</v>
      </c>
      <c r="I16">
        <v>14</v>
      </c>
      <c r="J16">
        <f t="shared" si="0"/>
        <v>35116.051396074501</v>
      </c>
      <c r="K16">
        <f>'no invest limit first bids'!B16</f>
        <v>11185.7318199566</v>
      </c>
    </row>
    <row r="17" spans="1:11">
      <c r="A17" t="s">
        <v>100</v>
      </c>
      <c r="B17">
        <v>35246.135852917498</v>
      </c>
      <c r="C17">
        <v>123151837.420606</v>
      </c>
      <c r="D17">
        <v>28500000</v>
      </c>
      <c r="E17">
        <v>97823989.647369295</v>
      </c>
      <c r="I17">
        <v>15</v>
      </c>
      <c r="J17">
        <f t="shared" si="0"/>
        <v>35246.135852917498</v>
      </c>
      <c r="K17">
        <f>'no invest limit first bids'!B17</f>
        <v>11317.1203734793</v>
      </c>
    </row>
    <row r="18" spans="1:11">
      <c r="A18" t="s">
        <v>99</v>
      </c>
      <c r="B18">
        <v>35376.870732044597</v>
      </c>
      <c r="C18">
        <v>123140071.28148501</v>
      </c>
      <c r="D18">
        <v>28500000</v>
      </c>
      <c r="E18">
        <v>97823989.647369295</v>
      </c>
      <c r="I18">
        <v>16</v>
      </c>
      <c r="J18">
        <f t="shared" si="0"/>
        <v>35376.870732044597</v>
      </c>
      <c r="K18">
        <f>'no invest limit first bids'!B18</f>
        <v>11449.1658697699</v>
      </c>
    </row>
    <row r="19" spans="1:11">
      <c r="A19" t="s">
        <v>97</v>
      </c>
      <c r="B19">
        <v>35508.259285567503</v>
      </c>
      <c r="C19">
        <v>123128246.31166799</v>
      </c>
      <c r="D19">
        <v>28500000</v>
      </c>
      <c r="E19">
        <v>97823989.647369295</v>
      </c>
      <c r="I19">
        <v>17</v>
      </c>
      <c r="J19">
        <f t="shared" si="0"/>
        <v>35508.259285567503</v>
      </c>
      <c r="K19">
        <f>'no invest limit first bids'!B19</f>
        <v>11581.8715935417</v>
      </c>
    </row>
    <row r="20" spans="1:11">
      <c r="A20" t="s">
        <v>96</v>
      </c>
      <c r="B20">
        <v>35640.3047818579</v>
      </c>
      <c r="C20">
        <v>123116362.217002</v>
      </c>
      <c r="D20">
        <v>28500000</v>
      </c>
      <c r="E20">
        <v>97823989.647369295</v>
      </c>
      <c r="I20">
        <v>18</v>
      </c>
      <c r="J20">
        <f t="shared" si="0"/>
        <v>35640.3047818579</v>
      </c>
      <c r="K20">
        <f>'no invest limit first bids'!B20</f>
        <v>11715.2408810663</v>
      </c>
    </row>
    <row r="21" spans="1:11">
      <c r="A21" t="s">
        <v>94</v>
      </c>
      <c r="B21">
        <v>35773.0105056299</v>
      </c>
      <c r="C21">
        <v>123104418.70186201</v>
      </c>
      <c r="D21">
        <v>28500000</v>
      </c>
      <c r="E21">
        <v>97823989.647369295</v>
      </c>
      <c r="I21">
        <v>19</v>
      </c>
      <c r="J21">
        <f t="shared" si="0"/>
        <v>35773.0105056299</v>
      </c>
      <c r="K21">
        <f>'no invest limit first bids'!B21</f>
        <v>11849.013858893701</v>
      </c>
    </row>
    <row r="22" spans="1:11">
      <c r="A22" t="s">
        <v>93</v>
      </c>
      <c r="B22">
        <v>35906.3797931546</v>
      </c>
      <c r="C22">
        <v>102577012.890956</v>
      </c>
      <c r="D22">
        <v>23750000</v>
      </c>
      <c r="E22">
        <v>81519991.375442803</v>
      </c>
      <c r="I22">
        <v>20</v>
      </c>
      <c r="J22">
        <f t="shared" si="0"/>
        <v>35906.3797931546</v>
      </c>
      <c r="K22">
        <f>'no invest limit first bids'!B22</f>
        <v>11983.0690800462</v>
      </c>
    </row>
    <row r="23" spans="1:11">
      <c r="A23" t="s">
        <v>136</v>
      </c>
      <c r="B23">
        <v>36039.8274594209</v>
      </c>
      <c r="C23">
        <v>102567004.31598601</v>
      </c>
      <c r="D23">
        <v>23750000</v>
      </c>
      <c r="E23">
        <v>81519991.375442803</v>
      </c>
      <c r="I23">
        <v>21</v>
      </c>
      <c r="J23">
        <f t="shared" si="0"/>
        <v>36039.8274594209</v>
      </c>
      <c r="K23">
        <f>'no invest limit first bids'!B23</f>
        <v>12114.070298114601</v>
      </c>
    </row>
    <row r="24" spans="1:11">
      <c r="A24" t="s">
        <v>135</v>
      </c>
      <c r="B24">
        <v>36173.629173935798</v>
      </c>
      <c r="C24">
        <v>102556969.187397</v>
      </c>
      <c r="D24">
        <v>23750000</v>
      </c>
      <c r="E24">
        <v>81519991.375442803</v>
      </c>
      <c r="I24">
        <v>22</v>
      </c>
      <c r="J24">
        <f t="shared" si="0"/>
        <v>36173.629173935798</v>
      </c>
      <c r="K24">
        <f>'no invest limit first bids'!B24</f>
        <v>12243.996314182001</v>
      </c>
    </row>
    <row r="25" spans="1:11">
      <c r="A25" t="s">
        <v>134</v>
      </c>
      <c r="B25">
        <v>36303.7977551925</v>
      </c>
      <c r="C25">
        <v>102547206.54380301</v>
      </c>
      <c r="D25">
        <v>23750000</v>
      </c>
      <c r="E25">
        <v>81519991.375442803</v>
      </c>
      <c r="I25">
        <v>23</v>
      </c>
      <c r="J25">
        <f t="shared" si="0"/>
        <v>36303.7977551925</v>
      </c>
      <c r="K25">
        <f>'no invest limit first bids'!B25</f>
        <v>12368.660287512899</v>
      </c>
    </row>
    <row r="26" spans="1:11">
      <c r="A26" t="s">
        <v>133</v>
      </c>
      <c r="B26">
        <v>36433.070603529799</v>
      </c>
      <c r="C26">
        <v>102537511.08017799</v>
      </c>
      <c r="D26">
        <v>23750000</v>
      </c>
      <c r="E26">
        <v>81519991.375442803</v>
      </c>
      <c r="I26">
        <v>24</v>
      </c>
      <c r="J26">
        <f t="shared" si="0"/>
        <v>36433.070603529799</v>
      </c>
      <c r="K26">
        <f>'no invest limit first bids'!B26</f>
        <v>20726.9860403202</v>
      </c>
    </row>
    <row r="27" spans="1:11">
      <c r="A27" t="s">
        <v>132</v>
      </c>
      <c r="B27">
        <v>36556.464367648899</v>
      </c>
      <c r="C27">
        <v>102528256.547869</v>
      </c>
      <c r="D27">
        <v>23750000</v>
      </c>
      <c r="E27">
        <v>81519991.375442803</v>
      </c>
      <c r="I27">
        <v>25</v>
      </c>
      <c r="J27">
        <f t="shared" si="0"/>
        <v>36556.464367648899</v>
      </c>
      <c r="K27">
        <f>'no invest limit first bids'!B27</f>
        <v>21455.315329365101</v>
      </c>
    </row>
    <row r="28" spans="1:11">
      <c r="A28" t="s">
        <v>116</v>
      </c>
      <c r="B28">
        <v>44063.952207137198</v>
      </c>
      <c r="C28">
        <v>361060820.29744399</v>
      </c>
      <c r="D28">
        <v>78000000</v>
      </c>
      <c r="E28">
        <v>290111052.65058601</v>
      </c>
      <c r="I28">
        <v>26</v>
      </c>
      <c r="J28">
        <f t="shared" si="0"/>
        <v>44063.952207137198</v>
      </c>
      <c r="K28">
        <f>'no invest limit first bids'!B28</f>
        <v>21603.173444585202</v>
      </c>
    </row>
    <row r="29" spans="1:11">
      <c r="A29" t="s">
        <v>112</v>
      </c>
      <c r="B29">
        <v>44792.2814961818</v>
      </c>
      <c r="C29">
        <v>541416431.41150296</v>
      </c>
      <c r="D29">
        <v>117000000</v>
      </c>
      <c r="E29">
        <v>435166578.970586</v>
      </c>
      <c r="I29">
        <v>27</v>
      </c>
      <c r="J29">
        <f t="shared" si="0"/>
        <v>44792.2814961818</v>
      </c>
      <c r="K29">
        <f>'no invest limit first bids'!B29</f>
        <v>21751.770850381501</v>
      </c>
    </row>
    <row r="30" spans="1:11">
      <c r="A30" t="s">
        <v>110</v>
      </c>
      <c r="B30">
        <v>44940.139611401901</v>
      </c>
      <c r="C30">
        <v>541380945.46385002</v>
      </c>
      <c r="D30">
        <v>117000000</v>
      </c>
      <c r="E30">
        <v>435166578.970586</v>
      </c>
      <c r="I30">
        <v>28</v>
      </c>
      <c r="J30">
        <f t="shared" si="0"/>
        <v>44940.139611401901</v>
      </c>
      <c r="K30">
        <f>'no invest limit first bids'!B30</f>
        <v>22051.198326968399</v>
      </c>
    </row>
    <row r="31" spans="1:11">
      <c r="A31" t="s">
        <v>108</v>
      </c>
      <c r="B31">
        <v>45088.737017198102</v>
      </c>
      <c r="C31">
        <v>541345282.08645904</v>
      </c>
      <c r="D31">
        <v>117000000</v>
      </c>
      <c r="E31">
        <v>435166578.970586</v>
      </c>
      <c r="I31">
        <v>29</v>
      </c>
      <c r="J31">
        <f t="shared" si="0"/>
        <v>45088.737017198102</v>
      </c>
      <c r="K31">
        <f>'no invest limit first bids'!B31</f>
        <v>22353.6275861742</v>
      </c>
    </row>
    <row r="32" spans="1:11">
      <c r="A32" t="s">
        <v>105</v>
      </c>
      <c r="B32">
        <v>45388.1644937854</v>
      </c>
      <c r="C32">
        <v>721697892.65257502</v>
      </c>
      <c r="D32">
        <v>156000000</v>
      </c>
      <c r="E32">
        <v>580222105.29058695</v>
      </c>
      <c r="I32">
        <v>30</v>
      </c>
      <c r="J32">
        <f t="shared" si="0"/>
        <v>45388.1644937854</v>
      </c>
      <c r="K32">
        <f>'no invest limit first bids'!B32</f>
        <v>22659.0886875656</v>
      </c>
    </row>
    <row r="33" spans="1:11">
      <c r="A33" t="s">
        <v>101</v>
      </c>
      <c r="B33">
        <v>45690.593752990899</v>
      </c>
      <c r="C33">
        <v>541200836.46986902</v>
      </c>
      <c r="D33">
        <v>117000000</v>
      </c>
      <c r="E33">
        <v>435166578.970586</v>
      </c>
      <c r="I33">
        <v>31</v>
      </c>
      <c r="J33">
        <f t="shared" si="0"/>
        <v>45690.593752990899</v>
      </c>
      <c r="K33">
        <f>'no invest limit first bids'!B33</f>
        <v>23067.2798173681</v>
      </c>
    </row>
    <row r="34" spans="1:11">
      <c r="A34" t="s">
        <v>98</v>
      </c>
      <c r="B34">
        <v>45996.054854382302</v>
      </c>
      <c r="C34">
        <v>541127525.80553496</v>
      </c>
      <c r="D34">
        <v>117000000</v>
      </c>
      <c r="E34">
        <v>435166578.970586</v>
      </c>
      <c r="I34">
        <v>32</v>
      </c>
      <c r="J34">
        <f t="shared" si="0"/>
        <v>45996.054854382302</v>
      </c>
      <c r="K34">
        <f>'no invest limit first bids'!B34</f>
        <v>23075.027921161702</v>
      </c>
    </row>
    <row r="35" spans="1:11">
      <c r="A35" t="s">
        <v>126</v>
      </c>
      <c r="B35">
        <v>46057.984776757599</v>
      </c>
      <c r="C35">
        <v>0</v>
      </c>
      <c r="D35">
        <v>8700000</v>
      </c>
      <c r="E35">
        <v>35055085.5379197</v>
      </c>
      <c r="I35">
        <v>33</v>
      </c>
      <c r="J35">
        <f t="shared" si="0"/>
        <v>46057.984776757599</v>
      </c>
      <c r="K35">
        <f>'no invest limit first bids'!B35</f>
        <v>23089.2146189128</v>
      </c>
    </row>
    <row r="36" spans="1:11">
      <c r="A36" t="s">
        <v>137</v>
      </c>
      <c r="B36">
        <v>46057.984776757599</v>
      </c>
      <c r="C36">
        <v>0</v>
      </c>
      <c r="D36">
        <v>8700000</v>
      </c>
      <c r="E36">
        <v>35055085.5379197</v>
      </c>
      <c r="I36">
        <v>34</v>
      </c>
      <c r="J36">
        <f t="shared" si="0"/>
        <v>46057.984776757599</v>
      </c>
      <c r="K36">
        <f>'no invest limit first bids'!B36</f>
        <v>23099.215163524699</v>
      </c>
    </row>
    <row r="37" spans="1:11">
      <c r="A37" t="s">
        <v>138</v>
      </c>
      <c r="B37">
        <v>46057.984776757599</v>
      </c>
      <c r="C37">
        <v>0</v>
      </c>
      <c r="D37">
        <v>8700000</v>
      </c>
      <c r="E37">
        <v>35055085.5379197</v>
      </c>
      <c r="I37">
        <v>35</v>
      </c>
      <c r="J37">
        <f t="shared" si="0"/>
        <v>46057.984776757599</v>
      </c>
      <c r="K37">
        <f>'no invest limit first bids'!B37</f>
        <v>23104.751047936999</v>
      </c>
    </row>
    <row r="38" spans="1:11">
      <c r="A38" t="s">
        <v>139</v>
      </c>
      <c r="B38">
        <v>46057.984776757599</v>
      </c>
      <c r="C38">
        <v>0</v>
      </c>
      <c r="D38">
        <v>8700000</v>
      </c>
      <c r="E38">
        <v>35055085.5379197</v>
      </c>
      <c r="I38">
        <v>36</v>
      </c>
      <c r="J38">
        <f t="shared" si="0"/>
        <v>46057.984776757599</v>
      </c>
      <c r="K38">
        <f>'no invest limit first bids'!B38</f>
        <v>23105.5847727689</v>
      </c>
    </row>
    <row r="39" spans="1:11">
      <c r="A39" t="s">
        <v>140</v>
      </c>
      <c r="B39">
        <v>46057.984776757599</v>
      </c>
      <c r="C39" s="32">
        <v>-1.49011611938476E-8</v>
      </c>
      <c r="D39">
        <v>8700000</v>
      </c>
      <c r="E39">
        <v>35055085.5379197</v>
      </c>
      <c r="I39">
        <v>37</v>
      </c>
      <c r="J39">
        <f t="shared" si="0"/>
        <v>46057.984776757599</v>
      </c>
      <c r="K39">
        <f>'no invest limit first bids'!B39</f>
        <v>23105.858526831998</v>
      </c>
    </row>
    <row r="40" spans="1:11">
      <c r="A40" t="s">
        <v>141</v>
      </c>
      <c r="B40">
        <v>46057.984776757599</v>
      </c>
      <c r="C40">
        <v>0</v>
      </c>
      <c r="D40">
        <v>8700000</v>
      </c>
      <c r="E40">
        <v>35055085.5379197</v>
      </c>
      <c r="I40">
        <v>38</v>
      </c>
      <c r="J40">
        <f t="shared" si="0"/>
        <v>46057.984776757599</v>
      </c>
      <c r="K40">
        <f>'no invest limit first bids'!B40</f>
        <v>23107.529813743698</v>
      </c>
    </row>
    <row r="41" spans="1:11">
      <c r="A41" t="s">
        <v>142</v>
      </c>
      <c r="B41">
        <v>46057.984776757599</v>
      </c>
      <c r="C41">
        <v>0</v>
      </c>
      <c r="D41">
        <v>8700000</v>
      </c>
      <c r="E41">
        <v>35055085.5379197</v>
      </c>
      <c r="I41">
        <v>39</v>
      </c>
      <c r="J41">
        <f t="shared" si="0"/>
        <v>46057.984776757599</v>
      </c>
      <c r="K41">
        <f>'no invest limit first bids'!B41</f>
        <v>23107.7439024175</v>
      </c>
    </row>
    <row r="42" spans="1:11">
      <c r="A42" t="s">
        <v>143</v>
      </c>
      <c r="B42">
        <v>46057.984776757599</v>
      </c>
      <c r="C42">
        <v>0</v>
      </c>
      <c r="D42">
        <v>8700000</v>
      </c>
      <c r="E42">
        <v>35055085.5379197</v>
      </c>
      <c r="I42">
        <v>40</v>
      </c>
      <c r="J42">
        <f t="shared" si="0"/>
        <v>46057.984776757599</v>
      </c>
      <c r="K42">
        <f>'no invest limit first bids'!B42</f>
        <v>23108.583505199502</v>
      </c>
    </row>
    <row r="43" spans="1:11">
      <c r="A43" t="s">
        <v>144</v>
      </c>
      <c r="B43">
        <v>46057.984776757599</v>
      </c>
      <c r="C43">
        <v>0</v>
      </c>
      <c r="D43">
        <v>8700000</v>
      </c>
      <c r="E43">
        <v>35055085.5379197</v>
      </c>
      <c r="I43">
        <v>41</v>
      </c>
      <c r="J43">
        <f t="shared" si="0"/>
        <v>46057.984776757599</v>
      </c>
      <c r="K43">
        <f>'no invest limit first bids'!B43</f>
        <v>23108.5933743936</v>
      </c>
    </row>
    <row r="44" spans="1:11">
      <c r="A44" t="s">
        <v>145</v>
      </c>
      <c r="B44">
        <v>46057.984776757599</v>
      </c>
      <c r="C44" s="32">
        <v>7.4505805969238199E-9</v>
      </c>
      <c r="D44">
        <v>8700000</v>
      </c>
      <c r="E44">
        <v>35055085.5379197</v>
      </c>
      <c r="I44">
        <v>42</v>
      </c>
      <c r="J44">
        <f t="shared" si="0"/>
        <v>46057.984776757599</v>
      </c>
      <c r="K44">
        <f>'no invest limit first bids'!B44</f>
        <v>23109.106951367099</v>
      </c>
    </row>
    <row r="45" spans="1:11">
      <c r="A45" t="s">
        <v>146</v>
      </c>
      <c r="B45">
        <v>46057.984776757599</v>
      </c>
      <c r="C45">
        <v>0</v>
      </c>
      <c r="D45">
        <v>8700000</v>
      </c>
      <c r="E45">
        <v>35055085.5379197</v>
      </c>
      <c r="I45">
        <v>43</v>
      </c>
      <c r="J45">
        <f t="shared" si="0"/>
        <v>46057.984776757599</v>
      </c>
      <c r="K45">
        <f>'no invest limit first bids'!B45</f>
        <v>23109.580445112701</v>
      </c>
    </row>
    <row r="46" spans="1:11">
      <c r="A46" t="s">
        <v>147</v>
      </c>
      <c r="B46">
        <v>46057.984776757599</v>
      </c>
      <c r="C46">
        <v>0</v>
      </c>
      <c r="D46">
        <v>8700000</v>
      </c>
      <c r="E46">
        <v>35055085.5379197</v>
      </c>
      <c r="I46">
        <v>44</v>
      </c>
      <c r="J46">
        <f t="shared" si="0"/>
        <v>46057.984776757599</v>
      </c>
      <c r="K46">
        <f>'no invest limit first bids'!B46</f>
        <v>23110.069631992399</v>
      </c>
    </row>
    <row r="47" spans="1:11">
      <c r="A47" t="s">
        <v>148</v>
      </c>
      <c r="B47">
        <v>46057.984776757599</v>
      </c>
      <c r="C47">
        <v>0</v>
      </c>
      <c r="D47">
        <v>8700000</v>
      </c>
      <c r="E47">
        <v>35055085.5379197</v>
      </c>
      <c r="I47">
        <v>45</v>
      </c>
      <c r="J47">
        <f t="shared" si="0"/>
        <v>46057.984776757599</v>
      </c>
      <c r="K47">
        <f>'no invest limit first bids'!B47</f>
        <v>23279.2283320032</v>
      </c>
    </row>
    <row r="48" spans="1:11">
      <c r="A48" t="s">
        <v>149</v>
      </c>
      <c r="B48">
        <v>46057.984776757599</v>
      </c>
      <c r="C48">
        <v>0</v>
      </c>
      <c r="D48">
        <v>8700000</v>
      </c>
      <c r="E48">
        <v>35055085.5379197</v>
      </c>
      <c r="I48">
        <v>46</v>
      </c>
      <c r="J48">
        <f t="shared" si="0"/>
        <v>46057.984776757599</v>
      </c>
      <c r="K48">
        <f>'no invest limit first bids'!B48</f>
        <v>23593.513421533698</v>
      </c>
    </row>
    <row r="49" spans="1:11">
      <c r="A49" t="s">
        <v>150</v>
      </c>
      <c r="B49">
        <v>46057.984776757599</v>
      </c>
      <c r="C49">
        <v>0</v>
      </c>
      <c r="D49">
        <v>8700000</v>
      </c>
      <c r="E49">
        <v>35055085.5379197</v>
      </c>
      <c r="I49">
        <v>47</v>
      </c>
      <c r="J49">
        <f t="shared" si="0"/>
        <v>46057.984776757599</v>
      </c>
      <c r="K49">
        <f>'no invest limit first bids'!B49</f>
        <v>23906.103057598801</v>
      </c>
    </row>
    <row r="50" spans="1:11">
      <c r="A50" t="s">
        <v>151</v>
      </c>
      <c r="B50">
        <v>46057.984776757599</v>
      </c>
      <c r="C50">
        <v>0</v>
      </c>
      <c r="D50">
        <v>8700000</v>
      </c>
      <c r="E50">
        <v>35055085.5379197</v>
      </c>
      <c r="I50">
        <v>48</v>
      </c>
      <c r="J50">
        <f t="shared" si="0"/>
        <v>46057.984776757599</v>
      </c>
      <c r="K50">
        <f>'no invest limit first bids'!B50</f>
        <v>24213.904202259801</v>
      </c>
    </row>
    <row r="51" spans="1:11">
      <c r="A51" t="s">
        <v>152</v>
      </c>
      <c r="B51">
        <v>46057.984776757599</v>
      </c>
      <c r="C51">
        <v>0</v>
      </c>
      <c r="D51">
        <v>8700000</v>
      </c>
      <c r="E51">
        <v>35055085.5379197</v>
      </c>
      <c r="I51">
        <v>49</v>
      </c>
      <c r="J51">
        <f t="shared" si="0"/>
        <v>46057.984776757599</v>
      </c>
      <c r="K51">
        <f>'no invest limit first bids'!B51</f>
        <v>24515.602030443399</v>
      </c>
    </row>
    <row r="52" spans="1:11">
      <c r="A52" t="s">
        <v>153</v>
      </c>
      <c r="B52">
        <v>46057.984776757599</v>
      </c>
      <c r="C52">
        <v>0</v>
      </c>
      <c r="D52">
        <v>8700000</v>
      </c>
      <c r="E52">
        <v>35055085.5379197</v>
      </c>
      <c r="I52">
        <v>50</v>
      </c>
      <c r="J52">
        <f t="shared" si="0"/>
        <v>46057.984776757599</v>
      </c>
      <c r="K52">
        <f>'no invest limit first bids'!B52</f>
        <v>24814.097176353302</v>
      </c>
    </row>
    <row r="53" spans="1:11">
      <c r="A53" t="s">
        <v>154</v>
      </c>
      <c r="B53">
        <v>46057.984776757599</v>
      </c>
      <c r="C53">
        <v>0</v>
      </c>
      <c r="D53">
        <v>8700000</v>
      </c>
      <c r="E53">
        <v>35055085.5379197</v>
      </c>
      <c r="I53">
        <v>51</v>
      </c>
      <c r="J53">
        <f t="shared" si="0"/>
        <v>46057.984776757599</v>
      </c>
      <c r="K53">
        <f>'no invest limit first bids'!B53</f>
        <v>26457.648089573799</v>
      </c>
    </row>
    <row r="54" spans="1:11">
      <c r="A54" t="s">
        <v>155</v>
      </c>
      <c r="B54">
        <v>46057.984776757599</v>
      </c>
      <c r="C54">
        <v>0</v>
      </c>
      <c r="D54">
        <v>8700000</v>
      </c>
      <c r="E54">
        <v>35055085.5379197</v>
      </c>
      <c r="I54">
        <v>52</v>
      </c>
      <c r="J54">
        <f t="shared" si="0"/>
        <v>46057.984776757599</v>
      </c>
      <c r="K54">
        <f>'no invest limit first bids'!B54</f>
        <v>0</v>
      </c>
    </row>
    <row r="55" spans="1:11">
      <c r="A55" t="s">
        <v>156</v>
      </c>
      <c r="B55">
        <v>46057.984776757599</v>
      </c>
      <c r="C55">
        <v>0</v>
      </c>
      <c r="D55">
        <v>8700000</v>
      </c>
      <c r="E55">
        <v>35055085.5379197</v>
      </c>
      <c r="I55">
        <v>53</v>
      </c>
      <c r="J55">
        <f t="shared" si="0"/>
        <v>46057.984776757599</v>
      </c>
      <c r="K55">
        <f>'no invest limit first bids'!B55</f>
        <v>0</v>
      </c>
    </row>
    <row r="56" spans="1:11">
      <c r="A56" t="s">
        <v>157</v>
      </c>
      <c r="B56">
        <v>46057.984776757599</v>
      </c>
      <c r="C56">
        <v>0</v>
      </c>
      <c r="D56">
        <v>8700000</v>
      </c>
      <c r="E56">
        <v>35055085.5379197</v>
      </c>
      <c r="I56">
        <v>54</v>
      </c>
      <c r="J56">
        <f t="shared" si="0"/>
        <v>46057.984776757599</v>
      </c>
      <c r="K56">
        <f>'no invest limit first bids'!B56</f>
        <v>0</v>
      </c>
    </row>
    <row r="57" spans="1:11">
      <c r="A57" t="s">
        <v>159</v>
      </c>
      <c r="B57">
        <v>46057.984776757599</v>
      </c>
      <c r="C57">
        <v>0</v>
      </c>
      <c r="D57">
        <v>8700000</v>
      </c>
      <c r="E57">
        <v>35055085.5379197</v>
      </c>
      <c r="I57">
        <v>55</v>
      </c>
      <c r="J57">
        <f t="shared" si="0"/>
        <v>46057.984776757599</v>
      </c>
      <c r="K57">
        <f>'no invest limit first bids'!B57</f>
        <v>0</v>
      </c>
    </row>
    <row r="58" spans="1:11">
      <c r="A58" t="s">
        <v>160</v>
      </c>
      <c r="B58">
        <v>46057.984776757599</v>
      </c>
      <c r="C58">
        <v>0</v>
      </c>
      <c r="D58">
        <v>8700000</v>
      </c>
      <c r="E58">
        <v>35055085.5379197</v>
      </c>
      <c r="I58">
        <v>56</v>
      </c>
      <c r="J58">
        <f t="shared" si="0"/>
        <v>46057.984776757599</v>
      </c>
      <c r="K58">
        <f>'no invest limit first bids'!B58</f>
        <v>0</v>
      </c>
    </row>
    <row r="59" spans="1:11">
      <c r="A59" t="s">
        <v>161</v>
      </c>
      <c r="B59">
        <v>46057.984776757599</v>
      </c>
      <c r="C59">
        <v>0</v>
      </c>
      <c r="D59">
        <v>8700000</v>
      </c>
      <c r="E59">
        <v>35055085.5379197</v>
      </c>
      <c r="I59">
        <v>57</v>
      </c>
      <c r="J59">
        <f t="shared" si="0"/>
        <v>46057.984776757599</v>
      </c>
      <c r="K59">
        <f>'no invest limit first bids'!B59</f>
        <v>0</v>
      </c>
    </row>
    <row r="60" spans="1:11">
      <c r="A60" t="s">
        <v>162</v>
      </c>
      <c r="B60">
        <v>46058.182642151703</v>
      </c>
      <c r="C60">
        <v>-187.97212438314401</v>
      </c>
      <c r="D60">
        <v>8700000</v>
      </c>
      <c r="E60">
        <v>35055085.5379197</v>
      </c>
      <c r="I60">
        <v>58</v>
      </c>
      <c r="J60">
        <f t="shared" si="0"/>
        <v>46058.182642151703</v>
      </c>
      <c r="K60">
        <f>'no invest limit first bids'!B60</f>
        <v>0</v>
      </c>
    </row>
    <row r="61" spans="1:11">
      <c r="A61" t="s">
        <v>158</v>
      </c>
      <c r="B61">
        <v>46058.416445351999</v>
      </c>
      <c r="C61">
        <v>-410.085164664167</v>
      </c>
      <c r="D61">
        <v>8700000</v>
      </c>
      <c r="E61">
        <v>35055085.5379197</v>
      </c>
      <c r="I61">
        <v>59</v>
      </c>
      <c r="J61">
        <f t="shared" si="0"/>
        <v>46058.416445351999</v>
      </c>
      <c r="K61">
        <f>'no invest limit first bids'!B61</f>
        <v>0</v>
      </c>
    </row>
    <row r="62" spans="1:11">
      <c r="A62" t="s">
        <v>92</v>
      </c>
      <c r="B62">
        <v>46616.194498820303</v>
      </c>
      <c r="C62">
        <v>540978692.29086995</v>
      </c>
      <c r="D62">
        <v>117000000</v>
      </c>
      <c r="E62">
        <v>435166578.970586</v>
      </c>
      <c r="I62">
        <v>60</v>
      </c>
      <c r="J62">
        <f t="shared" si="0"/>
        <v>46616.194498820303</v>
      </c>
      <c r="K62">
        <f>'no invest limit first bids'!B62</f>
        <v>0</v>
      </c>
    </row>
    <row r="63" spans="1:11">
      <c r="A63" t="s">
        <v>90</v>
      </c>
      <c r="B63">
        <v>46930.184125470303</v>
      </c>
      <c r="C63">
        <v>540903334.78047395</v>
      </c>
      <c r="D63">
        <v>117000000</v>
      </c>
      <c r="E63">
        <v>435166578.970586</v>
      </c>
      <c r="I63">
        <v>61</v>
      </c>
      <c r="J63">
        <f t="shared" si="0"/>
        <v>46930.184125470303</v>
      </c>
      <c r="K63">
        <f>'no invest limit first bids'!B63</f>
        <v>0</v>
      </c>
    </row>
    <row r="64" spans="1:11">
      <c r="A64" t="s">
        <v>89</v>
      </c>
      <c r="B64">
        <v>47242.067617903398</v>
      </c>
      <c r="C64">
        <v>540828482.74229002</v>
      </c>
      <c r="D64">
        <v>117000000</v>
      </c>
      <c r="E64">
        <v>435166578.970586</v>
      </c>
      <c r="I64">
        <v>62</v>
      </c>
      <c r="J64">
        <f t="shared" si="0"/>
        <v>47242.067617903398</v>
      </c>
      <c r="K64">
        <f>'no invest limit first bids'!B64</f>
        <v>0</v>
      </c>
    </row>
    <row r="65" spans="1:11">
      <c r="A65" t="s">
        <v>130</v>
      </c>
      <c r="B65">
        <v>47548.792661403801</v>
      </c>
      <c r="C65">
        <v>540754868.73184896</v>
      </c>
      <c r="D65">
        <v>117000000</v>
      </c>
      <c r="E65">
        <v>435166578.970586</v>
      </c>
      <c r="I65">
        <v>63</v>
      </c>
      <c r="J65">
        <f t="shared" si="0"/>
        <v>47548.792661403801</v>
      </c>
      <c r="K65">
        <f>'no invest limit first bids'!B65</f>
        <v>0</v>
      </c>
    </row>
    <row r="66" spans="1:11">
      <c r="A66" t="s">
        <v>129</v>
      </c>
      <c r="B66">
        <v>47849.660901747397</v>
      </c>
      <c r="C66">
        <v>540682660.35416698</v>
      </c>
      <c r="D66">
        <v>117000000</v>
      </c>
      <c r="E66">
        <v>435166578.970586</v>
      </c>
      <c r="I66">
        <v>64</v>
      </c>
      <c r="J66">
        <f t="shared" si="0"/>
        <v>47849.660901747397</v>
      </c>
      <c r="K66">
        <f>'no invest limit first bids'!B66</f>
        <v>0</v>
      </c>
    </row>
    <row r="67" spans="1:11">
      <c r="A67" t="s">
        <v>128</v>
      </c>
      <c r="B67">
        <v>48147.163089765301</v>
      </c>
      <c r="C67">
        <v>540611259.82904303</v>
      </c>
      <c r="D67">
        <v>117000000</v>
      </c>
      <c r="E67">
        <v>435166578.970586</v>
      </c>
      <c r="I67">
        <v>65</v>
      </c>
      <c r="J67">
        <f t="shared" ref="J67" si="1">B67</f>
        <v>48147.163089765301</v>
      </c>
      <c r="K67">
        <f>'no invest limit first bids'!B67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EAF2-7C7A-4817-9111-260F3D63E284}">
  <dimension ref="A1:E53"/>
  <sheetViews>
    <sheetView workbookViewId="0">
      <selection activeCell="E1" sqref="A1:E1"/>
    </sheetView>
  </sheetViews>
  <sheetFormatPr defaultRowHeight="15"/>
  <sheetData>
    <row r="1" spans="1: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</row>
    <row r="3" spans="1:5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5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5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5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5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5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5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5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5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5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5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5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5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5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C60AEAF2-7C7A-4817-9111-260F3D63E284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88D-3C3F-4F55-A837-090AD1E5C29C}">
  <dimension ref="A1:O56"/>
  <sheetViews>
    <sheetView workbookViewId="0">
      <selection activeCell="J1" sqref="J1:J1048576"/>
    </sheetView>
  </sheetViews>
  <sheetFormatPr defaultRowHeight="15"/>
  <cols>
    <col min="1" max="1" width="15.42578125" customWidth="1"/>
    <col min="9" max="9" width="24.42578125" customWidth="1"/>
  </cols>
  <sheetData>
    <row r="1" spans="1:15">
      <c r="A1" t="s">
        <v>79</v>
      </c>
      <c r="B1" t="s">
        <v>223</v>
      </c>
      <c r="C1" t="s">
        <v>81</v>
      </c>
      <c r="D1" t="s">
        <v>82</v>
      </c>
      <c r="E1" t="s">
        <v>83</v>
      </c>
      <c r="I1" t="s">
        <v>79</v>
      </c>
      <c r="J1" t="s">
        <v>223</v>
      </c>
      <c r="K1" t="s">
        <v>81</v>
      </c>
      <c r="L1" t="s">
        <v>82</v>
      </c>
      <c r="M1" t="s">
        <v>83</v>
      </c>
    </row>
    <row r="2" spans="1:15">
      <c r="A2" t="s">
        <v>175</v>
      </c>
      <c r="B2">
        <v>0</v>
      </c>
      <c r="C2">
        <v>353853381.28795302</v>
      </c>
      <c r="D2">
        <v>28350000</v>
      </c>
      <c r="E2">
        <v>200796610.312168</v>
      </c>
      <c r="I2" t="s">
        <v>225</v>
      </c>
      <c r="J2">
        <v>0</v>
      </c>
      <c r="K2">
        <v>359151025.71260202</v>
      </c>
      <c r="L2">
        <v>28350000</v>
      </c>
      <c r="M2">
        <v>0</v>
      </c>
    </row>
    <row r="3" spans="1:15">
      <c r="A3" t="s">
        <v>183</v>
      </c>
      <c r="B3">
        <v>0</v>
      </c>
      <c r="C3">
        <v>393307640.63936001</v>
      </c>
      <c r="D3">
        <v>31500000</v>
      </c>
      <c r="E3">
        <v>223107344.78954101</v>
      </c>
      <c r="I3" t="s">
        <v>227</v>
      </c>
      <c r="J3">
        <v>0</v>
      </c>
      <c r="K3">
        <v>39908342.445034198</v>
      </c>
      <c r="L3">
        <v>3150000</v>
      </c>
      <c r="M3">
        <v>0</v>
      </c>
      <c r="O3" t="s">
        <v>232</v>
      </c>
    </row>
    <row r="4" spans="1:15">
      <c r="A4" t="s">
        <v>190</v>
      </c>
      <c r="B4">
        <v>0</v>
      </c>
      <c r="C4">
        <v>393444798.80682403</v>
      </c>
      <c r="D4">
        <v>31500000</v>
      </c>
      <c r="E4">
        <v>223107344.78954101</v>
      </c>
      <c r="I4" t="s">
        <v>228</v>
      </c>
      <c r="J4">
        <v>0</v>
      </c>
      <c r="K4">
        <v>84000480.4118976</v>
      </c>
      <c r="L4">
        <v>19475000</v>
      </c>
      <c r="M4">
        <v>0</v>
      </c>
      <c r="O4" t="s">
        <v>233</v>
      </c>
    </row>
    <row r="5" spans="1:15">
      <c r="A5" t="s">
        <v>200</v>
      </c>
      <c r="B5">
        <v>0</v>
      </c>
      <c r="C5">
        <v>354338157.60041499</v>
      </c>
      <c r="D5">
        <v>28350000</v>
      </c>
      <c r="E5">
        <v>200796610.312168</v>
      </c>
      <c r="I5" t="s">
        <v>175</v>
      </c>
      <c r="J5">
        <v>0</v>
      </c>
      <c r="K5">
        <v>359248353.21057999</v>
      </c>
      <c r="L5">
        <v>28350000</v>
      </c>
      <c r="M5">
        <v>200796610.29635701</v>
      </c>
      <c r="O5" t="s">
        <v>234</v>
      </c>
    </row>
    <row r="6" spans="1:15">
      <c r="A6" t="s">
        <v>205</v>
      </c>
      <c r="B6">
        <v>0</v>
      </c>
      <c r="C6">
        <v>354430020.93875003</v>
      </c>
      <c r="D6">
        <v>28350000</v>
      </c>
      <c r="E6">
        <v>200796610.312168</v>
      </c>
      <c r="I6" t="s">
        <v>183</v>
      </c>
      <c r="J6">
        <v>0</v>
      </c>
      <c r="K6">
        <v>399301851.0654</v>
      </c>
      <c r="L6">
        <v>31500000</v>
      </c>
      <c r="M6">
        <v>223107344.77373001</v>
      </c>
    </row>
    <row r="7" spans="1:15">
      <c r="A7" t="s">
        <v>207</v>
      </c>
      <c r="B7">
        <v>0</v>
      </c>
      <c r="C7">
        <v>39383633.537883602</v>
      </c>
      <c r="D7">
        <v>3150000</v>
      </c>
      <c r="E7">
        <v>22310734.493183501</v>
      </c>
      <c r="I7" t="s">
        <v>190</v>
      </c>
      <c r="J7">
        <v>0</v>
      </c>
      <c r="K7">
        <v>399435631.11887097</v>
      </c>
      <c r="L7">
        <v>31500000</v>
      </c>
      <c r="M7">
        <v>223107344.77373001</v>
      </c>
    </row>
    <row r="8" spans="1:15">
      <c r="A8" t="s">
        <v>169</v>
      </c>
      <c r="B8">
        <v>39674.740673856599</v>
      </c>
      <c r="C8">
        <v>21433217.750909001</v>
      </c>
      <c r="D8">
        <v>1080000</v>
      </c>
      <c r="E8">
        <v>67962906.559536994</v>
      </c>
      <c r="I8" t="s">
        <v>200</v>
      </c>
      <c r="J8">
        <v>0</v>
      </c>
      <c r="K8">
        <v>359724048.873671</v>
      </c>
      <c r="L8">
        <v>28350000</v>
      </c>
      <c r="M8">
        <v>200796610.29635701</v>
      </c>
    </row>
    <row r="9" spans="1:15">
      <c r="A9" t="s">
        <v>171</v>
      </c>
      <c r="B9">
        <v>39674.740678938397</v>
      </c>
      <c r="C9">
        <v>17146574.200727198</v>
      </c>
      <c r="D9">
        <v>864000</v>
      </c>
      <c r="E9">
        <v>54370325.252508096</v>
      </c>
      <c r="I9" t="s">
        <v>204</v>
      </c>
      <c r="J9">
        <v>34514.2154919065</v>
      </c>
      <c r="K9">
        <v>129378595.74915101</v>
      </c>
      <c r="L9">
        <v>29925000</v>
      </c>
      <c r="M9">
        <v>102715189.11313599</v>
      </c>
    </row>
    <row r="10" spans="1:15">
      <c r="A10" t="s">
        <v>170</v>
      </c>
      <c r="B10">
        <v>39674.740690488099</v>
      </c>
      <c r="C10">
        <v>11788269.7629999</v>
      </c>
      <c r="D10">
        <v>594000</v>
      </c>
      <c r="E10">
        <v>37379598.618722104</v>
      </c>
      <c r="I10" t="s">
        <v>203</v>
      </c>
      <c r="J10">
        <v>34636.742736414701</v>
      </c>
      <c r="K10">
        <v>57496451.966464601</v>
      </c>
      <c r="L10">
        <v>13300000</v>
      </c>
      <c r="M10">
        <v>45651195.161394097</v>
      </c>
    </row>
    <row r="11" spans="1:15">
      <c r="A11" t="s">
        <v>172</v>
      </c>
      <c r="B11">
        <v>39674.740755166298</v>
      </c>
      <c r="C11">
        <v>4286643.5501818098</v>
      </c>
      <c r="D11">
        <v>216000</v>
      </c>
      <c r="E11">
        <v>13592581.331421699</v>
      </c>
      <c r="I11" t="s">
        <v>201</v>
      </c>
      <c r="J11">
        <v>34759.882617144802</v>
      </c>
      <c r="K11">
        <v>158101020.251553</v>
      </c>
      <c r="L11">
        <v>36575000</v>
      </c>
      <c r="M11">
        <v>125540786.69383299</v>
      </c>
    </row>
    <row r="12" spans="1:15">
      <c r="A12" t="s">
        <v>168</v>
      </c>
      <c r="B12">
        <v>39674.740789045398</v>
      </c>
      <c r="C12">
        <v>3214982.6626363602</v>
      </c>
      <c r="D12">
        <v>162000</v>
      </c>
      <c r="E12">
        <v>10194436.004664499</v>
      </c>
      <c r="I12" t="s">
        <v>199</v>
      </c>
      <c r="J12">
        <v>34883.638197279397</v>
      </c>
      <c r="K12">
        <v>57486082.357108302</v>
      </c>
      <c r="L12">
        <v>13300000</v>
      </c>
      <c r="M12">
        <v>45651195.161394097</v>
      </c>
    </row>
    <row r="13" spans="1:15">
      <c r="A13" t="s">
        <v>221</v>
      </c>
      <c r="B13">
        <v>40847.762180877398</v>
      </c>
      <c r="C13">
        <v>22273701.560335498</v>
      </c>
      <c r="D13">
        <v>39150000</v>
      </c>
      <c r="E13">
        <v>157747884.88358599</v>
      </c>
      <c r="I13" t="s">
        <v>198</v>
      </c>
      <c r="J13">
        <v>35258.629996113399</v>
      </c>
      <c r="K13">
        <v>71837915.876946598</v>
      </c>
      <c r="L13">
        <v>16625000</v>
      </c>
      <c r="M13">
        <v>57063993.951742597</v>
      </c>
    </row>
    <row r="14" spans="1:15">
      <c r="A14" t="s">
        <v>219</v>
      </c>
      <c r="B14">
        <v>40855.5518261908</v>
      </c>
      <c r="C14">
        <v>9884622.5954905394</v>
      </c>
      <c r="D14">
        <v>17400000</v>
      </c>
      <c r="E14">
        <v>70110171.065253094</v>
      </c>
      <c r="I14" t="s">
        <v>196</v>
      </c>
      <c r="J14">
        <v>35384.879313142301</v>
      </c>
      <c r="K14">
        <v>143662575.57560501</v>
      </c>
      <c r="L14">
        <v>33250000</v>
      </c>
      <c r="M14">
        <v>114127987.903485</v>
      </c>
    </row>
    <row r="15" spans="1:15">
      <c r="A15" t="s">
        <v>222</v>
      </c>
      <c r="B15">
        <v>40870.294848050296</v>
      </c>
      <c r="C15">
        <v>32033985.2515423</v>
      </c>
      <c r="D15">
        <v>56550000</v>
      </c>
      <c r="E15">
        <v>227858055.93825299</v>
      </c>
      <c r="I15" t="s">
        <v>194</v>
      </c>
      <c r="J15">
        <v>35511.759876756601</v>
      </c>
      <c r="K15">
        <v>57459701.246570297</v>
      </c>
      <c r="L15">
        <v>13300000</v>
      </c>
      <c r="M15">
        <v>45651195.161394097</v>
      </c>
    </row>
    <row r="16" spans="1:15">
      <c r="A16" t="s">
        <v>220</v>
      </c>
      <c r="B16">
        <v>40917.932851635</v>
      </c>
      <c r="C16">
        <v>9766098.6471464392</v>
      </c>
      <c r="D16">
        <v>17400000</v>
      </c>
      <c r="E16">
        <v>70110171.065253094</v>
      </c>
      <c r="I16" t="s">
        <v>192</v>
      </c>
      <c r="J16">
        <v>35639.274843188803</v>
      </c>
      <c r="K16">
        <v>71817932.022475198</v>
      </c>
      <c r="L16">
        <v>16625000</v>
      </c>
      <c r="M16">
        <v>57063993.951742597</v>
      </c>
    </row>
    <row r="17" spans="1:13">
      <c r="A17" t="s">
        <v>217</v>
      </c>
      <c r="B17">
        <v>40943.705628430696</v>
      </c>
      <c r="C17">
        <v>7287847.7810726101</v>
      </c>
      <c r="D17">
        <v>13050000</v>
      </c>
      <c r="E17">
        <v>52582628.301586397</v>
      </c>
      <c r="I17" t="s">
        <v>188</v>
      </c>
      <c r="J17">
        <v>36286.4772948842</v>
      </c>
      <c r="K17">
        <v>157924698.56627399</v>
      </c>
      <c r="L17">
        <v>36575000</v>
      </c>
      <c r="M17">
        <v>125540786.69383299</v>
      </c>
    </row>
    <row r="18" spans="1:13">
      <c r="A18" t="s">
        <v>218</v>
      </c>
      <c r="B18">
        <v>40993.626501253399</v>
      </c>
      <c r="C18">
        <v>7216710.5373002803</v>
      </c>
      <c r="D18">
        <v>13050000</v>
      </c>
      <c r="E18">
        <v>52582628.301586397</v>
      </c>
      <c r="I18" t="s">
        <v>186</v>
      </c>
      <c r="J18">
        <v>36417.865848407397</v>
      </c>
      <c r="K18">
        <v>71777055.994701207</v>
      </c>
      <c r="L18">
        <v>16625000</v>
      </c>
      <c r="M18">
        <v>57063993.951742597</v>
      </c>
    </row>
    <row r="19" spans="1:13">
      <c r="A19" t="s">
        <v>216</v>
      </c>
      <c r="B19">
        <v>41003.376901156596</v>
      </c>
      <c r="C19">
        <v>2400938.74620366</v>
      </c>
      <c r="D19">
        <v>4350000</v>
      </c>
      <c r="E19">
        <v>17527542.774253</v>
      </c>
      <c r="I19" t="s">
        <v>185</v>
      </c>
      <c r="J19">
        <v>36549.911344697903</v>
      </c>
      <c r="K19">
        <v>114832197.769833</v>
      </c>
      <c r="L19">
        <v>26600000</v>
      </c>
      <c r="M19">
        <v>91302390.322788194</v>
      </c>
    </row>
    <row r="20" spans="1:13">
      <c r="A20" t="s">
        <v>215</v>
      </c>
      <c r="B20">
        <v>41078.109518241799</v>
      </c>
      <c r="C20">
        <v>4730881.4955899697</v>
      </c>
      <c r="D20">
        <v>8700000</v>
      </c>
      <c r="E20">
        <v>35055085.5379197</v>
      </c>
      <c r="I20" t="s">
        <v>184</v>
      </c>
      <c r="J20">
        <v>36682.617068469503</v>
      </c>
      <c r="K20">
        <v>129173681.800166</v>
      </c>
      <c r="L20">
        <v>29925000</v>
      </c>
      <c r="M20">
        <v>102715189.11313599</v>
      </c>
    </row>
    <row r="21" spans="1:13">
      <c r="A21" t="s">
        <v>211</v>
      </c>
      <c r="B21">
        <v>43376.503719730899</v>
      </c>
      <c r="C21">
        <v>40806701.448071502</v>
      </c>
      <c r="D21">
        <v>9500000</v>
      </c>
      <c r="E21">
        <v>32607996.5596634</v>
      </c>
      <c r="I21" t="s">
        <v>182</v>
      </c>
      <c r="J21">
        <v>36815.986320860298</v>
      </c>
      <c r="K21">
        <v>172214771.207753</v>
      </c>
      <c r="L21">
        <v>39900000</v>
      </c>
      <c r="M21">
        <v>136953585.484182</v>
      </c>
    </row>
    <row r="22" spans="1:13">
      <c r="A22" t="s">
        <v>212</v>
      </c>
      <c r="B22">
        <v>43376.503719730899</v>
      </c>
      <c r="C22">
        <v>40806701.448071502</v>
      </c>
      <c r="D22">
        <v>9500000</v>
      </c>
      <c r="E22">
        <v>32607996.5596634</v>
      </c>
      <c r="I22" t="s">
        <v>180</v>
      </c>
      <c r="J22">
        <v>36950.022419512599</v>
      </c>
      <c r="K22">
        <v>100448764.88460501</v>
      </c>
      <c r="L22">
        <v>23275000</v>
      </c>
      <c r="M22">
        <v>79889591.532439604</v>
      </c>
    </row>
    <row r="23" spans="1:13">
      <c r="A23" t="s">
        <v>213</v>
      </c>
      <c r="B23">
        <v>43376.503719730899</v>
      </c>
      <c r="C23">
        <v>40806701.448071502</v>
      </c>
      <c r="D23">
        <v>9500000</v>
      </c>
      <c r="E23">
        <v>32607996.5596634</v>
      </c>
      <c r="I23" t="s">
        <v>179</v>
      </c>
      <c r="J23">
        <v>37084.728698659303</v>
      </c>
      <c r="K23">
        <v>114787273.11210001</v>
      </c>
      <c r="L23">
        <v>26600000</v>
      </c>
      <c r="M23">
        <v>91302390.322788194</v>
      </c>
    </row>
    <row r="24" spans="1:13">
      <c r="A24" t="s">
        <v>214</v>
      </c>
      <c r="B24">
        <v>43376.503719730899</v>
      </c>
      <c r="C24">
        <v>40806701.448071502</v>
      </c>
      <c r="D24">
        <v>9500000</v>
      </c>
      <c r="E24">
        <v>32607996.5596634</v>
      </c>
      <c r="I24" t="s">
        <v>177</v>
      </c>
      <c r="J24">
        <v>37219.5141777803</v>
      </c>
      <c r="K24">
        <v>71734969.457409099</v>
      </c>
      <c r="L24">
        <v>16625000</v>
      </c>
      <c r="M24">
        <v>57063993.951742597</v>
      </c>
    </row>
    <row r="25" spans="1:13">
      <c r="A25" t="s">
        <v>210</v>
      </c>
      <c r="B25">
        <v>43376.504698477103</v>
      </c>
      <c r="C25">
        <v>14282345.506825</v>
      </c>
      <c r="D25">
        <v>3325000</v>
      </c>
      <c r="E25">
        <v>11412798.806159001</v>
      </c>
      <c r="I25" t="s">
        <v>231</v>
      </c>
      <c r="J25">
        <v>37354.657254484096</v>
      </c>
      <c r="K25">
        <v>186492473.559293</v>
      </c>
      <c r="L25">
        <v>43225000</v>
      </c>
      <c r="M25">
        <v>148366384.27452999</v>
      </c>
    </row>
    <row r="26" spans="1:13">
      <c r="A26" t="s">
        <v>209</v>
      </c>
      <c r="B26">
        <v>43499.030652330599</v>
      </c>
      <c r="C26">
        <v>99967412.795303807</v>
      </c>
      <c r="D26">
        <v>23275000</v>
      </c>
      <c r="E26">
        <v>79889591.548250094</v>
      </c>
      <c r="I26" t="s">
        <v>219</v>
      </c>
      <c r="J26">
        <v>37457.707307352503</v>
      </c>
      <c r="K26">
        <v>16340527.170696899</v>
      </c>
      <c r="L26">
        <v>17400000</v>
      </c>
      <c r="M26">
        <v>70110171.054666698</v>
      </c>
    </row>
    <row r="27" spans="1:13">
      <c r="A27" t="s">
        <v>208</v>
      </c>
      <c r="B27">
        <v>43622.170401605799</v>
      </c>
      <c r="C27">
        <v>257035788.03617999</v>
      </c>
      <c r="D27">
        <v>59850000</v>
      </c>
      <c r="E27">
        <v>205430378.24208301</v>
      </c>
      <c r="I27" t="s">
        <v>230</v>
      </c>
      <c r="J27">
        <v>37485.9988916929</v>
      </c>
      <c r="K27">
        <v>143441958.01985699</v>
      </c>
      <c r="L27">
        <v>33250000</v>
      </c>
      <c r="M27">
        <v>114127987.903485</v>
      </c>
    </row>
    <row r="28" spans="1:13">
      <c r="A28" t="s">
        <v>206</v>
      </c>
      <c r="B28">
        <v>43745.926149046601</v>
      </c>
      <c r="C28">
        <v>85670799.410511702</v>
      </c>
      <c r="D28">
        <v>19950000</v>
      </c>
      <c r="E28">
        <v>68476792.757901594</v>
      </c>
      <c r="I28" t="s">
        <v>222</v>
      </c>
      <c r="J28">
        <v>37508.717038652801</v>
      </c>
      <c r="K28">
        <v>52791728.213985197</v>
      </c>
      <c r="L28">
        <v>56550000</v>
      </c>
      <c r="M28">
        <v>227858055.92766601</v>
      </c>
    </row>
    <row r="29" spans="1:13">
      <c r="A29" t="s">
        <v>204</v>
      </c>
      <c r="B29">
        <v>43995.296653253303</v>
      </c>
      <c r="C29">
        <v>128482633.59521399</v>
      </c>
      <c r="D29">
        <v>29925000</v>
      </c>
      <c r="E29">
        <v>102715189.128947</v>
      </c>
      <c r="I29" t="s">
        <v>220</v>
      </c>
      <c r="J29">
        <v>37517.594147998301</v>
      </c>
      <c r="K29">
        <v>16226742.1734697</v>
      </c>
      <c r="L29">
        <v>17400000</v>
      </c>
      <c r="M29">
        <v>70110171.054666698</v>
      </c>
    </row>
    <row r="30" spans="1:13">
      <c r="A30" t="s">
        <v>203</v>
      </c>
      <c r="B30">
        <v>44120.918073361201</v>
      </c>
      <c r="C30">
        <v>57098116.618123397</v>
      </c>
      <c r="D30">
        <v>13300000</v>
      </c>
      <c r="E30">
        <v>45651195.177204601</v>
      </c>
      <c r="I30" t="s">
        <v>217</v>
      </c>
      <c r="J30">
        <v>37529.793304513798</v>
      </c>
      <c r="K30">
        <v>12152672.832067801</v>
      </c>
      <c r="L30">
        <v>13050000</v>
      </c>
      <c r="M30">
        <v>52582628.291000001</v>
      </c>
    </row>
    <row r="31" spans="1:13">
      <c r="A31" t="s">
        <v>201</v>
      </c>
      <c r="B31">
        <v>44247.167150836198</v>
      </c>
      <c r="C31">
        <v>157005238.90372199</v>
      </c>
      <c r="D31">
        <v>36575000</v>
      </c>
      <c r="E31">
        <v>125540786.709644</v>
      </c>
      <c r="I31" t="s">
        <v>224</v>
      </c>
      <c r="J31">
        <v>37551.215525157299</v>
      </c>
      <c r="K31">
        <v>28285007.7245185</v>
      </c>
      <c r="L31">
        <v>30450000</v>
      </c>
      <c r="M31">
        <v>122692799.34566601</v>
      </c>
    </row>
    <row r="32" spans="1:13">
      <c r="A32" t="s">
        <v>199</v>
      </c>
      <c r="B32">
        <v>44374.047954004403</v>
      </c>
      <c r="C32">
        <v>57087485.1631364</v>
      </c>
      <c r="D32">
        <v>13300000</v>
      </c>
      <c r="E32">
        <v>45651195.177204601</v>
      </c>
      <c r="I32" t="s">
        <v>218</v>
      </c>
      <c r="J32">
        <v>37583.174296577599</v>
      </c>
      <c r="K32">
        <v>12076604.9183768</v>
      </c>
      <c r="L32">
        <v>13050000</v>
      </c>
      <c r="M32">
        <v>52582628.291000001</v>
      </c>
    </row>
    <row r="33" spans="1:13">
      <c r="A33" t="s">
        <v>198</v>
      </c>
      <c r="B33">
        <v>44758.5086903837</v>
      </c>
      <c r="C33">
        <v>71339172.261307999</v>
      </c>
      <c r="D33">
        <v>16625000</v>
      </c>
      <c r="E33">
        <v>57063993.967553101</v>
      </c>
      <c r="I33" t="s">
        <v>216</v>
      </c>
      <c r="J33">
        <v>37590.833941332901</v>
      </c>
      <c r="K33">
        <v>4021896.6415335201</v>
      </c>
      <c r="L33">
        <v>4350000</v>
      </c>
      <c r="M33">
        <v>17527542.7636666</v>
      </c>
    </row>
    <row r="34" spans="1:13">
      <c r="A34" t="s">
        <v>196</v>
      </c>
      <c r="B34">
        <v>44887.945810297701</v>
      </c>
      <c r="C34">
        <v>142664753.60921401</v>
      </c>
      <c r="D34">
        <v>33250000</v>
      </c>
      <c r="E34">
        <v>114127987.919295</v>
      </c>
      <c r="I34" t="s">
        <v>229</v>
      </c>
      <c r="J34">
        <v>37615.828973986303</v>
      </c>
      <c r="K34">
        <v>260219962.633921</v>
      </c>
      <c r="L34">
        <v>60325000</v>
      </c>
      <c r="M34">
        <v>207060778.05346599</v>
      </c>
    </row>
    <row r="35" spans="1:13">
      <c r="A35" t="s">
        <v>194</v>
      </c>
      <c r="B35">
        <v>45018.030493005201</v>
      </c>
      <c r="C35">
        <v>57060437.896498397</v>
      </c>
      <c r="D35">
        <v>13300000</v>
      </c>
      <c r="E35">
        <v>45651195.177204601</v>
      </c>
      <c r="I35" t="s">
        <v>215</v>
      </c>
      <c r="J35">
        <v>37671.3816044622</v>
      </c>
      <c r="K35">
        <v>7967273.0030942503</v>
      </c>
      <c r="L35">
        <v>8700000</v>
      </c>
      <c r="M35">
        <v>35055085.527333297</v>
      </c>
    </row>
    <row r="36" spans="1:13">
      <c r="A36" t="s">
        <v>192</v>
      </c>
      <c r="B36">
        <v>45148.765296844402</v>
      </c>
      <c r="C36">
        <v>71318683.789468795</v>
      </c>
      <c r="D36">
        <v>16625000</v>
      </c>
      <c r="E36">
        <v>57063993.967553101</v>
      </c>
      <c r="I36" t="s">
        <v>226</v>
      </c>
      <c r="J36">
        <v>37716.057453838701</v>
      </c>
      <c r="K36">
        <v>7924830.9461865705</v>
      </c>
      <c r="L36">
        <v>8700000</v>
      </c>
      <c r="M36">
        <v>35055085.527333297</v>
      </c>
    </row>
    <row r="37" spans="1:13">
      <c r="A37" t="s">
        <v>188</v>
      </c>
      <c r="B37">
        <v>45812.310257206998</v>
      </c>
      <c r="C37">
        <v>156824464.87493601</v>
      </c>
      <c r="D37">
        <v>36575000</v>
      </c>
      <c r="E37">
        <v>125540786.709644</v>
      </c>
      <c r="I37" t="s">
        <v>168</v>
      </c>
      <c r="J37">
        <v>38873.196039899398</v>
      </c>
      <c r="K37">
        <v>3359260.6930897101</v>
      </c>
      <c r="L37">
        <v>162000</v>
      </c>
      <c r="M37">
        <v>10194435.9802716</v>
      </c>
    </row>
    <row r="38" spans="1:13">
      <c r="A38" t="s">
        <v>186</v>
      </c>
      <c r="B38">
        <v>45947.016700619002</v>
      </c>
      <c r="C38">
        <v>71276775.590770602</v>
      </c>
      <c r="D38">
        <v>16625000</v>
      </c>
      <c r="E38">
        <v>57063993.967553101</v>
      </c>
      <c r="I38" t="s">
        <v>169</v>
      </c>
      <c r="J38">
        <v>38873.196039899398</v>
      </c>
      <c r="K38">
        <v>22395071.287264701</v>
      </c>
      <c r="L38">
        <v>1080000</v>
      </c>
      <c r="M38">
        <v>67962906.535144001</v>
      </c>
    </row>
    <row r="39" spans="1:13">
      <c r="A39" t="s">
        <v>185</v>
      </c>
      <c r="B39">
        <v>46082.396398228499</v>
      </c>
      <c r="C39">
        <v>114031469.04114699</v>
      </c>
      <c r="D39">
        <v>26600000</v>
      </c>
      <c r="E39">
        <v>91302390.338598698</v>
      </c>
      <c r="I39" t="s">
        <v>170</v>
      </c>
      <c r="J39">
        <v>38873.196039899398</v>
      </c>
      <c r="K39">
        <v>12317289.207995599</v>
      </c>
      <c r="L39">
        <v>594000</v>
      </c>
      <c r="M39">
        <v>37379598.594329201</v>
      </c>
    </row>
    <row r="40" spans="1:13">
      <c r="A40" t="s">
        <v>184</v>
      </c>
      <c r="B40">
        <v>46218.453086909401</v>
      </c>
      <c r="C40">
        <v>128272545.312234</v>
      </c>
      <c r="D40">
        <v>29925000</v>
      </c>
      <c r="E40">
        <v>102715189.128947</v>
      </c>
      <c r="I40" t="s">
        <v>171</v>
      </c>
      <c r="J40">
        <v>38873.196039899398</v>
      </c>
      <c r="K40">
        <v>17916057.0298118</v>
      </c>
      <c r="L40">
        <v>864000</v>
      </c>
      <c r="M40">
        <v>54370325.228115201</v>
      </c>
    </row>
    <row r="41" spans="1:13">
      <c r="A41" t="s">
        <v>182</v>
      </c>
      <c r="B41">
        <v>46354.271837168897</v>
      </c>
      <c r="C41">
        <v>171012947.24850899</v>
      </c>
      <c r="D41">
        <v>39900000</v>
      </c>
      <c r="E41">
        <v>136953585.49999201</v>
      </c>
      <c r="I41" t="s">
        <v>172</v>
      </c>
      <c r="J41">
        <v>38873.196039899398</v>
      </c>
      <c r="K41">
        <v>4479014.2574529499</v>
      </c>
      <c r="L41">
        <v>216000</v>
      </c>
      <c r="M41">
        <v>13592581.3070288</v>
      </c>
    </row>
    <row r="42" spans="1:13">
      <c r="A42" t="s">
        <v>180</v>
      </c>
      <c r="B42">
        <v>46487.377120775804</v>
      </c>
      <c r="C42">
        <v>99747769.3298731</v>
      </c>
      <c r="D42">
        <v>23275000</v>
      </c>
      <c r="E42">
        <v>79889591.548250094</v>
      </c>
      <c r="I42" t="s">
        <v>202</v>
      </c>
      <c r="J42">
        <v>45713.469175461199</v>
      </c>
      <c r="K42">
        <v>450996121.964908</v>
      </c>
      <c r="L42">
        <v>97500000</v>
      </c>
      <c r="M42">
        <v>362638815.80000001</v>
      </c>
    </row>
    <row r="43" spans="1:13">
      <c r="A43" t="s">
        <v>179</v>
      </c>
      <c r="B43">
        <v>46619.484158964697</v>
      </c>
      <c r="C43">
        <v>113986353.669245</v>
      </c>
      <c r="D43">
        <v>26600000</v>
      </c>
      <c r="E43">
        <v>91302390.338598698</v>
      </c>
      <c r="I43" t="s">
        <v>197</v>
      </c>
      <c r="J43">
        <v>46441.798486560503</v>
      </c>
      <c r="K43">
        <v>541020547.32322502</v>
      </c>
      <c r="L43">
        <v>117000000</v>
      </c>
      <c r="M43">
        <v>435166578.95999998</v>
      </c>
    </row>
    <row r="44" spans="1:13">
      <c r="A44" t="s">
        <v>177</v>
      </c>
      <c r="B44">
        <v>46746.099333303398</v>
      </c>
      <c r="C44">
        <v>71234823.7525547</v>
      </c>
      <c r="D44">
        <v>16625000</v>
      </c>
      <c r="E44">
        <v>57063993.967553101</v>
      </c>
      <c r="I44" t="s">
        <v>195</v>
      </c>
      <c r="J44">
        <v>46589.656601780604</v>
      </c>
      <c r="K44">
        <v>540985061.37557304</v>
      </c>
      <c r="L44">
        <v>117000000</v>
      </c>
      <c r="M44">
        <v>435166578.95999998</v>
      </c>
    </row>
    <row r="45" spans="1:13">
      <c r="A45" t="s">
        <v>202</v>
      </c>
      <c r="B45">
        <v>79060.592319033705</v>
      </c>
      <c r="C45">
        <v>444326697.34678</v>
      </c>
      <c r="D45">
        <v>97500000</v>
      </c>
      <c r="E45">
        <v>362638815.81058598</v>
      </c>
      <c r="I45" t="s">
        <v>193</v>
      </c>
      <c r="J45">
        <v>46738.254007576397</v>
      </c>
      <c r="K45">
        <v>360632931.998788</v>
      </c>
      <c r="L45">
        <v>78000000</v>
      </c>
      <c r="M45">
        <v>290111052.63999999</v>
      </c>
    </row>
    <row r="46" spans="1:13">
      <c r="A46" t="s">
        <v>197</v>
      </c>
      <c r="B46">
        <v>79807.312849106893</v>
      </c>
      <c r="C46">
        <v>533012823.886801</v>
      </c>
      <c r="D46">
        <v>117000000</v>
      </c>
      <c r="E46">
        <v>435166578.970586</v>
      </c>
      <c r="I46" t="s">
        <v>191</v>
      </c>
      <c r="J46">
        <v>47037.681495192002</v>
      </c>
      <c r="K46">
        <v>901462559.00192297</v>
      </c>
      <c r="L46">
        <v>195000000</v>
      </c>
      <c r="M46">
        <v>725277631.60000002</v>
      </c>
    </row>
    <row r="47" spans="1:13">
      <c r="A47" t="s">
        <v>195</v>
      </c>
      <c r="B47">
        <v>79958.904567021294</v>
      </c>
      <c r="C47">
        <v>532976441.87450099</v>
      </c>
      <c r="D47">
        <v>117000000</v>
      </c>
      <c r="E47">
        <v>435166578.970586</v>
      </c>
      <c r="I47" t="s">
        <v>189</v>
      </c>
      <c r="J47">
        <v>47340.110743370002</v>
      </c>
      <c r="K47">
        <v>450670793.651326</v>
      </c>
      <c r="L47">
        <v>97500000</v>
      </c>
      <c r="M47">
        <v>362638815.80000001</v>
      </c>
    </row>
    <row r="48" spans="1:13">
      <c r="A48" t="s">
        <v>193</v>
      </c>
      <c r="B48">
        <v>80111.254265580996</v>
      </c>
      <c r="C48">
        <v>355293251.96809298</v>
      </c>
      <c r="D48">
        <v>78000000</v>
      </c>
      <c r="E48">
        <v>290111052.65058601</v>
      </c>
      <c r="I48" t="s">
        <v>187</v>
      </c>
      <c r="J48">
        <v>47645.571844760998</v>
      </c>
      <c r="K48">
        <v>540731641.71725702</v>
      </c>
      <c r="L48">
        <v>117000000</v>
      </c>
      <c r="M48">
        <v>435166578.95999998</v>
      </c>
    </row>
    <row r="49" spans="1:13">
      <c r="A49" t="s">
        <v>191</v>
      </c>
      <c r="B49">
        <v>80418.242632779395</v>
      </c>
      <c r="C49">
        <v>888110334.55747497</v>
      </c>
      <c r="D49">
        <v>195000000</v>
      </c>
      <c r="E49">
        <v>725277631.610587</v>
      </c>
      <c r="I49" t="s">
        <v>181</v>
      </c>
      <c r="J49">
        <v>48265.7114891991</v>
      </c>
      <c r="K49">
        <v>540582808.20259202</v>
      </c>
      <c r="L49">
        <v>117000000</v>
      </c>
      <c r="M49">
        <v>435166578.95999998</v>
      </c>
    </row>
    <row r="50" spans="1:13">
      <c r="A50" t="s">
        <v>189</v>
      </c>
      <c r="B50">
        <v>80728.308624922603</v>
      </c>
      <c r="C50">
        <v>443993154.08560199</v>
      </c>
      <c r="D50">
        <v>97500000</v>
      </c>
      <c r="E50">
        <v>362638815.81058598</v>
      </c>
      <c r="I50" t="s">
        <v>178</v>
      </c>
      <c r="J50">
        <v>48580.451738066899</v>
      </c>
      <c r="K50">
        <v>540507270.54286397</v>
      </c>
      <c r="L50">
        <v>117000000</v>
      </c>
      <c r="M50">
        <v>435166578.95999998</v>
      </c>
    </row>
    <row r="51" spans="1:13">
      <c r="A51" t="s">
        <v>187</v>
      </c>
      <c r="B51">
        <v>81041.482993083904</v>
      </c>
      <c r="C51">
        <v>532716623.05224597</v>
      </c>
      <c r="D51">
        <v>117000000</v>
      </c>
      <c r="E51">
        <v>435166578.970586</v>
      </c>
      <c r="I51" t="s">
        <v>176</v>
      </c>
      <c r="J51">
        <v>48738.7073691353</v>
      </c>
      <c r="K51">
        <v>90078214.865234599</v>
      </c>
      <c r="L51">
        <v>19500000</v>
      </c>
      <c r="M51">
        <v>72527763.159999996</v>
      </c>
    </row>
    <row r="52" spans="1:13">
      <c r="A52" t="s">
        <v>181</v>
      </c>
      <c r="B52">
        <v>81676.817231877401</v>
      </c>
      <c r="C52">
        <v>532564142.83493602</v>
      </c>
      <c r="D52">
        <v>117000000</v>
      </c>
      <c r="E52">
        <v>435166578.970586</v>
      </c>
      <c r="I52" t="s">
        <v>174</v>
      </c>
      <c r="J52">
        <v>48897.589110723799</v>
      </c>
      <c r="K52">
        <v>360287438.38228399</v>
      </c>
      <c r="L52">
        <v>78000000</v>
      </c>
      <c r="M52">
        <v>290111052.63999999</v>
      </c>
    </row>
    <row r="53" spans="1:13">
      <c r="A53" t="s">
        <v>178</v>
      </c>
      <c r="B53">
        <v>81994.3636699333</v>
      </c>
      <c r="C53">
        <v>532487931.68980199</v>
      </c>
      <c r="D53">
        <v>117000000</v>
      </c>
      <c r="E53">
        <v>435166578.970586</v>
      </c>
      <c r="I53" t="s">
        <v>173</v>
      </c>
      <c r="J53">
        <v>49828.228803358797</v>
      </c>
      <c r="K53">
        <v>1620623412.1415801</v>
      </c>
      <c r="L53">
        <v>351000000</v>
      </c>
      <c r="M53">
        <v>1305499736.8800001</v>
      </c>
    </row>
    <row r="54" spans="1:13">
      <c r="A54" t="s">
        <v>176</v>
      </c>
      <c r="B54">
        <v>82151.1920256085</v>
      </c>
      <c r="C54">
        <v>88741715.489562094</v>
      </c>
      <c r="D54">
        <v>19500000</v>
      </c>
      <c r="E54">
        <v>72527763.170586407</v>
      </c>
    </row>
    <row r="55" spans="1:13">
      <c r="A55" t="s">
        <v>174</v>
      </c>
      <c r="B55">
        <v>82307.205007878598</v>
      </c>
      <c r="C55">
        <v>354941899.84932601</v>
      </c>
      <c r="D55">
        <v>78000000</v>
      </c>
      <c r="E55">
        <v>290111052.65058601</v>
      </c>
    </row>
    <row r="56" spans="1:13">
      <c r="A56" t="s">
        <v>173</v>
      </c>
      <c r="B56">
        <v>83244.648780413103</v>
      </c>
      <c r="C56">
        <v>1596563589.7686901</v>
      </c>
      <c r="D56">
        <v>351000000</v>
      </c>
      <c r="E56">
        <v>1305499736.8905799</v>
      </c>
    </row>
  </sheetData>
  <autoFilter ref="I1:M1" xr:uid="{CD0D388D-3C3F-4F55-A837-090AD1E5C29C}">
    <sortState xmlns:xlrd2="http://schemas.microsoft.com/office/spreadsheetml/2017/richdata2" ref="I2:M53">
      <sortCondition ref="J1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D896-6B73-4AB6-82AA-1AA473266A17}">
  <dimension ref="A1:S147"/>
  <sheetViews>
    <sheetView workbookViewId="0">
      <selection activeCell="V12" sqref="V12"/>
    </sheetView>
  </sheetViews>
  <sheetFormatPr defaultRowHeight="15"/>
  <cols>
    <col min="2" max="2" width="23.85546875" customWidth="1"/>
    <col min="3" max="3" width="24.85546875" style="35" customWidth="1"/>
    <col min="8" max="8" width="12" bestFit="1" customWidth="1"/>
    <col min="11" max="11" width="20" customWidth="1"/>
  </cols>
  <sheetData>
    <row r="1" spans="1:19">
      <c r="B1" t="s">
        <v>79</v>
      </c>
      <c r="C1" t="s">
        <v>80</v>
      </c>
      <c r="D1" t="s">
        <v>2</v>
      </c>
      <c r="E1" t="s">
        <v>81</v>
      </c>
      <c r="F1" t="s">
        <v>82</v>
      </c>
      <c r="G1" t="s">
        <v>83</v>
      </c>
      <c r="K1" t="s">
        <v>79</v>
      </c>
      <c r="L1" t="s">
        <v>80</v>
      </c>
      <c r="M1" t="s">
        <v>2</v>
      </c>
      <c r="N1" t="s">
        <v>81</v>
      </c>
      <c r="O1" t="s">
        <v>82</v>
      </c>
      <c r="P1" t="s">
        <v>83</v>
      </c>
    </row>
    <row r="2" spans="1:19">
      <c r="A2">
        <f>D2</f>
        <v>720</v>
      </c>
      <c r="B2" t="s">
        <v>250</v>
      </c>
      <c r="C2" s="35">
        <v>0</v>
      </c>
      <c r="D2">
        <v>720</v>
      </c>
      <c r="E2">
        <v>1822312758.8606901</v>
      </c>
      <c r="F2">
        <v>151200000</v>
      </c>
      <c r="G2">
        <v>1070915254.92971</v>
      </c>
      <c r="H2">
        <f>(E2-F2-G2)/D2</f>
        <v>833607.64434858342</v>
      </c>
      <c r="J2">
        <f>M2</f>
        <v>720</v>
      </c>
      <c r="K2" t="s">
        <v>250</v>
      </c>
      <c r="L2">
        <v>0</v>
      </c>
      <c r="M2">
        <v>720</v>
      </c>
      <c r="N2">
        <v>1822312758.8606901</v>
      </c>
      <c r="O2">
        <v>151200000</v>
      </c>
      <c r="P2">
        <v>1070915254.92971</v>
      </c>
    </row>
    <row r="3" spans="1:19">
      <c r="A3">
        <f>A2+D3</f>
        <v>1195</v>
      </c>
      <c r="B3" t="s">
        <v>254</v>
      </c>
      <c r="C3" s="35">
        <v>46057.984787901201</v>
      </c>
      <c r="D3">
        <v>475</v>
      </c>
      <c r="E3" s="32">
        <v>-1.49011611938476E-8</v>
      </c>
      <c r="F3">
        <v>4350000</v>
      </c>
      <c r="G3">
        <v>17527542.774253</v>
      </c>
      <c r="H3">
        <f t="shared" ref="H3:H64" si="0">(E3-F3-G3)/D3</f>
        <v>-46057.984787901085</v>
      </c>
      <c r="J3">
        <f>J2+M3</f>
        <v>7370</v>
      </c>
      <c r="K3" t="s">
        <v>317</v>
      </c>
      <c r="L3">
        <v>46057.984767205999</v>
      </c>
      <c r="M3">
        <v>6650</v>
      </c>
      <c r="N3">
        <v>0</v>
      </c>
      <c r="O3">
        <v>60900000</v>
      </c>
      <c r="P3">
        <v>245385598.70191899</v>
      </c>
      <c r="S3" t="s">
        <v>331</v>
      </c>
    </row>
    <row r="4" spans="1:19">
      <c r="A4">
        <f t="shared" ref="A4:A64" si="1">A3+D4</f>
        <v>1670</v>
      </c>
      <c r="B4" t="s">
        <v>255</v>
      </c>
      <c r="C4" s="35">
        <v>46057.984787901201</v>
      </c>
      <c r="D4">
        <v>475</v>
      </c>
      <c r="E4" s="32">
        <v>0</v>
      </c>
      <c r="F4">
        <v>4350000</v>
      </c>
      <c r="G4">
        <v>17527542.774253</v>
      </c>
      <c r="H4">
        <f t="shared" si="0"/>
        <v>-46057.984787901049</v>
      </c>
      <c r="J4">
        <f t="shared" ref="J4:J67" si="2">J3+M4</f>
        <v>11645</v>
      </c>
      <c r="K4" t="s">
        <v>309</v>
      </c>
      <c r="L4">
        <v>46057.984768090399</v>
      </c>
      <c r="M4">
        <v>4275</v>
      </c>
      <c r="N4">
        <v>0</v>
      </c>
      <c r="O4">
        <v>39150000</v>
      </c>
      <c r="P4">
        <v>157747884.88358599</v>
      </c>
    </row>
    <row r="5" spans="1:19">
      <c r="A5">
        <f t="shared" si="1"/>
        <v>2145</v>
      </c>
      <c r="B5" t="s">
        <v>256</v>
      </c>
      <c r="C5" s="35">
        <v>46057.984787901201</v>
      </c>
      <c r="D5">
        <v>475</v>
      </c>
      <c r="E5" s="32">
        <v>-1.49011611938476E-8</v>
      </c>
      <c r="F5">
        <v>4350000</v>
      </c>
      <c r="G5">
        <v>17527542.774253</v>
      </c>
      <c r="H5">
        <f t="shared" si="0"/>
        <v>-46057.984787901085</v>
      </c>
      <c r="J5">
        <f t="shared" si="2"/>
        <v>15920</v>
      </c>
      <c r="K5" t="s">
        <v>310</v>
      </c>
      <c r="L5">
        <v>46057.984768090399</v>
      </c>
      <c r="M5">
        <v>4275</v>
      </c>
      <c r="N5">
        <v>0</v>
      </c>
      <c r="O5">
        <v>39150000</v>
      </c>
      <c r="P5">
        <v>157747884.88358599</v>
      </c>
    </row>
    <row r="6" spans="1:19">
      <c r="A6">
        <f t="shared" si="1"/>
        <v>2620</v>
      </c>
      <c r="B6" t="s">
        <v>257</v>
      </c>
      <c r="C6" s="35">
        <v>46057.984787901201</v>
      </c>
      <c r="D6">
        <v>475</v>
      </c>
      <c r="E6" s="32">
        <v>-7.4505805969238199E-9</v>
      </c>
      <c r="F6">
        <v>4350000</v>
      </c>
      <c r="G6">
        <v>17527542.774253</v>
      </c>
      <c r="H6">
        <f t="shared" si="0"/>
        <v>-46057.98478790107</v>
      </c>
      <c r="J6">
        <f t="shared" si="2"/>
        <v>20195</v>
      </c>
      <c r="K6" t="s">
        <v>311</v>
      </c>
      <c r="L6">
        <v>46057.984768090399</v>
      </c>
      <c r="M6">
        <v>4275</v>
      </c>
      <c r="N6">
        <v>0</v>
      </c>
      <c r="O6">
        <v>39150000</v>
      </c>
      <c r="P6">
        <v>157747884.88358599</v>
      </c>
    </row>
    <row r="7" spans="1:19">
      <c r="A7">
        <f t="shared" si="1"/>
        <v>3095</v>
      </c>
      <c r="B7" t="s">
        <v>258</v>
      </c>
      <c r="C7" s="35">
        <v>46057.984787901201</v>
      </c>
      <c r="D7">
        <v>475</v>
      </c>
      <c r="E7">
        <v>0</v>
      </c>
      <c r="F7">
        <v>4350000</v>
      </c>
      <c r="G7">
        <v>17527542.774253</v>
      </c>
      <c r="H7">
        <f t="shared" si="0"/>
        <v>-46057.984787901049</v>
      </c>
      <c r="J7">
        <f t="shared" si="2"/>
        <v>24470</v>
      </c>
      <c r="K7" t="s">
        <v>312</v>
      </c>
      <c r="L7">
        <v>46057.984768090399</v>
      </c>
      <c r="M7">
        <v>4275</v>
      </c>
      <c r="N7">
        <v>0</v>
      </c>
      <c r="O7">
        <v>39150000</v>
      </c>
      <c r="P7">
        <v>157747884.88358599</v>
      </c>
    </row>
    <row r="8" spans="1:19">
      <c r="A8">
        <f t="shared" si="1"/>
        <v>3570</v>
      </c>
      <c r="B8" t="s">
        <v>259</v>
      </c>
      <c r="C8" s="35">
        <v>46057.984787901201</v>
      </c>
      <c r="D8">
        <v>475</v>
      </c>
      <c r="E8">
        <v>0</v>
      </c>
      <c r="F8">
        <v>4350000</v>
      </c>
      <c r="G8">
        <v>17527542.774253</v>
      </c>
      <c r="H8">
        <f t="shared" si="0"/>
        <v>-46057.984787901049</v>
      </c>
      <c r="J8">
        <f t="shared" si="2"/>
        <v>28745</v>
      </c>
      <c r="K8" t="s">
        <v>313</v>
      </c>
      <c r="L8">
        <v>46057.984768090399</v>
      </c>
      <c r="M8">
        <v>4275</v>
      </c>
      <c r="N8">
        <v>0</v>
      </c>
      <c r="O8">
        <v>39150000</v>
      </c>
      <c r="P8">
        <v>157747884.88358599</v>
      </c>
    </row>
    <row r="9" spans="1:19">
      <c r="A9">
        <f t="shared" si="1"/>
        <v>4045</v>
      </c>
      <c r="B9" t="s">
        <v>260</v>
      </c>
      <c r="C9" s="35">
        <v>46057.984787901201</v>
      </c>
      <c r="D9">
        <v>475</v>
      </c>
      <c r="E9">
        <v>0</v>
      </c>
      <c r="F9">
        <v>4350000</v>
      </c>
      <c r="G9">
        <v>17527542.774253</v>
      </c>
      <c r="H9">
        <f t="shared" si="0"/>
        <v>-46057.984787901049</v>
      </c>
      <c r="J9">
        <f t="shared" si="2"/>
        <v>33020</v>
      </c>
      <c r="K9" t="s">
        <v>314</v>
      </c>
      <c r="L9">
        <v>46057.984768090399</v>
      </c>
      <c r="M9">
        <v>4275</v>
      </c>
      <c r="N9">
        <v>0</v>
      </c>
      <c r="O9">
        <v>39150000</v>
      </c>
      <c r="P9">
        <v>157747884.88358599</v>
      </c>
    </row>
    <row r="10" spans="1:19">
      <c r="A10">
        <f t="shared" si="1"/>
        <v>4520</v>
      </c>
      <c r="B10" t="s">
        <v>261</v>
      </c>
      <c r="C10" s="35">
        <v>46057.984787901201</v>
      </c>
      <c r="D10">
        <v>475</v>
      </c>
      <c r="E10">
        <v>0</v>
      </c>
      <c r="F10">
        <v>4350000</v>
      </c>
      <c r="G10">
        <v>17527542.774253</v>
      </c>
      <c r="H10">
        <f t="shared" si="0"/>
        <v>-46057.984787901049</v>
      </c>
      <c r="J10">
        <f t="shared" si="2"/>
        <v>37295</v>
      </c>
      <c r="K10" t="s">
        <v>315</v>
      </c>
      <c r="L10">
        <v>46057.984768090399</v>
      </c>
      <c r="M10">
        <v>4275</v>
      </c>
      <c r="N10">
        <v>0</v>
      </c>
      <c r="O10">
        <v>39150000</v>
      </c>
      <c r="P10">
        <v>157747884.88358599</v>
      </c>
    </row>
    <row r="11" spans="1:19">
      <c r="A11">
        <f t="shared" si="1"/>
        <v>4995</v>
      </c>
      <c r="B11" t="s">
        <v>262</v>
      </c>
      <c r="C11" s="35">
        <v>46057.984787901201</v>
      </c>
      <c r="D11">
        <v>475</v>
      </c>
      <c r="E11" s="32">
        <v>0</v>
      </c>
      <c r="F11">
        <v>4350000</v>
      </c>
      <c r="G11">
        <v>17527542.774253</v>
      </c>
      <c r="H11">
        <f t="shared" si="0"/>
        <v>-46057.984787901049</v>
      </c>
      <c r="J11">
        <f t="shared" si="2"/>
        <v>41570</v>
      </c>
      <c r="K11" t="s">
        <v>316</v>
      </c>
      <c r="L11">
        <v>46057.984768090399</v>
      </c>
      <c r="M11">
        <v>4275</v>
      </c>
      <c r="N11">
        <v>0</v>
      </c>
      <c r="O11">
        <v>39150000</v>
      </c>
      <c r="P11">
        <v>157747884.88358599</v>
      </c>
    </row>
    <row r="12" spans="1:19">
      <c r="A12">
        <f t="shared" si="1"/>
        <v>5470</v>
      </c>
      <c r="B12" t="s">
        <v>263</v>
      </c>
      <c r="C12" s="35">
        <v>46057.984787901201</v>
      </c>
      <c r="D12">
        <v>475</v>
      </c>
      <c r="E12">
        <v>0</v>
      </c>
      <c r="F12">
        <v>4350000</v>
      </c>
      <c r="G12">
        <v>17527542.774253</v>
      </c>
      <c r="H12">
        <f t="shared" si="0"/>
        <v>-46057.984787901049</v>
      </c>
      <c r="J12">
        <f t="shared" si="2"/>
        <v>42520</v>
      </c>
      <c r="K12" t="s">
        <v>318</v>
      </c>
      <c r="L12">
        <v>46057.984776757599</v>
      </c>
      <c r="M12">
        <v>950</v>
      </c>
      <c r="N12">
        <v>0</v>
      </c>
      <c r="O12">
        <v>8700000</v>
      </c>
      <c r="P12">
        <v>35055085.5379197</v>
      </c>
    </row>
    <row r="13" spans="1:19">
      <c r="A13">
        <f t="shared" si="1"/>
        <v>5945</v>
      </c>
      <c r="B13" t="s">
        <v>264</v>
      </c>
      <c r="C13" s="35">
        <v>46057.984787901201</v>
      </c>
      <c r="D13">
        <v>475</v>
      </c>
      <c r="E13">
        <v>0</v>
      </c>
      <c r="F13">
        <v>4350000</v>
      </c>
      <c r="G13">
        <v>17527542.774253</v>
      </c>
      <c r="H13">
        <f t="shared" si="0"/>
        <v>-46057.984787901049</v>
      </c>
      <c r="J13">
        <f t="shared" si="2"/>
        <v>42995</v>
      </c>
      <c r="K13" t="s">
        <v>286</v>
      </c>
      <c r="L13">
        <v>46057.984787901201</v>
      </c>
      <c r="M13">
        <v>475</v>
      </c>
      <c r="N13" s="32">
        <v>-2.91038304567337E-11</v>
      </c>
      <c r="O13">
        <v>4350000</v>
      </c>
      <c r="P13">
        <v>17527542.774253</v>
      </c>
    </row>
    <row r="14" spans="1:19">
      <c r="A14">
        <f t="shared" si="1"/>
        <v>6420</v>
      </c>
      <c r="B14" t="s">
        <v>265</v>
      </c>
      <c r="C14" s="35">
        <v>46057.984787901201</v>
      </c>
      <c r="D14">
        <v>475</v>
      </c>
      <c r="E14" s="32">
        <v>0</v>
      </c>
      <c r="F14">
        <v>4350000</v>
      </c>
      <c r="G14">
        <v>17527542.774253</v>
      </c>
      <c r="H14">
        <f t="shared" si="0"/>
        <v>-46057.984787901049</v>
      </c>
      <c r="J14">
        <f t="shared" si="2"/>
        <v>43470</v>
      </c>
      <c r="K14" t="s">
        <v>287</v>
      </c>
      <c r="L14">
        <v>46057.984787901201</v>
      </c>
      <c r="M14">
        <v>475</v>
      </c>
      <c r="N14" s="32">
        <v>-2.91038304567337E-11</v>
      </c>
      <c r="O14">
        <v>4350000</v>
      </c>
      <c r="P14">
        <v>17527542.774253</v>
      </c>
    </row>
    <row r="15" spans="1:19">
      <c r="A15">
        <f t="shared" si="1"/>
        <v>6895</v>
      </c>
      <c r="B15" t="s">
        <v>266</v>
      </c>
      <c r="C15" s="35">
        <v>46057.984787901201</v>
      </c>
      <c r="D15">
        <v>475</v>
      </c>
      <c r="E15">
        <v>0</v>
      </c>
      <c r="F15">
        <v>4350000</v>
      </c>
      <c r="G15">
        <v>17527542.774253</v>
      </c>
      <c r="H15">
        <f t="shared" si="0"/>
        <v>-46057.984787901049</v>
      </c>
      <c r="J15">
        <f t="shared" si="2"/>
        <v>43945</v>
      </c>
      <c r="K15" t="s">
        <v>290</v>
      </c>
      <c r="L15">
        <v>46057.984787901201</v>
      </c>
      <c r="M15">
        <v>475</v>
      </c>
      <c r="N15" s="32">
        <v>-2.91038304567337E-11</v>
      </c>
      <c r="O15">
        <v>4350000</v>
      </c>
      <c r="P15">
        <v>17527542.774253</v>
      </c>
    </row>
    <row r="16" spans="1:19">
      <c r="A16">
        <f t="shared" si="1"/>
        <v>7370</v>
      </c>
      <c r="B16" t="s">
        <v>267</v>
      </c>
      <c r="C16" s="35">
        <v>46057.984787901201</v>
      </c>
      <c r="D16">
        <v>475</v>
      </c>
      <c r="E16" s="32">
        <v>0</v>
      </c>
      <c r="F16">
        <v>4350000</v>
      </c>
      <c r="G16">
        <v>17527542.774253</v>
      </c>
      <c r="H16">
        <f t="shared" si="0"/>
        <v>-46057.984787901049</v>
      </c>
      <c r="J16">
        <f t="shared" si="2"/>
        <v>44420</v>
      </c>
      <c r="K16" t="s">
        <v>291</v>
      </c>
      <c r="L16">
        <v>46057.984787901201</v>
      </c>
      <c r="M16">
        <v>475</v>
      </c>
      <c r="N16" s="32">
        <v>-2.91038304567337E-11</v>
      </c>
      <c r="O16">
        <v>4350000</v>
      </c>
      <c r="P16">
        <v>17527542.774253</v>
      </c>
    </row>
    <row r="17" spans="1:16">
      <c r="A17">
        <f t="shared" si="1"/>
        <v>7845</v>
      </c>
      <c r="B17" t="s">
        <v>268</v>
      </c>
      <c r="C17" s="35">
        <v>46057.984787901201</v>
      </c>
      <c r="D17">
        <v>475</v>
      </c>
      <c r="E17" s="32">
        <v>0</v>
      </c>
      <c r="F17">
        <v>4350000</v>
      </c>
      <c r="G17">
        <v>17527542.774253</v>
      </c>
      <c r="H17">
        <f t="shared" si="0"/>
        <v>-46057.984787901049</v>
      </c>
      <c r="J17">
        <f t="shared" si="2"/>
        <v>44895</v>
      </c>
      <c r="K17" t="s">
        <v>292</v>
      </c>
      <c r="L17">
        <v>46057.984787901201</v>
      </c>
      <c r="M17">
        <v>475</v>
      </c>
      <c r="N17" s="32">
        <v>-2.91038304567337E-11</v>
      </c>
      <c r="O17">
        <v>4350000</v>
      </c>
      <c r="P17">
        <v>17527542.774253</v>
      </c>
    </row>
    <row r="18" spans="1:16">
      <c r="A18">
        <f t="shared" si="1"/>
        <v>8320</v>
      </c>
      <c r="B18" t="s">
        <v>269</v>
      </c>
      <c r="C18" s="35">
        <v>46057.984787901201</v>
      </c>
      <c r="D18">
        <v>475</v>
      </c>
      <c r="E18" s="32">
        <v>-3.7252902984619099E-9</v>
      </c>
      <c r="F18">
        <v>4350000</v>
      </c>
      <c r="G18">
        <v>17527542.774253</v>
      </c>
      <c r="H18">
        <f t="shared" si="0"/>
        <v>-46057.984787901063</v>
      </c>
      <c r="J18">
        <f t="shared" si="2"/>
        <v>45370</v>
      </c>
      <c r="K18" t="s">
        <v>293</v>
      </c>
      <c r="L18">
        <v>46057.984787901201</v>
      </c>
      <c r="M18">
        <v>475</v>
      </c>
      <c r="N18">
        <v>0</v>
      </c>
      <c r="O18">
        <v>4350000</v>
      </c>
      <c r="P18">
        <v>17527542.774253</v>
      </c>
    </row>
    <row r="19" spans="1:16">
      <c r="A19">
        <f t="shared" si="1"/>
        <v>8795</v>
      </c>
      <c r="B19" t="s">
        <v>283</v>
      </c>
      <c r="C19" s="35">
        <v>46057.984787901201</v>
      </c>
      <c r="D19">
        <v>475</v>
      </c>
      <c r="E19">
        <v>0</v>
      </c>
      <c r="F19">
        <v>4350000</v>
      </c>
      <c r="G19">
        <v>17527542.774253</v>
      </c>
      <c r="H19">
        <f t="shared" si="0"/>
        <v>-46057.984787901049</v>
      </c>
      <c r="J19">
        <f t="shared" si="2"/>
        <v>45845</v>
      </c>
      <c r="K19" t="s">
        <v>294</v>
      </c>
      <c r="L19">
        <v>46057.984787901201</v>
      </c>
      <c r="M19">
        <v>475</v>
      </c>
      <c r="N19">
        <v>0</v>
      </c>
      <c r="O19">
        <v>4350000</v>
      </c>
      <c r="P19">
        <v>17527542.774253</v>
      </c>
    </row>
    <row r="20" spans="1:16">
      <c r="A20">
        <f t="shared" si="1"/>
        <v>9270</v>
      </c>
      <c r="B20" t="s">
        <v>271</v>
      </c>
      <c r="C20" s="35">
        <v>46057.984787901201</v>
      </c>
      <c r="D20">
        <v>475</v>
      </c>
      <c r="E20">
        <v>0</v>
      </c>
      <c r="F20">
        <v>4350000</v>
      </c>
      <c r="G20">
        <v>17527542.774253</v>
      </c>
      <c r="H20">
        <f t="shared" si="0"/>
        <v>-46057.984787901049</v>
      </c>
      <c r="J20">
        <f t="shared" si="2"/>
        <v>46320</v>
      </c>
      <c r="K20" t="s">
        <v>295</v>
      </c>
      <c r="L20">
        <v>46057.984787901201</v>
      </c>
      <c r="M20">
        <v>475</v>
      </c>
      <c r="N20" s="32">
        <v>-5.8207660913467401E-11</v>
      </c>
      <c r="O20">
        <v>4350000</v>
      </c>
      <c r="P20">
        <v>17527542.774253</v>
      </c>
    </row>
    <row r="21" spans="1:16">
      <c r="A21">
        <f t="shared" si="1"/>
        <v>9745</v>
      </c>
      <c r="B21" t="s">
        <v>285</v>
      </c>
      <c r="C21" s="35">
        <v>46057.984787901201</v>
      </c>
      <c r="D21">
        <v>475</v>
      </c>
      <c r="E21" s="32">
        <v>-3.7252902984619099E-9</v>
      </c>
      <c r="F21">
        <v>4350000</v>
      </c>
      <c r="G21">
        <v>17527542.774253</v>
      </c>
      <c r="H21">
        <f t="shared" si="0"/>
        <v>-46057.984787901063</v>
      </c>
      <c r="J21">
        <f t="shared" si="2"/>
        <v>46795</v>
      </c>
      <c r="K21" t="s">
        <v>296</v>
      </c>
      <c r="L21">
        <v>46057.984787901201</v>
      </c>
      <c r="M21">
        <v>475</v>
      </c>
      <c r="N21">
        <v>0</v>
      </c>
      <c r="O21">
        <v>4350000</v>
      </c>
      <c r="P21">
        <v>17527542.774253</v>
      </c>
    </row>
    <row r="22" spans="1:16">
      <c r="A22">
        <f t="shared" si="1"/>
        <v>10220</v>
      </c>
      <c r="B22" t="s">
        <v>273</v>
      </c>
      <c r="C22" s="35">
        <v>46057.984787901201</v>
      </c>
      <c r="D22">
        <v>475</v>
      </c>
      <c r="E22" s="32">
        <v>0</v>
      </c>
      <c r="F22">
        <v>4350000</v>
      </c>
      <c r="G22">
        <v>17527542.774253</v>
      </c>
      <c r="H22">
        <f t="shared" si="0"/>
        <v>-46057.984787901049</v>
      </c>
      <c r="J22">
        <f t="shared" si="2"/>
        <v>47270</v>
      </c>
      <c r="K22" t="s">
        <v>297</v>
      </c>
      <c r="L22">
        <v>46057.984787901201</v>
      </c>
      <c r="M22">
        <v>475</v>
      </c>
      <c r="N22" s="32">
        <v>-4.65661287307739E-10</v>
      </c>
      <c r="O22">
        <v>4350000</v>
      </c>
      <c r="P22">
        <v>17527542.774253</v>
      </c>
    </row>
    <row r="23" spans="1:16">
      <c r="A23">
        <f t="shared" si="1"/>
        <v>10695</v>
      </c>
      <c r="B23" t="s">
        <v>270</v>
      </c>
      <c r="C23" s="35">
        <v>46057.984787901201</v>
      </c>
      <c r="D23">
        <v>475</v>
      </c>
      <c r="E23" s="32">
        <v>-3.7252902984619099E-9</v>
      </c>
      <c r="F23">
        <v>4350000</v>
      </c>
      <c r="G23">
        <v>17527542.774253</v>
      </c>
      <c r="H23">
        <f t="shared" si="0"/>
        <v>-46057.984787901063</v>
      </c>
      <c r="J23">
        <f t="shared" si="2"/>
        <v>47745</v>
      </c>
      <c r="K23" t="s">
        <v>298</v>
      </c>
      <c r="L23">
        <v>46057.984787901201</v>
      </c>
      <c r="M23">
        <v>475</v>
      </c>
      <c r="N23">
        <v>0</v>
      </c>
      <c r="O23">
        <v>4350000</v>
      </c>
      <c r="P23">
        <v>17527542.774253</v>
      </c>
    </row>
    <row r="24" spans="1:16">
      <c r="A24">
        <f t="shared" si="1"/>
        <v>11170</v>
      </c>
      <c r="B24" t="s">
        <v>253</v>
      </c>
      <c r="C24" s="35">
        <v>46057.984787901201</v>
      </c>
      <c r="D24">
        <v>475</v>
      </c>
      <c r="E24" s="32">
        <v>0</v>
      </c>
      <c r="F24">
        <v>4350000</v>
      </c>
      <c r="G24">
        <v>17527542.774253</v>
      </c>
      <c r="H24">
        <f t="shared" si="0"/>
        <v>-46057.984787901049</v>
      </c>
      <c r="J24">
        <f t="shared" si="2"/>
        <v>48220</v>
      </c>
      <c r="K24" t="s">
        <v>299</v>
      </c>
      <c r="L24">
        <v>46057.984787901201</v>
      </c>
      <c r="M24">
        <v>475</v>
      </c>
      <c r="N24">
        <v>0</v>
      </c>
      <c r="O24">
        <v>4350000</v>
      </c>
      <c r="P24">
        <v>17527542.774253</v>
      </c>
    </row>
    <row r="25" spans="1:16">
      <c r="A25">
        <f t="shared" si="1"/>
        <v>11645</v>
      </c>
      <c r="B25" t="s">
        <v>276</v>
      </c>
      <c r="C25" s="35">
        <v>46057.984787901201</v>
      </c>
      <c r="D25">
        <v>475</v>
      </c>
      <c r="E25">
        <v>0</v>
      </c>
      <c r="F25">
        <v>4350000</v>
      </c>
      <c r="G25">
        <v>17527542.774253</v>
      </c>
      <c r="H25">
        <f t="shared" si="0"/>
        <v>-46057.984787901049</v>
      </c>
      <c r="J25">
        <f t="shared" si="2"/>
        <v>48695</v>
      </c>
      <c r="K25" t="s">
        <v>300</v>
      </c>
      <c r="L25">
        <v>46057.984787901201</v>
      </c>
      <c r="M25">
        <v>475</v>
      </c>
      <c r="N25" s="32">
        <v>-2.3283064365386901E-10</v>
      </c>
      <c r="O25">
        <v>4350000</v>
      </c>
      <c r="P25">
        <v>17527542.774253</v>
      </c>
    </row>
    <row r="26" spans="1:16">
      <c r="A26">
        <f t="shared" si="1"/>
        <v>12120</v>
      </c>
      <c r="B26" t="s">
        <v>272</v>
      </c>
      <c r="C26" s="35">
        <v>46057.984787901201</v>
      </c>
      <c r="D26">
        <v>475</v>
      </c>
      <c r="E26" s="32">
        <v>1.86264514923095E-9</v>
      </c>
      <c r="F26">
        <v>4350000</v>
      </c>
      <c r="G26">
        <v>17527542.774253</v>
      </c>
      <c r="H26">
        <f t="shared" si="0"/>
        <v>-46057.984787901041</v>
      </c>
      <c r="J26">
        <f t="shared" si="2"/>
        <v>49170</v>
      </c>
      <c r="K26" t="s">
        <v>301</v>
      </c>
      <c r="L26">
        <v>46057.984787901201</v>
      </c>
      <c r="M26">
        <v>475</v>
      </c>
      <c r="N26">
        <v>0</v>
      </c>
      <c r="O26">
        <v>4350000</v>
      </c>
      <c r="P26">
        <v>17527542.774253</v>
      </c>
    </row>
    <row r="27" spans="1:16">
      <c r="A27">
        <f t="shared" si="1"/>
        <v>12595</v>
      </c>
      <c r="B27" t="s">
        <v>278</v>
      </c>
      <c r="C27" s="35">
        <v>46057.984787901201</v>
      </c>
      <c r="D27">
        <v>475</v>
      </c>
      <c r="E27">
        <v>0</v>
      </c>
      <c r="F27">
        <v>4350000</v>
      </c>
      <c r="G27">
        <v>17527542.774253</v>
      </c>
      <c r="H27">
        <f t="shared" si="0"/>
        <v>-46057.984787901049</v>
      </c>
      <c r="J27">
        <f t="shared" si="2"/>
        <v>49645</v>
      </c>
      <c r="K27" t="s">
        <v>302</v>
      </c>
      <c r="L27">
        <v>46057.984787901201</v>
      </c>
      <c r="M27">
        <v>475</v>
      </c>
      <c r="N27">
        <v>0</v>
      </c>
      <c r="O27">
        <v>4350000</v>
      </c>
      <c r="P27">
        <v>17527542.774253</v>
      </c>
    </row>
    <row r="28" spans="1:16">
      <c r="A28">
        <f t="shared" si="1"/>
        <v>13070</v>
      </c>
      <c r="B28" t="s">
        <v>279</v>
      </c>
      <c r="C28" s="35">
        <v>46057.984787901201</v>
      </c>
      <c r="D28">
        <v>475</v>
      </c>
      <c r="E28">
        <v>0</v>
      </c>
      <c r="F28">
        <v>4350000</v>
      </c>
      <c r="G28">
        <v>17527542.774253</v>
      </c>
      <c r="H28">
        <f t="shared" si="0"/>
        <v>-46057.984787901049</v>
      </c>
      <c r="J28">
        <f t="shared" si="2"/>
        <v>50120</v>
      </c>
      <c r="K28" t="s">
        <v>303</v>
      </c>
      <c r="L28">
        <v>46057.984787901201</v>
      </c>
      <c r="M28">
        <v>475</v>
      </c>
      <c r="N28">
        <v>0</v>
      </c>
      <c r="O28">
        <v>4350000</v>
      </c>
      <c r="P28">
        <v>17527542.774253</v>
      </c>
    </row>
    <row r="29" spans="1:16">
      <c r="A29">
        <f t="shared" si="1"/>
        <v>13545</v>
      </c>
      <c r="B29" t="s">
        <v>280</v>
      </c>
      <c r="C29" s="35">
        <v>46057.984787901201</v>
      </c>
      <c r="D29">
        <v>475</v>
      </c>
      <c r="E29">
        <v>0</v>
      </c>
      <c r="F29">
        <v>4350000</v>
      </c>
      <c r="G29">
        <v>17527542.774253</v>
      </c>
      <c r="H29">
        <f t="shared" si="0"/>
        <v>-46057.984787901049</v>
      </c>
      <c r="J29">
        <f t="shared" si="2"/>
        <v>50595</v>
      </c>
      <c r="K29" t="s">
        <v>304</v>
      </c>
      <c r="L29">
        <v>46057.984787901201</v>
      </c>
      <c r="M29">
        <v>475</v>
      </c>
      <c r="N29">
        <v>0</v>
      </c>
      <c r="O29">
        <v>4350000</v>
      </c>
      <c r="P29">
        <v>17527542.774253</v>
      </c>
    </row>
    <row r="30" spans="1:16">
      <c r="A30">
        <f t="shared" si="1"/>
        <v>14020</v>
      </c>
      <c r="B30" t="s">
        <v>281</v>
      </c>
      <c r="C30" s="35">
        <v>46057.984787901201</v>
      </c>
      <c r="D30">
        <v>475</v>
      </c>
      <c r="E30">
        <v>0</v>
      </c>
      <c r="F30">
        <v>4350000</v>
      </c>
      <c r="G30">
        <v>17527542.774253</v>
      </c>
      <c r="H30">
        <f t="shared" si="0"/>
        <v>-46057.984787901049</v>
      </c>
      <c r="J30">
        <f t="shared" si="2"/>
        <v>51070</v>
      </c>
      <c r="K30" t="s">
        <v>307</v>
      </c>
      <c r="L30">
        <v>46057.984787901201</v>
      </c>
      <c r="M30">
        <v>475</v>
      </c>
      <c r="N30" s="32">
        <v>7.2759576141834202E-12</v>
      </c>
      <c r="O30">
        <v>4350000</v>
      </c>
      <c r="P30">
        <v>17527542.774253</v>
      </c>
    </row>
    <row r="31" spans="1:16">
      <c r="A31">
        <f t="shared" si="1"/>
        <v>14495</v>
      </c>
      <c r="B31" t="s">
        <v>284</v>
      </c>
      <c r="C31" s="35">
        <v>46057.984787901201</v>
      </c>
      <c r="D31">
        <v>475</v>
      </c>
      <c r="E31">
        <v>0</v>
      </c>
      <c r="F31">
        <v>4350000</v>
      </c>
      <c r="G31">
        <v>17527542.774253</v>
      </c>
      <c r="H31">
        <f t="shared" si="0"/>
        <v>-46057.984787901049</v>
      </c>
      <c r="J31">
        <f t="shared" si="2"/>
        <v>51545</v>
      </c>
      <c r="K31" t="s">
        <v>319</v>
      </c>
      <c r="L31">
        <v>46057.984787901201</v>
      </c>
      <c r="M31">
        <v>475</v>
      </c>
      <c r="N31">
        <v>0</v>
      </c>
      <c r="O31">
        <v>4350000</v>
      </c>
      <c r="P31">
        <v>17527542.774253</v>
      </c>
    </row>
    <row r="32" spans="1:16">
      <c r="A32">
        <f t="shared" si="1"/>
        <v>14970</v>
      </c>
      <c r="B32" t="s">
        <v>275</v>
      </c>
      <c r="C32" s="35">
        <v>46057.984787901201</v>
      </c>
      <c r="D32">
        <v>475</v>
      </c>
      <c r="E32">
        <v>0</v>
      </c>
      <c r="F32">
        <v>4350000</v>
      </c>
      <c r="G32">
        <v>17527542.774253</v>
      </c>
      <c r="H32">
        <f t="shared" si="0"/>
        <v>-46057.984787901049</v>
      </c>
      <c r="J32">
        <f t="shared" si="2"/>
        <v>52020</v>
      </c>
      <c r="K32" t="s">
        <v>320</v>
      </c>
      <c r="L32">
        <v>46057.984787901201</v>
      </c>
      <c r="M32">
        <v>475</v>
      </c>
      <c r="N32">
        <v>0</v>
      </c>
      <c r="O32">
        <v>4350000</v>
      </c>
      <c r="P32">
        <v>17527542.774253</v>
      </c>
    </row>
    <row r="33" spans="1:16">
      <c r="A33">
        <f t="shared" si="1"/>
        <v>15445</v>
      </c>
      <c r="B33" t="s">
        <v>274</v>
      </c>
      <c r="C33" s="35">
        <v>46057.984787901201</v>
      </c>
      <c r="D33">
        <v>475</v>
      </c>
      <c r="E33">
        <v>0</v>
      </c>
      <c r="F33">
        <v>4350000</v>
      </c>
      <c r="G33">
        <v>17527542.774253</v>
      </c>
      <c r="H33">
        <f t="shared" si="0"/>
        <v>-46057.984787901049</v>
      </c>
      <c r="J33">
        <f t="shared" si="2"/>
        <v>52495</v>
      </c>
      <c r="K33" t="s">
        <v>321</v>
      </c>
      <c r="L33">
        <v>46057.984787901201</v>
      </c>
      <c r="M33">
        <v>475</v>
      </c>
      <c r="N33">
        <v>0</v>
      </c>
      <c r="O33">
        <v>4350000</v>
      </c>
      <c r="P33">
        <v>17527542.774253</v>
      </c>
    </row>
    <row r="34" spans="1:16">
      <c r="A34">
        <f t="shared" si="1"/>
        <v>15920</v>
      </c>
      <c r="B34" t="s">
        <v>277</v>
      </c>
      <c r="C34" s="35">
        <v>46057.984787901201</v>
      </c>
      <c r="D34">
        <v>475</v>
      </c>
      <c r="E34">
        <v>0</v>
      </c>
      <c r="F34">
        <v>4350000</v>
      </c>
      <c r="G34">
        <v>17527542.774253</v>
      </c>
      <c r="H34">
        <f t="shared" si="0"/>
        <v>-46057.984787901049</v>
      </c>
      <c r="J34">
        <f t="shared" si="2"/>
        <v>52970</v>
      </c>
      <c r="K34" t="s">
        <v>322</v>
      </c>
      <c r="L34">
        <v>46057.984787901201</v>
      </c>
      <c r="M34">
        <v>475</v>
      </c>
      <c r="N34">
        <v>0</v>
      </c>
      <c r="O34">
        <v>4350000</v>
      </c>
      <c r="P34">
        <v>17527542.774253</v>
      </c>
    </row>
    <row r="35" spans="1:16">
      <c r="A35">
        <f t="shared" si="1"/>
        <v>16395</v>
      </c>
      <c r="B35" t="s">
        <v>282</v>
      </c>
      <c r="C35" s="35">
        <v>46057.984787901201</v>
      </c>
      <c r="D35">
        <v>475</v>
      </c>
      <c r="E35">
        <v>0</v>
      </c>
      <c r="F35">
        <v>4350000</v>
      </c>
      <c r="G35">
        <v>17527542.774253</v>
      </c>
      <c r="H35">
        <f t="shared" si="0"/>
        <v>-46057.984787901049</v>
      </c>
      <c r="J35">
        <f t="shared" si="2"/>
        <v>53445</v>
      </c>
      <c r="K35" t="s">
        <v>323</v>
      </c>
      <c r="L35">
        <v>46057.984787901201</v>
      </c>
      <c r="M35">
        <v>475</v>
      </c>
      <c r="N35">
        <v>0</v>
      </c>
      <c r="O35">
        <v>4350000</v>
      </c>
      <c r="P35">
        <v>17527542.774253</v>
      </c>
    </row>
    <row r="36" spans="1:16">
      <c r="A36">
        <f t="shared" si="1"/>
        <v>16870</v>
      </c>
      <c r="B36" t="s">
        <v>300</v>
      </c>
      <c r="C36" s="35">
        <v>46057.984787901201</v>
      </c>
      <c r="D36">
        <v>475</v>
      </c>
      <c r="E36" s="32">
        <v>-2.3283064365386901E-10</v>
      </c>
      <c r="F36">
        <v>4350000</v>
      </c>
      <c r="G36">
        <v>17527542.774253</v>
      </c>
      <c r="H36">
        <f t="shared" si="0"/>
        <v>-46057.984787901049</v>
      </c>
      <c r="J36">
        <f t="shared" si="2"/>
        <v>53920</v>
      </c>
      <c r="K36" t="s">
        <v>324</v>
      </c>
      <c r="L36">
        <v>46057.984787901201</v>
      </c>
      <c r="M36">
        <v>475</v>
      </c>
      <c r="N36">
        <v>0</v>
      </c>
      <c r="O36">
        <v>4350000</v>
      </c>
      <c r="P36">
        <v>17527542.774253</v>
      </c>
    </row>
    <row r="37" spans="1:16">
      <c r="A37">
        <f t="shared" si="1"/>
        <v>17345</v>
      </c>
      <c r="B37" t="s">
        <v>301</v>
      </c>
      <c r="C37" s="35">
        <v>46057.984787901201</v>
      </c>
      <c r="D37">
        <v>475</v>
      </c>
      <c r="E37">
        <v>0</v>
      </c>
      <c r="F37">
        <v>4350000</v>
      </c>
      <c r="G37">
        <v>17527542.774253</v>
      </c>
      <c r="H37">
        <f t="shared" si="0"/>
        <v>-46057.984787901049</v>
      </c>
      <c r="J37">
        <f t="shared" si="2"/>
        <v>54395</v>
      </c>
      <c r="K37" t="s">
        <v>126</v>
      </c>
      <c r="L37">
        <v>46057.984787901201</v>
      </c>
      <c r="M37">
        <v>475</v>
      </c>
      <c r="N37">
        <v>0</v>
      </c>
      <c r="O37">
        <v>4350000</v>
      </c>
      <c r="P37">
        <v>17527542.774253</v>
      </c>
    </row>
    <row r="38" spans="1:16">
      <c r="A38">
        <f t="shared" si="1"/>
        <v>17820</v>
      </c>
      <c r="B38" t="s">
        <v>306</v>
      </c>
      <c r="C38" s="35">
        <v>46057.984787901201</v>
      </c>
      <c r="D38">
        <v>475</v>
      </c>
      <c r="E38" s="32">
        <v>0</v>
      </c>
      <c r="F38">
        <v>4350000</v>
      </c>
      <c r="G38">
        <v>17527542.774253</v>
      </c>
      <c r="H38">
        <f t="shared" si="0"/>
        <v>-46057.984787901049</v>
      </c>
      <c r="J38">
        <f t="shared" si="2"/>
        <v>54870</v>
      </c>
      <c r="K38" t="s">
        <v>325</v>
      </c>
      <c r="L38">
        <v>46057.984787901201</v>
      </c>
      <c r="M38">
        <v>475</v>
      </c>
      <c r="N38">
        <v>0</v>
      </c>
      <c r="O38">
        <v>4350000</v>
      </c>
      <c r="P38">
        <v>17527542.774253</v>
      </c>
    </row>
    <row r="39" spans="1:16">
      <c r="A39">
        <f t="shared" si="1"/>
        <v>18295</v>
      </c>
      <c r="B39" t="s">
        <v>289</v>
      </c>
      <c r="C39" s="35">
        <v>46057.984787901201</v>
      </c>
      <c r="D39">
        <v>475</v>
      </c>
      <c r="E39" s="32">
        <v>-4.65661287307739E-10</v>
      </c>
      <c r="F39">
        <v>4350000</v>
      </c>
      <c r="G39">
        <v>17527542.774253</v>
      </c>
      <c r="H39">
        <f t="shared" si="0"/>
        <v>-46057.984787901049</v>
      </c>
      <c r="J39">
        <f t="shared" si="2"/>
        <v>55345</v>
      </c>
      <c r="K39" t="s">
        <v>326</v>
      </c>
      <c r="L39">
        <v>46057.984787901201</v>
      </c>
      <c r="M39">
        <v>475</v>
      </c>
      <c r="N39">
        <v>0</v>
      </c>
      <c r="O39">
        <v>4350000</v>
      </c>
      <c r="P39">
        <v>17527542.774253</v>
      </c>
    </row>
    <row r="40" spans="1:16">
      <c r="A40">
        <f t="shared" si="1"/>
        <v>18770</v>
      </c>
      <c r="B40" t="s">
        <v>299</v>
      </c>
      <c r="C40" s="35">
        <v>46057.984787901201</v>
      </c>
      <c r="D40">
        <v>475</v>
      </c>
      <c r="E40" s="32">
        <v>0</v>
      </c>
      <c r="F40">
        <v>4350000</v>
      </c>
      <c r="G40">
        <v>17527542.774253</v>
      </c>
      <c r="H40">
        <f t="shared" si="0"/>
        <v>-46057.984787901049</v>
      </c>
      <c r="J40">
        <f t="shared" si="2"/>
        <v>55820</v>
      </c>
      <c r="K40" t="s">
        <v>327</v>
      </c>
      <c r="L40">
        <v>46057.984787901201</v>
      </c>
      <c r="M40">
        <v>475</v>
      </c>
      <c r="N40">
        <v>0</v>
      </c>
      <c r="O40">
        <v>4350000</v>
      </c>
      <c r="P40">
        <v>17527542.774253</v>
      </c>
    </row>
    <row r="41" spans="1:16">
      <c r="A41">
        <f t="shared" si="1"/>
        <v>19245</v>
      </c>
      <c r="B41" t="s">
        <v>297</v>
      </c>
      <c r="C41" s="35">
        <v>46057.984787901201</v>
      </c>
      <c r="D41">
        <v>475</v>
      </c>
      <c r="E41" s="32">
        <v>-4.65661287307739E-10</v>
      </c>
      <c r="F41">
        <v>4350000</v>
      </c>
      <c r="G41">
        <v>17527542.774253</v>
      </c>
      <c r="H41">
        <f t="shared" si="0"/>
        <v>-46057.984787901049</v>
      </c>
      <c r="J41">
        <f t="shared" si="2"/>
        <v>56295</v>
      </c>
      <c r="K41" t="s">
        <v>328</v>
      </c>
      <c r="L41">
        <v>46057.984787901201</v>
      </c>
      <c r="M41">
        <v>475</v>
      </c>
      <c r="N41">
        <v>0</v>
      </c>
      <c r="O41">
        <v>4350000</v>
      </c>
      <c r="P41">
        <v>17527542.774253</v>
      </c>
    </row>
    <row r="42" spans="1:16">
      <c r="A42">
        <f t="shared" si="1"/>
        <v>19720</v>
      </c>
      <c r="B42" t="s">
        <v>298</v>
      </c>
      <c r="C42" s="35">
        <v>46057.984787901201</v>
      </c>
      <c r="D42">
        <v>475</v>
      </c>
      <c r="E42" s="32">
        <v>0</v>
      </c>
      <c r="F42">
        <v>4350000</v>
      </c>
      <c r="G42">
        <v>17527542.774253</v>
      </c>
      <c r="H42">
        <f t="shared" si="0"/>
        <v>-46057.984787901049</v>
      </c>
      <c r="J42">
        <f t="shared" si="2"/>
        <v>56770</v>
      </c>
      <c r="K42" t="s">
        <v>329</v>
      </c>
      <c r="L42">
        <v>46057.984787901201</v>
      </c>
      <c r="M42">
        <v>475</v>
      </c>
      <c r="N42">
        <v>0</v>
      </c>
      <c r="O42">
        <v>4350000</v>
      </c>
      <c r="P42">
        <v>17527542.774253</v>
      </c>
    </row>
    <row r="43" spans="1:16">
      <c r="A43">
        <f t="shared" si="1"/>
        <v>20195</v>
      </c>
      <c r="B43" t="s">
        <v>296</v>
      </c>
      <c r="C43" s="35">
        <v>46057.984787901201</v>
      </c>
      <c r="D43">
        <v>475</v>
      </c>
      <c r="E43" s="32">
        <v>0</v>
      </c>
      <c r="F43">
        <v>4350000</v>
      </c>
      <c r="G43">
        <v>17527542.774253</v>
      </c>
      <c r="H43">
        <f t="shared" si="0"/>
        <v>-46057.984787901049</v>
      </c>
      <c r="J43">
        <f t="shared" si="2"/>
        <v>57245</v>
      </c>
      <c r="K43" t="s">
        <v>305</v>
      </c>
      <c r="L43">
        <v>46057.984787901201</v>
      </c>
      <c r="M43">
        <v>475</v>
      </c>
      <c r="N43">
        <v>0</v>
      </c>
      <c r="O43">
        <v>4350000</v>
      </c>
      <c r="P43">
        <v>17527542.774253</v>
      </c>
    </row>
    <row r="44" spans="1:16">
      <c r="A44">
        <f t="shared" si="1"/>
        <v>20670</v>
      </c>
      <c r="B44" t="s">
        <v>302</v>
      </c>
      <c r="C44" s="35">
        <v>46057.984787901201</v>
      </c>
      <c r="D44">
        <v>475</v>
      </c>
      <c r="E44">
        <v>0</v>
      </c>
      <c r="F44">
        <v>4350000</v>
      </c>
      <c r="G44">
        <v>17527542.774253</v>
      </c>
      <c r="H44">
        <f t="shared" si="0"/>
        <v>-46057.984787901049</v>
      </c>
      <c r="J44">
        <f t="shared" si="2"/>
        <v>57720</v>
      </c>
      <c r="K44" t="s">
        <v>288</v>
      </c>
      <c r="L44">
        <v>46057.984787901201</v>
      </c>
      <c r="M44">
        <v>475</v>
      </c>
      <c r="N44">
        <v>0</v>
      </c>
      <c r="O44">
        <v>4350000</v>
      </c>
      <c r="P44">
        <v>17527542.774253</v>
      </c>
    </row>
    <row r="45" spans="1:16">
      <c r="A45">
        <f t="shared" si="1"/>
        <v>21145</v>
      </c>
      <c r="B45" t="s">
        <v>286</v>
      </c>
      <c r="C45" s="35">
        <v>46057.984787901201</v>
      </c>
      <c r="D45">
        <v>475</v>
      </c>
      <c r="E45" s="32">
        <v>-2.91038304567337E-11</v>
      </c>
      <c r="F45">
        <v>4350000</v>
      </c>
      <c r="G45">
        <v>17527542.774253</v>
      </c>
      <c r="H45">
        <f t="shared" si="0"/>
        <v>-46057.984787901049</v>
      </c>
      <c r="J45">
        <f t="shared" si="2"/>
        <v>58195</v>
      </c>
      <c r="K45" t="s">
        <v>306</v>
      </c>
      <c r="L45">
        <v>46057.984787901201</v>
      </c>
      <c r="M45">
        <v>475</v>
      </c>
      <c r="N45">
        <v>0</v>
      </c>
      <c r="O45">
        <v>4350000</v>
      </c>
      <c r="P45">
        <v>17527542.774253</v>
      </c>
    </row>
    <row r="46" spans="1:16">
      <c r="A46">
        <f t="shared" si="1"/>
        <v>21620</v>
      </c>
      <c r="B46" t="s">
        <v>287</v>
      </c>
      <c r="C46" s="35">
        <v>46057.984787901201</v>
      </c>
      <c r="D46">
        <v>475</v>
      </c>
      <c r="E46" s="32">
        <v>-2.91038304567337E-11</v>
      </c>
      <c r="F46">
        <v>4350000</v>
      </c>
      <c r="G46">
        <v>17527542.774253</v>
      </c>
      <c r="H46">
        <f t="shared" si="0"/>
        <v>-46057.984787901049</v>
      </c>
      <c r="J46">
        <f t="shared" si="2"/>
        <v>58670</v>
      </c>
      <c r="K46" t="s">
        <v>289</v>
      </c>
      <c r="L46">
        <v>46057.984787901201</v>
      </c>
      <c r="M46">
        <v>475</v>
      </c>
      <c r="N46" s="32">
        <v>-4.65661287307739E-10</v>
      </c>
      <c r="O46">
        <v>4350000</v>
      </c>
      <c r="P46">
        <v>17527542.774253</v>
      </c>
    </row>
    <row r="47" spans="1:16">
      <c r="A47">
        <f t="shared" si="1"/>
        <v>22095</v>
      </c>
      <c r="B47" t="s">
        <v>290</v>
      </c>
      <c r="C47" s="35">
        <v>46057.984787901201</v>
      </c>
      <c r="D47">
        <v>475</v>
      </c>
      <c r="E47" s="32">
        <v>-2.91038304567337E-11</v>
      </c>
      <c r="F47">
        <v>4350000</v>
      </c>
      <c r="G47">
        <v>17527542.774253</v>
      </c>
      <c r="H47">
        <f t="shared" si="0"/>
        <v>-46057.984787901049</v>
      </c>
      <c r="J47">
        <f t="shared" si="2"/>
        <v>59145</v>
      </c>
      <c r="K47" t="s">
        <v>274</v>
      </c>
      <c r="L47">
        <v>46057.984787901201</v>
      </c>
      <c r="M47">
        <v>475</v>
      </c>
      <c r="N47">
        <v>0</v>
      </c>
      <c r="O47">
        <v>4350000</v>
      </c>
      <c r="P47">
        <v>17527542.774253</v>
      </c>
    </row>
    <row r="48" spans="1:16">
      <c r="A48">
        <f t="shared" si="1"/>
        <v>22570</v>
      </c>
      <c r="B48" t="s">
        <v>291</v>
      </c>
      <c r="C48" s="35">
        <v>46057.984787901201</v>
      </c>
      <c r="D48">
        <v>475</v>
      </c>
      <c r="E48" s="32">
        <v>-2.91038304567337E-11</v>
      </c>
      <c r="F48">
        <v>4350000</v>
      </c>
      <c r="G48">
        <v>17527542.774253</v>
      </c>
      <c r="H48">
        <f t="shared" si="0"/>
        <v>-46057.984787901049</v>
      </c>
      <c r="J48">
        <f t="shared" si="2"/>
        <v>59620</v>
      </c>
      <c r="K48" t="s">
        <v>253</v>
      </c>
      <c r="L48">
        <v>46057.984787901201</v>
      </c>
      <c r="M48">
        <v>475</v>
      </c>
      <c r="N48">
        <v>0</v>
      </c>
      <c r="O48">
        <v>4350000</v>
      </c>
      <c r="P48">
        <v>17527542.774253</v>
      </c>
    </row>
    <row r="49" spans="1:16">
      <c r="A49">
        <f t="shared" si="1"/>
        <v>23045</v>
      </c>
      <c r="B49" t="s">
        <v>292</v>
      </c>
      <c r="C49" s="35">
        <v>46057.984787901201</v>
      </c>
      <c r="D49">
        <v>475</v>
      </c>
      <c r="E49" s="32">
        <v>-2.91038304567337E-11</v>
      </c>
      <c r="F49">
        <v>4350000</v>
      </c>
      <c r="G49">
        <v>17527542.774253</v>
      </c>
      <c r="H49">
        <f t="shared" si="0"/>
        <v>-46057.984787901049</v>
      </c>
      <c r="J49">
        <f t="shared" si="2"/>
        <v>60095</v>
      </c>
      <c r="K49" t="s">
        <v>254</v>
      </c>
      <c r="L49">
        <v>46057.984787901201</v>
      </c>
      <c r="M49">
        <v>475</v>
      </c>
      <c r="N49" s="32">
        <v>-1.49011611938476E-8</v>
      </c>
      <c r="O49">
        <v>4350000</v>
      </c>
      <c r="P49">
        <v>17527542.774253</v>
      </c>
    </row>
    <row r="50" spans="1:16">
      <c r="A50">
        <f t="shared" si="1"/>
        <v>23520</v>
      </c>
      <c r="B50" t="s">
        <v>293</v>
      </c>
      <c r="C50" s="35">
        <v>46057.984787901201</v>
      </c>
      <c r="D50">
        <v>475</v>
      </c>
      <c r="E50">
        <v>0</v>
      </c>
      <c r="F50">
        <v>4350000</v>
      </c>
      <c r="G50">
        <v>17527542.774253</v>
      </c>
      <c r="H50">
        <f t="shared" si="0"/>
        <v>-46057.984787901049</v>
      </c>
      <c r="J50">
        <f t="shared" si="2"/>
        <v>60570</v>
      </c>
      <c r="K50" t="s">
        <v>255</v>
      </c>
      <c r="L50">
        <v>46057.984787901201</v>
      </c>
      <c r="M50">
        <v>475</v>
      </c>
      <c r="N50">
        <v>0</v>
      </c>
      <c r="O50">
        <v>4350000</v>
      </c>
      <c r="P50">
        <v>17527542.774253</v>
      </c>
    </row>
    <row r="51" spans="1:16">
      <c r="A51">
        <f t="shared" si="1"/>
        <v>23995</v>
      </c>
      <c r="B51" t="s">
        <v>294</v>
      </c>
      <c r="C51" s="35">
        <v>46057.984787901201</v>
      </c>
      <c r="D51">
        <v>475</v>
      </c>
      <c r="E51">
        <v>0</v>
      </c>
      <c r="F51">
        <v>4350000</v>
      </c>
      <c r="G51">
        <v>17527542.774253</v>
      </c>
      <c r="H51">
        <f t="shared" si="0"/>
        <v>-46057.984787901049</v>
      </c>
      <c r="J51">
        <f t="shared" si="2"/>
        <v>61045</v>
      </c>
      <c r="K51" t="s">
        <v>256</v>
      </c>
      <c r="L51">
        <v>46057.984787901201</v>
      </c>
      <c r="M51">
        <v>475</v>
      </c>
      <c r="N51" s="32">
        <v>-1.49011611938476E-8</v>
      </c>
      <c r="O51">
        <v>4350000</v>
      </c>
      <c r="P51">
        <v>17527542.774253</v>
      </c>
    </row>
    <row r="52" spans="1:16">
      <c r="A52">
        <f t="shared" si="1"/>
        <v>24470</v>
      </c>
      <c r="B52" t="s">
        <v>295</v>
      </c>
      <c r="C52" s="35">
        <v>46057.984787901201</v>
      </c>
      <c r="D52">
        <v>475</v>
      </c>
      <c r="E52" s="32">
        <v>-5.8207660913467401E-11</v>
      </c>
      <c r="F52">
        <v>4350000</v>
      </c>
      <c r="G52">
        <v>17527542.774253</v>
      </c>
      <c r="H52">
        <f t="shared" si="0"/>
        <v>-46057.984787901049</v>
      </c>
      <c r="J52">
        <f t="shared" si="2"/>
        <v>61520</v>
      </c>
      <c r="K52" t="s">
        <v>257</v>
      </c>
      <c r="L52">
        <v>46057.984787901201</v>
      </c>
      <c r="M52">
        <v>475</v>
      </c>
      <c r="N52" s="32">
        <v>-7.4505805969238199E-9</v>
      </c>
      <c r="O52">
        <v>4350000</v>
      </c>
      <c r="P52">
        <v>17527542.774253</v>
      </c>
    </row>
    <row r="53" spans="1:16">
      <c r="A53">
        <f t="shared" si="1"/>
        <v>24945</v>
      </c>
      <c r="B53" t="s">
        <v>303</v>
      </c>
      <c r="C53" s="35">
        <v>46057.984787901201</v>
      </c>
      <c r="D53">
        <v>475</v>
      </c>
      <c r="E53">
        <v>0</v>
      </c>
      <c r="F53">
        <v>4350000</v>
      </c>
      <c r="G53">
        <v>17527542.774253</v>
      </c>
      <c r="H53">
        <f t="shared" si="0"/>
        <v>-46057.984787901049</v>
      </c>
      <c r="J53">
        <f t="shared" si="2"/>
        <v>61995</v>
      </c>
      <c r="K53" t="s">
        <v>258</v>
      </c>
      <c r="L53">
        <v>46057.984787901201</v>
      </c>
      <c r="M53">
        <v>475</v>
      </c>
      <c r="N53">
        <v>0</v>
      </c>
      <c r="O53">
        <v>4350000</v>
      </c>
      <c r="P53">
        <v>17527542.774253</v>
      </c>
    </row>
    <row r="54" spans="1:16">
      <c r="A54">
        <f t="shared" si="1"/>
        <v>25420</v>
      </c>
      <c r="B54" t="s">
        <v>307</v>
      </c>
      <c r="C54" s="35">
        <v>46057.984787901201</v>
      </c>
      <c r="D54">
        <v>475</v>
      </c>
      <c r="E54" s="32">
        <v>7.2759576141834202E-12</v>
      </c>
      <c r="F54">
        <v>4350000</v>
      </c>
      <c r="G54">
        <v>17527542.774253</v>
      </c>
      <c r="H54">
        <f t="shared" si="0"/>
        <v>-46057.984787901049</v>
      </c>
      <c r="J54">
        <f t="shared" si="2"/>
        <v>62470</v>
      </c>
      <c r="K54" t="s">
        <v>259</v>
      </c>
      <c r="L54">
        <v>46057.984787901201</v>
      </c>
      <c r="M54">
        <v>475</v>
      </c>
      <c r="N54">
        <v>0</v>
      </c>
      <c r="O54">
        <v>4350000</v>
      </c>
      <c r="P54">
        <v>17527542.774253</v>
      </c>
    </row>
    <row r="55" spans="1:16">
      <c r="A55">
        <f t="shared" si="1"/>
        <v>25895</v>
      </c>
      <c r="B55" t="s">
        <v>308</v>
      </c>
      <c r="C55" s="35">
        <v>46057.984787901201</v>
      </c>
      <c r="D55">
        <v>475</v>
      </c>
      <c r="E55">
        <v>0</v>
      </c>
      <c r="F55">
        <v>4350000</v>
      </c>
      <c r="G55">
        <v>17527542.774253</v>
      </c>
      <c r="H55">
        <f t="shared" si="0"/>
        <v>-46057.984787901049</v>
      </c>
      <c r="J55">
        <f t="shared" si="2"/>
        <v>62945</v>
      </c>
      <c r="K55" t="s">
        <v>260</v>
      </c>
      <c r="L55">
        <v>46057.984787901201</v>
      </c>
      <c r="M55">
        <v>475</v>
      </c>
      <c r="N55">
        <v>0</v>
      </c>
      <c r="O55">
        <v>4350000</v>
      </c>
      <c r="P55">
        <v>17527542.774253</v>
      </c>
    </row>
    <row r="56" spans="1:16">
      <c r="A56">
        <f t="shared" si="1"/>
        <v>30095</v>
      </c>
      <c r="B56" t="s">
        <v>244</v>
      </c>
      <c r="C56" s="35">
        <v>46163.504273834602</v>
      </c>
      <c r="D56">
        <v>4200</v>
      </c>
      <c r="E56" s="32">
        <v>47763454.947291501</v>
      </c>
      <c r="F56">
        <v>3780000</v>
      </c>
      <c r="G56">
        <v>237870172.89739701</v>
      </c>
      <c r="H56">
        <f t="shared" si="0"/>
        <v>-46163.504273834646</v>
      </c>
      <c r="J56">
        <f t="shared" si="2"/>
        <v>63420</v>
      </c>
      <c r="K56" t="s">
        <v>261</v>
      </c>
      <c r="L56">
        <v>46057.984787901201</v>
      </c>
      <c r="M56">
        <v>475</v>
      </c>
      <c r="N56">
        <v>0</v>
      </c>
      <c r="O56">
        <v>4350000</v>
      </c>
      <c r="P56">
        <v>17527542.774253</v>
      </c>
    </row>
    <row r="57" spans="1:16">
      <c r="A57">
        <f t="shared" si="1"/>
        <v>33695</v>
      </c>
      <c r="B57" t="s">
        <v>243</v>
      </c>
      <c r="C57" s="35">
        <v>46163.504274802603</v>
      </c>
      <c r="D57">
        <v>3600</v>
      </c>
      <c r="E57">
        <v>40940104.240535602</v>
      </c>
      <c r="F57">
        <v>3240000</v>
      </c>
      <c r="G57">
        <v>203888719.629825</v>
      </c>
      <c r="H57">
        <f t="shared" si="0"/>
        <v>-46163.504274802603</v>
      </c>
      <c r="J57">
        <f t="shared" si="2"/>
        <v>63895</v>
      </c>
      <c r="K57" t="s">
        <v>262</v>
      </c>
      <c r="L57">
        <v>46057.984787901201</v>
      </c>
      <c r="M57">
        <v>475</v>
      </c>
      <c r="N57">
        <v>0</v>
      </c>
      <c r="O57">
        <v>4350000</v>
      </c>
      <c r="P57">
        <v>17527542.774253</v>
      </c>
    </row>
    <row r="58" spans="1:16">
      <c r="A58">
        <f t="shared" si="1"/>
        <v>34295</v>
      </c>
      <c r="B58" t="s">
        <v>245</v>
      </c>
      <c r="C58" s="35">
        <v>46163.504308681702</v>
      </c>
      <c r="D58">
        <v>600</v>
      </c>
      <c r="E58">
        <v>6823350.7067559296</v>
      </c>
      <c r="F58">
        <v>540000</v>
      </c>
      <c r="G58">
        <v>33981453.291964903</v>
      </c>
      <c r="H58">
        <f t="shared" si="0"/>
        <v>-46163.504308681622</v>
      </c>
      <c r="J58">
        <f t="shared" si="2"/>
        <v>64370</v>
      </c>
      <c r="K58" t="s">
        <v>263</v>
      </c>
      <c r="L58">
        <v>46057.984787901201</v>
      </c>
      <c r="M58">
        <v>475</v>
      </c>
      <c r="N58">
        <v>0</v>
      </c>
      <c r="O58">
        <v>4350000</v>
      </c>
      <c r="P58">
        <v>17527542.774253</v>
      </c>
    </row>
    <row r="59" spans="1:16">
      <c r="A59">
        <f t="shared" si="1"/>
        <v>34415</v>
      </c>
      <c r="B59" t="s">
        <v>252</v>
      </c>
      <c r="C59" s="35">
        <v>66484.860647718204</v>
      </c>
      <c r="D59">
        <v>120</v>
      </c>
      <c r="E59" s="32">
        <v>160453802.91349599</v>
      </c>
      <c r="F59">
        <v>38000000</v>
      </c>
      <c r="G59">
        <v>130431986.191222</v>
      </c>
      <c r="H59">
        <f t="shared" si="0"/>
        <v>-66484.860647716749</v>
      </c>
      <c r="J59">
        <f t="shared" si="2"/>
        <v>64845</v>
      </c>
      <c r="K59" t="s">
        <v>264</v>
      </c>
      <c r="L59">
        <v>46057.984787901201</v>
      </c>
      <c r="M59">
        <v>475</v>
      </c>
      <c r="N59">
        <v>0</v>
      </c>
      <c r="O59">
        <v>4350000</v>
      </c>
      <c r="P59">
        <v>17527542.774253</v>
      </c>
    </row>
    <row r="60" spans="1:16">
      <c r="A60">
        <f t="shared" si="1"/>
        <v>35225</v>
      </c>
      <c r="B60" t="s">
        <v>251</v>
      </c>
      <c r="C60" s="35">
        <v>66981.126584207203</v>
      </c>
      <c r="D60">
        <v>810</v>
      </c>
      <c r="E60">
        <v>1082661194.16663</v>
      </c>
      <c r="F60">
        <v>256500000</v>
      </c>
      <c r="G60">
        <v>880415906.699839</v>
      </c>
      <c r="H60">
        <f t="shared" si="0"/>
        <v>-66981.1265842086</v>
      </c>
      <c r="J60">
        <f t="shared" si="2"/>
        <v>65320</v>
      </c>
      <c r="K60" t="s">
        <v>265</v>
      </c>
      <c r="L60">
        <v>46057.984787901201</v>
      </c>
      <c r="M60">
        <v>475</v>
      </c>
      <c r="N60">
        <v>0</v>
      </c>
      <c r="O60">
        <v>4350000</v>
      </c>
      <c r="P60">
        <v>17527542.774253</v>
      </c>
    </row>
    <row r="61" spans="1:16">
      <c r="A61">
        <f t="shared" si="1"/>
        <v>36035</v>
      </c>
      <c r="B61" t="s">
        <v>247</v>
      </c>
      <c r="C61" s="35">
        <v>68134.085648501597</v>
      </c>
      <c r="D61">
        <v>810</v>
      </c>
      <c r="E61" s="32">
        <v>1081727297.3245499</v>
      </c>
      <c r="F61">
        <v>256500000</v>
      </c>
      <c r="G61">
        <v>880415906.699839</v>
      </c>
      <c r="H61">
        <f t="shared" si="0"/>
        <v>-68134.085648505046</v>
      </c>
      <c r="J61">
        <f t="shared" si="2"/>
        <v>65795</v>
      </c>
      <c r="K61" t="s">
        <v>266</v>
      </c>
      <c r="L61">
        <v>46057.984787901201</v>
      </c>
      <c r="M61">
        <v>475</v>
      </c>
      <c r="N61">
        <v>0</v>
      </c>
      <c r="O61">
        <v>4350000</v>
      </c>
      <c r="P61">
        <v>17527542.774253</v>
      </c>
    </row>
    <row r="62" spans="1:16">
      <c r="A62">
        <f t="shared" si="1"/>
        <v>37115</v>
      </c>
      <c r="B62" t="s">
        <v>249</v>
      </c>
      <c r="C62" s="35">
        <v>152795.43865334999</v>
      </c>
      <c r="D62">
        <v>1080</v>
      </c>
      <c r="E62">
        <v>2319730531.58497</v>
      </c>
      <c r="F62">
        <v>526500000</v>
      </c>
      <c r="G62">
        <v>1958249605.33058</v>
      </c>
      <c r="H62">
        <f t="shared" si="0"/>
        <v>-152795.4386533426</v>
      </c>
      <c r="J62">
        <f t="shared" si="2"/>
        <v>66270</v>
      </c>
      <c r="K62" t="s">
        <v>267</v>
      </c>
      <c r="L62">
        <v>46057.984787901201</v>
      </c>
      <c r="M62">
        <v>475</v>
      </c>
      <c r="N62">
        <v>0</v>
      </c>
      <c r="O62">
        <v>4350000</v>
      </c>
      <c r="P62">
        <v>17527542.774253</v>
      </c>
    </row>
    <row r="63" spans="1:16">
      <c r="A63">
        <f t="shared" si="1"/>
        <v>38195</v>
      </c>
      <c r="B63" t="s">
        <v>248</v>
      </c>
      <c r="C63" s="35">
        <v>152942.56115605601</v>
      </c>
      <c r="D63">
        <v>1080</v>
      </c>
      <c r="E63" s="32">
        <v>2319571639.2820401</v>
      </c>
      <c r="F63">
        <v>526500000</v>
      </c>
      <c r="G63">
        <v>1958249605.33058</v>
      </c>
      <c r="H63">
        <f t="shared" si="0"/>
        <v>-152942.56115605545</v>
      </c>
      <c r="J63">
        <f t="shared" si="2"/>
        <v>66745</v>
      </c>
      <c r="K63" t="s">
        <v>268</v>
      </c>
      <c r="L63">
        <v>46057.984787901201</v>
      </c>
      <c r="M63">
        <v>475</v>
      </c>
      <c r="N63">
        <v>0</v>
      </c>
      <c r="O63">
        <v>4350000</v>
      </c>
      <c r="P63">
        <v>17527542.774253</v>
      </c>
    </row>
    <row r="64" spans="1:16">
      <c r="A64">
        <f t="shared" si="1"/>
        <v>39275</v>
      </c>
      <c r="B64" t="s">
        <v>246</v>
      </c>
      <c r="C64" s="35">
        <v>154587.503356676</v>
      </c>
      <c r="D64">
        <v>1080</v>
      </c>
      <c r="E64" s="32">
        <v>2317795101.7053699</v>
      </c>
      <c r="F64">
        <v>526500000</v>
      </c>
      <c r="G64">
        <v>1958249605.33058</v>
      </c>
      <c r="H64">
        <f t="shared" si="0"/>
        <v>-154587.50335667597</v>
      </c>
      <c r="J64">
        <f t="shared" si="2"/>
        <v>67220</v>
      </c>
      <c r="K64" t="s">
        <v>269</v>
      </c>
      <c r="L64">
        <v>46057.984787901201</v>
      </c>
      <c r="M64">
        <v>475</v>
      </c>
      <c r="N64" s="32">
        <v>-3.7252902984619099E-9</v>
      </c>
      <c r="O64">
        <v>4350000</v>
      </c>
      <c r="P64">
        <v>17527542.774253</v>
      </c>
    </row>
    <row r="65" spans="10:16">
      <c r="J65">
        <f t="shared" si="2"/>
        <v>67695</v>
      </c>
      <c r="K65" t="s">
        <v>283</v>
      </c>
      <c r="L65">
        <v>46057.984787901201</v>
      </c>
      <c r="M65">
        <v>475</v>
      </c>
      <c r="N65">
        <v>0</v>
      </c>
      <c r="O65">
        <v>4350000</v>
      </c>
      <c r="P65">
        <v>17527542.774253</v>
      </c>
    </row>
    <row r="66" spans="10:16">
      <c r="J66">
        <f t="shared" si="2"/>
        <v>68170</v>
      </c>
      <c r="K66" t="s">
        <v>277</v>
      </c>
      <c r="L66">
        <v>46057.984787901201</v>
      </c>
      <c r="M66">
        <v>475</v>
      </c>
      <c r="N66">
        <v>0</v>
      </c>
      <c r="O66">
        <v>4350000</v>
      </c>
      <c r="P66">
        <v>17527542.774253</v>
      </c>
    </row>
    <row r="67" spans="10:16">
      <c r="J67">
        <f t="shared" si="2"/>
        <v>68645</v>
      </c>
      <c r="K67" t="s">
        <v>278</v>
      </c>
      <c r="L67">
        <v>46057.984787901201</v>
      </c>
      <c r="M67">
        <v>475</v>
      </c>
      <c r="N67">
        <v>0</v>
      </c>
      <c r="O67">
        <v>4350000</v>
      </c>
      <c r="P67">
        <v>17527542.774253</v>
      </c>
    </row>
    <row r="68" spans="10:16">
      <c r="J68">
        <f t="shared" ref="J68:J90" si="3">J67+M68</f>
        <v>69120</v>
      </c>
      <c r="K68" t="s">
        <v>279</v>
      </c>
      <c r="L68">
        <v>46057.984787901201</v>
      </c>
      <c r="M68">
        <v>475</v>
      </c>
      <c r="N68">
        <v>0</v>
      </c>
      <c r="O68">
        <v>4350000</v>
      </c>
      <c r="P68">
        <v>17527542.774253</v>
      </c>
    </row>
    <row r="69" spans="10:16">
      <c r="J69">
        <f t="shared" si="3"/>
        <v>69595</v>
      </c>
      <c r="K69" t="s">
        <v>280</v>
      </c>
      <c r="L69">
        <v>46057.984787901201</v>
      </c>
      <c r="M69">
        <v>475</v>
      </c>
      <c r="N69">
        <v>0</v>
      </c>
      <c r="O69">
        <v>4350000</v>
      </c>
      <c r="P69">
        <v>17527542.774253</v>
      </c>
    </row>
    <row r="70" spans="10:16">
      <c r="J70">
        <f t="shared" si="3"/>
        <v>70070</v>
      </c>
      <c r="K70" t="s">
        <v>281</v>
      </c>
      <c r="L70">
        <v>46057.984787901201</v>
      </c>
      <c r="M70">
        <v>475</v>
      </c>
      <c r="N70">
        <v>0</v>
      </c>
      <c r="O70">
        <v>4350000</v>
      </c>
      <c r="P70">
        <v>17527542.774253</v>
      </c>
    </row>
    <row r="71" spans="10:16">
      <c r="J71">
        <f t="shared" si="3"/>
        <v>70545</v>
      </c>
      <c r="K71" t="s">
        <v>284</v>
      </c>
      <c r="L71">
        <v>46057.984787901201</v>
      </c>
      <c r="M71">
        <v>475</v>
      </c>
      <c r="N71">
        <v>0</v>
      </c>
      <c r="O71">
        <v>4350000</v>
      </c>
      <c r="P71">
        <v>17527542.774253</v>
      </c>
    </row>
    <row r="72" spans="10:16">
      <c r="J72">
        <f t="shared" si="3"/>
        <v>71020</v>
      </c>
      <c r="K72" t="s">
        <v>282</v>
      </c>
      <c r="L72">
        <v>46057.984787901201</v>
      </c>
      <c r="M72">
        <v>475</v>
      </c>
      <c r="N72">
        <v>0</v>
      </c>
      <c r="O72">
        <v>4350000</v>
      </c>
      <c r="P72">
        <v>17527542.774253</v>
      </c>
    </row>
    <row r="73" spans="10:16">
      <c r="J73">
        <f t="shared" si="3"/>
        <v>71495</v>
      </c>
      <c r="K73" t="s">
        <v>275</v>
      </c>
      <c r="L73">
        <v>46057.984787901201</v>
      </c>
      <c r="M73">
        <v>475</v>
      </c>
      <c r="N73">
        <v>0</v>
      </c>
      <c r="O73">
        <v>4350000</v>
      </c>
      <c r="P73">
        <v>17527542.774253</v>
      </c>
    </row>
    <row r="74" spans="10:16">
      <c r="J74">
        <f t="shared" si="3"/>
        <v>71970</v>
      </c>
      <c r="K74" t="s">
        <v>276</v>
      </c>
      <c r="L74">
        <v>46057.984787901201</v>
      </c>
      <c r="M74">
        <v>475</v>
      </c>
      <c r="N74">
        <v>0</v>
      </c>
      <c r="O74">
        <v>4350000</v>
      </c>
      <c r="P74">
        <v>17527542.774253</v>
      </c>
    </row>
    <row r="75" spans="10:16">
      <c r="J75">
        <f t="shared" si="3"/>
        <v>72445</v>
      </c>
      <c r="K75" t="s">
        <v>272</v>
      </c>
      <c r="L75">
        <v>46057.984787901201</v>
      </c>
      <c r="M75">
        <v>475</v>
      </c>
      <c r="N75" s="32">
        <v>1.86264514923095E-9</v>
      </c>
      <c r="O75">
        <v>4350000</v>
      </c>
      <c r="P75">
        <v>17527542.774253</v>
      </c>
    </row>
    <row r="76" spans="10:16">
      <c r="J76">
        <f t="shared" si="3"/>
        <v>72920</v>
      </c>
      <c r="K76" t="s">
        <v>273</v>
      </c>
      <c r="L76">
        <v>46057.984787901201</v>
      </c>
      <c r="M76">
        <v>475</v>
      </c>
      <c r="N76">
        <v>0</v>
      </c>
      <c r="O76">
        <v>4350000</v>
      </c>
      <c r="P76">
        <v>17527542.774253</v>
      </c>
    </row>
    <row r="77" spans="10:16">
      <c r="J77">
        <f t="shared" si="3"/>
        <v>73395</v>
      </c>
      <c r="K77" t="s">
        <v>270</v>
      </c>
      <c r="L77">
        <v>46057.984787901201</v>
      </c>
      <c r="M77">
        <v>475</v>
      </c>
      <c r="N77" s="32">
        <v>-3.7252902984619099E-9</v>
      </c>
      <c r="O77">
        <v>4350000</v>
      </c>
      <c r="P77">
        <v>17527542.774253</v>
      </c>
    </row>
    <row r="78" spans="10:16">
      <c r="J78">
        <f t="shared" si="3"/>
        <v>73870</v>
      </c>
      <c r="K78" t="s">
        <v>271</v>
      </c>
      <c r="L78">
        <v>46057.984787901201</v>
      </c>
      <c r="M78">
        <v>475</v>
      </c>
      <c r="N78">
        <v>0</v>
      </c>
      <c r="O78">
        <v>4350000</v>
      </c>
      <c r="P78">
        <v>17527542.774253</v>
      </c>
    </row>
    <row r="79" spans="10:16">
      <c r="J79">
        <f t="shared" si="3"/>
        <v>74345</v>
      </c>
      <c r="K79" t="s">
        <v>285</v>
      </c>
      <c r="L79">
        <v>46057.984787901201</v>
      </c>
      <c r="M79">
        <v>475</v>
      </c>
      <c r="N79" s="32">
        <v>-3.7252902984619099E-9</v>
      </c>
      <c r="O79">
        <v>4350000</v>
      </c>
      <c r="P79">
        <v>17527542.774253</v>
      </c>
    </row>
    <row r="80" spans="10:16">
      <c r="J80">
        <f t="shared" si="3"/>
        <v>74820</v>
      </c>
      <c r="K80" t="s">
        <v>308</v>
      </c>
      <c r="L80">
        <v>46057.984787901201</v>
      </c>
      <c r="M80">
        <v>475</v>
      </c>
      <c r="N80">
        <v>0</v>
      </c>
      <c r="O80">
        <v>4350000</v>
      </c>
      <c r="P80">
        <v>17527542.774253</v>
      </c>
    </row>
    <row r="81" spans="5:16">
      <c r="J81">
        <f t="shared" si="3"/>
        <v>75295</v>
      </c>
      <c r="K81" t="s">
        <v>330</v>
      </c>
      <c r="L81">
        <v>46057.984787901201</v>
      </c>
      <c r="M81">
        <v>475</v>
      </c>
      <c r="N81">
        <v>0</v>
      </c>
      <c r="O81">
        <v>4350000</v>
      </c>
      <c r="P81">
        <v>17527542.774253</v>
      </c>
    </row>
    <row r="82" spans="5:16">
      <c r="J82">
        <f t="shared" si="3"/>
        <v>79495</v>
      </c>
      <c r="K82" t="s">
        <v>244</v>
      </c>
      <c r="L82">
        <v>46163.504273834602</v>
      </c>
      <c r="M82">
        <v>4200</v>
      </c>
      <c r="N82">
        <v>47763454.947291501</v>
      </c>
      <c r="O82">
        <v>3780000</v>
      </c>
      <c r="P82">
        <v>237870172.89739701</v>
      </c>
    </row>
    <row r="83" spans="5:16">
      <c r="J83">
        <f t="shared" si="3"/>
        <v>83095</v>
      </c>
      <c r="K83" t="s">
        <v>243</v>
      </c>
      <c r="L83">
        <v>46163.504274802603</v>
      </c>
      <c r="M83">
        <v>3600</v>
      </c>
      <c r="N83">
        <v>40940104.240535602</v>
      </c>
      <c r="O83">
        <v>3240000</v>
      </c>
      <c r="P83">
        <v>203888719.629825</v>
      </c>
    </row>
    <row r="84" spans="5:16">
      <c r="J84">
        <f t="shared" si="3"/>
        <v>83695</v>
      </c>
      <c r="K84" t="s">
        <v>245</v>
      </c>
      <c r="L84">
        <v>46163.504308681702</v>
      </c>
      <c r="M84">
        <v>600</v>
      </c>
      <c r="N84">
        <v>6823350.7067559296</v>
      </c>
      <c r="O84">
        <v>540000</v>
      </c>
      <c r="P84">
        <v>33981453.291964903</v>
      </c>
    </row>
    <row r="85" spans="5:16">
      <c r="J85">
        <f t="shared" si="3"/>
        <v>83815</v>
      </c>
      <c r="K85" t="s">
        <v>252</v>
      </c>
      <c r="L85">
        <v>66484.860647718204</v>
      </c>
      <c r="M85">
        <v>120</v>
      </c>
      <c r="N85">
        <v>160453802.91349599</v>
      </c>
      <c r="O85">
        <v>38000000</v>
      </c>
      <c r="P85">
        <v>130431986.191222</v>
      </c>
    </row>
    <row r="86" spans="5:16">
      <c r="J86">
        <f t="shared" si="3"/>
        <v>84625</v>
      </c>
      <c r="K86" t="s">
        <v>251</v>
      </c>
      <c r="L86">
        <v>66981.126584207203</v>
      </c>
      <c r="M86">
        <v>810</v>
      </c>
      <c r="N86">
        <v>1082661194.16663</v>
      </c>
      <c r="O86">
        <v>256500000</v>
      </c>
      <c r="P86">
        <v>880415906.699839</v>
      </c>
    </row>
    <row r="87" spans="5:16">
      <c r="J87">
        <f t="shared" si="3"/>
        <v>85435</v>
      </c>
      <c r="K87" t="s">
        <v>247</v>
      </c>
      <c r="L87">
        <v>68134.085648501597</v>
      </c>
      <c r="M87">
        <v>810</v>
      </c>
      <c r="N87">
        <v>1081727297.3245499</v>
      </c>
      <c r="O87">
        <v>256500000</v>
      </c>
      <c r="P87">
        <v>880415906.699839</v>
      </c>
    </row>
    <row r="88" spans="5:16">
      <c r="J88">
        <f t="shared" si="3"/>
        <v>86515</v>
      </c>
      <c r="K88" t="s">
        <v>249</v>
      </c>
      <c r="L88">
        <v>152795.43865334999</v>
      </c>
      <c r="M88">
        <v>1080</v>
      </c>
      <c r="N88">
        <v>2319730531.58497</v>
      </c>
      <c r="O88">
        <v>526500000</v>
      </c>
      <c r="P88">
        <v>1958249605.33058</v>
      </c>
    </row>
    <row r="89" spans="5:16">
      <c r="J89">
        <f t="shared" si="3"/>
        <v>87595</v>
      </c>
      <c r="K89" t="s">
        <v>248</v>
      </c>
      <c r="L89">
        <v>152942.56115605601</v>
      </c>
      <c r="M89">
        <v>1080</v>
      </c>
      <c r="N89">
        <v>2319571639.2820401</v>
      </c>
      <c r="O89">
        <v>526500000</v>
      </c>
      <c r="P89">
        <v>1958249605.33058</v>
      </c>
    </row>
    <row r="90" spans="5:16">
      <c r="J90">
        <f t="shared" si="3"/>
        <v>88675</v>
      </c>
      <c r="K90" t="s">
        <v>246</v>
      </c>
      <c r="L90">
        <v>154587.503356676</v>
      </c>
      <c r="M90">
        <v>1080</v>
      </c>
      <c r="N90">
        <v>2317795101.7053699</v>
      </c>
      <c r="O90">
        <v>526500000</v>
      </c>
      <c r="P90">
        <v>1958249605.33058</v>
      </c>
    </row>
    <row r="96" spans="5:16">
      <c r="E96" s="32"/>
    </row>
    <row r="98" spans="5:5">
      <c r="E98" s="32"/>
    </row>
    <row r="99" spans="5:5">
      <c r="E99" s="32"/>
    </row>
    <row r="111" spans="5:5">
      <c r="E111" s="32"/>
    </row>
    <row r="114" spans="5:5">
      <c r="E114" s="32"/>
    </row>
    <row r="116" spans="5:5">
      <c r="E116" s="32"/>
    </row>
    <row r="119" spans="5:5">
      <c r="E119" s="32"/>
    </row>
    <row r="129" spans="5:5">
      <c r="E129" s="32"/>
    </row>
    <row r="132" spans="5:5">
      <c r="E132" s="32"/>
    </row>
    <row r="134" spans="5:5">
      <c r="E134" s="32"/>
    </row>
    <row r="138" spans="5:5">
      <c r="E138" s="32"/>
    </row>
    <row r="139" spans="5:5">
      <c r="E139" s="32"/>
    </row>
    <row r="140" spans="5:5">
      <c r="E140" s="32"/>
    </row>
    <row r="141" spans="5:5">
      <c r="E141" s="32"/>
    </row>
    <row r="142" spans="5:5">
      <c r="E142" s="32"/>
    </row>
    <row r="145" spans="5:5">
      <c r="E145" s="32"/>
    </row>
    <row r="147" spans="5:5">
      <c r="E147" s="32"/>
    </row>
  </sheetData>
  <autoFilter ref="K1:P1" xr:uid="{D70FD896-6B73-4AB6-82AA-1AA473266A17}">
    <sortState xmlns:xlrd2="http://schemas.microsoft.com/office/spreadsheetml/2017/richdata2" ref="K2:P90">
      <sortCondition ref="L1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C752-A5B9-4A58-9C94-6B56F6F028A0}">
  <dimension ref="A1:M16"/>
  <sheetViews>
    <sheetView workbookViewId="0">
      <selection activeCell="R14" sqref="R14"/>
    </sheetView>
  </sheetViews>
  <sheetFormatPr defaultRowHeight="15"/>
  <cols>
    <col min="1" max="1" width="12" bestFit="1" customWidth="1"/>
    <col min="10" max="10" width="12" bestFit="1" customWidth="1"/>
  </cols>
  <sheetData>
    <row r="1" spans="1:13">
      <c r="A1" t="s">
        <v>333</v>
      </c>
      <c r="C1" t="s">
        <v>332</v>
      </c>
      <c r="D1" t="s">
        <v>2</v>
      </c>
      <c r="J1" t="s">
        <v>333</v>
      </c>
      <c r="L1" t="s">
        <v>332</v>
      </c>
      <c r="M1" t="s">
        <v>2</v>
      </c>
    </row>
    <row r="2" spans="1:13">
      <c r="A2">
        <f>D2+C2</f>
        <v>720</v>
      </c>
      <c r="B2" t="s">
        <v>250</v>
      </c>
      <c r="C2">
        <v>0</v>
      </c>
      <c r="D2">
        <v>720</v>
      </c>
      <c r="E2">
        <v>1862674509.8492999</v>
      </c>
      <c r="F2">
        <v>151200000</v>
      </c>
      <c r="G2">
        <v>1070915254.92971</v>
      </c>
      <c r="J2">
        <v>0</v>
      </c>
      <c r="L2">
        <v>40300</v>
      </c>
      <c r="M2">
        <v>1305.4041837734901</v>
      </c>
    </row>
    <row r="3" spans="1:13">
      <c r="A3">
        <f>+A2+D3</f>
        <v>1530</v>
      </c>
      <c r="B3" t="s">
        <v>251</v>
      </c>
      <c r="C3">
        <v>5497.0406011192799</v>
      </c>
      <c r="D3">
        <v>810</v>
      </c>
      <c r="E3">
        <v>1132463303.8129301</v>
      </c>
      <c r="F3">
        <v>256500000</v>
      </c>
      <c r="G3">
        <v>880415906.699839</v>
      </c>
      <c r="J3">
        <f>J2+M2</f>
        <v>1305.4041837734901</v>
      </c>
      <c r="L3">
        <v>40000</v>
      </c>
      <c r="M3">
        <v>35681.047689808802</v>
      </c>
    </row>
    <row r="4" spans="1:13">
      <c r="A4">
        <f t="shared" ref="A4:A16" si="0">+A3+D4</f>
        <v>2340</v>
      </c>
      <c r="B4" t="s">
        <v>247</v>
      </c>
      <c r="C4">
        <v>6644.7704615628199</v>
      </c>
      <c r="D4">
        <v>810</v>
      </c>
      <c r="E4">
        <v>1131533642.6259699</v>
      </c>
      <c r="F4">
        <v>256500000</v>
      </c>
      <c r="G4">
        <v>880415906.699839</v>
      </c>
      <c r="J4">
        <f t="shared" ref="J4:J8" si="1">J3+M3</f>
        <v>36986.451873582293</v>
      </c>
      <c r="L4">
        <v>39000</v>
      </c>
      <c r="M4">
        <v>1305.4041837734901</v>
      </c>
    </row>
    <row r="5" spans="1:13">
      <c r="A5">
        <f t="shared" si="0"/>
        <v>5940</v>
      </c>
      <c r="B5" t="s">
        <v>243</v>
      </c>
      <c r="C5">
        <v>43374.868083577203</v>
      </c>
      <c r="D5">
        <v>3600</v>
      </c>
      <c r="E5">
        <v>50979194.528946899</v>
      </c>
      <c r="F5">
        <v>3240000</v>
      </c>
      <c r="G5">
        <v>203888719.629825</v>
      </c>
      <c r="J5">
        <f t="shared" si="1"/>
        <v>38291.856057355784</v>
      </c>
      <c r="L5">
        <v>38500</v>
      </c>
      <c r="M5">
        <v>1305.4041837734901</v>
      </c>
    </row>
    <row r="6" spans="1:13">
      <c r="A6">
        <f t="shared" si="0"/>
        <v>11640</v>
      </c>
      <c r="B6" t="s">
        <v>316</v>
      </c>
      <c r="C6">
        <v>46041.169161039201</v>
      </c>
      <c r="D6">
        <v>5700</v>
      </c>
      <c r="E6">
        <v>95848.956662654804</v>
      </c>
      <c r="F6">
        <v>52200000</v>
      </c>
      <c r="G6">
        <v>210330513.174586</v>
      </c>
      <c r="J6">
        <f t="shared" si="1"/>
        <v>39597.260241129276</v>
      </c>
      <c r="L6">
        <v>36000</v>
      </c>
      <c r="M6">
        <v>1305.4041837734901</v>
      </c>
    </row>
    <row r="7" spans="1:13">
      <c r="A7">
        <f t="shared" si="0"/>
        <v>17340</v>
      </c>
      <c r="B7" t="s">
        <v>315</v>
      </c>
      <c r="C7">
        <v>46052.643392216603</v>
      </c>
      <c r="D7">
        <v>5700</v>
      </c>
      <c r="E7">
        <v>30445.838951945301</v>
      </c>
      <c r="F7">
        <v>52200000</v>
      </c>
      <c r="G7">
        <v>210330513.174586</v>
      </c>
      <c r="J7">
        <f t="shared" si="1"/>
        <v>40902.664424902767</v>
      </c>
      <c r="L7">
        <v>35000</v>
      </c>
      <c r="M7">
        <v>1305.4041837734901</v>
      </c>
    </row>
    <row r="8" spans="1:13">
      <c r="A8">
        <f t="shared" si="0"/>
        <v>23040</v>
      </c>
      <c r="B8" t="s">
        <v>314</v>
      </c>
      <c r="C8">
        <v>46057.066512288999</v>
      </c>
      <c r="D8">
        <v>5700</v>
      </c>
      <c r="E8">
        <v>5234.0545389652198</v>
      </c>
      <c r="F8">
        <v>52200000</v>
      </c>
      <c r="G8">
        <v>210330513.174586</v>
      </c>
      <c r="J8">
        <f t="shared" si="1"/>
        <v>42208.068608676258</v>
      </c>
      <c r="L8">
        <v>35000</v>
      </c>
      <c r="M8">
        <v>1305.4041837734901</v>
      </c>
    </row>
    <row r="9" spans="1:13">
      <c r="A9">
        <f t="shared" si="0"/>
        <v>28740</v>
      </c>
      <c r="B9" t="s">
        <v>313</v>
      </c>
      <c r="C9">
        <v>46057.932299469503</v>
      </c>
      <c r="D9">
        <v>5700</v>
      </c>
      <c r="E9">
        <v>299.06761035509402</v>
      </c>
      <c r="F9">
        <v>52200000</v>
      </c>
      <c r="G9">
        <v>210330513.174586</v>
      </c>
    </row>
    <row r="10" spans="1:13">
      <c r="A10">
        <f t="shared" si="0"/>
        <v>34440</v>
      </c>
      <c r="B10" t="s">
        <v>309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3">
      <c r="A11">
        <f t="shared" si="0"/>
        <v>40140</v>
      </c>
      <c r="B11" t="s">
        <v>310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3">
      <c r="A12">
        <f t="shared" si="0"/>
        <v>45840</v>
      </c>
      <c r="B12" t="s">
        <v>311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3">
      <c r="A13">
        <f t="shared" si="0"/>
        <v>51540</v>
      </c>
      <c r="B13" t="s">
        <v>312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3">
      <c r="A14">
        <f t="shared" si="0"/>
        <v>52620</v>
      </c>
      <c r="B14" t="s">
        <v>249</v>
      </c>
      <c r="C14">
        <v>109238.002138197</v>
      </c>
      <c r="D14">
        <v>1080</v>
      </c>
      <c r="E14">
        <v>2366772563.0213299</v>
      </c>
      <c r="F14">
        <v>526500000</v>
      </c>
      <c r="G14">
        <v>1958249605.33058</v>
      </c>
    </row>
    <row r="15" spans="1:13">
      <c r="A15">
        <f t="shared" si="0"/>
        <v>53700</v>
      </c>
      <c r="B15" t="s">
        <v>248</v>
      </c>
      <c r="C15">
        <v>109384.392688154</v>
      </c>
      <c r="D15">
        <v>1080</v>
      </c>
      <c r="E15">
        <v>2366614461.2273798</v>
      </c>
      <c r="F15">
        <v>526500000</v>
      </c>
      <c r="G15">
        <v>1958249605.33058</v>
      </c>
    </row>
    <row r="16" spans="1:13">
      <c r="A16">
        <f t="shared" si="0"/>
        <v>54780</v>
      </c>
      <c r="B16" t="s">
        <v>246</v>
      </c>
      <c r="C16">
        <v>111026.92411320101</v>
      </c>
      <c r="D16">
        <v>1080</v>
      </c>
      <c r="E16">
        <v>2364840527.2883301</v>
      </c>
      <c r="F16">
        <v>526500000</v>
      </c>
      <c r="G16">
        <v>1958249605.33058</v>
      </c>
    </row>
  </sheetData>
  <autoFilter ref="J1:M1" xr:uid="{0E5DC752-A5B9-4A58-9C94-6B56F6F028A0}">
    <sortState xmlns:xlrd2="http://schemas.microsoft.com/office/spreadsheetml/2017/richdata2" ref="J2:M5">
      <sortCondition descending="1" ref="L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0.85546875" customWidth="1"/>
    <col min="9" max="9" width="14.42578125" customWidth="1"/>
    <col min="10" max="10" width="17.42578125" customWidth="1"/>
    <col min="11" max="11" width="14.7109375" bestFit="1" customWidth="1"/>
    <col min="12" max="13" width="15.4257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7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7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6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B3BC-81AD-4245-BC41-F237B960DAFC}">
  <dimension ref="A1:G53"/>
  <sheetViews>
    <sheetView workbookViewId="0">
      <selection activeCell="L38" sqref="L38"/>
    </sheetView>
  </sheetViews>
  <sheetFormatPr defaultRowHeight="15"/>
  <cols>
    <col min="1" max="1" width="29.5703125" customWidth="1"/>
    <col min="6" max="6" width="11.7109375" bestFit="1" customWidth="1"/>
  </cols>
  <sheetData>
    <row r="1" spans="1:7">
      <c r="A1" t="s">
        <v>79</v>
      </c>
      <c r="B1" t="s">
        <v>80</v>
      </c>
      <c r="C1" t="s">
        <v>81</v>
      </c>
      <c r="D1" t="s">
        <v>82</v>
      </c>
      <c r="E1" t="s">
        <v>83</v>
      </c>
      <c r="G1" t="s">
        <v>232</v>
      </c>
    </row>
    <row r="2" spans="1:7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  <c r="G2" t="s">
        <v>239</v>
      </c>
    </row>
    <row r="3" spans="1:7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7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7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7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7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7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7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7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7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7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7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7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7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7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7D47B3BC-81AD-4245-BC41-F237B960DAFC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82B-0517-44E4-9B97-6BA7EC403289}">
  <dimension ref="A1:Z85"/>
  <sheetViews>
    <sheetView topLeftCell="B1" zoomScale="130" zoomScaleNormal="130" workbookViewId="0">
      <selection activeCell="O1" sqref="J1:O1"/>
    </sheetView>
  </sheetViews>
  <sheetFormatPr defaultRowHeight="15"/>
  <cols>
    <col min="1" max="1" width="25.140625" style="35" customWidth="1"/>
    <col min="2" max="2" width="27.28515625" customWidth="1"/>
    <col min="10" max="10" width="27.85546875" customWidth="1"/>
    <col min="16" max="16" width="12" bestFit="1" customWidth="1"/>
  </cols>
  <sheetData>
    <row r="1" spans="1:26">
      <c r="A1" s="35" t="s">
        <v>79</v>
      </c>
      <c r="B1" t="s">
        <v>80</v>
      </c>
      <c r="C1" t="s">
        <v>394</v>
      </c>
      <c r="D1" t="s">
        <v>82</v>
      </c>
      <c r="E1" t="s">
        <v>83</v>
      </c>
      <c r="G1" t="s">
        <v>395</v>
      </c>
      <c r="H1" t="s">
        <v>397</v>
      </c>
      <c r="J1" t="s">
        <v>79</v>
      </c>
      <c r="K1" s="34" t="s">
        <v>80</v>
      </c>
      <c r="L1" s="34" t="s">
        <v>2</v>
      </c>
      <c r="M1" t="s">
        <v>81</v>
      </c>
      <c r="N1" t="s">
        <v>82</v>
      </c>
      <c r="O1" t="s">
        <v>83</v>
      </c>
      <c r="Q1" t="s">
        <v>396</v>
      </c>
      <c r="R1" t="s">
        <v>398</v>
      </c>
      <c r="S1">
        <v>29252</v>
      </c>
    </row>
    <row r="2" spans="1:26">
      <c r="A2" s="35" t="s">
        <v>337</v>
      </c>
      <c r="B2">
        <v>0</v>
      </c>
      <c r="C2">
        <v>90</v>
      </c>
      <c r="D2">
        <v>121321934.708544</v>
      </c>
      <c r="E2">
        <v>28500000</v>
      </c>
      <c r="F2">
        <v>0</v>
      </c>
      <c r="H2" t="s">
        <v>399</v>
      </c>
      <c r="J2" t="s">
        <v>335</v>
      </c>
      <c r="K2" s="34">
        <v>0</v>
      </c>
      <c r="L2" s="34">
        <v>240</v>
      </c>
      <c r="M2">
        <v>554768827.94974303</v>
      </c>
      <c r="N2">
        <v>117000000</v>
      </c>
      <c r="O2">
        <v>435166578.970586</v>
      </c>
      <c r="U2" t="str">
        <f>VLOOKUP(A2, $J$1:$J$86, 1, FALSE)</f>
        <v>Solar PV large20640300182</v>
      </c>
      <c r="Z2" t="str">
        <f>VLOOKUP(J2, $A$2:$A$87, 1, FALSE)</f>
        <v>Wind Offshore20620100174</v>
      </c>
    </row>
    <row r="3" spans="1:26">
      <c r="A3" s="35" t="s">
        <v>339</v>
      </c>
      <c r="B3">
        <v>0</v>
      </c>
      <c r="C3">
        <v>90</v>
      </c>
      <c r="D3">
        <v>121332042.125163</v>
      </c>
      <c r="E3">
        <v>28500000</v>
      </c>
      <c r="F3">
        <v>0</v>
      </c>
      <c r="G3" t="s">
        <v>394</v>
      </c>
      <c r="H3">
        <f>SUM(C2:C14)</f>
        <v>2700</v>
      </c>
      <c r="J3" t="s">
        <v>341</v>
      </c>
      <c r="K3" s="34">
        <v>0</v>
      </c>
      <c r="L3" s="34">
        <v>135</v>
      </c>
      <c r="M3">
        <v>369728228.67001402</v>
      </c>
      <c r="N3">
        <v>28350000</v>
      </c>
      <c r="O3">
        <v>200796610.312168</v>
      </c>
      <c r="P3" t="s">
        <v>394</v>
      </c>
      <c r="Q3">
        <f>SUM(L1:L65)</f>
        <v>5329</v>
      </c>
      <c r="U3" t="str">
        <f t="shared" ref="U3:U66" si="0">VLOOKUP(A3, $J$1:$J$86, 1, FALSE)</f>
        <v>Solar PV large20650300187</v>
      </c>
      <c r="Z3" t="str">
        <f t="shared" ref="Z3:Z66" si="1">VLOOKUP(J3, $A$2:$A$87, 1, FALSE)</f>
        <v>Wind Onshore20660200215</v>
      </c>
    </row>
    <row r="4" spans="1:26">
      <c r="A4" s="35" t="s">
        <v>341</v>
      </c>
      <c r="B4">
        <v>0</v>
      </c>
      <c r="C4">
        <v>135</v>
      </c>
      <c r="D4">
        <v>357881219.76560497</v>
      </c>
      <c r="E4">
        <v>28350000</v>
      </c>
      <c r="F4">
        <v>200796610.29635701</v>
      </c>
      <c r="G4" t="s">
        <v>240</v>
      </c>
      <c r="J4" t="s">
        <v>345</v>
      </c>
      <c r="K4" s="34">
        <v>0</v>
      </c>
      <c r="L4" s="34">
        <v>240</v>
      </c>
      <c r="M4">
        <v>554988893.51185298</v>
      </c>
      <c r="N4">
        <v>117000000</v>
      </c>
      <c r="O4">
        <v>435166578.970586</v>
      </c>
      <c r="P4" t="s">
        <v>240</v>
      </c>
      <c r="U4" t="str">
        <f t="shared" si="0"/>
        <v>Wind Onshore20660200215</v>
      </c>
      <c r="Z4" t="str">
        <f t="shared" si="1"/>
        <v>Wind Offshore20680100235</v>
      </c>
    </row>
    <row r="5" spans="1:26">
      <c r="A5" s="35" t="s">
        <v>352</v>
      </c>
      <c r="B5">
        <v>0</v>
      </c>
      <c r="C5">
        <v>150</v>
      </c>
      <c r="D5">
        <v>397781791.75370598</v>
      </c>
      <c r="E5">
        <v>31500000</v>
      </c>
      <c r="F5">
        <v>223107344.77373001</v>
      </c>
      <c r="J5" t="s">
        <v>349</v>
      </c>
      <c r="K5" s="34">
        <v>0</v>
      </c>
      <c r="L5" s="34">
        <v>200</v>
      </c>
      <c r="M5">
        <v>462553909.62795103</v>
      </c>
      <c r="N5">
        <v>97500000</v>
      </c>
      <c r="O5">
        <v>362638815.81058598</v>
      </c>
      <c r="U5" t="str">
        <f t="shared" si="0"/>
        <v>Wind Onshore20710200273</v>
      </c>
      <c r="Z5" t="str">
        <f t="shared" si="1"/>
        <v>Wind Offshore20700100256</v>
      </c>
    </row>
    <row r="6" spans="1:26">
      <c r="A6" s="35" t="s">
        <v>362</v>
      </c>
      <c r="B6">
        <v>0</v>
      </c>
      <c r="C6">
        <v>120</v>
      </c>
      <c r="D6">
        <v>318333530.36176997</v>
      </c>
      <c r="E6">
        <v>25200000</v>
      </c>
      <c r="F6">
        <v>178485875.818984</v>
      </c>
      <c r="J6" t="s">
        <v>352</v>
      </c>
      <c r="K6" s="34">
        <v>0</v>
      </c>
      <c r="L6" s="34">
        <v>150</v>
      </c>
      <c r="M6">
        <v>410945727.66241401</v>
      </c>
      <c r="N6">
        <v>31500000</v>
      </c>
      <c r="O6">
        <v>223107344.78954101</v>
      </c>
      <c r="Q6">
        <f>SUM(L:L)</f>
        <v>26219</v>
      </c>
      <c r="U6" t="str">
        <f t="shared" si="0"/>
        <v>Wind Onshore20760200300</v>
      </c>
      <c r="Z6" t="str">
        <f t="shared" si="1"/>
        <v>Wind Onshore20710200273</v>
      </c>
    </row>
    <row r="7" spans="1:26">
      <c r="A7" s="35" t="s">
        <v>364</v>
      </c>
      <c r="B7">
        <v>0</v>
      </c>
      <c r="C7">
        <v>15</v>
      </c>
      <c r="D7">
        <v>39794353.518617801</v>
      </c>
      <c r="E7">
        <v>3150000</v>
      </c>
      <c r="F7">
        <v>22310734.477373</v>
      </c>
      <c r="H7">
        <f>SUM(C:C)</f>
        <v>26329</v>
      </c>
      <c r="J7" t="s">
        <v>357</v>
      </c>
      <c r="K7" s="34">
        <v>0</v>
      </c>
      <c r="L7" s="34">
        <v>240</v>
      </c>
      <c r="M7">
        <v>555215017.12419105</v>
      </c>
      <c r="N7">
        <v>117000000</v>
      </c>
      <c r="O7">
        <v>435166578.970586</v>
      </c>
      <c r="U7" t="str">
        <f t="shared" si="0"/>
        <v>Wind Onshore20770200301</v>
      </c>
      <c r="Z7" t="str">
        <f t="shared" si="1"/>
        <v>Wind Offshore20740100289</v>
      </c>
    </row>
    <row r="8" spans="1:26">
      <c r="A8" s="35" t="s">
        <v>368</v>
      </c>
      <c r="B8">
        <v>0</v>
      </c>
      <c r="C8">
        <v>15</v>
      </c>
      <c r="D8">
        <v>39797002.497121699</v>
      </c>
      <c r="E8">
        <v>3150000</v>
      </c>
      <c r="F8">
        <v>22310734.477373</v>
      </c>
      <c r="J8" t="s">
        <v>361</v>
      </c>
      <c r="K8" s="34">
        <v>0</v>
      </c>
      <c r="L8" s="34">
        <v>320</v>
      </c>
      <c r="M8">
        <v>740385416.97057903</v>
      </c>
      <c r="N8">
        <v>156000000</v>
      </c>
      <c r="O8">
        <v>580222105.29058695</v>
      </c>
      <c r="U8" t="str">
        <f t="shared" si="0"/>
        <v>Wind Onshore20780200304</v>
      </c>
      <c r="Z8" t="str">
        <f t="shared" si="1"/>
        <v>Wind Offshore20760100299</v>
      </c>
    </row>
    <row r="9" spans="1:26">
      <c r="A9" s="35" t="s">
        <v>381</v>
      </c>
      <c r="B9">
        <v>0</v>
      </c>
      <c r="C9">
        <v>120</v>
      </c>
      <c r="D9">
        <v>318541802.78388202</v>
      </c>
      <c r="E9">
        <v>25200000</v>
      </c>
      <c r="F9">
        <v>178485875.818984</v>
      </c>
      <c r="J9" t="s">
        <v>362</v>
      </c>
      <c r="K9" s="34">
        <v>0</v>
      </c>
      <c r="L9" s="34">
        <v>120</v>
      </c>
      <c r="M9">
        <v>328864679.088736</v>
      </c>
      <c r="N9">
        <v>25200000</v>
      </c>
      <c r="O9">
        <v>178485875.83479401</v>
      </c>
      <c r="U9" t="str">
        <f t="shared" si="0"/>
        <v>Wind Onshore20860200351</v>
      </c>
      <c r="Z9" t="str">
        <f t="shared" si="1"/>
        <v>Wind Onshore20760200300</v>
      </c>
    </row>
    <row r="10" spans="1:26">
      <c r="A10" s="35" t="s">
        <v>385</v>
      </c>
      <c r="B10">
        <v>0</v>
      </c>
      <c r="C10">
        <v>15</v>
      </c>
      <c r="D10">
        <v>39820258.0487312</v>
      </c>
      <c r="E10">
        <v>3150000</v>
      </c>
      <c r="F10">
        <v>22310734.477373</v>
      </c>
      <c r="J10" t="s">
        <v>364</v>
      </c>
      <c r="K10" s="34">
        <v>0</v>
      </c>
      <c r="L10" s="34">
        <v>15</v>
      </c>
      <c r="M10">
        <v>41110747.109488599</v>
      </c>
      <c r="N10">
        <v>3150000</v>
      </c>
      <c r="O10">
        <v>22310734.493183501</v>
      </c>
      <c r="U10" t="str">
        <f t="shared" si="0"/>
        <v>Wind Onshore20870200352</v>
      </c>
      <c r="Z10" t="str">
        <f t="shared" si="1"/>
        <v>Wind Onshore20770200301</v>
      </c>
    </row>
    <row r="11" spans="1:26">
      <c r="A11" s="35" t="s">
        <v>392</v>
      </c>
      <c r="B11">
        <v>0</v>
      </c>
      <c r="C11">
        <v>150</v>
      </c>
      <c r="D11">
        <v>398277807.984061</v>
      </c>
      <c r="E11">
        <v>31500000</v>
      </c>
      <c r="F11">
        <v>223107344.77373001</v>
      </c>
      <c r="J11" t="s">
        <v>367</v>
      </c>
      <c r="K11" s="34">
        <v>0</v>
      </c>
      <c r="L11" s="34">
        <v>240</v>
      </c>
      <c r="M11">
        <v>555362373.39226794</v>
      </c>
      <c r="N11">
        <v>117000000</v>
      </c>
      <c r="O11">
        <v>435166578.970586</v>
      </c>
      <c r="U11" t="e">
        <f t="shared" si="0"/>
        <v>#N/A</v>
      </c>
      <c r="Z11" t="str">
        <f t="shared" si="1"/>
        <v>Wind Offshore20780100310</v>
      </c>
    </row>
    <row r="12" spans="1:26">
      <c r="A12" s="35" t="s">
        <v>360</v>
      </c>
      <c r="B12">
        <v>34589.9032936187</v>
      </c>
      <c r="C12">
        <v>600</v>
      </c>
      <c r="D12">
        <v>13767511.2914008</v>
      </c>
      <c r="E12">
        <v>540000</v>
      </c>
      <c r="F12">
        <v>33981453.267572001</v>
      </c>
      <c r="J12" t="s">
        <v>368</v>
      </c>
      <c r="K12" s="34">
        <v>0</v>
      </c>
      <c r="L12" s="34">
        <v>15</v>
      </c>
      <c r="M12">
        <v>41113396.087992497</v>
      </c>
      <c r="N12">
        <v>3150000</v>
      </c>
      <c r="O12">
        <v>22310734.493183501</v>
      </c>
      <c r="U12" t="str">
        <f t="shared" si="0"/>
        <v>Lithium ion battery20752600291</v>
      </c>
      <c r="Z12" t="str">
        <f t="shared" si="1"/>
        <v>Wind Onshore20780200304</v>
      </c>
    </row>
    <row r="13" spans="1:26">
      <c r="A13" s="35" t="s">
        <v>363</v>
      </c>
      <c r="B13">
        <v>34589.9032936187</v>
      </c>
      <c r="C13">
        <v>600</v>
      </c>
      <c r="D13">
        <v>13767511.2914008</v>
      </c>
      <c r="E13">
        <v>540000</v>
      </c>
      <c r="F13">
        <v>33981453.267572001</v>
      </c>
      <c r="J13" t="s">
        <v>370</v>
      </c>
      <c r="K13" s="34">
        <v>0</v>
      </c>
      <c r="L13" s="34">
        <v>240</v>
      </c>
      <c r="M13">
        <v>555434956.41183102</v>
      </c>
      <c r="N13">
        <v>117000000</v>
      </c>
      <c r="O13">
        <v>435166578.970586</v>
      </c>
      <c r="U13" t="str">
        <f t="shared" si="0"/>
        <v>Lithium ion battery20762600297</v>
      </c>
      <c r="Z13" t="str">
        <f t="shared" si="1"/>
        <v>Wind Offshore20800100316</v>
      </c>
    </row>
    <row r="14" spans="1:26">
      <c r="A14" s="35" t="s">
        <v>365</v>
      </c>
      <c r="B14">
        <v>34589.9032936187</v>
      </c>
      <c r="C14">
        <v>600</v>
      </c>
      <c r="D14">
        <v>13767511.2914008</v>
      </c>
      <c r="E14">
        <v>540000</v>
      </c>
      <c r="F14">
        <v>33981453.267572001</v>
      </c>
      <c r="J14" t="s">
        <v>372</v>
      </c>
      <c r="K14" s="34">
        <v>0</v>
      </c>
      <c r="L14" s="34">
        <v>240</v>
      </c>
      <c r="M14">
        <v>555470977.31457996</v>
      </c>
      <c r="N14">
        <v>117000000</v>
      </c>
      <c r="O14">
        <v>435166578.970586</v>
      </c>
      <c r="U14" t="str">
        <f t="shared" si="0"/>
        <v>Lithium ion battery20772600302</v>
      </c>
      <c r="Z14" t="str">
        <f t="shared" si="1"/>
        <v>Wind Offshore20810100323</v>
      </c>
    </row>
    <row r="15" spans="1:26">
      <c r="A15" s="35" t="s">
        <v>390</v>
      </c>
      <c r="B15">
        <v>37325.544666764297</v>
      </c>
      <c r="C15">
        <v>950</v>
      </c>
      <c r="D15">
        <v>8295818.0939072603</v>
      </c>
      <c r="E15">
        <v>8700000</v>
      </c>
      <c r="F15">
        <v>35055085.527333297</v>
      </c>
      <c r="J15" t="s">
        <v>374</v>
      </c>
      <c r="K15" s="34">
        <v>0</v>
      </c>
      <c r="L15" s="34">
        <v>240</v>
      </c>
      <c r="M15">
        <v>555506819.00885904</v>
      </c>
      <c r="N15">
        <v>117000000</v>
      </c>
      <c r="O15">
        <v>435166578.970586</v>
      </c>
      <c r="U15" t="str">
        <f t="shared" si="0"/>
        <v>hydrogen turbine20893300367</v>
      </c>
      <c r="Z15" t="str">
        <f t="shared" si="1"/>
        <v>Wind Offshore20820100330</v>
      </c>
    </row>
    <row r="16" spans="1:26">
      <c r="A16" s="35" t="s">
        <v>388</v>
      </c>
      <c r="B16">
        <v>37336.065429922201</v>
      </c>
      <c r="C16">
        <v>950</v>
      </c>
      <c r="D16">
        <v>8285823.3689072104</v>
      </c>
      <c r="E16">
        <v>8700000</v>
      </c>
      <c r="F16">
        <v>35055085.527333297</v>
      </c>
      <c r="J16" t="s">
        <v>381</v>
      </c>
      <c r="K16" s="34">
        <v>0</v>
      </c>
      <c r="L16" s="34">
        <v>120</v>
      </c>
      <c r="M16">
        <v>329072951.510849</v>
      </c>
      <c r="N16">
        <v>25200000</v>
      </c>
      <c r="O16">
        <v>178485875.83479401</v>
      </c>
      <c r="U16" t="str">
        <f t="shared" si="0"/>
        <v>hydrogen turbine20883300364</v>
      </c>
      <c r="Z16" t="str">
        <f t="shared" si="1"/>
        <v>Wind Onshore20860200351</v>
      </c>
    </row>
    <row r="17" spans="1:26">
      <c r="A17" s="35" t="s">
        <v>383</v>
      </c>
      <c r="B17">
        <v>37355.458428224498</v>
      </c>
      <c r="C17">
        <v>950</v>
      </c>
      <c r="D17">
        <v>8267400.0205200296</v>
      </c>
      <c r="E17">
        <v>8700000</v>
      </c>
      <c r="F17">
        <v>35055085.527333297</v>
      </c>
      <c r="J17" t="s">
        <v>384</v>
      </c>
      <c r="K17" s="34">
        <v>0</v>
      </c>
      <c r="L17" s="34">
        <v>160</v>
      </c>
      <c r="M17">
        <v>370455580.26923001</v>
      </c>
      <c r="N17">
        <v>78000000</v>
      </c>
      <c r="O17">
        <v>290111052.65058601</v>
      </c>
      <c r="U17" t="str">
        <f t="shared" si="0"/>
        <v>hydrogen turbine20863300349</v>
      </c>
      <c r="Z17" t="str">
        <f t="shared" si="1"/>
        <v>Wind Offshore20870100359</v>
      </c>
    </row>
    <row r="18" spans="1:26">
      <c r="A18" s="35" t="s">
        <v>380</v>
      </c>
      <c r="B18">
        <v>37364.140445906101</v>
      </c>
      <c r="C18">
        <v>950</v>
      </c>
      <c r="D18">
        <v>8259152.1037225099</v>
      </c>
      <c r="E18">
        <v>8700000</v>
      </c>
      <c r="F18">
        <v>35055085.527333297</v>
      </c>
      <c r="J18" t="s">
        <v>385</v>
      </c>
      <c r="K18" s="34">
        <v>0</v>
      </c>
      <c r="L18" s="34">
        <v>15</v>
      </c>
      <c r="M18">
        <v>41136651.639601998</v>
      </c>
      <c r="N18">
        <v>3150000</v>
      </c>
      <c r="O18">
        <v>22310734.493183501</v>
      </c>
      <c r="U18" t="str">
        <f t="shared" si="0"/>
        <v>hydrogen turbine20853300342</v>
      </c>
      <c r="Z18" t="str">
        <f t="shared" si="1"/>
        <v>Wind Onshore20870200352</v>
      </c>
    </row>
    <row r="19" spans="1:26">
      <c r="A19" s="35" t="s">
        <v>378</v>
      </c>
      <c r="B19">
        <v>37371.894583015302</v>
      </c>
      <c r="C19">
        <v>950</v>
      </c>
      <c r="D19">
        <v>8251785.6734687602</v>
      </c>
      <c r="E19">
        <v>8700000</v>
      </c>
      <c r="F19">
        <v>35055085.527333297</v>
      </c>
      <c r="J19" t="s">
        <v>400</v>
      </c>
      <c r="K19">
        <v>0</v>
      </c>
      <c r="L19">
        <v>40</v>
      </c>
      <c r="M19">
        <v>92631201.187046304</v>
      </c>
      <c r="N19">
        <v>19500000</v>
      </c>
      <c r="O19">
        <v>72527763.170586407</v>
      </c>
      <c r="U19" t="str">
        <f t="shared" si="0"/>
        <v>hydrogen turbine20843300339</v>
      </c>
      <c r="Z19" t="e">
        <f t="shared" si="1"/>
        <v>#N/A</v>
      </c>
    </row>
    <row r="20" spans="1:26">
      <c r="A20" s="35" t="s">
        <v>377</v>
      </c>
      <c r="B20">
        <v>37412.047118087503</v>
      </c>
      <c r="C20">
        <v>4750</v>
      </c>
      <c r="D20">
        <v>41068203.825751103</v>
      </c>
      <c r="E20">
        <v>43500000</v>
      </c>
      <c r="F20">
        <v>175275427.636666</v>
      </c>
      <c r="J20" t="s">
        <v>401</v>
      </c>
      <c r="K20">
        <v>0</v>
      </c>
      <c r="L20">
        <v>40</v>
      </c>
      <c r="M20">
        <v>92631201.187046304</v>
      </c>
      <c r="N20">
        <v>19500000</v>
      </c>
      <c r="O20">
        <v>72527763.170586407</v>
      </c>
      <c r="U20" t="str">
        <f t="shared" si="0"/>
        <v>hydrogen turbine20833300338</v>
      </c>
      <c r="Z20" t="e">
        <f t="shared" si="1"/>
        <v>#N/A</v>
      </c>
    </row>
    <row r="21" spans="1:26">
      <c r="A21" s="35" t="s">
        <v>366</v>
      </c>
      <c r="B21">
        <v>37417.217440174602</v>
      </c>
      <c r="C21">
        <v>950</v>
      </c>
      <c r="D21">
        <v>8208728.9591674302</v>
      </c>
      <c r="E21">
        <v>8700000</v>
      </c>
      <c r="F21">
        <v>35055085.527333297</v>
      </c>
      <c r="J21" t="s">
        <v>402</v>
      </c>
      <c r="K21">
        <v>0</v>
      </c>
      <c r="L21">
        <v>40</v>
      </c>
      <c r="M21">
        <v>92631201.187046304</v>
      </c>
      <c r="N21">
        <v>19500000</v>
      </c>
      <c r="O21">
        <v>72527763.170586407</v>
      </c>
      <c r="U21" t="str">
        <f t="shared" si="0"/>
        <v>hydrogen turbine20773300303</v>
      </c>
      <c r="Z21" t="e">
        <f t="shared" si="1"/>
        <v>#N/A</v>
      </c>
    </row>
    <row r="22" spans="1:26">
      <c r="A22" s="35" t="s">
        <v>336</v>
      </c>
      <c r="B22">
        <v>37428.458750596401</v>
      </c>
      <c r="C22">
        <v>950</v>
      </c>
      <c r="D22">
        <v>8198049.7142667696</v>
      </c>
      <c r="E22">
        <v>8700000</v>
      </c>
      <c r="F22">
        <v>35055085.527333297</v>
      </c>
      <c r="J22" t="s">
        <v>403</v>
      </c>
      <c r="K22">
        <v>0</v>
      </c>
      <c r="L22">
        <v>40</v>
      </c>
      <c r="M22">
        <v>92631201.187046304</v>
      </c>
      <c r="N22">
        <v>19500000</v>
      </c>
      <c r="O22">
        <v>72527763.170586407</v>
      </c>
      <c r="U22" t="str">
        <f t="shared" si="0"/>
        <v>hydrogen turbine20633300177</v>
      </c>
      <c r="Z22" t="e">
        <f t="shared" si="1"/>
        <v>#N/A</v>
      </c>
    </row>
    <row r="23" spans="1:26">
      <c r="A23" s="35" t="s">
        <v>334</v>
      </c>
      <c r="B23">
        <v>37428.925523380502</v>
      </c>
      <c r="C23">
        <v>950</v>
      </c>
      <c r="D23">
        <v>8197606.2801218797</v>
      </c>
      <c r="E23">
        <v>8700000</v>
      </c>
      <c r="F23">
        <v>35055085.527333297</v>
      </c>
      <c r="J23" t="s">
        <v>404</v>
      </c>
      <c r="K23">
        <v>0</v>
      </c>
      <c r="L23">
        <v>40</v>
      </c>
      <c r="M23">
        <v>92631201.187046304</v>
      </c>
      <c r="N23">
        <v>19500000</v>
      </c>
      <c r="O23">
        <v>72527763.170586407</v>
      </c>
      <c r="U23" t="str">
        <f t="shared" si="0"/>
        <v>hydrogen turbine20613300150</v>
      </c>
      <c r="Z23" t="e">
        <f t="shared" si="1"/>
        <v>#N/A</v>
      </c>
    </row>
    <row r="24" spans="1:26">
      <c r="A24" s="35" t="s">
        <v>338</v>
      </c>
      <c r="B24">
        <v>37429.519764618097</v>
      </c>
      <c r="C24">
        <v>950</v>
      </c>
      <c r="D24">
        <v>8197041.7509461502</v>
      </c>
      <c r="E24">
        <v>8700000</v>
      </c>
      <c r="F24">
        <v>35055085.527333297</v>
      </c>
      <c r="J24" t="s">
        <v>405</v>
      </c>
      <c r="K24">
        <v>0</v>
      </c>
      <c r="L24">
        <v>40</v>
      </c>
      <c r="M24">
        <v>92631201.187046304</v>
      </c>
      <c r="N24">
        <v>19500000</v>
      </c>
      <c r="O24">
        <v>72527763.170586407</v>
      </c>
      <c r="U24" t="str">
        <f t="shared" si="0"/>
        <v>hydrogen turbine20643300180</v>
      </c>
      <c r="Z24" t="e">
        <f t="shared" si="1"/>
        <v>#N/A</v>
      </c>
    </row>
    <row r="25" spans="1:26">
      <c r="A25" s="35" t="s">
        <v>359</v>
      </c>
      <c r="B25">
        <v>37429.573993298298</v>
      </c>
      <c r="C25">
        <v>950</v>
      </c>
      <c r="D25">
        <v>8196990.2336999699</v>
      </c>
      <c r="E25">
        <v>8700000</v>
      </c>
      <c r="F25">
        <v>35055085.527333297</v>
      </c>
      <c r="J25" t="s">
        <v>406</v>
      </c>
      <c r="K25">
        <v>0</v>
      </c>
      <c r="L25">
        <v>40</v>
      </c>
      <c r="M25">
        <v>92631201.187046304</v>
      </c>
      <c r="N25">
        <v>19500000</v>
      </c>
      <c r="O25">
        <v>72527763.170586407</v>
      </c>
      <c r="U25" t="str">
        <f t="shared" si="0"/>
        <v>hydrogen turbine20743300288</v>
      </c>
      <c r="Z25" t="e">
        <f t="shared" si="1"/>
        <v>#N/A</v>
      </c>
    </row>
    <row r="26" spans="1:26">
      <c r="A26" s="35" t="s">
        <v>340</v>
      </c>
      <c r="B26">
        <v>37431.199979006</v>
      </c>
      <c r="C26">
        <v>950</v>
      </c>
      <c r="D26">
        <v>8195445.5472775698</v>
      </c>
      <c r="E26">
        <v>8700000</v>
      </c>
      <c r="F26">
        <v>35055085.527333297</v>
      </c>
      <c r="J26" t="s">
        <v>407</v>
      </c>
      <c r="K26">
        <v>0</v>
      </c>
      <c r="L26">
        <v>40</v>
      </c>
      <c r="M26">
        <v>92631201.187046304</v>
      </c>
      <c r="N26">
        <v>19500000</v>
      </c>
      <c r="O26">
        <v>72527763.170586407</v>
      </c>
      <c r="U26" t="str">
        <f t="shared" si="0"/>
        <v>hydrogen turbine20653300186</v>
      </c>
      <c r="Z26" t="e">
        <f t="shared" si="1"/>
        <v>#N/A</v>
      </c>
    </row>
    <row r="27" spans="1:26">
      <c r="A27" s="35" t="s">
        <v>355</v>
      </c>
      <c r="B27">
        <v>37432.9210377497</v>
      </c>
      <c r="C27">
        <v>950</v>
      </c>
      <c r="D27">
        <v>8193810.5414710604</v>
      </c>
      <c r="E27">
        <v>8700000</v>
      </c>
      <c r="F27">
        <v>35055085.527333297</v>
      </c>
      <c r="J27" t="s">
        <v>408</v>
      </c>
      <c r="K27">
        <v>0</v>
      </c>
      <c r="L27">
        <v>40</v>
      </c>
      <c r="M27">
        <v>92631201.187046304</v>
      </c>
      <c r="N27">
        <v>19500000</v>
      </c>
      <c r="O27">
        <v>72527763.170586407</v>
      </c>
      <c r="U27" t="str">
        <f t="shared" si="0"/>
        <v>hydrogen turbine20723300277</v>
      </c>
      <c r="Z27" t="e">
        <f t="shared" si="1"/>
        <v>#N/A</v>
      </c>
    </row>
    <row r="28" spans="1:26">
      <c r="A28" s="35" t="s">
        <v>343</v>
      </c>
      <c r="B28">
        <v>37433.450265040403</v>
      </c>
      <c r="C28">
        <v>950</v>
      </c>
      <c r="D28">
        <v>8193307.7755449601</v>
      </c>
      <c r="E28">
        <v>8700000</v>
      </c>
      <c r="F28">
        <v>35055085.527333297</v>
      </c>
      <c r="J28" t="s">
        <v>409</v>
      </c>
      <c r="K28">
        <v>0</v>
      </c>
      <c r="L28">
        <v>40</v>
      </c>
      <c r="M28">
        <v>92631201.187046304</v>
      </c>
      <c r="N28">
        <v>19500000</v>
      </c>
      <c r="O28">
        <v>72527763.170586407</v>
      </c>
      <c r="U28" t="str">
        <f t="shared" si="0"/>
        <v>hydrogen turbine20663300213</v>
      </c>
      <c r="Z28" t="e">
        <f t="shared" si="1"/>
        <v>#N/A</v>
      </c>
    </row>
    <row r="29" spans="1:26">
      <c r="A29" s="35" t="s">
        <v>351</v>
      </c>
      <c r="B29">
        <v>37433.914605084603</v>
      </c>
      <c r="C29">
        <v>950</v>
      </c>
      <c r="D29">
        <v>8192866.6525029903</v>
      </c>
      <c r="E29">
        <v>8700000</v>
      </c>
      <c r="F29">
        <v>35055085.527333297</v>
      </c>
      <c r="J29" t="s">
        <v>410</v>
      </c>
      <c r="K29">
        <v>0</v>
      </c>
      <c r="L29">
        <v>40</v>
      </c>
      <c r="M29">
        <v>92631201.187046304</v>
      </c>
      <c r="N29">
        <v>19500000</v>
      </c>
      <c r="O29">
        <v>72527763.170586407</v>
      </c>
      <c r="U29" t="str">
        <f t="shared" si="0"/>
        <v>hydrogen turbine20703300254</v>
      </c>
      <c r="Z29" t="e">
        <f t="shared" si="1"/>
        <v>#N/A</v>
      </c>
    </row>
    <row r="30" spans="1:26">
      <c r="A30" s="35" t="s">
        <v>347</v>
      </c>
      <c r="B30">
        <v>37434.198583634301</v>
      </c>
      <c r="C30">
        <v>950</v>
      </c>
      <c r="D30">
        <v>8192596.8728807196</v>
      </c>
      <c r="E30">
        <v>8700000</v>
      </c>
      <c r="F30">
        <v>35055085.527333297</v>
      </c>
      <c r="J30" t="s">
        <v>411</v>
      </c>
      <c r="K30">
        <v>0</v>
      </c>
      <c r="L30">
        <v>40</v>
      </c>
      <c r="M30">
        <v>92631201.187046304</v>
      </c>
      <c r="N30">
        <v>19500000</v>
      </c>
      <c r="O30">
        <v>72527763.170586407</v>
      </c>
      <c r="U30" t="str">
        <f t="shared" si="0"/>
        <v>hydrogen turbine20683300233</v>
      </c>
      <c r="Z30" t="e">
        <f t="shared" si="1"/>
        <v>#N/A</v>
      </c>
    </row>
    <row r="31" spans="1:26">
      <c r="A31" s="35" t="s">
        <v>393</v>
      </c>
      <c r="B31">
        <v>52259.849001310802</v>
      </c>
      <c r="C31">
        <v>30</v>
      </c>
      <c r="D31">
        <v>40540201.073813602</v>
      </c>
      <c r="E31">
        <v>9500000</v>
      </c>
      <c r="F31">
        <v>32607996.543852899</v>
      </c>
      <c r="J31" t="s">
        <v>412</v>
      </c>
      <c r="K31">
        <v>0</v>
      </c>
      <c r="L31">
        <v>40</v>
      </c>
      <c r="M31">
        <v>92631201.187046304</v>
      </c>
      <c r="N31">
        <v>19500000</v>
      </c>
      <c r="O31">
        <v>72527763.170586407</v>
      </c>
      <c r="U31" t="e">
        <f t="shared" si="0"/>
        <v>#N/A</v>
      </c>
      <c r="Z31" t="e">
        <f t="shared" si="1"/>
        <v>#N/A</v>
      </c>
    </row>
    <row r="32" spans="1:26">
      <c r="A32" s="35" t="s">
        <v>389</v>
      </c>
      <c r="B32" s="36">
        <v>52382.376245818901</v>
      </c>
      <c r="C32">
        <v>60</v>
      </c>
      <c r="D32">
        <v>81073050.512956694</v>
      </c>
      <c r="E32">
        <v>19000000</v>
      </c>
      <c r="F32">
        <v>65215993.087705798</v>
      </c>
      <c r="J32" t="s">
        <v>413</v>
      </c>
      <c r="K32">
        <v>0</v>
      </c>
      <c r="L32">
        <v>40</v>
      </c>
      <c r="M32">
        <v>92631201.187046304</v>
      </c>
      <c r="N32">
        <v>19500000</v>
      </c>
      <c r="O32">
        <v>72527763.170586407</v>
      </c>
      <c r="U32" t="str">
        <f t="shared" si="0"/>
        <v>Solar PV large20890300369</v>
      </c>
      <c r="Z32" t="e">
        <f t="shared" si="1"/>
        <v>#N/A</v>
      </c>
    </row>
    <row r="33" spans="1:26">
      <c r="A33" s="35" t="s">
        <v>387</v>
      </c>
      <c r="B33">
        <v>52505.516126549897</v>
      </c>
      <c r="C33">
        <v>90</v>
      </c>
      <c r="D33">
        <v>121598493.180169</v>
      </c>
      <c r="E33">
        <v>28500000</v>
      </c>
      <c r="F33">
        <v>97823989.631558701</v>
      </c>
      <c r="J33" t="s">
        <v>414</v>
      </c>
      <c r="K33">
        <v>0</v>
      </c>
      <c r="L33">
        <v>40</v>
      </c>
      <c r="M33">
        <v>92631201.187046304</v>
      </c>
      <c r="N33">
        <v>19500000</v>
      </c>
      <c r="O33">
        <v>72527763.170586407</v>
      </c>
      <c r="U33" t="str">
        <f t="shared" si="0"/>
        <v>Solar PV large20880300365</v>
      </c>
      <c r="Z33" t="e">
        <f t="shared" si="1"/>
        <v>#N/A</v>
      </c>
    </row>
    <row r="34" spans="1:26">
      <c r="A34" s="35" t="s">
        <v>386</v>
      </c>
      <c r="B34">
        <v>52629.271706683001</v>
      </c>
      <c r="C34">
        <v>31.5</v>
      </c>
      <c r="D34">
        <v>42555574.312284999</v>
      </c>
      <c r="E34">
        <v>9975000</v>
      </c>
      <c r="F34">
        <v>34238396.3710455</v>
      </c>
      <c r="J34" t="s">
        <v>415</v>
      </c>
      <c r="K34">
        <v>0</v>
      </c>
      <c r="L34">
        <v>40</v>
      </c>
      <c r="M34">
        <v>92631201.187046304</v>
      </c>
      <c r="N34">
        <v>19500000</v>
      </c>
      <c r="O34">
        <v>72527763.170586407</v>
      </c>
      <c r="U34" t="str">
        <f t="shared" si="0"/>
        <v>Solar PV large20870300360</v>
      </c>
      <c r="Z34" t="e">
        <f t="shared" si="1"/>
        <v>#N/A</v>
      </c>
    </row>
    <row r="35" spans="1:26">
      <c r="A35" s="35" t="s">
        <v>382</v>
      </c>
      <c r="B35">
        <v>52753.6460647188</v>
      </c>
      <c r="C35">
        <v>90</v>
      </c>
      <c r="D35">
        <v>121576161.485734</v>
      </c>
      <c r="E35">
        <v>28500000</v>
      </c>
      <c r="F35">
        <v>97823989.631558701</v>
      </c>
      <c r="J35" t="s">
        <v>416</v>
      </c>
      <c r="K35">
        <v>0</v>
      </c>
      <c r="L35">
        <v>40</v>
      </c>
      <c r="M35">
        <v>92631201.187046304</v>
      </c>
      <c r="N35">
        <v>19500000</v>
      </c>
      <c r="O35">
        <v>72527763.170586407</v>
      </c>
      <c r="U35" t="str">
        <f t="shared" si="0"/>
        <v>Solar PV large20860300350</v>
      </c>
      <c r="Z35" t="e">
        <f t="shared" si="1"/>
        <v>#N/A</v>
      </c>
    </row>
    <row r="36" spans="1:26">
      <c r="A36" s="35" t="s">
        <v>379</v>
      </c>
      <c r="B36">
        <v>52878.642294543301</v>
      </c>
      <c r="C36">
        <v>60</v>
      </c>
      <c r="D36">
        <v>81043274.550033197</v>
      </c>
      <c r="E36">
        <v>19000000</v>
      </c>
      <c r="F36">
        <v>65215993.087705798</v>
      </c>
      <c r="J36" t="s">
        <v>417</v>
      </c>
      <c r="K36">
        <v>0</v>
      </c>
      <c r="L36">
        <v>15</v>
      </c>
      <c r="M36">
        <v>41144174.389276899</v>
      </c>
      <c r="N36">
        <v>3150000</v>
      </c>
      <c r="O36">
        <v>22310734.493183501</v>
      </c>
      <c r="U36" t="str">
        <f t="shared" si="0"/>
        <v>Solar PV large20850300343</v>
      </c>
      <c r="Z36" t="e">
        <f t="shared" si="1"/>
        <v>#N/A</v>
      </c>
    </row>
    <row r="37" spans="1:26">
      <c r="A37" s="35" t="s">
        <v>376</v>
      </c>
      <c r="B37">
        <v>53130.5128225464</v>
      </c>
      <c r="C37">
        <v>30</v>
      </c>
      <c r="D37">
        <v>40514081.159176499</v>
      </c>
      <c r="E37">
        <v>9500000</v>
      </c>
      <c r="F37">
        <v>32607996.543852899</v>
      </c>
      <c r="J37" t="s">
        <v>418</v>
      </c>
      <c r="K37">
        <v>0</v>
      </c>
      <c r="L37">
        <v>15</v>
      </c>
      <c r="M37">
        <v>41144174.389276899</v>
      </c>
      <c r="N37">
        <v>3150000</v>
      </c>
      <c r="O37">
        <v>22310734.493183501</v>
      </c>
      <c r="U37" t="str">
        <f t="shared" si="0"/>
        <v>Solar PV large20830300336</v>
      </c>
      <c r="Z37" t="e">
        <f t="shared" si="1"/>
        <v>#N/A</v>
      </c>
    </row>
    <row r="38" spans="1:26">
      <c r="A38" s="35" t="s">
        <v>375</v>
      </c>
      <c r="B38">
        <v>53257.393386160402</v>
      </c>
      <c r="C38">
        <v>60</v>
      </c>
      <c r="D38">
        <v>81020549.484536201</v>
      </c>
      <c r="E38">
        <v>19000000</v>
      </c>
      <c r="F38">
        <v>65215993.087705798</v>
      </c>
      <c r="J38" t="s">
        <v>419</v>
      </c>
      <c r="K38">
        <v>0</v>
      </c>
      <c r="L38">
        <v>15</v>
      </c>
      <c r="M38">
        <v>41144174.389276899</v>
      </c>
      <c r="N38">
        <v>3150000</v>
      </c>
      <c r="O38">
        <v>22310734.493183501</v>
      </c>
      <c r="U38" t="str">
        <f t="shared" si="0"/>
        <v>Solar PV large20820300331</v>
      </c>
      <c r="Z38" t="e">
        <f t="shared" si="1"/>
        <v>#N/A</v>
      </c>
    </row>
    <row r="39" spans="1:26">
      <c r="A39" s="35" t="s">
        <v>373</v>
      </c>
      <c r="B39">
        <v>53384.9083525932</v>
      </c>
      <c r="C39">
        <v>90</v>
      </c>
      <c r="D39">
        <v>121519347.879825</v>
      </c>
      <c r="E39">
        <v>28500000</v>
      </c>
      <c r="F39">
        <v>97823989.631558701</v>
      </c>
      <c r="J39" t="s">
        <v>420</v>
      </c>
      <c r="K39">
        <v>0</v>
      </c>
      <c r="L39">
        <v>15</v>
      </c>
      <c r="M39">
        <v>41144174.389276899</v>
      </c>
      <c r="N39">
        <v>3150000</v>
      </c>
      <c r="O39">
        <v>22310734.493183501</v>
      </c>
      <c r="U39" t="str">
        <f t="shared" si="0"/>
        <v>Solar PV large20810300324</v>
      </c>
      <c r="Z39" t="e">
        <f t="shared" si="1"/>
        <v>#N/A</v>
      </c>
    </row>
    <row r="40" spans="1:26">
      <c r="A40" s="35" t="s">
        <v>371</v>
      </c>
      <c r="B40">
        <v>53513.060893857102</v>
      </c>
      <c r="C40">
        <v>30</v>
      </c>
      <c r="D40">
        <v>40502604.717037201</v>
      </c>
      <c r="E40">
        <v>9500000</v>
      </c>
      <c r="F40">
        <v>32607996.543852899</v>
      </c>
      <c r="J40" t="s">
        <v>421</v>
      </c>
      <c r="K40">
        <v>0</v>
      </c>
      <c r="L40">
        <v>15</v>
      </c>
      <c r="M40">
        <v>41144174.389276899</v>
      </c>
      <c r="N40">
        <v>3150000</v>
      </c>
      <c r="O40">
        <v>22310734.493183501</v>
      </c>
      <c r="U40" t="str">
        <f t="shared" si="0"/>
        <v>Solar PV large20800300315</v>
      </c>
      <c r="Z40" t="e">
        <f t="shared" si="1"/>
        <v>#N/A</v>
      </c>
    </row>
    <row r="41" spans="1:26">
      <c r="A41" s="35" t="s">
        <v>369</v>
      </c>
      <c r="B41">
        <v>53641.854197827801</v>
      </c>
      <c r="C41">
        <v>30</v>
      </c>
      <c r="D41">
        <v>40498740.917917997</v>
      </c>
      <c r="E41">
        <v>9500000</v>
      </c>
      <c r="F41">
        <v>32607996.543852899</v>
      </c>
      <c r="J41" t="s">
        <v>422</v>
      </c>
      <c r="K41">
        <v>0</v>
      </c>
      <c r="L41">
        <v>15</v>
      </c>
      <c r="M41">
        <v>41144174.389276899</v>
      </c>
      <c r="N41">
        <v>3150000</v>
      </c>
      <c r="O41">
        <v>22310734.493183501</v>
      </c>
      <c r="U41" t="str">
        <f t="shared" si="0"/>
        <v>Solar PV large20790300311</v>
      </c>
      <c r="Z41" t="e">
        <f t="shared" si="1"/>
        <v>#N/A</v>
      </c>
    </row>
    <row r="42" spans="1:26">
      <c r="A42" s="35" t="s">
        <v>358</v>
      </c>
      <c r="B42">
        <v>54295.5448541023</v>
      </c>
      <c r="C42">
        <v>90</v>
      </c>
      <c r="D42">
        <v>121437390.594689</v>
      </c>
      <c r="E42">
        <v>28500000</v>
      </c>
      <c r="F42">
        <v>97823989.631558701</v>
      </c>
      <c r="J42" t="s">
        <v>423</v>
      </c>
      <c r="K42">
        <v>0</v>
      </c>
      <c r="L42">
        <v>15</v>
      </c>
      <c r="M42">
        <v>41144174.389276899</v>
      </c>
      <c r="N42">
        <v>3150000</v>
      </c>
      <c r="O42">
        <v>22310734.493183501</v>
      </c>
      <c r="U42" t="str">
        <f t="shared" si="0"/>
        <v>Solar PV large20740300290</v>
      </c>
      <c r="Z42" t="e">
        <f t="shared" si="1"/>
        <v>#N/A</v>
      </c>
    </row>
    <row r="43" spans="1:26">
      <c r="A43" s="35" t="s">
        <v>356</v>
      </c>
      <c r="B43">
        <v>54428.250577873798</v>
      </c>
      <c r="C43">
        <v>60</v>
      </c>
      <c r="D43">
        <v>80950298.053033397</v>
      </c>
      <c r="E43">
        <v>19000000</v>
      </c>
      <c r="F43">
        <v>65215993.087705798</v>
      </c>
      <c r="J43" t="s">
        <v>424</v>
      </c>
      <c r="K43">
        <v>0</v>
      </c>
      <c r="L43">
        <v>15</v>
      </c>
      <c r="M43">
        <v>41144174.389276899</v>
      </c>
      <c r="N43">
        <v>3150000</v>
      </c>
      <c r="O43">
        <v>22310734.493183501</v>
      </c>
      <c r="U43" t="str">
        <f t="shared" si="0"/>
        <v>Solar PV large20730300281</v>
      </c>
      <c r="Z43" t="e">
        <f t="shared" si="1"/>
        <v>#N/A</v>
      </c>
    </row>
    <row r="44" spans="1:26">
      <c r="A44" s="35" t="s">
        <v>354</v>
      </c>
      <c r="B44">
        <v>54561.619830265103</v>
      </c>
      <c r="C44">
        <v>90</v>
      </c>
      <c r="D44">
        <v>121413443.846834</v>
      </c>
      <c r="E44">
        <v>28500000</v>
      </c>
      <c r="F44">
        <v>97823989.631558701</v>
      </c>
      <c r="J44" t="s">
        <v>425</v>
      </c>
      <c r="K44">
        <v>0</v>
      </c>
      <c r="L44">
        <v>15</v>
      </c>
      <c r="M44">
        <v>41144174.389276899</v>
      </c>
      <c r="N44">
        <v>3150000</v>
      </c>
      <c r="O44">
        <v>22310734.493183501</v>
      </c>
      <c r="U44" t="str">
        <f t="shared" si="0"/>
        <v>Solar PV large20720300278</v>
      </c>
      <c r="Z44" t="e">
        <f t="shared" si="1"/>
        <v>#N/A</v>
      </c>
    </row>
    <row r="45" spans="1:26">
      <c r="A45" s="35" t="s">
        <v>353</v>
      </c>
      <c r="B45">
        <v>54695.655928916902</v>
      </c>
      <c r="C45">
        <v>81</v>
      </c>
      <c r="D45">
        <v>109261242.53816</v>
      </c>
      <c r="E45">
        <v>25650000</v>
      </c>
      <c r="F45">
        <v>88041590.668402895</v>
      </c>
      <c r="J45" t="s">
        <v>426</v>
      </c>
      <c r="K45">
        <v>0</v>
      </c>
      <c r="L45">
        <v>15</v>
      </c>
      <c r="M45">
        <v>41144174.389276899</v>
      </c>
      <c r="N45">
        <v>3150000</v>
      </c>
      <c r="O45">
        <v>22310734.493183501</v>
      </c>
      <c r="U45" t="str">
        <f t="shared" si="0"/>
        <v>Solar PV large20710300272</v>
      </c>
      <c r="Z45" t="e">
        <f t="shared" si="1"/>
        <v>#N/A</v>
      </c>
    </row>
    <row r="46" spans="1:26">
      <c r="A46" s="35" t="s">
        <v>350</v>
      </c>
      <c r="B46">
        <v>54829.836402828099</v>
      </c>
      <c r="C46">
        <v>135</v>
      </c>
      <c r="D46">
        <v>182083956.532956</v>
      </c>
      <c r="E46">
        <v>42750000</v>
      </c>
      <c r="F46">
        <v>146735984.44733801</v>
      </c>
      <c r="J46" s="36" t="s">
        <v>389</v>
      </c>
      <c r="K46">
        <v>315.43489267155502</v>
      </c>
      <c r="L46">
        <v>60</v>
      </c>
      <c r="M46">
        <v>84197067.009956002</v>
      </c>
      <c r="N46">
        <v>19000000</v>
      </c>
      <c r="O46">
        <v>65215993.103516303</v>
      </c>
      <c r="U46" t="str">
        <f t="shared" si="0"/>
        <v>Solar PV large20700300257</v>
      </c>
      <c r="Z46" t="str">
        <f t="shared" si="1"/>
        <v>Solar PV large20890300369</v>
      </c>
    </row>
    <row r="47" spans="1:26">
      <c r="A47" s="35" t="s">
        <v>348</v>
      </c>
      <c r="B47">
        <v>54962.715117241998</v>
      </c>
      <c r="C47">
        <v>60</v>
      </c>
      <c r="D47">
        <v>80918230.180671304</v>
      </c>
      <c r="E47">
        <v>19000000</v>
      </c>
      <c r="F47">
        <v>65215993.087705798</v>
      </c>
      <c r="J47" t="s">
        <v>387</v>
      </c>
      <c r="K47">
        <v>438.57468556645802</v>
      </c>
      <c r="L47">
        <v>90</v>
      </c>
      <c r="M47">
        <v>126284517.925668</v>
      </c>
      <c r="N47">
        <v>28500000</v>
      </c>
      <c r="O47">
        <v>97823989.647369295</v>
      </c>
      <c r="U47" t="str">
        <f t="shared" si="0"/>
        <v>Solar PV large20690300239</v>
      </c>
      <c r="Z47" t="str">
        <f t="shared" si="1"/>
        <v>Solar PV large20880300365</v>
      </c>
    </row>
    <row r="48" spans="1:26">
      <c r="A48" s="35" t="s">
        <v>346</v>
      </c>
      <c r="B48">
        <v>55095.2401298689</v>
      </c>
      <c r="C48">
        <v>124.5</v>
      </c>
      <c r="D48">
        <v>167888828.26082</v>
      </c>
      <c r="E48">
        <v>39425000</v>
      </c>
      <c r="F48">
        <v>135323185.65698901</v>
      </c>
      <c r="J48" t="s">
        <v>386</v>
      </c>
      <c r="K48" s="34">
        <v>562.33059194849602</v>
      </c>
      <c r="L48" s="34">
        <v>31.5</v>
      </c>
      <c r="M48">
        <v>44195682.973209701</v>
      </c>
      <c r="N48">
        <v>9975000</v>
      </c>
      <c r="O48">
        <v>34238396.386855997</v>
      </c>
      <c r="U48" t="str">
        <f t="shared" si="0"/>
        <v>Solar PV large20680300236</v>
      </c>
      <c r="Z48" t="str">
        <f t="shared" si="1"/>
        <v>Solar PV large20870300360</v>
      </c>
    </row>
    <row r="49" spans="1:26">
      <c r="A49" s="35" t="s">
        <v>344</v>
      </c>
      <c r="B49">
        <v>55223.301200025897</v>
      </c>
      <c r="C49">
        <v>60</v>
      </c>
      <c r="D49">
        <v>80902595.015704304</v>
      </c>
      <c r="E49">
        <v>19000000</v>
      </c>
      <c r="F49">
        <v>65215993.087705798</v>
      </c>
      <c r="J49" t="s">
        <v>382</v>
      </c>
      <c r="K49" s="34">
        <v>686.70462373528198</v>
      </c>
      <c r="L49" s="34">
        <v>90</v>
      </c>
      <c r="M49">
        <v>126262186.231233</v>
      </c>
      <c r="N49">
        <v>28500000</v>
      </c>
      <c r="O49">
        <v>97823989.647369295</v>
      </c>
      <c r="U49" t="str">
        <f t="shared" si="0"/>
        <v>Solar PV large20670300218</v>
      </c>
      <c r="Z49" t="str">
        <f t="shared" si="1"/>
        <v>Solar PV large20860300350</v>
      </c>
    </row>
    <row r="50" spans="1:26">
      <c r="A50" s="35" t="s">
        <v>342</v>
      </c>
      <c r="B50">
        <v>55350.042415547403</v>
      </c>
      <c r="C50">
        <v>207</v>
      </c>
      <c r="D50">
        <v>279087717.37256598</v>
      </c>
      <c r="E50">
        <v>65550000</v>
      </c>
      <c r="F50">
        <v>224995176.152585</v>
      </c>
      <c r="J50" t="s">
        <v>379</v>
      </c>
      <c r="K50" s="34">
        <v>811.70094139600701</v>
      </c>
      <c r="L50" s="34">
        <v>60</v>
      </c>
      <c r="M50">
        <v>84167291.047032595</v>
      </c>
      <c r="N50">
        <v>19000000</v>
      </c>
      <c r="O50">
        <v>65215993.103516303</v>
      </c>
      <c r="U50" t="str">
        <f t="shared" si="0"/>
        <v>Solar PV large20660300214</v>
      </c>
      <c r="Z50" t="str">
        <f t="shared" si="1"/>
        <v>Solar PV large20850300343</v>
      </c>
    </row>
    <row r="51" spans="1:26">
      <c r="A51" s="35" t="s">
        <v>391</v>
      </c>
      <c r="B51">
        <v>58358.578133788797</v>
      </c>
      <c r="C51">
        <v>760</v>
      </c>
      <c r="D51">
        <v>1704174980.65832</v>
      </c>
      <c r="E51">
        <v>370500000</v>
      </c>
      <c r="F51">
        <v>1378027500.04</v>
      </c>
      <c r="J51" t="s">
        <v>376</v>
      </c>
      <c r="K51" s="34">
        <v>1063.5717329077399</v>
      </c>
      <c r="L51" s="34">
        <v>30</v>
      </c>
      <c r="M51">
        <v>42076089.407676198</v>
      </c>
      <c r="N51">
        <v>9500000</v>
      </c>
      <c r="O51">
        <v>32607996.5596634</v>
      </c>
      <c r="U51" t="e">
        <f t="shared" si="0"/>
        <v>#N/A</v>
      </c>
      <c r="Z51" t="str">
        <f t="shared" si="1"/>
        <v>Solar PV large20830300336</v>
      </c>
    </row>
    <row r="52" spans="1:26">
      <c r="A52" s="35" t="s">
        <v>384</v>
      </c>
      <c r="B52">
        <v>58791.231127256498</v>
      </c>
      <c r="C52">
        <v>160</v>
      </c>
      <c r="D52">
        <v>358704455.659639</v>
      </c>
      <c r="E52">
        <v>78000000</v>
      </c>
      <c r="F52">
        <v>290111052.63999999</v>
      </c>
      <c r="J52" t="s">
        <v>375</v>
      </c>
      <c r="K52" s="34">
        <v>1190.4520330130999</v>
      </c>
      <c r="L52" s="34">
        <v>60</v>
      </c>
      <c r="M52">
        <v>84144565.981535494</v>
      </c>
      <c r="N52">
        <v>19000000</v>
      </c>
      <c r="O52">
        <v>65215993.103516303</v>
      </c>
      <c r="U52" t="str">
        <f t="shared" si="0"/>
        <v>Wind Offshore20870100359</v>
      </c>
      <c r="Z52" t="str">
        <f t="shared" si="1"/>
        <v>Solar PV large20820300331</v>
      </c>
    </row>
    <row r="53" spans="1:26">
      <c r="A53" s="35" t="s">
        <v>374</v>
      </c>
      <c r="B53">
        <v>59526.861939699404</v>
      </c>
      <c r="C53">
        <v>240</v>
      </c>
      <c r="D53">
        <v>537880132.09447205</v>
      </c>
      <c r="E53">
        <v>117000000</v>
      </c>
      <c r="F53">
        <v>435166578.95999998</v>
      </c>
      <c r="J53" t="s">
        <v>373</v>
      </c>
      <c r="K53" s="34">
        <v>1317.9669116094699</v>
      </c>
      <c r="L53" s="34">
        <v>90</v>
      </c>
      <c r="M53">
        <v>126205372.625324</v>
      </c>
      <c r="N53">
        <v>28500000</v>
      </c>
      <c r="O53">
        <v>97823989.647369295</v>
      </c>
      <c r="U53" t="str">
        <f t="shared" si="0"/>
        <v>Wind Offshore20820100330</v>
      </c>
      <c r="Z53" t="str">
        <f t="shared" si="1"/>
        <v>Solar PV large20810300324</v>
      </c>
    </row>
    <row r="54" spans="1:26">
      <c r="A54" s="35" t="s">
        <v>372</v>
      </c>
      <c r="B54">
        <v>59676.202332524903</v>
      </c>
      <c r="C54">
        <v>240</v>
      </c>
      <c r="D54">
        <v>537844290.40019405</v>
      </c>
      <c r="E54">
        <v>117000000</v>
      </c>
      <c r="F54">
        <v>435166578.95999998</v>
      </c>
      <c r="J54" t="s">
        <v>371</v>
      </c>
      <c r="K54" s="34">
        <v>1446.1198042184101</v>
      </c>
      <c r="L54" s="34">
        <v>30</v>
      </c>
      <c r="M54">
        <v>42064612.965536803</v>
      </c>
      <c r="N54">
        <v>9500000</v>
      </c>
      <c r="O54">
        <v>32607996.5596634</v>
      </c>
      <c r="U54" t="str">
        <f t="shared" si="0"/>
        <v>Wind Offshore20810100323</v>
      </c>
      <c r="Z54" t="str">
        <f t="shared" si="1"/>
        <v>Solar PV large20800300315</v>
      </c>
    </row>
    <row r="55" spans="1:26">
      <c r="A55" s="35" t="s">
        <v>370</v>
      </c>
      <c r="B55">
        <v>59826.289427314201</v>
      </c>
      <c r="C55">
        <v>240</v>
      </c>
      <c r="D55">
        <v>537808269.49744499</v>
      </c>
      <c r="E55">
        <v>117000000</v>
      </c>
      <c r="F55">
        <v>435166578.95999998</v>
      </c>
      <c r="J55" t="s">
        <v>369</v>
      </c>
      <c r="K55" s="34">
        <v>1574.9131081891501</v>
      </c>
      <c r="L55" s="34">
        <v>30</v>
      </c>
      <c r="M55">
        <v>42060749.166417703</v>
      </c>
      <c r="N55">
        <v>9500000</v>
      </c>
      <c r="O55">
        <v>32607996.5596634</v>
      </c>
      <c r="U55" t="str">
        <f t="shared" si="0"/>
        <v>Wind Offshore20800100316</v>
      </c>
      <c r="Z55" t="str">
        <f t="shared" si="1"/>
        <v>Solar PV large20790300311</v>
      </c>
    </row>
    <row r="56" spans="1:26">
      <c r="A56" s="35" t="s">
        <v>367</v>
      </c>
      <c r="B56">
        <v>60128.7186754922</v>
      </c>
      <c r="C56">
        <v>240</v>
      </c>
      <c r="D56">
        <v>537735686.47788203</v>
      </c>
      <c r="E56">
        <v>117000000</v>
      </c>
      <c r="F56">
        <v>435166578.95999998</v>
      </c>
      <c r="J56" t="s">
        <v>358</v>
      </c>
      <c r="K56" s="34">
        <v>2228.6034131189099</v>
      </c>
      <c r="L56" s="34">
        <v>90</v>
      </c>
      <c r="M56">
        <v>126123415.340188</v>
      </c>
      <c r="N56">
        <v>28500000</v>
      </c>
      <c r="O56">
        <v>97823989.647369295</v>
      </c>
      <c r="U56" t="str">
        <f t="shared" si="0"/>
        <v>Wind Offshore20780100310</v>
      </c>
      <c r="Z56" t="str">
        <f t="shared" si="1"/>
        <v>Solar PV large20740300290</v>
      </c>
    </row>
    <row r="57" spans="1:26">
      <c r="A57" s="35" t="s">
        <v>361</v>
      </c>
      <c r="B57">
        <v>60434.1797768834</v>
      </c>
      <c r="C57">
        <v>320</v>
      </c>
      <c r="D57">
        <v>716883167.75139701</v>
      </c>
      <c r="E57">
        <v>156000000</v>
      </c>
      <c r="F57">
        <v>580222105.27999997</v>
      </c>
      <c r="J57" t="s">
        <v>356</v>
      </c>
      <c r="K57" s="34">
        <v>2361.3092247264999</v>
      </c>
      <c r="L57" s="34">
        <v>60</v>
      </c>
      <c r="M57">
        <v>84074314.550032705</v>
      </c>
      <c r="N57">
        <v>19000000</v>
      </c>
      <c r="O57">
        <v>65215993.103516303</v>
      </c>
      <c r="U57" t="str">
        <f t="shared" si="0"/>
        <v>Wind Offshore20760100299</v>
      </c>
      <c r="Z57" t="str">
        <f t="shared" si="1"/>
        <v>Solar PV large20730300281</v>
      </c>
    </row>
    <row r="58" spans="1:26">
      <c r="A58" s="35" t="s">
        <v>357</v>
      </c>
      <c r="B58">
        <v>60742.703125815999</v>
      </c>
      <c r="C58">
        <v>240</v>
      </c>
      <c r="D58">
        <v>537588330.20980406</v>
      </c>
      <c r="E58">
        <v>117000000</v>
      </c>
      <c r="F58">
        <v>435166578.95999998</v>
      </c>
      <c r="J58" t="s">
        <v>354</v>
      </c>
      <c r="K58" s="34">
        <v>2494.6783892815301</v>
      </c>
      <c r="L58" s="34">
        <v>90</v>
      </c>
      <c r="M58">
        <v>126099468.592333</v>
      </c>
      <c r="N58">
        <v>28500000</v>
      </c>
      <c r="O58">
        <v>97823989.647369295</v>
      </c>
      <c r="U58" t="str">
        <f t="shared" si="0"/>
        <v>Wind Offshore20740100289</v>
      </c>
      <c r="Z58" t="str">
        <f t="shared" si="1"/>
        <v>Solar PV large20720300278</v>
      </c>
    </row>
    <row r="59" spans="1:26">
      <c r="A59" s="35" t="s">
        <v>349</v>
      </c>
      <c r="B59">
        <v>61368.7982158136</v>
      </c>
      <c r="C59">
        <v>200</v>
      </c>
      <c r="D59">
        <v>447865056.15683699</v>
      </c>
      <c r="E59">
        <v>97500000</v>
      </c>
      <c r="F59">
        <v>362638815.80000001</v>
      </c>
      <c r="J59" t="s">
        <v>353</v>
      </c>
      <c r="K59" s="34">
        <v>2628.7145074530499</v>
      </c>
      <c r="L59" s="34">
        <v>81</v>
      </c>
      <c r="M59">
        <v>113478664.809109</v>
      </c>
      <c r="N59">
        <v>25650000</v>
      </c>
      <c r="O59">
        <v>88041590.6842134</v>
      </c>
      <c r="U59" t="str">
        <f t="shared" si="0"/>
        <v>Wind Offshore20700100256</v>
      </c>
      <c r="Z59" t="str">
        <f t="shared" si="1"/>
        <v>Solar PV large20710300272</v>
      </c>
    </row>
    <row r="60" spans="1:26">
      <c r="A60" s="35" t="s">
        <v>345</v>
      </c>
      <c r="B60">
        <v>61683.475452987303</v>
      </c>
      <c r="C60">
        <v>240</v>
      </c>
      <c r="D60">
        <v>537362544.85128295</v>
      </c>
      <c r="E60">
        <v>117000000</v>
      </c>
      <c r="F60">
        <v>435166578.95999998</v>
      </c>
      <c r="J60" t="s">
        <v>350</v>
      </c>
      <c r="K60" s="34">
        <v>2763.4207085220901</v>
      </c>
      <c r="L60" s="34">
        <v>135</v>
      </c>
      <c r="M60">
        <v>189112922.66749799</v>
      </c>
      <c r="N60">
        <v>42750000</v>
      </c>
      <c r="O60">
        <v>146735984.463148</v>
      </c>
      <c r="U60" t="str">
        <f t="shared" si="0"/>
        <v>Wind Offshore20680100235</v>
      </c>
      <c r="Z60" t="str">
        <f t="shared" si="1"/>
        <v>Solar PV large20700300257</v>
      </c>
    </row>
    <row r="61" spans="1:26">
      <c r="A61" s="35" t="s">
        <v>335</v>
      </c>
      <c r="B61">
        <v>62592.343635823301</v>
      </c>
      <c r="C61">
        <v>240</v>
      </c>
      <c r="D61">
        <v>537144416.48740196</v>
      </c>
      <c r="E61">
        <v>117000000</v>
      </c>
      <c r="F61">
        <v>435166578.95999998</v>
      </c>
      <c r="J61" t="s">
        <v>348</v>
      </c>
      <c r="K61" s="34">
        <v>2897.1759888184502</v>
      </c>
      <c r="L61" s="34">
        <v>60</v>
      </c>
      <c r="M61">
        <v>84042162.544187203</v>
      </c>
      <c r="N61">
        <v>19000000</v>
      </c>
      <c r="O61">
        <v>65215993.103516303</v>
      </c>
      <c r="U61" t="str">
        <f t="shared" si="0"/>
        <v>Wind Offshore20620100174</v>
      </c>
      <c r="Z61" t="str">
        <f t="shared" si="1"/>
        <v>Solar PV large20690300239</v>
      </c>
    </row>
    <row r="62" spans="1:26">
      <c r="J62" t="s">
        <v>346</v>
      </c>
      <c r="K62" s="34">
        <v>3030.8862139743001</v>
      </c>
      <c r="L62" s="34">
        <v>124.5</v>
      </c>
      <c r="M62">
        <v>174370840.33916</v>
      </c>
      <c r="N62">
        <v>39425000</v>
      </c>
      <c r="O62">
        <v>135323185.6728</v>
      </c>
      <c r="U62" t="e">
        <f t="shared" si="0"/>
        <v>#N/A</v>
      </c>
      <c r="Z62" t="str">
        <f t="shared" si="1"/>
        <v>Solar PV large20680300236</v>
      </c>
    </row>
    <row r="63" spans="1:26">
      <c r="J63" t="s">
        <v>344</v>
      </c>
      <c r="K63" s="34">
        <v>3160.1460287213299</v>
      </c>
      <c r="L63" s="34">
        <v>60</v>
      </c>
      <c r="M63">
        <v>84026384.341793001</v>
      </c>
      <c r="N63">
        <v>19000000</v>
      </c>
      <c r="O63">
        <v>65215993.103516303</v>
      </c>
      <c r="U63" t="e">
        <f t="shared" si="0"/>
        <v>#N/A</v>
      </c>
      <c r="Z63" t="str">
        <f t="shared" si="1"/>
        <v>Solar PV large20670300218</v>
      </c>
    </row>
    <row r="64" spans="1:26">
      <c r="J64" t="s">
        <v>342</v>
      </c>
      <c r="K64" s="34">
        <v>3289.1737242754202</v>
      </c>
      <c r="L64" s="34">
        <v>207</v>
      </c>
      <c r="M64">
        <v>289864317.20747</v>
      </c>
      <c r="N64">
        <v>65550000</v>
      </c>
      <c r="O64">
        <v>224995176.16839501</v>
      </c>
      <c r="U64" t="e">
        <f t="shared" si="0"/>
        <v>#N/A</v>
      </c>
      <c r="Z64" t="str">
        <f t="shared" si="1"/>
        <v>Solar PV large20660300214</v>
      </c>
    </row>
    <row r="65" spans="10:26">
      <c r="J65" t="s">
        <v>339</v>
      </c>
      <c r="K65" s="34">
        <v>3407.6895961534601</v>
      </c>
      <c r="L65" s="34">
        <v>90</v>
      </c>
      <c r="M65">
        <v>126017297.58371501</v>
      </c>
      <c r="N65">
        <v>28500000</v>
      </c>
      <c r="O65">
        <v>97823989.647369295</v>
      </c>
      <c r="U65" t="e">
        <f t="shared" si="0"/>
        <v>#N/A</v>
      </c>
      <c r="Z65" t="str">
        <f t="shared" si="1"/>
        <v>Solar PV large20650300187</v>
      </c>
    </row>
    <row r="66" spans="10:26">
      <c r="J66" t="s">
        <v>337</v>
      </c>
      <c r="K66" s="34">
        <v>3523.5393282895202</v>
      </c>
      <c r="L66" s="34">
        <v>90</v>
      </c>
      <c r="M66">
        <v>126006871.107823</v>
      </c>
      <c r="N66">
        <v>28500000</v>
      </c>
      <c r="O66">
        <v>97823989.647369295</v>
      </c>
      <c r="U66" t="e">
        <f t="shared" si="0"/>
        <v>#N/A</v>
      </c>
      <c r="Z66" t="str">
        <f t="shared" si="1"/>
        <v>Solar PV large20640300182</v>
      </c>
    </row>
    <row r="67" spans="10:26">
      <c r="J67" t="s">
        <v>390</v>
      </c>
      <c r="K67">
        <v>31774.9101333621</v>
      </c>
      <c r="L67">
        <v>950</v>
      </c>
      <c r="M67">
        <v>13568920.911225701</v>
      </c>
      <c r="N67">
        <v>8700000</v>
      </c>
      <c r="O67">
        <v>35055085.5379197</v>
      </c>
      <c r="U67" t="e">
        <f t="shared" ref="U67:U85" si="2">VLOOKUP(A67, $J$1:$J$86, 1, FALSE)</f>
        <v>#N/A</v>
      </c>
      <c r="Z67" t="str">
        <f t="shared" ref="Z67:Z84" si="3">VLOOKUP(J67, $A$2:$A$87, 1, FALSE)</f>
        <v>hydrogen turbine20893300367</v>
      </c>
    </row>
    <row r="68" spans="10:26">
      <c r="J68" t="s">
        <v>380</v>
      </c>
      <c r="K68" s="34">
        <v>31826.039947822501</v>
      </c>
      <c r="L68" s="34">
        <v>950</v>
      </c>
      <c r="M68">
        <v>13520347.587488299</v>
      </c>
      <c r="N68">
        <v>8700000</v>
      </c>
      <c r="O68">
        <v>35055085.5379197</v>
      </c>
      <c r="U68" t="e">
        <f t="shared" si="2"/>
        <v>#N/A</v>
      </c>
      <c r="Z68" t="str">
        <f t="shared" si="3"/>
        <v>hydrogen turbine20853300342</v>
      </c>
    </row>
    <row r="69" spans="10:26">
      <c r="J69" t="s">
        <v>378</v>
      </c>
      <c r="K69" s="34">
        <v>31826.564851879499</v>
      </c>
      <c r="L69" s="34">
        <v>950</v>
      </c>
      <c r="M69">
        <v>13519848.9286342</v>
      </c>
      <c r="N69">
        <v>8700000</v>
      </c>
      <c r="O69">
        <v>35055085.5379197</v>
      </c>
      <c r="U69" t="e">
        <f t="shared" si="2"/>
        <v>#N/A</v>
      </c>
      <c r="Z69" t="str">
        <f t="shared" si="3"/>
        <v>hydrogen turbine20843300339</v>
      </c>
    </row>
    <row r="70" spans="10:26">
      <c r="J70" t="s">
        <v>383</v>
      </c>
      <c r="K70" s="34">
        <v>31828.384641393499</v>
      </c>
      <c r="L70" s="34">
        <v>950</v>
      </c>
      <c r="M70">
        <v>13518120.128595799</v>
      </c>
      <c r="N70">
        <v>8700000</v>
      </c>
      <c r="O70">
        <v>35055085.5379197</v>
      </c>
      <c r="U70" t="e">
        <f t="shared" si="2"/>
        <v>#N/A</v>
      </c>
      <c r="Z70" t="str">
        <f t="shared" si="3"/>
        <v>hydrogen turbine20863300349</v>
      </c>
    </row>
    <row r="71" spans="10:26">
      <c r="J71" t="s">
        <v>388</v>
      </c>
      <c r="K71">
        <v>31830.413301360499</v>
      </c>
      <c r="L71">
        <v>950</v>
      </c>
      <c r="M71">
        <v>13516192.9016272</v>
      </c>
      <c r="N71">
        <v>8700000</v>
      </c>
      <c r="O71">
        <v>35055085.5379197</v>
      </c>
      <c r="U71" t="e">
        <f t="shared" si="2"/>
        <v>#N/A</v>
      </c>
      <c r="Z71" t="str">
        <f t="shared" si="3"/>
        <v>hydrogen turbine20883300364</v>
      </c>
    </row>
    <row r="72" spans="10:26">
      <c r="J72" t="s">
        <v>366</v>
      </c>
      <c r="K72" s="34">
        <v>31860.6112502621</v>
      </c>
      <c r="L72" s="34">
        <v>950</v>
      </c>
      <c r="M72">
        <v>13487504.850170599</v>
      </c>
      <c r="N72">
        <v>8700000</v>
      </c>
      <c r="O72">
        <v>35055085.5379197</v>
      </c>
      <c r="U72" t="e">
        <f t="shared" si="2"/>
        <v>#N/A</v>
      </c>
      <c r="Z72" t="str">
        <f t="shared" si="3"/>
        <v>hydrogen turbine20773300303</v>
      </c>
    </row>
    <row r="73" spans="10:26">
      <c r="J73" t="s">
        <v>359</v>
      </c>
      <c r="K73" s="34">
        <v>31861.717360899002</v>
      </c>
      <c r="L73" s="34">
        <v>950</v>
      </c>
      <c r="M73">
        <v>13486454.0450656</v>
      </c>
      <c r="N73">
        <v>8700000</v>
      </c>
      <c r="O73">
        <v>35055085.5379197</v>
      </c>
      <c r="U73" t="e">
        <f t="shared" si="2"/>
        <v>#N/A</v>
      </c>
      <c r="Z73" t="str">
        <f t="shared" si="3"/>
        <v>hydrogen turbine20743300288</v>
      </c>
    </row>
    <row r="74" spans="10:26">
      <c r="J74" t="s">
        <v>377</v>
      </c>
      <c r="K74" s="34">
        <v>31865.067323519601</v>
      </c>
      <c r="L74" s="34">
        <v>4750</v>
      </c>
      <c r="M74">
        <v>67416357.860534996</v>
      </c>
      <c r="N74">
        <v>43500000</v>
      </c>
      <c r="O74">
        <v>175275427.64725301</v>
      </c>
      <c r="U74" t="e">
        <f t="shared" si="2"/>
        <v>#N/A</v>
      </c>
      <c r="Z74" t="str">
        <f t="shared" si="3"/>
        <v>hydrogen turbine20833300338</v>
      </c>
    </row>
    <row r="75" spans="10:26">
      <c r="J75" t="s">
        <v>334</v>
      </c>
      <c r="K75" s="34">
        <v>31882.753794682001</v>
      </c>
      <c r="L75" s="34">
        <v>950</v>
      </c>
      <c r="M75">
        <v>13466469.4329718</v>
      </c>
      <c r="N75">
        <v>8700000</v>
      </c>
      <c r="O75">
        <v>35055085.5379197</v>
      </c>
      <c r="U75" t="e">
        <f t="shared" si="2"/>
        <v>#N/A</v>
      </c>
      <c r="Z75" t="str">
        <f t="shared" si="3"/>
        <v>hydrogen turbine20613300150</v>
      </c>
    </row>
    <row r="76" spans="10:26">
      <c r="J76" t="s">
        <v>355</v>
      </c>
      <c r="K76" s="34">
        <v>31895.190038486398</v>
      </c>
      <c r="L76" s="34">
        <v>950</v>
      </c>
      <c r="M76">
        <v>13454655.0013576</v>
      </c>
      <c r="N76">
        <v>8700000</v>
      </c>
      <c r="O76">
        <v>35055085.5379197</v>
      </c>
      <c r="U76" t="e">
        <f t="shared" si="2"/>
        <v>#N/A</v>
      </c>
      <c r="Z76" t="str">
        <f t="shared" si="3"/>
        <v>hydrogen turbine20723300277</v>
      </c>
    </row>
    <row r="77" spans="10:26">
      <c r="J77" t="s">
        <v>351</v>
      </c>
      <c r="K77" s="34">
        <v>31919.0680934911</v>
      </c>
      <c r="L77" s="34">
        <v>950</v>
      </c>
      <c r="M77">
        <v>13431970.849103101</v>
      </c>
      <c r="N77">
        <v>8700000</v>
      </c>
      <c r="O77">
        <v>35055085.5379197</v>
      </c>
      <c r="U77" t="e">
        <f t="shared" si="2"/>
        <v>#N/A</v>
      </c>
      <c r="Z77" t="str">
        <f t="shared" si="3"/>
        <v>hydrogen turbine20703300254</v>
      </c>
    </row>
    <row r="78" spans="10:26">
      <c r="J78" t="s">
        <v>336</v>
      </c>
      <c r="K78" s="34">
        <v>31920.504879449301</v>
      </c>
      <c r="L78" s="34">
        <v>950</v>
      </c>
      <c r="M78">
        <v>13430605.9024429</v>
      </c>
      <c r="N78">
        <v>8700000</v>
      </c>
      <c r="O78">
        <v>35055085.5379197</v>
      </c>
      <c r="U78" t="e">
        <f t="shared" si="2"/>
        <v>#N/A</v>
      </c>
      <c r="Z78" t="str">
        <f t="shared" si="3"/>
        <v>hydrogen turbine20633300177</v>
      </c>
    </row>
    <row r="79" spans="10:26">
      <c r="J79" t="s">
        <v>347</v>
      </c>
      <c r="K79" s="34">
        <v>31949.652293594201</v>
      </c>
      <c r="L79" s="34">
        <v>950</v>
      </c>
      <c r="M79">
        <v>13402915.8590052</v>
      </c>
      <c r="N79">
        <v>8700000</v>
      </c>
      <c r="O79">
        <v>35055085.5379197</v>
      </c>
      <c r="U79" t="e">
        <f t="shared" si="2"/>
        <v>#N/A</v>
      </c>
      <c r="Z79" t="str">
        <f t="shared" si="3"/>
        <v>hydrogen turbine20683300233</v>
      </c>
    </row>
    <row r="80" spans="10:26">
      <c r="J80" t="s">
        <v>343</v>
      </c>
      <c r="K80" s="34">
        <v>31985.6288472735</v>
      </c>
      <c r="L80" s="34">
        <v>950</v>
      </c>
      <c r="M80">
        <v>13368738.133009801</v>
      </c>
      <c r="N80">
        <v>8700000</v>
      </c>
      <c r="O80">
        <v>35055085.5379197</v>
      </c>
      <c r="U80" t="e">
        <f t="shared" si="2"/>
        <v>#N/A</v>
      </c>
      <c r="Z80" t="str">
        <f t="shared" si="3"/>
        <v>hydrogen turbine20663300213</v>
      </c>
    </row>
    <row r="81" spans="10:26">
      <c r="J81" t="s">
        <v>340</v>
      </c>
      <c r="K81" s="34">
        <v>32018.959764875501</v>
      </c>
      <c r="L81" s="34">
        <v>950</v>
      </c>
      <c r="M81">
        <v>13337073.7612879</v>
      </c>
      <c r="N81">
        <v>8700000</v>
      </c>
      <c r="O81">
        <v>35055085.5379197</v>
      </c>
      <c r="U81" t="e">
        <f t="shared" si="2"/>
        <v>#N/A</v>
      </c>
      <c r="Z81" t="str">
        <f t="shared" si="3"/>
        <v>hydrogen turbine20653300186</v>
      </c>
    </row>
    <row r="82" spans="10:26">
      <c r="J82" t="s">
        <v>338</v>
      </c>
      <c r="K82" s="34">
        <v>32053.777288357</v>
      </c>
      <c r="L82" s="34">
        <v>950</v>
      </c>
      <c r="M82">
        <v>13303997.1139805</v>
      </c>
      <c r="N82">
        <v>8700000</v>
      </c>
      <c r="O82">
        <v>35055085.5379197</v>
      </c>
      <c r="U82" t="e">
        <f t="shared" si="2"/>
        <v>#N/A</v>
      </c>
      <c r="Z82" t="str">
        <f t="shared" si="3"/>
        <v>hydrogen turbine20643300180</v>
      </c>
    </row>
    <row r="83" spans="10:26">
      <c r="J83" t="s">
        <v>360</v>
      </c>
      <c r="K83" s="34">
        <v>37307.718388384201</v>
      </c>
      <c r="L83" s="34">
        <v>600</v>
      </c>
      <c r="M83">
        <v>12136822.258934399</v>
      </c>
      <c r="N83">
        <v>540000</v>
      </c>
      <c r="O83">
        <v>33981453.291964903</v>
      </c>
      <c r="U83" t="e">
        <f t="shared" si="2"/>
        <v>#N/A</v>
      </c>
      <c r="Z83" t="str">
        <f t="shared" si="3"/>
        <v>Lithium ion battery20752600291</v>
      </c>
    </row>
    <row r="84" spans="10:26">
      <c r="J84" t="s">
        <v>363</v>
      </c>
      <c r="K84" s="34">
        <v>37307.718388384201</v>
      </c>
      <c r="L84" s="34">
        <v>600</v>
      </c>
      <c r="M84">
        <v>12136822.258934399</v>
      </c>
      <c r="N84">
        <v>540000</v>
      </c>
      <c r="O84">
        <v>33981453.291964903</v>
      </c>
      <c r="U84" t="e">
        <f t="shared" si="2"/>
        <v>#N/A</v>
      </c>
      <c r="Z84" t="str">
        <f t="shared" si="3"/>
        <v>Lithium ion battery20762600297</v>
      </c>
    </row>
    <row r="85" spans="10:26">
      <c r="J85" t="s">
        <v>365</v>
      </c>
      <c r="K85" s="34">
        <v>37307.718388384201</v>
      </c>
      <c r="L85" s="34">
        <v>600</v>
      </c>
      <c r="M85">
        <v>12136822.258934399</v>
      </c>
      <c r="N85">
        <v>540000</v>
      </c>
      <c r="O85">
        <v>33981453.291964903</v>
      </c>
      <c r="U85" t="e">
        <f t="shared" si="2"/>
        <v>#N/A</v>
      </c>
    </row>
  </sheetData>
  <autoFilter ref="A1:F1" xr:uid="{7A8CC82B-0517-44E4-9B97-6BA7EC403289}">
    <sortState xmlns:xlrd2="http://schemas.microsoft.com/office/spreadsheetml/2017/richdata2" ref="A2:F61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AC1B-830B-434B-85E3-712FC4E29AE7}">
  <dimension ref="A1:AA16"/>
  <sheetViews>
    <sheetView topLeftCell="A2" workbookViewId="0">
      <selection activeCell="U48" sqref="U48"/>
    </sheetView>
  </sheetViews>
  <sheetFormatPr defaultRowHeight="15"/>
  <cols>
    <col min="1" max="1" width="16.28515625" customWidth="1"/>
    <col min="14" max="14" width="9.140625" style="35"/>
    <col min="21" max="21" width="9.140625" style="35"/>
  </cols>
  <sheetData>
    <row r="1" spans="1:27">
      <c r="A1" t="s">
        <v>79</v>
      </c>
      <c r="B1" t="s">
        <v>80</v>
      </c>
      <c r="C1" t="s">
        <v>81</v>
      </c>
      <c r="D1" t="s">
        <v>82</v>
      </c>
      <c r="E1" t="s">
        <v>83</v>
      </c>
      <c r="J1" t="s">
        <v>428</v>
      </c>
      <c r="N1" s="35" t="s">
        <v>79</v>
      </c>
      <c r="O1" t="s">
        <v>80</v>
      </c>
      <c r="P1" t="s">
        <v>2</v>
      </c>
      <c r="Q1" t="s">
        <v>81</v>
      </c>
      <c r="R1" t="s">
        <v>82</v>
      </c>
      <c r="S1" t="s">
        <v>83</v>
      </c>
      <c r="AA1" s="35" t="s">
        <v>429</v>
      </c>
    </row>
    <row r="2" spans="1:27">
      <c r="A2" t="s">
        <v>250</v>
      </c>
      <c r="B2">
        <v>0</v>
      </c>
      <c r="C2">
        <v>720</v>
      </c>
      <c r="D2">
        <v>1851965401.78352</v>
      </c>
      <c r="E2">
        <v>151200000</v>
      </c>
      <c r="F2">
        <v>1070915254.9139</v>
      </c>
      <c r="J2">
        <v>5</v>
      </c>
      <c r="N2" s="35" t="s">
        <v>250</v>
      </c>
      <c r="O2">
        <v>0</v>
      </c>
      <c r="P2">
        <v>720</v>
      </c>
      <c r="Q2">
        <v>1851917320.95645</v>
      </c>
      <c r="R2">
        <v>151200000</v>
      </c>
      <c r="S2">
        <v>1070915254.92971</v>
      </c>
      <c r="AA2" s="35">
        <v>47934</v>
      </c>
    </row>
    <row r="3" spans="1:27">
      <c r="A3" t="s">
        <v>427</v>
      </c>
      <c r="B3">
        <v>32877.2222581479</v>
      </c>
      <c r="C3">
        <v>30</v>
      </c>
      <c r="D3">
        <v>41121679.876108401</v>
      </c>
      <c r="E3">
        <v>9500000</v>
      </c>
      <c r="F3">
        <v>32607996.543852899</v>
      </c>
      <c r="N3" s="35" t="s">
        <v>427</v>
      </c>
      <c r="O3">
        <v>32877.222785165097</v>
      </c>
      <c r="P3">
        <v>30</v>
      </c>
      <c r="Q3">
        <v>41121679.876108401</v>
      </c>
      <c r="R3">
        <v>9500000</v>
      </c>
      <c r="S3">
        <v>32607996.5596634</v>
      </c>
    </row>
    <row r="4" spans="1:27">
      <c r="A4" t="s">
        <v>251</v>
      </c>
      <c r="B4">
        <v>33002.843469121697</v>
      </c>
      <c r="C4">
        <v>810</v>
      </c>
      <c r="D4">
        <v>1110183603.47404</v>
      </c>
      <c r="E4">
        <v>256500000</v>
      </c>
      <c r="F4">
        <v>880415906.68402898</v>
      </c>
      <c r="N4" s="35" t="s">
        <v>251</v>
      </c>
      <c r="O4">
        <v>33002.843488640799</v>
      </c>
      <c r="P4">
        <v>810</v>
      </c>
      <c r="Q4">
        <v>1110183603.47404</v>
      </c>
      <c r="R4">
        <v>256500000</v>
      </c>
      <c r="S4">
        <v>880415906.699839</v>
      </c>
    </row>
    <row r="5" spans="1:27">
      <c r="A5" t="s">
        <v>247</v>
      </c>
      <c r="B5">
        <v>34162.079321415898</v>
      </c>
      <c r="C5">
        <v>810</v>
      </c>
      <c r="D5">
        <v>1109244622.4336801</v>
      </c>
      <c r="E5">
        <v>256500000</v>
      </c>
      <c r="F5">
        <v>880415906.68402898</v>
      </c>
      <c r="N5" s="35" t="s">
        <v>247</v>
      </c>
      <c r="O5">
        <v>34162.079340935001</v>
      </c>
      <c r="P5">
        <v>810</v>
      </c>
      <c r="Q5">
        <v>1109244622.4336801</v>
      </c>
      <c r="R5">
        <v>256500000</v>
      </c>
      <c r="S5">
        <v>880415906.699839</v>
      </c>
    </row>
    <row r="6" spans="1:27">
      <c r="A6" t="s">
        <v>243</v>
      </c>
      <c r="B6">
        <v>42786.418517845501</v>
      </c>
      <c r="C6">
        <v>3600</v>
      </c>
      <c r="D6">
        <v>53097612.941188201</v>
      </c>
      <c r="E6">
        <v>3240000</v>
      </c>
      <c r="F6">
        <v>203888719.605432</v>
      </c>
      <c r="N6" s="35" t="s">
        <v>243</v>
      </c>
      <c r="O6">
        <v>42786.472935699203</v>
      </c>
      <c r="P6">
        <v>3600</v>
      </c>
      <c r="Q6">
        <v>53097417.061307997</v>
      </c>
      <c r="R6">
        <v>3240000</v>
      </c>
      <c r="S6">
        <v>203888719.629825</v>
      </c>
    </row>
    <row r="7" spans="1:27">
      <c r="A7" t="s">
        <v>316</v>
      </c>
      <c r="B7">
        <v>46041.086130241398</v>
      </c>
      <c r="C7">
        <v>5700</v>
      </c>
      <c r="D7">
        <v>96322.221623897494</v>
      </c>
      <c r="E7">
        <v>52200000</v>
      </c>
      <c r="F7">
        <v>210330513.164</v>
      </c>
      <c r="N7" s="35" t="s">
        <v>316</v>
      </c>
      <c r="O7">
        <v>46041.086132098702</v>
      </c>
      <c r="P7">
        <v>5700</v>
      </c>
      <c r="Q7">
        <v>96322.221623897494</v>
      </c>
      <c r="R7">
        <v>52200000</v>
      </c>
      <c r="S7">
        <v>210330513.174586</v>
      </c>
    </row>
    <row r="8" spans="1:27">
      <c r="A8" t="s">
        <v>315</v>
      </c>
      <c r="B8">
        <v>46052.572527328797</v>
      </c>
      <c r="C8">
        <v>5700</v>
      </c>
      <c r="D8">
        <v>30849.758225977399</v>
      </c>
      <c r="E8">
        <v>52200000</v>
      </c>
      <c r="F8">
        <v>210330513.164</v>
      </c>
      <c r="N8" s="35" t="s">
        <v>315</v>
      </c>
      <c r="O8">
        <v>46052.572529186</v>
      </c>
      <c r="P8">
        <v>5700</v>
      </c>
      <c r="Q8">
        <v>30849.758226037</v>
      </c>
      <c r="R8">
        <v>52200000</v>
      </c>
      <c r="S8">
        <v>210330513.174586</v>
      </c>
    </row>
    <row r="9" spans="1:27">
      <c r="A9" t="s">
        <v>314</v>
      </c>
      <c r="B9">
        <v>46057.057304923503</v>
      </c>
      <c r="C9">
        <v>5700</v>
      </c>
      <c r="D9">
        <v>5286.5259357094701</v>
      </c>
      <c r="E9">
        <v>52200000</v>
      </c>
      <c r="F9">
        <v>210330513.164</v>
      </c>
      <c r="N9" s="35" t="s">
        <v>314</v>
      </c>
      <c r="O9">
        <v>46057.0573067808</v>
      </c>
      <c r="P9">
        <v>5700</v>
      </c>
      <c r="Q9">
        <v>5286.5259357243704</v>
      </c>
      <c r="R9">
        <v>52200000</v>
      </c>
      <c r="S9">
        <v>210330513.174586</v>
      </c>
    </row>
    <row r="10" spans="1:27">
      <c r="A10" t="s">
        <v>313</v>
      </c>
      <c r="B10">
        <v>46057.931771620497</v>
      </c>
      <c r="C10">
        <v>5700</v>
      </c>
      <c r="D10">
        <v>302.06576314940997</v>
      </c>
      <c r="E10">
        <v>52200000</v>
      </c>
      <c r="F10">
        <v>210330513.164</v>
      </c>
      <c r="N10" s="35" t="s">
        <v>313</v>
      </c>
      <c r="O10">
        <v>46057.931773477801</v>
      </c>
      <c r="P10">
        <v>5700</v>
      </c>
      <c r="Q10">
        <v>302.06576314940997</v>
      </c>
      <c r="R10">
        <v>52200000</v>
      </c>
      <c r="S10">
        <v>210330513.174586</v>
      </c>
    </row>
    <row r="11" spans="1:27">
      <c r="A11" t="s">
        <v>310</v>
      </c>
      <c r="B11">
        <v>46057.984765613997</v>
      </c>
      <c r="C11">
        <v>5700</v>
      </c>
      <c r="D11">
        <v>0</v>
      </c>
      <c r="E11">
        <v>52200000</v>
      </c>
      <c r="F11">
        <v>210330513.164</v>
      </c>
      <c r="N11" s="35" t="s">
        <v>310</v>
      </c>
      <c r="O11">
        <v>46057.984767471302</v>
      </c>
      <c r="P11">
        <v>5700</v>
      </c>
      <c r="Q11">
        <v>0</v>
      </c>
      <c r="R11">
        <v>52200000</v>
      </c>
      <c r="S11">
        <v>210330513.174586</v>
      </c>
    </row>
    <row r="12" spans="1:27">
      <c r="A12" t="s">
        <v>311</v>
      </c>
      <c r="B12">
        <v>46057.984765613997</v>
      </c>
      <c r="C12">
        <v>5700</v>
      </c>
      <c r="D12">
        <v>0</v>
      </c>
      <c r="E12">
        <v>52200000</v>
      </c>
      <c r="F12">
        <v>210330513.164</v>
      </c>
      <c r="N12" s="35" t="s">
        <v>311</v>
      </c>
      <c r="O12">
        <v>46057.984767471302</v>
      </c>
      <c r="P12">
        <v>5700</v>
      </c>
      <c r="Q12">
        <v>0</v>
      </c>
      <c r="R12">
        <v>52200000</v>
      </c>
      <c r="S12">
        <v>210330513.174586</v>
      </c>
    </row>
    <row r="13" spans="1:27">
      <c r="A13" t="s">
        <v>312</v>
      </c>
      <c r="B13">
        <v>46057.984765613997</v>
      </c>
      <c r="C13">
        <v>5700</v>
      </c>
      <c r="D13" s="32">
        <v>-1.16415321826934E-10</v>
      </c>
      <c r="E13">
        <v>52200000</v>
      </c>
      <c r="F13">
        <v>210330513.164</v>
      </c>
      <c r="N13" s="35" t="s">
        <v>312</v>
      </c>
      <c r="O13">
        <v>46057.984767471302</v>
      </c>
      <c r="P13">
        <v>5700</v>
      </c>
      <c r="Q13">
        <v>0</v>
      </c>
      <c r="R13">
        <v>52200000</v>
      </c>
      <c r="S13">
        <v>210330513.174586</v>
      </c>
    </row>
    <row r="14" spans="1:27">
      <c r="A14" t="s">
        <v>249</v>
      </c>
      <c r="B14">
        <v>120916.00547904499</v>
      </c>
      <c r="C14">
        <v>1080</v>
      </c>
      <c r="D14">
        <v>2354160319.4026299</v>
      </c>
      <c r="E14">
        <v>526500000</v>
      </c>
      <c r="F14">
        <v>1958249605.3199999</v>
      </c>
      <c r="N14" s="35" t="s">
        <v>249</v>
      </c>
      <c r="O14">
        <v>120883.27115312401</v>
      </c>
      <c r="P14">
        <v>1080</v>
      </c>
      <c r="Q14">
        <v>2354195672.4852099</v>
      </c>
      <c r="R14">
        <v>526500000</v>
      </c>
      <c r="S14">
        <v>1958249605.33058</v>
      </c>
    </row>
    <row r="15" spans="1:27">
      <c r="A15" t="s">
        <v>248</v>
      </c>
      <c r="B15">
        <v>121063.863594266</v>
      </c>
      <c r="C15">
        <v>1080</v>
      </c>
      <c r="D15">
        <v>2354000632.6381898</v>
      </c>
      <c r="E15">
        <v>526500000</v>
      </c>
      <c r="F15">
        <v>1958249605.3199999</v>
      </c>
      <c r="N15" s="35" t="s">
        <v>248</v>
      </c>
      <c r="O15">
        <v>121031.129268344</v>
      </c>
      <c r="P15">
        <v>1080</v>
      </c>
      <c r="Q15">
        <v>2354035985.7207699</v>
      </c>
      <c r="R15">
        <v>526500000</v>
      </c>
      <c r="S15">
        <v>1958249605.33058</v>
      </c>
    </row>
    <row r="16" spans="1:27">
      <c r="A16" t="s">
        <v>246</v>
      </c>
      <c r="B16">
        <v>122720.562093177</v>
      </c>
      <c r="C16">
        <v>1080</v>
      </c>
      <c r="D16">
        <v>2352211398.2593598</v>
      </c>
      <c r="E16">
        <v>526500000</v>
      </c>
      <c r="F16">
        <v>1958249605.3199999</v>
      </c>
      <c r="N16" s="35" t="s">
        <v>246</v>
      </c>
      <c r="O16">
        <v>122687.82776725601</v>
      </c>
      <c r="P16">
        <v>1080</v>
      </c>
      <c r="Q16">
        <v>2352246751.3419499</v>
      </c>
      <c r="R16">
        <v>526500000</v>
      </c>
      <c r="S16">
        <v>1958249605.33058</v>
      </c>
    </row>
  </sheetData>
  <autoFilter ref="N1:S1" xr:uid="{2C84AC1B-830B-434B-85E3-712FC4E29AE7}">
    <sortState xmlns:xlrd2="http://schemas.microsoft.com/office/spreadsheetml/2017/richdata2" ref="N2:S16">
      <sortCondition ref="O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988-D687-4795-A200-06C377B17A67}">
  <dimension ref="A1:P49"/>
  <sheetViews>
    <sheetView topLeftCell="A16" zoomScale="115" zoomScaleNormal="115" workbookViewId="0">
      <selection activeCell="H36" sqref="H36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5641048.245777783</v>
      </c>
      <c r="F1" s="7" t="s">
        <v>50</v>
      </c>
      <c r="G1" s="7">
        <f>(-PMT(0.1,30,1,0))*B1</f>
        <v>10607924.825263392</v>
      </c>
      <c r="H1" s="39" t="s">
        <v>58</v>
      </c>
      <c r="I1" s="39"/>
      <c r="J1" s="39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39"/>
      <c r="I2" s="39"/>
      <c r="J2" s="39"/>
      <c r="M2" t="s">
        <v>13</v>
      </c>
      <c r="N2" s="8">
        <f>NPV(N1,$B$18:$B$49)</f>
        <v>275812126.28126001</v>
      </c>
      <c r="O2" s="8">
        <f>NPV(O1,$B$18:$B$49)</f>
        <v>5150321.7042644834</v>
      </c>
    </row>
    <row r="3" spans="1:15">
      <c r="A3" t="s">
        <v>23</v>
      </c>
      <c r="B3">
        <v>2</v>
      </c>
      <c r="C3"/>
      <c r="H3" s="39"/>
      <c r="I3" s="39"/>
      <c r="J3" s="39"/>
      <c r="M3" t="s">
        <v>13</v>
      </c>
      <c r="N3" s="8">
        <f>NPV(N1,$D$18:$D$49)</f>
        <v>1229838404.9788702</v>
      </c>
      <c r="O3" s="8">
        <f>NPV(O1,$D$18:$D$49)</f>
        <v>669750573.75223112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6358951.754222217</v>
      </c>
      <c r="F4" s="7"/>
      <c r="G4" s="7">
        <f>E2-G1</f>
        <v>1392075.1747366078</v>
      </c>
      <c r="H4" s="39"/>
      <c r="I4" s="39"/>
      <c r="J4" s="39"/>
    </row>
    <row r="5" spans="1:15" ht="18.75">
      <c r="A5" s="19" t="s">
        <v>18</v>
      </c>
      <c r="B5" s="20">
        <v>7.0000000000000007E-2</v>
      </c>
      <c r="C5" s="10"/>
      <c r="H5" t="s">
        <v>46</v>
      </c>
    </row>
    <row r="6" spans="1:15" ht="18.75">
      <c r="A6" s="19" t="s">
        <v>19</v>
      </c>
      <c r="B6" s="20">
        <v>7.0000000000000007E-2</v>
      </c>
      <c r="C6" s="10"/>
      <c r="H6" s="11">
        <f>J13-E13</f>
        <v>-9.0316308109760879E-2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7.0000000000000007E-2</v>
      </c>
      <c r="C9" s="9"/>
      <c r="E9" s="8"/>
      <c r="F9" s="16"/>
      <c r="G9" s="16"/>
    </row>
    <row r="10" spans="1:15" s="13" customFormat="1" ht="45.6" customHeight="1">
      <c r="B10" s="14" t="s">
        <v>60</v>
      </c>
      <c r="C10" s="14"/>
      <c r="D10" s="15" t="s">
        <v>59</v>
      </c>
      <c r="E10" s="15" t="s">
        <v>3</v>
      </c>
      <c r="F10" s="15"/>
      <c r="G10" s="21"/>
    </row>
    <row r="11" spans="1:15">
      <c r="C11" s="9"/>
      <c r="G11" s="22"/>
    </row>
    <row r="12" spans="1:15">
      <c r="G12" s="22"/>
    </row>
    <row r="13" spans="1:15">
      <c r="A13" t="s">
        <v>16</v>
      </c>
      <c r="B13" s="11">
        <f>IRR($B$18:$B$43)</f>
        <v>5.1807507268940345E-2</v>
      </c>
      <c r="C13" s="9"/>
      <c r="D13" s="11">
        <f>IRR($D$17:$D$42)</f>
        <v>7.4374337682289182E-2</v>
      </c>
      <c r="E13" s="12">
        <f>IRR($E$17:$E$48)</f>
        <v>9.0316308109760879E-2</v>
      </c>
      <c r="F13" s="9"/>
      <c r="G13" s="12">
        <f>IRR($E$17:$E$48)</f>
        <v>9.0316308109760879E-2</v>
      </c>
      <c r="H13" s="9"/>
      <c r="I13" s="11"/>
      <c r="J13" s="11"/>
    </row>
    <row r="14" spans="1:15">
      <c r="A14" t="s">
        <v>11</v>
      </c>
      <c r="B14" s="26">
        <f>NPV(B6,$B$18:$B$43)</f>
        <v>-41945133.509693183</v>
      </c>
      <c r="C14" s="26"/>
      <c r="D14" s="26">
        <f>NPV(B6,$D$17:$D$42)</f>
        <v>20735191.858717445</v>
      </c>
      <c r="E14" s="26">
        <f>NPV($B$6,$E$17:$E$48)</f>
        <v>262139191.57894319</v>
      </c>
      <c r="F14" s="26"/>
      <c r="G14" s="26">
        <f>NPV($B$6,$G$17:$G$48)</f>
        <v>0</v>
      </c>
      <c r="H14" s="26"/>
      <c r="I14" s="26"/>
      <c r="J14" s="26"/>
    </row>
    <row r="15" spans="1:15">
      <c r="D15"/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D17" s="8">
        <v>-525000000</v>
      </c>
      <c r="E17" s="8">
        <v>-649800000</v>
      </c>
      <c r="F17" s="8"/>
      <c r="G17" s="25">
        <v>0</v>
      </c>
      <c r="H17" s="8"/>
      <c r="J17" s="8"/>
    </row>
    <row r="18" spans="1:16">
      <c r="A18">
        <v>-2</v>
      </c>
      <c r="B18" s="8">
        <v>-130500000</v>
      </c>
      <c r="D18" s="8">
        <v>41277022.95775</v>
      </c>
      <c r="E18" s="8">
        <v>-649800000</v>
      </c>
      <c r="F18" s="8"/>
      <c r="G18" s="25">
        <v>0</v>
      </c>
      <c r="H18" s="8"/>
      <c r="J18" s="8"/>
      <c r="L18" s="17" t="s">
        <v>34</v>
      </c>
      <c r="P18" s="10"/>
    </row>
    <row r="19" spans="1:16">
      <c r="A19">
        <v>-1</v>
      </c>
      <c r="B19" s="8">
        <v>-130500000</v>
      </c>
      <c r="D19" s="8">
        <v>55543426.328749999</v>
      </c>
      <c r="E19" s="8">
        <v>113610980.80807</v>
      </c>
      <c r="F19" s="8"/>
      <c r="G19" s="25">
        <v>0</v>
      </c>
      <c r="H19" s="8"/>
      <c r="I19" s="8"/>
      <c r="J19" s="8"/>
      <c r="L19" s="17" t="s">
        <v>35</v>
      </c>
      <c r="P19" s="8"/>
    </row>
    <row r="20" spans="1:16">
      <c r="A20">
        <v>0</v>
      </c>
      <c r="B20" s="8">
        <v>11697380.26172</v>
      </c>
      <c r="D20" s="8">
        <v>59537431.592629999</v>
      </c>
      <c r="E20" s="8">
        <v>115162234.9017</v>
      </c>
      <c r="F20" s="8"/>
      <c r="G20" s="25">
        <v>0</v>
      </c>
      <c r="H20" s="8"/>
      <c r="I20" s="7"/>
      <c r="J20" s="7"/>
      <c r="L20" s="17" t="s">
        <v>36</v>
      </c>
      <c r="P20" s="8"/>
    </row>
    <row r="21" spans="1:16">
      <c r="A21">
        <v>1</v>
      </c>
      <c r="B21" s="8">
        <v>-60119619.73827</v>
      </c>
      <c r="D21" s="8">
        <v>22268206.843109999</v>
      </c>
      <c r="E21" s="8">
        <v>138265769.74270999</v>
      </c>
      <c r="F21" s="8"/>
      <c r="G21" s="25">
        <v>0</v>
      </c>
      <c r="H21" s="8"/>
      <c r="I21" s="7"/>
      <c r="J21" s="7"/>
      <c r="L21" s="17" t="s">
        <v>37</v>
      </c>
    </row>
    <row r="22" spans="1:16">
      <c r="A22">
        <v>2</v>
      </c>
      <c r="B22" s="8">
        <v>220272380.2617</v>
      </c>
      <c r="D22" s="8">
        <v>35380329.961829998</v>
      </c>
      <c r="E22" s="8">
        <v>104636705.10765</v>
      </c>
      <c r="F22" s="8"/>
      <c r="G22" s="25">
        <v>0</v>
      </c>
      <c r="H22" s="8"/>
      <c r="I22" s="7"/>
      <c r="J22" s="7"/>
      <c r="L22" s="17" t="s">
        <v>38</v>
      </c>
      <c r="O22" s="9"/>
    </row>
    <row r="23" spans="1:16">
      <c r="A23">
        <v>3</v>
      </c>
      <c r="B23" s="8">
        <v>35498380.261720002</v>
      </c>
      <c r="D23" s="8">
        <v>27099831.84956</v>
      </c>
      <c r="E23" s="8">
        <v>168978062.54888001</v>
      </c>
      <c r="F23" s="8"/>
      <c r="G23" s="25">
        <v>0</v>
      </c>
      <c r="H23" s="8"/>
      <c r="I23" s="7"/>
      <c r="J23" s="7"/>
      <c r="L23" s="17" t="s">
        <v>39</v>
      </c>
    </row>
    <row r="24" spans="1:16">
      <c r="A24">
        <v>4</v>
      </c>
      <c r="B24" s="8">
        <v>-33103619.738279998</v>
      </c>
      <c r="D24" s="8">
        <v>40945537.83038</v>
      </c>
      <c r="E24" s="8">
        <v>146618065.62988001</v>
      </c>
      <c r="F24" s="8"/>
      <c r="G24" s="25">
        <v>0</v>
      </c>
      <c r="H24" s="8"/>
      <c r="I24" s="7"/>
      <c r="J24" s="7"/>
      <c r="L24" s="17" t="s">
        <v>40</v>
      </c>
    </row>
    <row r="25" spans="1:16">
      <c r="A25">
        <v>5</v>
      </c>
      <c r="B25" s="8">
        <v>-61219119.73827</v>
      </c>
      <c r="D25" s="8">
        <v>38566640.333400004</v>
      </c>
      <c r="E25" s="8">
        <v>179191003.3479</v>
      </c>
      <c r="F25" s="8"/>
      <c r="G25" s="25">
        <v>0</v>
      </c>
      <c r="H25" s="8"/>
      <c r="I25" s="7"/>
      <c r="J25" s="7"/>
      <c r="L25" s="17" t="s">
        <v>41</v>
      </c>
    </row>
    <row r="26" spans="1:16">
      <c r="A26">
        <v>6</v>
      </c>
      <c r="B26" s="8">
        <v>58683880.261720002</v>
      </c>
      <c r="D26" s="8">
        <v>81991109.854540005</v>
      </c>
      <c r="E26" s="8">
        <v>138165215.60369</v>
      </c>
      <c r="F26" s="8"/>
      <c r="G26" s="25">
        <v>0</v>
      </c>
      <c r="H26" s="8"/>
      <c r="I26" s="7"/>
      <c r="J26" s="7"/>
      <c r="L26" s="17" t="s">
        <v>43</v>
      </c>
    </row>
    <row r="27" spans="1:16">
      <c r="A27">
        <v>7</v>
      </c>
      <c r="B27" s="8">
        <v>23670380.261709999</v>
      </c>
      <c r="D27" s="8">
        <v>45643539.189369999</v>
      </c>
      <c r="E27" s="8">
        <v>120446909.93516</v>
      </c>
      <c r="F27" s="8"/>
      <c r="G27" s="25">
        <v>0</v>
      </c>
      <c r="H27" s="8"/>
      <c r="I27" s="7"/>
      <c r="J27" s="7"/>
      <c r="L27" s="17" t="s">
        <v>40</v>
      </c>
    </row>
    <row r="28" spans="1:16">
      <c r="A28">
        <v>8</v>
      </c>
      <c r="B28" s="8">
        <v>31898880.261709999</v>
      </c>
      <c r="D28" s="8">
        <v>56008739.457149997</v>
      </c>
      <c r="E28" s="8">
        <v>134115672.2474</v>
      </c>
      <c r="F28" s="8"/>
      <c r="G28" s="25">
        <v>0</v>
      </c>
      <c r="H28" s="8"/>
      <c r="I28" s="7"/>
      <c r="J28" s="7"/>
      <c r="L28" s="18"/>
    </row>
    <row r="29" spans="1:16">
      <c r="A29">
        <v>9</v>
      </c>
      <c r="B29" s="8">
        <v>-25832119.738279998</v>
      </c>
      <c r="D29" s="8">
        <v>50583250.732309997</v>
      </c>
      <c r="E29" s="8">
        <v>137221971.05853</v>
      </c>
      <c r="F29" s="8"/>
      <c r="G29" s="25">
        <v>0</v>
      </c>
      <c r="H29" s="8"/>
      <c r="I29" s="7"/>
      <c r="J29" s="7"/>
      <c r="L29" s="17" t="s">
        <v>42</v>
      </c>
    </row>
    <row r="30" spans="1:16">
      <c r="A30">
        <v>10</v>
      </c>
      <c r="B30" s="8">
        <v>-40189619.73827</v>
      </c>
      <c r="D30" s="8">
        <v>25174597.771340001</v>
      </c>
      <c r="E30" s="8">
        <v>130654690.33807001</v>
      </c>
      <c r="F30" s="8"/>
      <c r="G30" s="25">
        <v>0</v>
      </c>
      <c r="H30" s="8"/>
      <c r="I30" s="7"/>
      <c r="J30" s="7"/>
      <c r="L30" s="17" t="s">
        <v>32</v>
      </c>
    </row>
    <row r="31" spans="1:16">
      <c r="A31">
        <v>11</v>
      </c>
      <c r="B31" s="8">
        <v>-36633119.73827</v>
      </c>
      <c r="D31" s="8">
        <v>26326039.956020001</v>
      </c>
      <c r="E31" s="8">
        <v>125448314.1344</v>
      </c>
      <c r="F31" s="8"/>
      <c r="G31" s="25">
        <v>0</v>
      </c>
      <c r="H31" s="8"/>
      <c r="I31" s="7"/>
      <c r="J31" s="7"/>
    </row>
    <row r="32" spans="1:16">
      <c r="A32">
        <v>12</v>
      </c>
      <c r="B32" s="8">
        <v>-15988119.73828</v>
      </c>
      <c r="D32" s="8">
        <v>52644944.313069999</v>
      </c>
      <c r="E32" s="8">
        <v>125130073.62319</v>
      </c>
      <c r="F32" s="8"/>
      <c r="G32" s="25">
        <v>0</v>
      </c>
      <c r="H32" s="8"/>
      <c r="I32" s="7"/>
      <c r="J32" s="7"/>
      <c r="L32" s="17" t="s">
        <v>47</v>
      </c>
    </row>
    <row r="33" spans="1:10">
      <c r="A33">
        <v>13</v>
      </c>
      <c r="B33" s="8">
        <v>-20275619.73827</v>
      </c>
      <c r="D33" s="8">
        <v>80509441.413670003</v>
      </c>
      <c r="E33" s="8">
        <v>137906154.56772</v>
      </c>
      <c r="F33" s="8"/>
      <c r="G33" s="25">
        <v>0</v>
      </c>
      <c r="H33" s="8"/>
      <c r="I33" s="7"/>
      <c r="J33" s="7"/>
    </row>
    <row r="34" spans="1:10">
      <c r="A34">
        <v>14</v>
      </c>
      <c r="B34" s="8">
        <v>70498380.261720002</v>
      </c>
      <c r="D34" s="8">
        <v>49049766.494149998</v>
      </c>
      <c r="E34" s="8">
        <v>136256645.43597999</v>
      </c>
      <c r="F34" s="8"/>
      <c r="G34" s="25">
        <v>0</v>
      </c>
      <c r="H34" s="8"/>
      <c r="I34" s="7"/>
      <c r="J34" s="7"/>
    </row>
    <row r="35" spans="1:10">
      <c r="A35">
        <v>15</v>
      </c>
      <c r="B35" s="8">
        <v>-6531119.7382800002</v>
      </c>
      <c r="D35" s="8">
        <v>53935637.28593</v>
      </c>
      <c r="E35" s="8">
        <v>123629233.20122001</v>
      </c>
      <c r="F35" s="8"/>
      <c r="G35" s="25">
        <v>0</v>
      </c>
      <c r="H35" s="8"/>
      <c r="I35" s="7"/>
      <c r="J35" s="7"/>
    </row>
    <row r="36" spans="1:10">
      <c r="A36">
        <v>16</v>
      </c>
      <c r="B36" s="8">
        <v>50283380.261720002</v>
      </c>
      <c r="D36" s="8">
        <v>50588420.190629996</v>
      </c>
      <c r="E36" s="8">
        <v>155271297.82675001</v>
      </c>
      <c r="F36" s="8"/>
      <c r="G36" s="25">
        <v>0</v>
      </c>
      <c r="H36" s="8"/>
      <c r="I36" s="7"/>
      <c r="J36" s="7"/>
    </row>
    <row r="37" spans="1:10">
      <c r="A37">
        <v>17</v>
      </c>
      <c r="B37" s="8">
        <v>85127380.261710003</v>
      </c>
      <c r="D37" s="8">
        <v>61215851.276440002</v>
      </c>
      <c r="E37" s="8">
        <v>131321746.84281</v>
      </c>
      <c r="F37" s="8"/>
      <c r="G37" s="25">
        <v>0</v>
      </c>
      <c r="H37" s="8"/>
      <c r="I37" s="7"/>
      <c r="J37" s="7"/>
    </row>
    <row r="38" spans="1:10">
      <c r="A38">
        <v>18</v>
      </c>
      <c r="B38" s="8">
        <v>-47590119.73827</v>
      </c>
      <c r="D38" s="8">
        <v>36409068.364069998</v>
      </c>
      <c r="E38" s="8">
        <v>137705544.62830001</v>
      </c>
      <c r="F38" s="8"/>
      <c r="G38" s="25">
        <v>0</v>
      </c>
      <c r="H38" s="8"/>
      <c r="I38" s="7"/>
      <c r="J38" s="7"/>
    </row>
    <row r="39" spans="1:10">
      <c r="A39">
        <v>19</v>
      </c>
      <c r="B39" s="8">
        <v>-64348119.73827</v>
      </c>
      <c r="D39" s="8">
        <v>70410211.867679998</v>
      </c>
      <c r="E39" s="8">
        <v>129279211.19497</v>
      </c>
      <c r="F39" s="8"/>
      <c r="G39" s="25">
        <v>0</v>
      </c>
      <c r="H39" s="8"/>
      <c r="I39" s="7"/>
      <c r="J39" s="7"/>
    </row>
    <row r="40" spans="1:10">
      <c r="A40">
        <v>20</v>
      </c>
      <c r="B40" s="8">
        <v>99127380.261710003</v>
      </c>
      <c r="D40" s="8">
        <v>57334001.585170001</v>
      </c>
      <c r="E40" s="8">
        <v>111395388.92047</v>
      </c>
      <c r="F40" s="8"/>
      <c r="G40" s="25">
        <v>0</v>
      </c>
      <c r="H40" s="8"/>
      <c r="I40" s="7"/>
      <c r="J40" s="7"/>
    </row>
    <row r="41" spans="1:10">
      <c r="A41">
        <v>21</v>
      </c>
      <c r="B41" s="8">
        <v>240218380.26168999</v>
      </c>
      <c r="D41" s="8">
        <v>62299004.715489998</v>
      </c>
      <c r="E41" s="8">
        <v>113508918.1487</v>
      </c>
      <c r="F41" s="8"/>
      <c r="G41" s="25">
        <v>0</v>
      </c>
      <c r="H41" s="8"/>
      <c r="I41" s="7"/>
      <c r="J41" s="7"/>
    </row>
    <row r="42" spans="1:10">
      <c r="A42">
        <v>22</v>
      </c>
      <c r="B42" s="8">
        <v>-41732619.73827</v>
      </c>
      <c r="D42" s="8">
        <v>49096352.814429998</v>
      </c>
      <c r="E42" s="8">
        <v>119126810.71479</v>
      </c>
      <c r="F42" s="8"/>
      <c r="G42" s="25">
        <v>0</v>
      </c>
      <c r="H42" s="8"/>
      <c r="I42" s="7"/>
      <c r="J42" s="7"/>
    </row>
    <row r="43" spans="1:10">
      <c r="A43">
        <v>23</v>
      </c>
      <c r="B43" s="8">
        <v>63398880.261710003</v>
      </c>
      <c r="E43" s="8">
        <v>120742361.32557</v>
      </c>
      <c r="F43" s="8"/>
      <c r="G43" s="25">
        <v>0</v>
      </c>
      <c r="H43" s="8"/>
      <c r="I43" s="7"/>
      <c r="J43" s="7"/>
    </row>
    <row r="44" spans="1:10">
      <c r="E44" s="8">
        <v>125210866.90606</v>
      </c>
      <c r="F44" s="8"/>
      <c r="G44" s="25">
        <v>0</v>
      </c>
      <c r="H44" s="8"/>
      <c r="I44" s="7"/>
      <c r="J44" s="7"/>
    </row>
    <row r="45" spans="1:10">
      <c r="E45" s="8">
        <v>117617444.69209</v>
      </c>
      <c r="F45" s="8"/>
      <c r="G45" s="25">
        <v>0</v>
      </c>
      <c r="H45" s="8"/>
      <c r="I45" s="7"/>
      <c r="J45" s="7"/>
    </row>
    <row r="46" spans="1:10">
      <c r="E46" s="8">
        <v>136040698.75827</v>
      </c>
      <c r="F46" s="8"/>
      <c r="G46" s="25">
        <v>0</v>
      </c>
      <c r="H46" s="8"/>
      <c r="I46" s="7"/>
      <c r="J46" s="7"/>
    </row>
    <row r="47" spans="1:10">
      <c r="E47" s="8">
        <v>130283984.98306</v>
      </c>
      <c r="F47" s="8"/>
      <c r="G47" s="25">
        <v>0</v>
      </c>
      <c r="H47" s="8"/>
      <c r="I47" s="7"/>
      <c r="J47" s="7"/>
    </row>
    <row r="48" spans="1:10">
      <c r="E48" s="8">
        <v>149723987.95829999</v>
      </c>
      <c r="F48" s="8"/>
      <c r="G48" s="25">
        <v>0</v>
      </c>
      <c r="H48" s="8"/>
      <c r="I48" s="7"/>
      <c r="J48" s="7"/>
    </row>
    <row r="49" spans="5:10">
      <c r="E49" s="8"/>
      <c r="F49" s="8"/>
      <c r="G49" s="25"/>
      <c r="H49" s="8"/>
      <c r="I49" s="7"/>
      <c r="J49" s="7"/>
    </row>
  </sheetData>
  <mergeCells count="1">
    <mergeCell ref="H1:J4"/>
  </mergeCells>
  <conditionalFormatting sqref="I14:J14 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Normal="100" workbookViewId="0">
      <selection activeCell="B1" sqref="B1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39" t="s">
        <v>58</v>
      </c>
      <c r="I1" s="39"/>
      <c r="J1" s="39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25</v>
      </c>
      <c r="C2"/>
      <c r="D2" s="8" t="s">
        <v>30</v>
      </c>
      <c r="E2" s="7">
        <v>12000000</v>
      </c>
      <c r="H2" s="39"/>
      <c r="I2" s="39"/>
      <c r="J2" s="39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39"/>
      <c r="I3" s="39"/>
      <c r="J3" s="39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39"/>
      <c r="I4" s="39"/>
      <c r="J4" s="39"/>
    </row>
    <row r="5" spans="1:15" ht="18.75">
      <c r="A5" s="19" t="s">
        <v>18</v>
      </c>
      <c r="B5" s="20">
        <v>0.1</v>
      </c>
      <c r="C5" s="10"/>
      <c r="H5" t="s">
        <v>46</v>
      </c>
    </row>
    <row r="6" spans="1:15" ht="18.7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6" customHeight="1">
      <c r="B10" s="14"/>
      <c r="C10" s="14"/>
      <c r="D10" s="15" t="s">
        <v>27</v>
      </c>
      <c r="E10" s="15" t="s">
        <v>28</v>
      </c>
      <c r="F10" s="15" t="s">
        <v>57</v>
      </c>
      <c r="G10" s="21" t="s">
        <v>48</v>
      </c>
      <c r="I10" s="13" t="s">
        <v>45</v>
      </c>
      <c r="J10" s="13" t="s">
        <v>44</v>
      </c>
    </row>
    <row r="11" spans="1:15">
      <c r="C11" s="9"/>
      <c r="G11" s="22"/>
    </row>
    <row r="12" spans="1:15">
      <c r="G12" s="22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3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4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5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5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5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5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5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5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5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5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5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5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5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5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5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5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5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5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5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5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5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5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5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5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5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5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5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5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5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5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5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5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5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5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5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5" sqref="C5"/>
    </sheetView>
  </sheetViews>
  <sheetFormatPr defaultRowHeight="15"/>
  <cols>
    <col min="2" max="2" width="20.5703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116-FA22-4600-A16A-38A51EC175E0}">
  <dimension ref="A1:V50"/>
  <sheetViews>
    <sheetView topLeftCell="C1" zoomScale="108" zoomScaleNormal="85" workbookViewId="0">
      <selection activeCell="X8" sqref="X8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435000</v>
      </c>
      <c r="C1" t="s">
        <v>84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12.690225309945266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43500</v>
      </c>
      <c r="J4" t="s">
        <v>66</v>
      </c>
      <c r="K4" s="27">
        <f>D17/(K2-K1)</f>
        <v>13.058306319321131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8700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0" t="s">
        <v>85</v>
      </c>
      <c r="G12" s="40"/>
      <c r="H12" s="40"/>
      <c r="I12" s="40"/>
      <c r="J12" s="40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F14" s="28"/>
      <c r="G14" s="28"/>
      <c r="I14" s="28"/>
      <c r="J14" s="28"/>
    </row>
    <row r="15" spans="1:22">
      <c r="C15" s="28"/>
      <c r="D15" s="29">
        <f>SUM(D18:D50)</f>
        <v>522665.21818193817</v>
      </c>
      <c r="F15" s="29"/>
      <c r="G15" s="29">
        <f>SUM(G18:G50)</f>
        <v>271717.84038547979</v>
      </c>
      <c r="H15" t="s">
        <v>75</v>
      </c>
      <c r="I15" s="29"/>
      <c r="J15" s="29">
        <f>SUM(J18:J50)</f>
        <v>512458.5062659047</v>
      </c>
      <c r="L15" s="6">
        <f>NPV(B5,L17:L50)</f>
        <v>447601.10600568115</v>
      </c>
      <c r="M15" s="30">
        <f>L15*D6</f>
        <v>41297.187968645478</v>
      </c>
    </row>
    <row r="16" spans="1:22">
      <c r="A16" s="9" t="s">
        <v>11</v>
      </c>
      <c r="B16" s="6">
        <f>NPV(B5,$B$17:$B$49)</f>
        <v>54387.6328751783</v>
      </c>
      <c r="C16" s="28"/>
      <c r="D16" s="30">
        <f>D15*D6</f>
        <v>48222.856177792011</v>
      </c>
      <c r="E16" s="8" t="s">
        <v>235</v>
      </c>
      <c r="F16" s="28"/>
      <c r="G16" s="30">
        <f>G15*D6</f>
        <v>25069.604561457771</v>
      </c>
      <c r="I16" s="28"/>
      <c r="J16" s="30">
        <f>J15*D6</f>
        <v>47281.150505302234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50760.901239781066</v>
      </c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-217500</v>
      </c>
      <c r="C18" s="29">
        <f>B1/B3</f>
        <v>217500</v>
      </c>
      <c r="D18" s="29">
        <f>C18/(1+$B$5)^A18</f>
        <v>217500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-217500</v>
      </c>
      <c r="C19" s="29">
        <f>C18</f>
        <v>217500</v>
      </c>
      <c r="D19" s="29">
        <f t="shared" ref="D19:D50" si="0">C19/(1+$B$5)^A19</f>
        <v>203271.02803738316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41300</v>
      </c>
      <c r="C20" s="29">
        <f>B10</f>
        <v>8700</v>
      </c>
      <c r="D20" s="29">
        <f t="shared" si="0"/>
        <v>7598.9169359769412</v>
      </c>
      <c r="F20" s="29">
        <f>D1+B10</f>
        <v>23200</v>
      </c>
      <c r="G20" s="29">
        <f t="shared" ref="G20:G50" si="1">F20/(1+$B$5)^A20</f>
        <v>20263.77849593851</v>
      </c>
      <c r="I20" s="29">
        <f>-D2+B10</f>
        <v>43755.085527333373</v>
      </c>
      <c r="J20" s="29">
        <f>I20/(1+$B$5)^A20</f>
        <v>38217.386258479666</v>
      </c>
      <c r="L20" s="8">
        <f t="shared" ref="L20:L50" si="2">I20</f>
        <v>43755.085527333373</v>
      </c>
    </row>
    <row r="21" spans="1:12">
      <c r="A21">
        <v>3</v>
      </c>
      <c r="B21" s="8">
        <f>B20</f>
        <v>41300</v>
      </c>
      <c r="C21" s="29">
        <f>C20</f>
        <v>8700</v>
      </c>
      <c r="D21" s="29">
        <f t="shared" si="0"/>
        <v>7101.7915289504117</v>
      </c>
      <c r="F21" s="29">
        <f>F20</f>
        <v>23200</v>
      </c>
      <c r="G21" s="29">
        <f t="shared" si="1"/>
        <v>18938.110743867765</v>
      </c>
      <c r="I21" s="29">
        <f>I20</f>
        <v>43755.085527333373</v>
      </c>
      <c r="J21" s="29">
        <f t="shared" ref="J21:J50" si="3">I21/(1+$B$5)^A21</f>
        <v>35717.183419139874</v>
      </c>
      <c r="L21" s="8">
        <f t="shared" si="2"/>
        <v>43755.085527333373</v>
      </c>
    </row>
    <row r="22" spans="1:12">
      <c r="A22">
        <v>4</v>
      </c>
      <c r="B22" s="8">
        <f t="shared" ref="B22:B50" si="4">B21</f>
        <v>41300</v>
      </c>
      <c r="C22" s="29">
        <f t="shared" ref="C22:C50" si="5">C21</f>
        <v>8700</v>
      </c>
      <c r="D22" s="29">
        <f t="shared" si="0"/>
        <v>6637.1883448134695</v>
      </c>
      <c r="F22" s="29">
        <f t="shared" ref="F22:F50" si="6">F21</f>
        <v>23200</v>
      </c>
      <c r="G22" s="29">
        <f t="shared" si="1"/>
        <v>17699.168919502587</v>
      </c>
      <c r="I22" s="29">
        <f t="shared" ref="I22:I50" si="7">I21</f>
        <v>43755.085527333373</v>
      </c>
      <c r="J22" s="29">
        <f t="shared" si="3"/>
        <v>33380.545251532596</v>
      </c>
      <c r="L22" s="8">
        <f t="shared" si="2"/>
        <v>43755.085527333373</v>
      </c>
    </row>
    <row r="23" spans="1:12">
      <c r="A23">
        <v>5</v>
      </c>
      <c r="B23" s="8">
        <f t="shared" si="4"/>
        <v>41300</v>
      </c>
      <c r="C23" s="29">
        <f t="shared" si="5"/>
        <v>8700</v>
      </c>
      <c r="D23" s="29">
        <f t="shared" si="0"/>
        <v>6202.9797615079151</v>
      </c>
      <c r="F23" s="29">
        <f t="shared" si="6"/>
        <v>23200</v>
      </c>
      <c r="G23" s="29">
        <f t="shared" si="1"/>
        <v>16541.279364021106</v>
      </c>
      <c r="I23" s="29">
        <f t="shared" si="7"/>
        <v>43755.085527333373</v>
      </c>
      <c r="J23" s="29">
        <f t="shared" si="3"/>
        <v>31196.771263114573</v>
      </c>
      <c r="L23" s="8">
        <f t="shared" si="2"/>
        <v>43755.085527333373</v>
      </c>
    </row>
    <row r="24" spans="1:12">
      <c r="A24">
        <v>6</v>
      </c>
      <c r="B24" s="8">
        <f t="shared" si="4"/>
        <v>41300</v>
      </c>
      <c r="C24" s="29">
        <f t="shared" si="5"/>
        <v>8700</v>
      </c>
      <c r="D24" s="29">
        <f t="shared" si="0"/>
        <v>5797.1773472036593</v>
      </c>
      <c r="F24" s="29">
        <f t="shared" si="6"/>
        <v>23200</v>
      </c>
      <c r="G24" s="29">
        <f t="shared" si="1"/>
        <v>15459.139592543092</v>
      </c>
      <c r="I24" s="29">
        <f t="shared" si="7"/>
        <v>43755.085527333373</v>
      </c>
      <c r="J24" s="29">
        <f t="shared" si="3"/>
        <v>29155.860993565024</v>
      </c>
      <c r="L24" s="8">
        <f t="shared" si="2"/>
        <v>43755.085527333373</v>
      </c>
    </row>
    <row r="25" spans="1:12">
      <c r="A25">
        <v>7</v>
      </c>
      <c r="B25" s="8">
        <f t="shared" si="4"/>
        <v>41300</v>
      </c>
      <c r="C25" s="29">
        <f t="shared" si="5"/>
        <v>8700</v>
      </c>
      <c r="D25" s="29">
        <f t="shared" si="0"/>
        <v>5417.9227543959423</v>
      </c>
      <c r="F25" s="29">
        <f t="shared" si="6"/>
        <v>23200</v>
      </c>
      <c r="G25" s="29">
        <f t="shared" si="1"/>
        <v>14447.794011722513</v>
      </c>
      <c r="I25" s="29">
        <f t="shared" si="7"/>
        <v>43755.085527333373</v>
      </c>
      <c r="J25" s="29">
        <f t="shared" si="3"/>
        <v>27248.468218285067</v>
      </c>
      <c r="L25" s="8">
        <f t="shared" si="2"/>
        <v>43755.085527333373</v>
      </c>
    </row>
    <row r="26" spans="1:12">
      <c r="A26">
        <v>8</v>
      </c>
      <c r="B26" s="8">
        <f t="shared" si="4"/>
        <v>41300</v>
      </c>
      <c r="C26" s="29">
        <f t="shared" si="5"/>
        <v>8700</v>
      </c>
      <c r="D26" s="29">
        <f t="shared" si="0"/>
        <v>5063.4792097158343</v>
      </c>
      <c r="F26" s="29">
        <f t="shared" si="6"/>
        <v>23200</v>
      </c>
      <c r="G26" s="29">
        <f t="shared" si="1"/>
        <v>13502.611225908891</v>
      </c>
      <c r="I26" s="29">
        <f t="shared" si="7"/>
        <v>43755.085527333373</v>
      </c>
      <c r="J26" s="29">
        <f t="shared" si="3"/>
        <v>25465.858147929968</v>
      </c>
      <c r="L26" s="8">
        <f t="shared" si="2"/>
        <v>43755.085527333373</v>
      </c>
    </row>
    <row r="27" spans="1:12">
      <c r="A27">
        <v>9</v>
      </c>
      <c r="B27" s="8">
        <f t="shared" si="4"/>
        <v>41300</v>
      </c>
      <c r="C27" s="29">
        <f t="shared" si="5"/>
        <v>8700</v>
      </c>
      <c r="D27" s="29">
        <f t="shared" si="0"/>
        <v>4732.223560482088</v>
      </c>
      <c r="F27" s="29">
        <f t="shared" si="6"/>
        <v>23200</v>
      </c>
      <c r="G27" s="29">
        <f t="shared" si="1"/>
        <v>12619.262827952234</v>
      </c>
      <c r="I27" s="29">
        <f t="shared" si="7"/>
        <v>43755.085527333373</v>
      </c>
      <c r="J27" s="29">
        <f t="shared" si="3"/>
        <v>23799.867427971931</v>
      </c>
      <c r="L27" s="8">
        <f t="shared" si="2"/>
        <v>43755.085527333373</v>
      </c>
    </row>
    <row r="28" spans="1:12">
      <c r="A28">
        <v>10</v>
      </c>
      <c r="B28" s="8">
        <f t="shared" si="4"/>
        <v>41300</v>
      </c>
      <c r="C28" s="29">
        <f t="shared" si="5"/>
        <v>8700</v>
      </c>
      <c r="D28" s="29">
        <f t="shared" si="0"/>
        <v>4422.6388415720448</v>
      </c>
      <c r="F28" s="29">
        <f t="shared" si="6"/>
        <v>23200</v>
      </c>
      <c r="G28" s="29">
        <f t="shared" si="1"/>
        <v>11793.703577525454</v>
      </c>
      <c r="I28" s="29">
        <f t="shared" si="7"/>
        <v>43755.085527333373</v>
      </c>
      <c r="J28" s="29">
        <f t="shared" si="3"/>
        <v>22242.866755113955</v>
      </c>
      <c r="L28" s="8">
        <f t="shared" si="2"/>
        <v>43755.085527333373</v>
      </c>
    </row>
    <row r="29" spans="1:12">
      <c r="A29">
        <v>11</v>
      </c>
      <c r="B29" s="8">
        <f t="shared" si="4"/>
        <v>41300</v>
      </c>
      <c r="C29" s="29">
        <f t="shared" si="5"/>
        <v>8700</v>
      </c>
      <c r="D29" s="29">
        <f t="shared" si="0"/>
        <v>4133.3073285720038</v>
      </c>
      <c r="F29" s="29">
        <f t="shared" si="6"/>
        <v>23200</v>
      </c>
      <c r="G29" s="29">
        <f t="shared" si="1"/>
        <v>11022.152876192011</v>
      </c>
      <c r="I29" s="29">
        <f t="shared" si="7"/>
        <v>43755.085527333373</v>
      </c>
      <c r="J29" s="29">
        <f t="shared" si="3"/>
        <v>20787.725939358836</v>
      </c>
      <c r="L29" s="8">
        <f t="shared" si="2"/>
        <v>43755.085527333373</v>
      </c>
    </row>
    <row r="30" spans="1:12">
      <c r="A30">
        <v>12</v>
      </c>
      <c r="B30" s="8">
        <f t="shared" si="4"/>
        <v>41300</v>
      </c>
      <c r="C30" s="29">
        <f t="shared" si="5"/>
        <v>8700</v>
      </c>
      <c r="D30" s="29">
        <f t="shared" si="0"/>
        <v>3862.9040453943971</v>
      </c>
      <c r="F30" s="29">
        <f t="shared" si="6"/>
        <v>23200</v>
      </c>
      <c r="G30" s="29">
        <f t="shared" si="1"/>
        <v>10301.077454385058</v>
      </c>
      <c r="I30" s="29">
        <f t="shared" si="7"/>
        <v>43755.085527333373</v>
      </c>
      <c r="J30" s="29">
        <f t="shared" si="3"/>
        <v>19427.781251737233</v>
      </c>
      <c r="L30" s="8">
        <f t="shared" si="2"/>
        <v>43755.085527333373</v>
      </c>
    </row>
    <row r="31" spans="1:12">
      <c r="A31">
        <v>13</v>
      </c>
      <c r="B31" s="8">
        <f t="shared" si="4"/>
        <v>41300</v>
      </c>
      <c r="C31" s="29">
        <f t="shared" si="5"/>
        <v>8700</v>
      </c>
      <c r="D31" s="29">
        <f t="shared" si="0"/>
        <v>3610.1906966302772</v>
      </c>
      <c r="F31" s="29">
        <f t="shared" si="6"/>
        <v>23200</v>
      </c>
      <c r="G31" s="29">
        <f t="shared" si="1"/>
        <v>9627.175191014072</v>
      </c>
      <c r="I31" s="29">
        <f t="shared" si="7"/>
        <v>43755.085527333373</v>
      </c>
      <c r="J31" s="29">
        <f t="shared" si="3"/>
        <v>18156.804908165635</v>
      </c>
      <c r="L31" s="8">
        <f t="shared" si="2"/>
        <v>43755.085527333373</v>
      </c>
    </row>
    <row r="32" spans="1:12">
      <c r="A32">
        <v>14</v>
      </c>
      <c r="B32" s="8">
        <f t="shared" si="4"/>
        <v>41300</v>
      </c>
      <c r="C32" s="29">
        <f t="shared" si="5"/>
        <v>8700</v>
      </c>
      <c r="D32" s="29">
        <f t="shared" si="0"/>
        <v>3374.0099968507266</v>
      </c>
      <c r="F32" s="29">
        <f t="shared" si="6"/>
        <v>23200</v>
      </c>
      <c r="G32" s="29">
        <f t="shared" si="1"/>
        <v>8997.3599916019375</v>
      </c>
      <c r="I32" s="29">
        <f t="shared" si="7"/>
        <v>43755.085527333373</v>
      </c>
      <c r="J32" s="29">
        <f t="shared" si="3"/>
        <v>16968.976549687512</v>
      </c>
      <c r="L32" s="8">
        <f t="shared" si="2"/>
        <v>43755.085527333373</v>
      </c>
    </row>
    <row r="33" spans="1:12">
      <c r="A33">
        <v>15</v>
      </c>
      <c r="B33" s="8">
        <f t="shared" si="4"/>
        <v>41300</v>
      </c>
      <c r="C33" s="29">
        <f t="shared" si="5"/>
        <v>8700</v>
      </c>
      <c r="D33" s="29">
        <f t="shared" si="0"/>
        <v>3153.280370888529</v>
      </c>
      <c r="F33" s="29">
        <f t="shared" si="6"/>
        <v>23200</v>
      </c>
      <c r="G33" s="29">
        <f t="shared" si="1"/>
        <v>8408.7476557027439</v>
      </c>
      <c r="I33" s="29">
        <f t="shared" si="7"/>
        <v>43755.085527333373</v>
      </c>
      <c r="J33" s="29">
        <f t="shared" si="3"/>
        <v>15858.856588492999</v>
      </c>
      <c r="L33" s="8">
        <f t="shared" si="2"/>
        <v>43755.085527333373</v>
      </c>
    </row>
    <row r="34" spans="1:12">
      <c r="A34">
        <v>16</v>
      </c>
      <c r="B34" s="8">
        <f t="shared" si="4"/>
        <v>41300</v>
      </c>
      <c r="C34" s="29">
        <f t="shared" si="5"/>
        <v>8700</v>
      </c>
      <c r="D34" s="29">
        <f t="shared" si="0"/>
        <v>2946.9910008304014</v>
      </c>
      <c r="F34" s="29">
        <f t="shared" si="6"/>
        <v>23200</v>
      </c>
      <c r="G34" s="29">
        <f t="shared" si="1"/>
        <v>7858.6426688810707</v>
      </c>
      <c r="I34" s="29">
        <f t="shared" si="7"/>
        <v>43755.085527333373</v>
      </c>
      <c r="J34" s="29">
        <f t="shared" si="3"/>
        <v>14821.361297657011</v>
      </c>
      <c r="L34" s="8">
        <f t="shared" si="2"/>
        <v>43755.085527333373</v>
      </c>
    </row>
    <row r="35" spans="1:12">
      <c r="A35">
        <v>17</v>
      </c>
      <c r="B35" s="8">
        <f t="shared" si="4"/>
        <v>41300</v>
      </c>
      <c r="C35" s="29">
        <f t="shared" si="5"/>
        <v>8700</v>
      </c>
      <c r="D35" s="29">
        <f t="shared" si="0"/>
        <v>2754.1971970377585</v>
      </c>
      <c r="F35" s="29">
        <f t="shared" si="6"/>
        <v>23200</v>
      </c>
      <c r="G35" s="29">
        <f t="shared" si="1"/>
        <v>7344.5258587673552</v>
      </c>
      <c r="I35" s="29">
        <f t="shared" si="7"/>
        <v>43755.085527333373</v>
      </c>
      <c r="J35" s="29">
        <f t="shared" si="3"/>
        <v>13851.73953052057</v>
      </c>
      <c r="L35" s="8">
        <f t="shared" si="2"/>
        <v>43755.085527333373</v>
      </c>
    </row>
    <row r="36" spans="1:12">
      <c r="A36">
        <v>18</v>
      </c>
      <c r="B36" s="8">
        <f t="shared" si="4"/>
        <v>41300</v>
      </c>
      <c r="C36" s="29">
        <f t="shared" si="5"/>
        <v>8700</v>
      </c>
      <c r="D36" s="29">
        <f t="shared" si="0"/>
        <v>2574.0160719979049</v>
      </c>
      <c r="F36" s="29">
        <f t="shared" si="6"/>
        <v>23200</v>
      </c>
      <c r="G36" s="29">
        <f t="shared" si="1"/>
        <v>6864.0428586610797</v>
      </c>
      <c r="I36" s="29">
        <f t="shared" si="7"/>
        <v>43755.085527333373</v>
      </c>
      <c r="J36" s="29">
        <f t="shared" si="3"/>
        <v>12945.550963103336</v>
      </c>
      <c r="L36" s="8">
        <f t="shared" si="2"/>
        <v>43755.085527333373</v>
      </c>
    </row>
    <row r="37" spans="1:12">
      <c r="A37">
        <v>19</v>
      </c>
      <c r="B37" s="8">
        <f t="shared" si="4"/>
        <v>41300</v>
      </c>
      <c r="C37" s="29">
        <f t="shared" si="5"/>
        <v>8700</v>
      </c>
      <c r="D37" s="29">
        <f t="shared" si="0"/>
        <v>2405.6224971943034</v>
      </c>
      <c r="F37" s="29">
        <f t="shared" si="6"/>
        <v>23200</v>
      </c>
      <c r="G37" s="29">
        <f t="shared" si="1"/>
        <v>6414.9933258514766</v>
      </c>
      <c r="I37" s="29">
        <f t="shared" si="7"/>
        <v>43755.085527333373</v>
      </c>
      <c r="J37" s="29">
        <f t="shared" si="3"/>
        <v>12098.645759909659</v>
      </c>
      <c r="L37" s="8">
        <f t="shared" si="2"/>
        <v>43755.085527333373</v>
      </c>
    </row>
    <row r="38" spans="1:12">
      <c r="A38">
        <v>20</v>
      </c>
      <c r="B38" s="8">
        <f t="shared" si="4"/>
        <v>41300</v>
      </c>
      <c r="C38" s="29">
        <f t="shared" si="5"/>
        <v>8700</v>
      </c>
      <c r="D38" s="29">
        <f t="shared" si="0"/>
        <v>2248.2453244806575</v>
      </c>
      <c r="F38" s="29">
        <f t="shared" si="6"/>
        <v>23200</v>
      </c>
      <c r="G38" s="29">
        <f t="shared" si="1"/>
        <v>5995.3208652817539</v>
      </c>
      <c r="I38" s="29">
        <f t="shared" si="7"/>
        <v>43755.085527333373</v>
      </c>
      <c r="J38" s="29">
        <f t="shared" si="3"/>
        <v>11307.145570009028</v>
      </c>
      <c r="L38" s="8">
        <f t="shared" si="2"/>
        <v>43755.085527333373</v>
      </c>
    </row>
    <row r="39" spans="1:12">
      <c r="A39">
        <v>21</v>
      </c>
      <c r="B39" s="8">
        <f t="shared" si="4"/>
        <v>41300</v>
      </c>
      <c r="C39" s="29">
        <f t="shared" si="5"/>
        <v>8700</v>
      </c>
      <c r="D39" s="29">
        <f t="shared" si="0"/>
        <v>2101.1638546548202</v>
      </c>
      <c r="F39" s="29">
        <f t="shared" si="6"/>
        <v>23200</v>
      </c>
      <c r="G39" s="29">
        <f t="shared" si="1"/>
        <v>5603.1036124128541</v>
      </c>
      <c r="I39" s="29">
        <f t="shared" si="7"/>
        <v>43755.085527333373</v>
      </c>
      <c r="J39" s="29">
        <f t="shared" si="3"/>
        <v>10567.425766363578</v>
      </c>
      <c r="L39" s="8">
        <f t="shared" si="2"/>
        <v>43755.085527333373</v>
      </c>
    </row>
    <row r="40" spans="1:12">
      <c r="A40">
        <v>22</v>
      </c>
      <c r="B40" s="8">
        <f t="shared" si="4"/>
        <v>41300</v>
      </c>
      <c r="C40" s="29">
        <f t="shared" si="5"/>
        <v>8700</v>
      </c>
      <c r="D40" s="29">
        <f t="shared" si="0"/>
        <v>1963.7045370605797</v>
      </c>
      <c r="F40" s="29">
        <f t="shared" si="6"/>
        <v>23200</v>
      </c>
      <c r="G40" s="29">
        <f t="shared" si="1"/>
        <v>5236.5454321615452</v>
      </c>
      <c r="I40" s="29">
        <f t="shared" si="7"/>
        <v>43755.085527333373</v>
      </c>
      <c r="J40" s="29">
        <f t="shared" si="3"/>
        <v>9876.0988470687644</v>
      </c>
      <c r="L40" s="8">
        <f t="shared" si="2"/>
        <v>43755.085527333373</v>
      </c>
    </row>
    <row r="41" spans="1:12">
      <c r="A41">
        <v>23</v>
      </c>
      <c r="B41" s="8">
        <f t="shared" si="4"/>
        <v>41300</v>
      </c>
      <c r="C41" s="29">
        <f t="shared" si="5"/>
        <v>8700</v>
      </c>
      <c r="D41" s="29">
        <f t="shared" si="0"/>
        <v>1835.2378851033454</v>
      </c>
      <c r="F41" s="29">
        <f t="shared" si="6"/>
        <v>23200</v>
      </c>
      <c r="G41" s="29">
        <f t="shared" si="1"/>
        <v>4893.9676936089209</v>
      </c>
      <c r="I41" s="29">
        <f t="shared" si="7"/>
        <v>43755.085527333373</v>
      </c>
      <c r="J41" s="29">
        <f t="shared" si="3"/>
        <v>9229.998922494171</v>
      </c>
      <c r="L41" s="8">
        <f t="shared" si="2"/>
        <v>43755.085527333373</v>
      </c>
    </row>
    <row r="42" spans="1:12">
      <c r="A42">
        <v>24</v>
      </c>
      <c r="B42" s="8">
        <f t="shared" si="4"/>
        <v>41300</v>
      </c>
      <c r="C42" s="29">
        <f t="shared" si="5"/>
        <v>8700</v>
      </c>
      <c r="D42" s="29">
        <f t="shared" si="0"/>
        <v>1715.1755935545284</v>
      </c>
      <c r="F42" s="29">
        <f t="shared" si="6"/>
        <v>23200</v>
      </c>
      <c r="G42" s="29">
        <f t="shared" si="1"/>
        <v>4573.8015828120751</v>
      </c>
      <c r="I42" s="29">
        <f t="shared" si="7"/>
        <v>43755.085527333373</v>
      </c>
      <c r="J42" s="29">
        <f t="shared" si="3"/>
        <v>8626.1672172842718</v>
      </c>
      <c r="L42" s="8">
        <f t="shared" si="2"/>
        <v>43755.085527333373</v>
      </c>
    </row>
    <row r="43" spans="1:12">
      <c r="A43">
        <v>25</v>
      </c>
      <c r="B43" s="8">
        <f t="shared" si="4"/>
        <v>41300</v>
      </c>
      <c r="C43" s="29">
        <f t="shared" si="5"/>
        <v>8700</v>
      </c>
      <c r="D43" s="29">
        <f t="shared" si="0"/>
        <v>1602.9678444434844</v>
      </c>
      <c r="F43" s="29">
        <f t="shared" si="6"/>
        <v>23200</v>
      </c>
      <c r="G43" s="29">
        <f t="shared" si="1"/>
        <v>4274.5809185159578</v>
      </c>
      <c r="I43" s="29">
        <f t="shared" si="7"/>
        <v>43755.085527333373</v>
      </c>
      <c r="J43" s="29">
        <f t="shared" si="3"/>
        <v>8061.8385208264226</v>
      </c>
      <c r="L43" s="8">
        <f t="shared" si="2"/>
        <v>43755.085527333373</v>
      </c>
    </row>
    <row r="44" spans="1:12">
      <c r="A44">
        <v>26</v>
      </c>
      <c r="B44" s="8">
        <f t="shared" si="4"/>
        <v>41300</v>
      </c>
      <c r="C44" s="29">
        <f t="shared" si="5"/>
        <v>8700</v>
      </c>
      <c r="D44" s="29">
        <f t="shared" si="0"/>
        <v>1498.1007891995182</v>
      </c>
      <c r="F44" s="29">
        <f t="shared" si="6"/>
        <v>23200</v>
      </c>
      <c r="G44" s="29">
        <f t="shared" si="1"/>
        <v>3994.935437865382</v>
      </c>
      <c r="I44" s="29">
        <f t="shared" si="7"/>
        <v>43755.085527333373</v>
      </c>
      <c r="J44" s="29">
        <f t="shared" si="3"/>
        <v>7534.4285241368443</v>
      </c>
      <c r="L44" s="8">
        <f t="shared" si="2"/>
        <v>43755.085527333373</v>
      </c>
    </row>
    <row r="45" spans="1:12">
      <c r="A45">
        <v>27</v>
      </c>
      <c r="B45" s="8">
        <f t="shared" si="4"/>
        <v>41300</v>
      </c>
      <c r="C45" s="29">
        <f t="shared" si="5"/>
        <v>8700</v>
      </c>
      <c r="D45" s="29">
        <f t="shared" si="0"/>
        <v>1400.0941955135681</v>
      </c>
      <c r="F45" s="29">
        <f t="shared" si="6"/>
        <v>23200</v>
      </c>
      <c r="G45" s="29">
        <f t="shared" si="1"/>
        <v>3733.5845213695152</v>
      </c>
      <c r="I45" s="29">
        <f t="shared" si="7"/>
        <v>43755.085527333373</v>
      </c>
      <c r="J45" s="29">
        <f t="shared" si="3"/>
        <v>7041.5219851746187</v>
      </c>
      <c r="L45" s="8">
        <f t="shared" si="2"/>
        <v>43755.085527333373</v>
      </c>
    </row>
    <row r="46" spans="1:12">
      <c r="A46">
        <v>28</v>
      </c>
      <c r="B46" s="8">
        <f t="shared" si="4"/>
        <v>41300</v>
      </c>
      <c r="C46" s="29">
        <f t="shared" si="5"/>
        <v>8700</v>
      </c>
      <c r="D46" s="29">
        <f t="shared" si="0"/>
        <v>1308.4992481435218</v>
      </c>
      <c r="F46" s="29">
        <f t="shared" si="6"/>
        <v>23200</v>
      </c>
      <c r="G46" s="29">
        <f t="shared" si="1"/>
        <v>3489.3313283827251</v>
      </c>
      <c r="I46" s="29">
        <f t="shared" si="7"/>
        <v>43755.085527333373</v>
      </c>
      <c r="J46" s="29">
        <f t="shared" si="3"/>
        <v>6580.8616683874961</v>
      </c>
      <c r="L46" s="8">
        <f t="shared" si="2"/>
        <v>43755.085527333373</v>
      </c>
    </row>
    <row r="47" spans="1:12">
      <c r="A47">
        <v>29</v>
      </c>
      <c r="B47" s="8">
        <f t="shared" si="4"/>
        <v>41300</v>
      </c>
      <c r="C47" s="29">
        <f t="shared" si="5"/>
        <v>8700</v>
      </c>
      <c r="D47" s="29">
        <f t="shared" si="0"/>
        <v>1222.8964935920765</v>
      </c>
      <c r="F47" s="29">
        <f t="shared" si="6"/>
        <v>23200</v>
      </c>
      <c r="G47" s="29">
        <f t="shared" si="1"/>
        <v>3261.0573162455371</v>
      </c>
      <c r="I47" s="29">
        <f t="shared" si="7"/>
        <v>43755.085527333373</v>
      </c>
      <c r="J47" s="29">
        <f t="shared" si="3"/>
        <v>6150.3380078387809</v>
      </c>
      <c r="L47" s="8">
        <f t="shared" si="2"/>
        <v>43755.085527333373</v>
      </c>
    </row>
    <row r="48" spans="1:12">
      <c r="A48">
        <v>30</v>
      </c>
      <c r="B48" s="8">
        <f t="shared" si="4"/>
        <v>41300</v>
      </c>
      <c r="C48" s="29">
        <f t="shared" si="5"/>
        <v>8700</v>
      </c>
      <c r="D48" s="29">
        <f t="shared" si="0"/>
        <v>1142.8939192449313</v>
      </c>
      <c r="F48" s="29">
        <f t="shared" si="6"/>
        <v>23200</v>
      </c>
      <c r="G48" s="29">
        <f t="shared" si="1"/>
        <v>3047.7171179864836</v>
      </c>
      <c r="I48" s="29">
        <f t="shared" si="7"/>
        <v>43755.085527333373</v>
      </c>
      <c r="J48" s="29">
        <f t="shared" si="3"/>
        <v>5747.9794465782998</v>
      </c>
      <c r="L48" s="8">
        <f t="shared" si="2"/>
        <v>43755.085527333373</v>
      </c>
    </row>
    <row r="49" spans="1:12">
      <c r="A49">
        <v>31</v>
      </c>
      <c r="B49" s="8">
        <f t="shared" si="4"/>
        <v>41300</v>
      </c>
      <c r="C49" s="29">
        <f t="shared" si="5"/>
        <v>8700</v>
      </c>
      <c r="D49" s="29">
        <f t="shared" si="0"/>
        <v>1068.1251581728327</v>
      </c>
      <c r="F49" s="29">
        <f t="shared" si="6"/>
        <v>23200</v>
      </c>
      <c r="G49" s="29">
        <f t="shared" si="1"/>
        <v>2848.333755127554</v>
      </c>
      <c r="I49" s="29">
        <f t="shared" si="7"/>
        <v>43755.085527333373</v>
      </c>
      <c r="J49" s="29">
        <f t="shared" si="3"/>
        <v>5371.9434080171022</v>
      </c>
      <c r="L49" s="8">
        <f t="shared" si="2"/>
        <v>43755.085527333373</v>
      </c>
    </row>
    <row r="50" spans="1:12">
      <c r="A50">
        <v>32</v>
      </c>
      <c r="B50" s="8">
        <f t="shared" si="4"/>
        <v>41300</v>
      </c>
      <c r="C50" s="29">
        <f t="shared" si="5"/>
        <v>8700</v>
      </c>
      <c r="D50" s="29">
        <f t="shared" si="0"/>
        <v>998.24781137647938</v>
      </c>
      <c r="F50" s="29">
        <f t="shared" si="6"/>
        <v>23200</v>
      </c>
      <c r="G50" s="29">
        <f t="shared" si="1"/>
        <v>2661.9941636706117</v>
      </c>
      <c r="I50" s="29">
        <f t="shared" si="7"/>
        <v>43755.085527333373</v>
      </c>
      <c r="J50" s="29">
        <f t="shared" si="3"/>
        <v>5020.5078579599085</v>
      </c>
      <c r="L50" s="8">
        <f t="shared" si="2"/>
        <v>43755.085527333373</v>
      </c>
    </row>
  </sheetData>
  <mergeCells count="1">
    <mergeCell ref="F12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D85A-833E-4910-90CF-3B5742D9823E}">
  <dimension ref="A1:L61"/>
  <sheetViews>
    <sheetView zoomScale="85" zoomScaleNormal="85" workbookViewId="0">
      <selection activeCell="M38" sqref="M38"/>
    </sheetView>
  </sheetViews>
  <sheetFormatPr defaultRowHeight="15"/>
  <sheetData>
    <row r="1" spans="1:9">
      <c r="B1" t="s">
        <v>241</v>
      </c>
      <c r="C1" t="s">
        <v>240</v>
      </c>
      <c r="E1">
        <v>1</v>
      </c>
      <c r="F1">
        <v>2</v>
      </c>
      <c r="G1">
        <v>3</v>
      </c>
      <c r="H1" t="s">
        <v>242</v>
      </c>
      <c r="I1" t="s">
        <v>242</v>
      </c>
    </row>
    <row r="2" spans="1:9">
      <c r="A2">
        <v>0</v>
      </c>
      <c r="B2">
        <v>1</v>
      </c>
      <c r="C2">
        <v>0</v>
      </c>
      <c r="D2">
        <v>0</v>
      </c>
      <c r="E2">
        <v>20000</v>
      </c>
      <c r="F2">
        <f>10000</f>
        <v>10000</v>
      </c>
      <c r="G2">
        <v>0</v>
      </c>
      <c r="H2">
        <v>50000</v>
      </c>
      <c r="I2">
        <v>0</v>
      </c>
    </row>
    <row r="3" spans="1:9">
      <c r="A3">
        <v>1</v>
      </c>
      <c r="B3">
        <v>1</v>
      </c>
      <c r="C3">
        <v>0</v>
      </c>
      <c r="D3">
        <v>0</v>
      </c>
      <c r="E3">
        <f>E2+1000</f>
        <v>21000</v>
      </c>
      <c r="F3">
        <f>F2+1000</f>
        <v>11000</v>
      </c>
      <c r="G3">
        <v>0</v>
      </c>
      <c r="H3">
        <v>50000</v>
      </c>
      <c r="I3">
        <v>0</v>
      </c>
    </row>
    <row r="4" spans="1:9">
      <c r="A4">
        <v>2</v>
      </c>
      <c r="B4">
        <v>1</v>
      </c>
      <c r="C4">
        <v>0</v>
      </c>
      <c r="D4">
        <v>0</v>
      </c>
      <c r="E4">
        <f t="shared" ref="E4:E61" si="0">E3+1000</f>
        <v>22000</v>
      </c>
      <c r="F4">
        <f t="shared" ref="F4:F61" si="1">F3+1000</f>
        <v>12000</v>
      </c>
      <c r="G4">
        <v>0</v>
      </c>
      <c r="H4">
        <v>50000</v>
      </c>
      <c r="I4">
        <v>0</v>
      </c>
    </row>
    <row r="5" spans="1:9">
      <c r="A5">
        <v>3</v>
      </c>
      <c r="B5">
        <v>1</v>
      </c>
      <c r="C5">
        <v>0</v>
      </c>
      <c r="D5">
        <v>0</v>
      </c>
      <c r="E5">
        <f t="shared" si="0"/>
        <v>23000</v>
      </c>
      <c r="F5">
        <f t="shared" si="1"/>
        <v>13000</v>
      </c>
      <c r="G5">
        <v>0</v>
      </c>
      <c r="H5">
        <v>50000</v>
      </c>
      <c r="I5">
        <v>0</v>
      </c>
    </row>
    <row r="6" spans="1:9">
      <c r="A6">
        <v>4</v>
      </c>
      <c r="B6">
        <v>1</v>
      </c>
      <c r="C6">
        <v>0</v>
      </c>
      <c r="D6">
        <v>0</v>
      </c>
      <c r="E6">
        <f t="shared" si="0"/>
        <v>24000</v>
      </c>
      <c r="F6">
        <f t="shared" si="1"/>
        <v>14000</v>
      </c>
      <c r="G6">
        <v>0</v>
      </c>
      <c r="H6">
        <v>50000</v>
      </c>
      <c r="I6">
        <v>0</v>
      </c>
    </row>
    <row r="7" spans="1:9">
      <c r="A7">
        <v>5</v>
      </c>
      <c r="B7">
        <v>1</v>
      </c>
      <c r="C7">
        <v>0</v>
      </c>
      <c r="D7">
        <v>0</v>
      </c>
      <c r="E7">
        <f t="shared" si="0"/>
        <v>25000</v>
      </c>
      <c r="F7">
        <f t="shared" si="1"/>
        <v>15000</v>
      </c>
      <c r="G7">
        <v>0</v>
      </c>
      <c r="H7">
        <v>50000</v>
      </c>
      <c r="I7">
        <v>0</v>
      </c>
    </row>
    <row r="8" spans="1:9">
      <c r="A8">
        <v>6</v>
      </c>
      <c r="B8">
        <v>1</v>
      </c>
      <c r="C8">
        <v>1000</v>
      </c>
      <c r="D8">
        <v>0</v>
      </c>
      <c r="E8">
        <f t="shared" si="0"/>
        <v>26000</v>
      </c>
      <c r="F8">
        <f t="shared" si="1"/>
        <v>16000</v>
      </c>
      <c r="G8">
        <v>1000</v>
      </c>
      <c r="H8">
        <v>50000</v>
      </c>
      <c r="I8">
        <v>0</v>
      </c>
    </row>
    <row r="9" spans="1:9">
      <c r="A9">
        <v>7</v>
      </c>
      <c r="B9">
        <v>1</v>
      </c>
      <c r="C9">
        <f>C8+1000</f>
        <v>2000</v>
      </c>
      <c r="D9">
        <v>0</v>
      </c>
      <c r="E9">
        <f t="shared" si="0"/>
        <v>27000</v>
      </c>
      <c r="F9">
        <f t="shared" si="1"/>
        <v>17000</v>
      </c>
      <c r="G9">
        <f>G8+1000</f>
        <v>2000</v>
      </c>
      <c r="H9">
        <v>50000</v>
      </c>
      <c r="I9">
        <v>0</v>
      </c>
    </row>
    <row r="10" spans="1:9">
      <c r="A10">
        <v>8</v>
      </c>
      <c r="B10">
        <v>1</v>
      </c>
      <c r="C10">
        <f t="shared" ref="C10:C61" si="2">C9+1000</f>
        <v>3000</v>
      </c>
      <c r="D10">
        <v>0</v>
      </c>
      <c r="E10">
        <f t="shared" si="0"/>
        <v>28000</v>
      </c>
      <c r="F10">
        <f t="shared" si="1"/>
        <v>18000</v>
      </c>
      <c r="G10">
        <f t="shared" ref="G10:G61" si="3">G9+1000</f>
        <v>3000</v>
      </c>
      <c r="H10">
        <v>50000</v>
      </c>
      <c r="I10">
        <v>0</v>
      </c>
    </row>
    <row r="11" spans="1:9">
      <c r="A11">
        <v>9</v>
      </c>
      <c r="B11">
        <v>1</v>
      </c>
      <c r="C11">
        <f t="shared" si="2"/>
        <v>4000</v>
      </c>
      <c r="D11">
        <v>0</v>
      </c>
      <c r="E11">
        <f t="shared" si="0"/>
        <v>29000</v>
      </c>
      <c r="F11">
        <f t="shared" si="1"/>
        <v>19000</v>
      </c>
      <c r="G11">
        <f t="shared" si="3"/>
        <v>4000</v>
      </c>
      <c r="H11">
        <v>50000</v>
      </c>
      <c r="I11">
        <v>0</v>
      </c>
    </row>
    <row r="12" spans="1:9">
      <c r="A12">
        <v>10</v>
      </c>
      <c r="B12">
        <v>1</v>
      </c>
      <c r="C12">
        <f t="shared" si="2"/>
        <v>5000</v>
      </c>
      <c r="D12">
        <v>0</v>
      </c>
      <c r="E12">
        <f t="shared" si="0"/>
        <v>30000</v>
      </c>
      <c r="F12">
        <f t="shared" si="1"/>
        <v>20000</v>
      </c>
      <c r="G12">
        <f t="shared" si="3"/>
        <v>5000</v>
      </c>
      <c r="H12">
        <v>50000</v>
      </c>
      <c r="I12">
        <v>0</v>
      </c>
    </row>
    <row r="13" spans="1:9">
      <c r="A13">
        <v>11</v>
      </c>
      <c r="B13">
        <v>1</v>
      </c>
      <c r="C13">
        <f t="shared" si="2"/>
        <v>6000</v>
      </c>
      <c r="D13">
        <v>0</v>
      </c>
      <c r="E13">
        <f t="shared" si="0"/>
        <v>31000</v>
      </c>
      <c r="F13">
        <f t="shared" si="1"/>
        <v>21000</v>
      </c>
      <c r="G13">
        <f t="shared" si="3"/>
        <v>6000</v>
      </c>
      <c r="H13">
        <v>50000</v>
      </c>
      <c r="I13">
        <v>0</v>
      </c>
    </row>
    <row r="14" spans="1:9">
      <c r="A14">
        <v>12</v>
      </c>
      <c r="B14">
        <v>1</v>
      </c>
      <c r="C14">
        <f t="shared" si="2"/>
        <v>7000</v>
      </c>
      <c r="D14">
        <v>0</v>
      </c>
      <c r="E14">
        <f t="shared" si="0"/>
        <v>32000</v>
      </c>
      <c r="F14">
        <f t="shared" si="1"/>
        <v>22000</v>
      </c>
      <c r="G14">
        <f t="shared" si="3"/>
        <v>7000</v>
      </c>
      <c r="H14">
        <v>50000</v>
      </c>
      <c r="I14">
        <v>0</v>
      </c>
    </row>
    <row r="15" spans="1:9">
      <c r="A15">
        <v>13</v>
      </c>
      <c r="B15">
        <v>1</v>
      </c>
      <c r="C15">
        <f t="shared" si="2"/>
        <v>8000</v>
      </c>
      <c r="D15">
        <v>0</v>
      </c>
      <c r="E15">
        <f t="shared" si="0"/>
        <v>33000</v>
      </c>
      <c r="F15">
        <f t="shared" si="1"/>
        <v>23000</v>
      </c>
      <c r="G15">
        <f t="shared" si="3"/>
        <v>8000</v>
      </c>
      <c r="H15">
        <v>50000</v>
      </c>
      <c r="I15">
        <v>0</v>
      </c>
    </row>
    <row r="16" spans="1:9">
      <c r="A16">
        <v>14</v>
      </c>
      <c r="B16">
        <v>1</v>
      </c>
      <c r="C16">
        <f t="shared" si="2"/>
        <v>9000</v>
      </c>
      <c r="D16">
        <v>0</v>
      </c>
      <c r="E16">
        <f t="shared" si="0"/>
        <v>34000</v>
      </c>
      <c r="F16">
        <f t="shared" si="1"/>
        <v>24000</v>
      </c>
      <c r="G16">
        <f t="shared" si="3"/>
        <v>9000</v>
      </c>
      <c r="H16">
        <v>50000</v>
      </c>
      <c r="I16">
        <v>0</v>
      </c>
    </row>
    <row r="17" spans="1:9">
      <c r="A17">
        <v>15</v>
      </c>
      <c r="B17">
        <v>1</v>
      </c>
      <c r="C17">
        <f t="shared" si="2"/>
        <v>10000</v>
      </c>
      <c r="D17">
        <v>0</v>
      </c>
      <c r="E17">
        <f t="shared" si="0"/>
        <v>35000</v>
      </c>
      <c r="F17">
        <f t="shared" si="1"/>
        <v>25000</v>
      </c>
      <c r="G17">
        <f t="shared" si="3"/>
        <v>10000</v>
      </c>
      <c r="H17">
        <v>50000</v>
      </c>
      <c r="I17">
        <v>0</v>
      </c>
    </row>
    <row r="18" spans="1:9">
      <c r="A18">
        <v>16</v>
      </c>
      <c r="B18">
        <v>1</v>
      </c>
      <c r="C18">
        <f t="shared" si="2"/>
        <v>11000</v>
      </c>
      <c r="D18">
        <v>0</v>
      </c>
      <c r="E18">
        <f t="shared" si="0"/>
        <v>36000</v>
      </c>
      <c r="F18">
        <f t="shared" si="1"/>
        <v>26000</v>
      </c>
      <c r="G18">
        <f t="shared" si="3"/>
        <v>11000</v>
      </c>
      <c r="H18">
        <v>50000</v>
      </c>
      <c r="I18">
        <v>0</v>
      </c>
    </row>
    <row r="19" spans="1:9">
      <c r="A19">
        <v>17</v>
      </c>
      <c r="B19">
        <v>1</v>
      </c>
      <c r="C19">
        <f t="shared" si="2"/>
        <v>12000</v>
      </c>
      <c r="D19">
        <v>0</v>
      </c>
      <c r="E19">
        <f t="shared" si="0"/>
        <v>37000</v>
      </c>
      <c r="F19">
        <f t="shared" si="1"/>
        <v>27000</v>
      </c>
      <c r="G19">
        <f t="shared" si="3"/>
        <v>12000</v>
      </c>
      <c r="H19">
        <v>50000</v>
      </c>
      <c r="I19">
        <v>0</v>
      </c>
    </row>
    <row r="20" spans="1:9">
      <c r="A20">
        <v>18</v>
      </c>
      <c r="B20">
        <v>1</v>
      </c>
      <c r="C20">
        <f t="shared" si="2"/>
        <v>13000</v>
      </c>
      <c r="D20">
        <v>0</v>
      </c>
      <c r="E20">
        <f t="shared" si="0"/>
        <v>38000</v>
      </c>
      <c r="F20">
        <f t="shared" si="1"/>
        <v>28000</v>
      </c>
      <c r="G20">
        <f t="shared" si="3"/>
        <v>13000</v>
      </c>
      <c r="H20">
        <v>50000</v>
      </c>
      <c r="I20">
        <v>0</v>
      </c>
    </row>
    <row r="21" spans="1:9">
      <c r="A21">
        <v>19</v>
      </c>
      <c r="B21">
        <v>1</v>
      </c>
      <c r="C21">
        <f t="shared" si="2"/>
        <v>14000</v>
      </c>
      <c r="D21">
        <v>0</v>
      </c>
      <c r="E21">
        <f t="shared" si="0"/>
        <v>39000</v>
      </c>
      <c r="F21">
        <f t="shared" si="1"/>
        <v>29000</v>
      </c>
      <c r="G21">
        <f t="shared" si="3"/>
        <v>14000</v>
      </c>
      <c r="H21">
        <v>50000</v>
      </c>
      <c r="I21">
        <v>0</v>
      </c>
    </row>
    <row r="22" spans="1:9">
      <c r="A22">
        <v>20</v>
      </c>
      <c r="B22">
        <v>1</v>
      </c>
      <c r="C22">
        <f t="shared" si="2"/>
        <v>15000</v>
      </c>
      <c r="D22">
        <v>0</v>
      </c>
      <c r="E22">
        <f t="shared" si="0"/>
        <v>40000</v>
      </c>
      <c r="F22">
        <f t="shared" si="1"/>
        <v>30000</v>
      </c>
      <c r="G22">
        <f t="shared" si="3"/>
        <v>15000</v>
      </c>
      <c r="H22">
        <v>50000</v>
      </c>
      <c r="I22">
        <v>0</v>
      </c>
    </row>
    <row r="23" spans="1:9">
      <c r="A23">
        <v>21</v>
      </c>
      <c r="B23">
        <v>1</v>
      </c>
      <c r="C23">
        <f t="shared" si="2"/>
        <v>16000</v>
      </c>
      <c r="D23">
        <v>0</v>
      </c>
      <c r="E23">
        <f t="shared" si="0"/>
        <v>41000</v>
      </c>
      <c r="F23">
        <f t="shared" si="1"/>
        <v>31000</v>
      </c>
      <c r="G23">
        <f t="shared" si="3"/>
        <v>16000</v>
      </c>
      <c r="H23">
        <v>50000</v>
      </c>
      <c r="I23">
        <v>0</v>
      </c>
    </row>
    <row r="24" spans="1:9">
      <c r="A24">
        <v>22</v>
      </c>
      <c r="B24">
        <v>1</v>
      </c>
      <c r="C24">
        <f t="shared" si="2"/>
        <v>17000</v>
      </c>
      <c r="D24">
        <v>0</v>
      </c>
      <c r="E24">
        <f t="shared" si="0"/>
        <v>42000</v>
      </c>
      <c r="F24">
        <f t="shared" si="1"/>
        <v>32000</v>
      </c>
      <c r="G24">
        <f t="shared" si="3"/>
        <v>17000</v>
      </c>
      <c r="H24">
        <v>50000</v>
      </c>
      <c r="I24">
        <v>0</v>
      </c>
    </row>
    <row r="25" spans="1:9">
      <c r="A25">
        <v>23</v>
      </c>
      <c r="B25">
        <v>1</v>
      </c>
      <c r="C25">
        <f t="shared" si="2"/>
        <v>18000</v>
      </c>
      <c r="D25">
        <v>0</v>
      </c>
      <c r="E25">
        <f t="shared" si="0"/>
        <v>43000</v>
      </c>
      <c r="F25">
        <f t="shared" si="1"/>
        <v>33000</v>
      </c>
      <c r="G25">
        <f t="shared" si="3"/>
        <v>18000</v>
      </c>
      <c r="H25">
        <v>50000</v>
      </c>
      <c r="I25">
        <v>0</v>
      </c>
    </row>
    <row r="26" spans="1:9">
      <c r="A26">
        <v>24</v>
      </c>
      <c r="B26">
        <v>1</v>
      </c>
      <c r="C26">
        <f t="shared" si="2"/>
        <v>19000</v>
      </c>
      <c r="D26">
        <v>0</v>
      </c>
      <c r="E26">
        <f t="shared" si="0"/>
        <v>44000</v>
      </c>
      <c r="F26">
        <f t="shared" si="1"/>
        <v>34000</v>
      </c>
      <c r="G26">
        <f t="shared" si="3"/>
        <v>19000</v>
      </c>
      <c r="H26">
        <v>50000</v>
      </c>
      <c r="I26">
        <v>0</v>
      </c>
    </row>
    <row r="27" spans="1:9">
      <c r="A27">
        <v>25</v>
      </c>
      <c r="B27">
        <v>1</v>
      </c>
      <c r="C27">
        <f t="shared" si="2"/>
        <v>20000</v>
      </c>
      <c r="D27">
        <v>0</v>
      </c>
      <c r="E27">
        <f t="shared" si="0"/>
        <v>45000</v>
      </c>
      <c r="F27">
        <f t="shared" si="1"/>
        <v>35000</v>
      </c>
      <c r="G27">
        <f t="shared" si="3"/>
        <v>20000</v>
      </c>
      <c r="H27">
        <v>50000</v>
      </c>
      <c r="I27">
        <v>0</v>
      </c>
    </row>
    <row r="28" spans="1:9">
      <c r="A28">
        <v>26</v>
      </c>
      <c r="B28">
        <v>1</v>
      </c>
      <c r="C28">
        <f t="shared" si="2"/>
        <v>21000</v>
      </c>
      <c r="D28">
        <v>0</v>
      </c>
      <c r="E28">
        <f t="shared" si="0"/>
        <v>46000</v>
      </c>
      <c r="F28">
        <f t="shared" si="1"/>
        <v>36000</v>
      </c>
      <c r="G28">
        <f t="shared" si="3"/>
        <v>21000</v>
      </c>
      <c r="H28">
        <v>50000</v>
      </c>
      <c r="I28">
        <v>0</v>
      </c>
    </row>
    <row r="29" spans="1:9">
      <c r="A29">
        <v>27</v>
      </c>
      <c r="B29">
        <v>1</v>
      </c>
      <c r="C29">
        <f t="shared" si="2"/>
        <v>22000</v>
      </c>
      <c r="D29">
        <v>0</v>
      </c>
      <c r="E29">
        <f t="shared" si="0"/>
        <v>47000</v>
      </c>
      <c r="F29">
        <f t="shared" si="1"/>
        <v>37000</v>
      </c>
      <c r="G29">
        <f t="shared" si="3"/>
        <v>22000</v>
      </c>
      <c r="H29">
        <v>50000</v>
      </c>
      <c r="I29">
        <v>0</v>
      </c>
    </row>
    <row r="30" spans="1:9">
      <c r="A30">
        <v>28</v>
      </c>
      <c r="B30">
        <v>1</v>
      </c>
      <c r="C30">
        <f t="shared" si="2"/>
        <v>23000</v>
      </c>
      <c r="D30">
        <v>0</v>
      </c>
      <c r="E30">
        <f t="shared" si="0"/>
        <v>48000</v>
      </c>
      <c r="F30">
        <f t="shared" si="1"/>
        <v>38000</v>
      </c>
      <c r="G30">
        <f t="shared" si="3"/>
        <v>23000</v>
      </c>
      <c r="H30">
        <v>50000</v>
      </c>
      <c r="I30">
        <v>0</v>
      </c>
    </row>
    <row r="31" spans="1:9">
      <c r="A31">
        <v>29</v>
      </c>
      <c r="B31">
        <v>1</v>
      </c>
      <c r="C31">
        <f t="shared" si="2"/>
        <v>24000</v>
      </c>
      <c r="D31">
        <v>0</v>
      </c>
      <c r="E31">
        <f t="shared" si="0"/>
        <v>49000</v>
      </c>
      <c r="F31">
        <f t="shared" si="1"/>
        <v>39000</v>
      </c>
      <c r="G31">
        <f t="shared" si="3"/>
        <v>24000</v>
      </c>
      <c r="H31">
        <v>50000</v>
      </c>
      <c r="I31">
        <v>0</v>
      </c>
    </row>
    <row r="32" spans="1:9">
      <c r="A32">
        <v>30</v>
      </c>
      <c r="B32">
        <v>1</v>
      </c>
      <c r="C32">
        <f t="shared" si="2"/>
        <v>25000</v>
      </c>
      <c r="D32">
        <v>0</v>
      </c>
      <c r="E32">
        <f t="shared" si="0"/>
        <v>50000</v>
      </c>
      <c r="F32">
        <f t="shared" si="1"/>
        <v>40000</v>
      </c>
      <c r="G32">
        <f t="shared" si="3"/>
        <v>25000</v>
      </c>
      <c r="H32">
        <v>50000</v>
      </c>
      <c r="I32">
        <v>0</v>
      </c>
    </row>
    <row r="33" spans="1:12">
      <c r="A33">
        <v>31</v>
      </c>
      <c r="B33">
        <v>1</v>
      </c>
      <c r="C33">
        <f t="shared" si="2"/>
        <v>26000</v>
      </c>
      <c r="D33">
        <v>0</v>
      </c>
      <c r="E33">
        <f t="shared" si="0"/>
        <v>51000</v>
      </c>
      <c r="F33">
        <f t="shared" si="1"/>
        <v>41000</v>
      </c>
      <c r="G33">
        <f t="shared" si="3"/>
        <v>26000</v>
      </c>
      <c r="H33">
        <v>50000</v>
      </c>
      <c r="I33">
        <v>0</v>
      </c>
      <c r="L33">
        <f>0.05*40</f>
        <v>2</v>
      </c>
    </row>
    <row r="34" spans="1:12">
      <c r="A34">
        <v>32</v>
      </c>
      <c r="B34">
        <v>1</v>
      </c>
      <c r="C34">
        <f t="shared" si="2"/>
        <v>27000</v>
      </c>
      <c r="D34">
        <v>34514.2154919065</v>
      </c>
      <c r="E34">
        <f t="shared" si="0"/>
        <v>52000</v>
      </c>
      <c r="F34">
        <f t="shared" si="1"/>
        <v>42000</v>
      </c>
      <c r="G34">
        <f t="shared" si="3"/>
        <v>27000</v>
      </c>
      <c r="H34">
        <v>50000</v>
      </c>
      <c r="I34">
        <v>0</v>
      </c>
    </row>
    <row r="35" spans="1:12">
      <c r="A35">
        <v>33</v>
      </c>
      <c r="B35">
        <v>1</v>
      </c>
      <c r="C35">
        <f t="shared" si="2"/>
        <v>28000</v>
      </c>
      <c r="D35">
        <v>34636.742736414701</v>
      </c>
      <c r="E35">
        <f t="shared" si="0"/>
        <v>53000</v>
      </c>
      <c r="F35">
        <f t="shared" si="1"/>
        <v>43000</v>
      </c>
      <c r="G35">
        <f t="shared" si="3"/>
        <v>28000</v>
      </c>
      <c r="H35">
        <v>50000</v>
      </c>
      <c r="I35">
        <v>0</v>
      </c>
    </row>
    <row r="36" spans="1:12">
      <c r="A36">
        <v>34</v>
      </c>
      <c r="B36">
        <v>1</v>
      </c>
      <c r="C36">
        <f t="shared" si="2"/>
        <v>29000</v>
      </c>
      <c r="D36">
        <v>34759.882617144802</v>
      </c>
      <c r="E36">
        <f t="shared" si="0"/>
        <v>54000</v>
      </c>
      <c r="F36">
        <f t="shared" si="1"/>
        <v>44000</v>
      </c>
      <c r="G36">
        <f t="shared" si="3"/>
        <v>29000</v>
      </c>
      <c r="H36">
        <v>50000</v>
      </c>
      <c r="I36">
        <v>0</v>
      </c>
    </row>
    <row r="37" spans="1:12">
      <c r="A37">
        <v>35</v>
      </c>
      <c r="B37">
        <v>1</v>
      </c>
      <c r="C37">
        <f t="shared" si="2"/>
        <v>30000</v>
      </c>
      <c r="D37">
        <v>34883.638197279397</v>
      </c>
      <c r="E37">
        <f t="shared" si="0"/>
        <v>55000</v>
      </c>
      <c r="F37">
        <f t="shared" si="1"/>
        <v>45000</v>
      </c>
      <c r="G37">
        <f t="shared" si="3"/>
        <v>30000</v>
      </c>
      <c r="H37">
        <v>50000</v>
      </c>
      <c r="I37">
        <v>0</v>
      </c>
    </row>
    <row r="38" spans="1:12">
      <c r="A38">
        <v>36</v>
      </c>
      <c r="B38">
        <v>1</v>
      </c>
      <c r="C38">
        <f t="shared" si="2"/>
        <v>31000</v>
      </c>
      <c r="D38">
        <v>35258.629996113399</v>
      </c>
      <c r="E38">
        <f t="shared" si="0"/>
        <v>56000</v>
      </c>
      <c r="F38">
        <f t="shared" si="1"/>
        <v>46000</v>
      </c>
      <c r="G38">
        <f t="shared" si="3"/>
        <v>31000</v>
      </c>
      <c r="H38">
        <v>50000</v>
      </c>
      <c r="I38">
        <v>0</v>
      </c>
    </row>
    <row r="39" spans="1:12">
      <c r="A39">
        <v>37</v>
      </c>
      <c r="B39">
        <v>1</v>
      </c>
      <c r="C39">
        <f t="shared" si="2"/>
        <v>32000</v>
      </c>
      <c r="D39">
        <v>35384.879313142301</v>
      </c>
      <c r="E39">
        <f t="shared" si="0"/>
        <v>57000</v>
      </c>
      <c r="F39">
        <f t="shared" si="1"/>
        <v>47000</v>
      </c>
      <c r="G39">
        <f t="shared" si="3"/>
        <v>32000</v>
      </c>
      <c r="H39">
        <v>50000</v>
      </c>
      <c r="I39">
        <v>0</v>
      </c>
    </row>
    <row r="40" spans="1:12">
      <c r="A40">
        <v>38</v>
      </c>
      <c r="B40">
        <v>1</v>
      </c>
      <c r="C40">
        <f t="shared" si="2"/>
        <v>33000</v>
      </c>
      <c r="D40">
        <v>35511.759876756601</v>
      </c>
      <c r="E40">
        <f t="shared" si="0"/>
        <v>58000</v>
      </c>
      <c r="F40">
        <f t="shared" si="1"/>
        <v>48000</v>
      </c>
      <c r="G40">
        <f t="shared" si="3"/>
        <v>33000</v>
      </c>
      <c r="H40">
        <v>40000</v>
      </c>
      <c r="I40">
        <v>0</v>
      </c>
    </row>
    <row r="41" spans="1:12">
      <c r="A41">
        <v>39</v>
      </c>
      <c r="B41">
        <v>1</v>
      </c>
      <c r="C41">
        <f t="shared" si="2"/>
        <v>34000</v>
      </c>
      <c r="D41">
        <v>35639.274843188803</v>
      </c>
      <c r="E41">
        <f t="shared" si="0"/>
        <v>59000</v>
      </c>
      <c r="F41">
        <f t="shared" si="1"/>
        <v>49000</v>
      </c>
      <c r="G41">
        <f t="shared" si="3"/>
        <v>34000</v>
      </c>
      <c r="H41">
        <v>30000</v>
      </c>
      <c r="I41">
        <v>0</v>
      </c>
    </row>
    <row r="42" spans="1:12">
      <c r="A42">
        <v>40</v>
      </c>
      <c r="B42">
        <v>1</v>
      </c>
      <c r="C42">
        <f t="shared" si="2"/>
        <v>35000</v>
      </c>
      <c r="D42">
        <v>36286.4772948842</v>
      </c>
      <c r="E42">
        <f t="shared" si="0"/>
        <v>60000</v>
      </c>
      <c r="F42">
        <f t="shared" si="1"/>
        <v>50000</v>
      </c>
      <c r="G42">
        <f t="shared" si="3"/>
        <v>35000</v>
      </c>
      <c r="H42">
        <v>20000</v>
      </c>
      <c r="I42">
        <v>50000</v>
      </c>
    </row>
    <row r="43" spans="1:12">
      <c r="A43">
        <v>41</v>
      </c>
      <c r="B43">
        <v>1</v>
      </c>
      <c r="C43">
        <f t="shared" si="2"/>
        <v>36000</v>
      </c>
      <c r="D43">
        <v>36417.865848407397</v>
      </c>
      <c r="E43">
        <f t="shared" si="0"/>
        <v>61000</v>
      </c>
      <c r="F43">
        <f t="shared" si="1"/>
        <v>51000</v>
      </c>
      <c r="G43">
        <f t="shared" si="3"/>
        <v>36000</v>
      </c>
      <c r="H43">
        <v>10000</v>
      </c>
    </row>
    <row r="44" spans="1:12">
      <c r="A44">
        <v>42</v>
      </c>
      <c r="B44">
        <v>1</v>
      </c>
      <c r="C44">
        <f t="shared" si="2"/>
        <v>37000</v>
      </c>
      <c r="D44">
        <v>36549.911344697903</v>
      </c>
      <c r="E44">
        <f t="shared" si="0"/>
        <v>62000</v>
      </c>
      <c r="F44">
        <f t="shared" si="1"/>
        <v>52000</v>
      </c>
      <c r="G44">
        <f t="shared" si="3"/>
        <v>37000</v>
      </c>
      <c r="H44">
        <v>0</v>
      </c>
    </row>
    <row r="45" spans="1:12">
      <c r="A45">
        <v>43</v>
      </c>
      <c r="B45">
        <v>1</v>
      </c>
      <c r="C45">
        <f t="shared" si="2"/>
        <v>38000</v>
      </c>
      <c r="D45">
        <v>36682.617068469503</v>
      </c>
      <c r="E45">
        <f t="shared" si="0"/>
        <v>63000</v>
      </c>
      <c r="F45">
        <f t="shared" si="1"/>
        <v>53000</v>
      </c>
      <c r="G45">
        <f t="shared" si="3"/>
        <v>38000</v>
      </c>
    </row>
    <row r="46" spans="1:12">
      <c r="A46">
        <v>44</v>
      </c>
      <c r="B46">
        <v>1</v>
      </c>
      <c r="C46">
        <f t="shared" si="2"/>
        <v>39000</v>
      </c>
      <c r="D46">
        <v>36815.986320860298</v>
      </c>
      <c r="E46">
        <f t="shared" si="0"/>
        <v>64000</v>
      </c>
      <c r="F46">
        <f t="shared" si="1"/>
        <v>54000</v>
      </c>
      <c r="G46">
        <f t="shared" si="3"/>
        <v>39000</v>
      </c>
    </row>
    <row r="47" spans="1:12">
      <c r="A47">
        <v>45</v>
      </c>
      <c r="B47">
        <v>1</v>
      </c>
      <c r="C47">
        <f t="shared" si="2"/>
        <v>40000</v>
      </c>
      <c r="D47">
        <v>36950.022419512599</v>
      </c>
      <c r="E47">
        <f t="shared" si="0"/>
        <v>65000</v>
      </c>
      <c r="F47">
        <f t="shared" si="1"/>
        <v>55000</v>
      </c>
      <c r="G47">
        <f t="shared" si="3"/>
        <v>40000</v>
      </c>
    </row>
    <row r="48" spans="1:12">
      <c r="A48">
        <v>46</v>
      </c>
      <c r="B48">
        <v>1</v>
      </c>
      <c r="C48">
        <f t="shared" si="2"/>
        <v>41000</v>
      </c>
      <c r="D48">
        <v>37084.728698659303</v>
      </c>
      <c r="E48">
        <f t="shared" si="0"/>
        <v>66000</v>
      </c>
      <c r="F48">
        <f t="shared" si="1"/>
        <v>56000</v>
      </c>
      <c r="G48">
        <f t="shared" si="3"/>
        <v>41000</v>
      </c>
    </row>
    <row r="49" spans="1:7">
      <c r="A49">
        <v>47</v>
      </c>
      <c r="B49">
        <v>1</v>
      </c>
      <c r="C49">
        <f t="shared" si="2"/>
        <v>42000</v>
      </c>
      <c r="D49">
        <v>37219.5141777803</v>
      </c>
      <c r="E49">
        <f t="shared" si="0"/>
        <v>67000</v>
      </c>
      <c r="F49">
        <f t="shared" si="1"/>
        <v>57000</v>
      </c>
      <c r="G49">
        <f t="shared" si="3"/>
        <v>42000</v>
      </c>
    </row>
    <row r="50" spans="1:7">
      <c r="A50">
        <v>48</v>
      </c>
      <c r="B50">
        <v>1</v>
      </c>
      <c r="C50">
        <f t="shared" si="2"/>
        <v>43000</v>
      </c>
      <c r="D50">
        <v>37354.657254484096</v>
      </c>
      <c r="E50">
        <f t="shared" si="0"/>
        <v>68000</v>
      </c>
      <c r="F50">
        <f t="shared" si="1"/>
        <v>58000</v>
      </c>
      <c r="G50">
        <f t="shared" si="3"/>
        <v>43000</v>
      </c>
    </row>
    <row r="51" spans="1:7">
      <c r="A51">
        <v>49</v>
      </c>
      <c r="B51">
        <v>1</v>
      </c>
      <c r="C51">
        <f t="shared" si="2"/>
        <v>44000</v>
      </c>
      <c r="D51">
        <v>37457.707307352503</v>
      </c>
      <c r="E51">
        <f t="shared" si="0"/>
        <v>69000</v>
      </c>
      <c r="F51">
        <f t="shared" si="1"/>
        <v>59000</v>
      </c>
      <c r="G51">
        <f t="shared" si="3"/>
        <v>44000</v>
      </c>
    </row>
    <row r="52" spans="1:7">
      <c r="A52">
        <v>50</v>
      </c>
      <c r="B52">
        <v>1</v>
      </c>
      <c r="C52">
        <f t="shared" si="2"/>
        <v>45000</v>
      </c>
      <c r="D52">
        <v>37485.9988916929</v>
      </c>
      <c r="E52">
        <f t="shared" si="0"/>
        <v>70000</v>
      </c>
      <c r="F52">
        <f t="shared" si="1"/>
        <v>60000</v>
      </c>
      <c r="G52">
        <f t="shared" si="3"/>
        <v>45000</v>
      </c>
    </row>
    <row r="53" spans="1:7">
      <c r="A53">
        <v>51</v>
      </c>
      <c r="B53">
        <v>1</v>
      </c>
      <c r="C53">
        <f t="shared" si="2"/>
        <v>46000</v>
      </c>
      <c r="D53">
        <v>37508.717038652801</v>
      </c>
      <c r="E53">
        <f t="shared" si="0"/>
        <v>71000</v>
      </c>
      <c r="F53">
        <f t="shared" si="1"/>
        <v>61000</v>
      </c>
      <c r="G53">
        <f t="shared" si="3"/>
        <v>46000</v>
      </c>
    </row>
    <row r="54" spans="1:7">
      <c r="A54">
        <v>52</v>
      </c>
      <c r="B54">
        <v>1</v>
      </c>
      <c r="C54">
        <f t="shared" si="2"/>
        <v>47000</v>
      </c>
      <c r="D54">
        <v>37517.594147998301</v>
      </c>
      <c r="E54">
        <f t="shared" si="0"/>
        <v>72000</v>
      </c>
      <c r="F54">
        <f t="shared" si="1"/>
        <v>62000</v>
      </c>
      <c r="G54">
        <f t="shared" si="3"/>
        <v>47000</v>
      </c>
    </row>
    <row r="55" spans="1:7">
      <c r="A55">
        <v>53</v>
      </c>
      <c r="B55">
        <v>1</v>
      </c>
      <c r="C55">
        <f t="shared" si="2"/>
        <v>48000</v>
      </c>
      <c r="D55">
        <v>37529.793304513798</v>
      </c>
      <c r="E55">
        <f t="shared" si="0"/>
        <v>73000</v>
      </c>
      <c r="F55">
        <f t="shared" si="1"/>
        <v>63000</v>
      </c>
      <c r="G55">
        <f t="shared" si="3"/>
        <v>48000</v>
      </c>
    </row>
    <row r="56" spans="1:7">
      <c r="A56">
        <v>54</v>
      </c>
      <c r="B56">
        <v>1</v>
      </c>
      <c r="C56">
        <f t="shared" si="2"/>
        <v>49000</v>
      </c>
      <c r="D56">
        <v>37551.215525157299</v>
      </c>
      <c r="E56">
        <f t="shared" si="0"/>
        <v>74000</v>
      </c>
      <c r="F56">
        <f t="shared" si="1"/>
        <v>64000</v>
      </c>
      <c r="G56">
        <f t="shared" si="3"/>
        <v>49000</v>
      </c>
    </row>
    <row r="57" spans="1:7">
      <c r="A57">
        <v>55</v>
      </c>
      <c r="B57">
        <v>1</v>
      </c>
      <c r="C57">
        <f t="shared" si="2"/>
        <v>50000</v>
      </c>
      <c r="D57">
        <v>37583.174296577599</v>
      </c>
      <c r="E57">
        <f t="shared" si="0"/>
        <v>75000</v>
      </c>
      <c r="F57">
        <f t="shared" si="1"/>
        <v>65000</v>
      </c>
      <c r="G57">
        <f t="shared" si="3"/>
        <v>50000</v>
      </c>
    </row>
    <row r="58" spans="1:7">
      <c r="A58">
        <v>56</v>
      </c>
      <c r="B58">
        <v>1</v>
      </c>
      <c r="C58">
        <f t="shared" si="2"/>
        <v>51000</v>
      </c>
      <c r="D58">
        <v>37590.833941332901</v>
      </c>
      <c r="E58">
        <f t="shared" si="0"/>
        <v>76000</v>
      </c>
      <c r="F58">
        <f t="shared" si="1"/>
        <v>66000</v>
      </c>
      <c r="G58">
        <f t="shared" si="3"/>
        <v>51000</v>
      </c>
    </row>
    <row r="59" spans="1:7">
      <c r="A59">
        <v>57</v>
      </c>
      <c r="B59">
        <v>1</v>
      </c>
      <c r="C59">
        <f t="shared" si="2"/>
        <v>52000</v>
      </c>
      <c r="D59">
        <v>37615.828973986303</v>
      </c>
      <c r="E59">
        <f t="shared" si="0"/>
        <v>77000</v>
      </c>
      <c r="F59">
        <f t="shared" si="1"/>
        <v>67000</v>
      </c>
      <c r="G59">
        <f t="shared" si="3"/>
        <v>52000</v>
      </c>
    </row>
    <row r="60" spans="1:7">
      <c r="A60">
        <v>58</v>
      </c>
      <c r="B60">
        <v>1</v>
      </c>
      <c r="C60">
        <f t="shared" si="2"/>
        <v>53000</v>
      </c>
      <c r="D60">
        <v>37671.3816044622</v>
      </c>
      <c r="E60">
        <f t="shared" si="0"/>
        <v>78000</v>
      </c>
      <c r="F60">
        <f t="shared" si="1"/>
        <v>68000</v>
      </c>
      <c r="G60">
        <f t="shared" si="3"/>
        <v>53000</v>
      </c>
    </row>
    <row r="61" spans="1:7">
      <c r="A61">
        <v>59</v>
      </c>
      <c r="B61">
        <v>1</v>
      </c>
      <c r="C61">
        <f t="shared" si="2"/>
        <v>54000</v>
      </c>
      <c r="D61">
        <v>37716.057453838701</v>
      </c>
      <c r="E61">
        <f t="shared" si="0"/>
        <v>79000</v>
      </c>
      <c r="F61">
        <f t="shared" si="1"/>
        <v>69000</v>
      </c>
      <c r="G61">
        <f t="shared" si="3"/>
        <v>54000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5FAB-F309-478C-B948-1331583348A2}">
  <sheetPr>
    <tabColor theme="5"/>
  </sheetPr>
  <dimension ref="A1:W76"/>
  <sheetViews>
    <sheetView workbookViewId="0">
      <selection activeCell="G52" sqref="G52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435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</v>
      </c>
    </row>
    <row r="2" spans="1:12">
      <c r="A2">
        <f>D2</f>
        <v>720</v>
      </c>
      <c r="B2" s="35" t="s">
        <v>250</v>
      </c>
      <c r="C2" s="34">
        <v>0</v>
      </c>
      <c r="D2">
        <v>720</v>
      </c>
      <c r="E2">
        <v>1832311896.7623799</v>
      </c>
      <c r="F2">
        <v>151200000</v>
      </c>
      <c r="G2">
        <v>1070915254.92971</v>
      </c>
      <c r="I2">
        <f>K2</f>
        <v>2175.6736396224901</v>
      </c>
      <c r="J2">
        <v>46531</v>
      </c>
      <c r="K2">
        <v>2175.6736396224901</v>
      </c>
    </row>
    <row r="3" spans="1:12">
      <c r="A3">
        <f>A2+D3</f>
        <v>750</v>
      </c>
      <c r="B3" s="35" t="s">
        <v>432</v>
      </c>
      <c r="C3" s="34">
        <v>41116.953981095998</v>
      </c>
      <c r="D3">
        <v>30</v>
      </c>
      <c r="E3">
        <v>40874487.940230504</v>
      </c>
      <c r="F3">
        <v>9500000</v>
      </c>
      <c r="G3">
        <v>32607996.5596634</v>
      </c>
      <c r="I3">
        <f>I2+K3</f>
        <v>36986.451873582286</v>
      </c>
      <c r="J3">
        <v>40000</v>
      </c>
      <c r="K3">
        <v>34810.778233959798</v>
      </c>
      <c r="L3" s="35"/>
    </row>
    <row r="4" spans="1:12">
      <c r="A4">
        <f t="shared" ref="A4:A67" si="0">A3+D4</f>
        <v>810</v>
      </c>
      <c r="B4" s="35" t="s">
        <v>430</v>
      </c>
      <c r="C4" s="34">
        <v>41365.0836557562</v>
      </c>
      <c r="D4">
        <v>60</v>
      </c>
      <c r="E4">
        <v>81734088.084170997</v>
      </c>
      <c r="F4">
        <v>19000000</v>
      </c>
      <c r="G4">
        <v>65215993.103516303</v>
      </c>
      <c r="I4">
        <f t="shared" ref="I4:I8" si="1">I3+K4</f>
        <v>39162.125513204774</v>
      </c>
      <c r="J4">
        <v>39000</v>
      </c>
      <c r="K4">
        <v>2175.6736396224901</v>
      </c>
    </row>
    <row r="5" spans="1:12">
      <c r="A5">
        <f t="shared" si="0"/>
        <v>1620</v>
      </c>
      <c r="B5" s="35" t="s">
        <v>251</v>
      </c>
      <c r="C5" s="34">
        <v>41490.079641591401</v>
      </c>
      <c r="D5">
        <v>810</v>
      </c>
      <c r="E5">
        <v>1103308942.19015</v>
      </c>
      <c r="F5">
        <v>256500000</v>
      </c>
      <c r="G5">
        <v>880415906.699839</v>
      </c>
      <c r="I5">
        <f t="shared" si="1"/>
        <v>40249.96233301601</v>
      </c>
      <c r="J5">
        <v>20000</v>
      </c>
      <c r="K5">
        <v>1087.83681981124</v>
      </c>
    </row>
    <row r="6" spans="1:12">
      <c r="A6">
        <f t="shared" si="0"/>
        <v>2430</v>
      </c>
      <c r="B6" s="35" t="s">
        <v>247</v>
      </c>
      <c r="C6" s="34">
        <v>42643.548151337003</v>
      </c>
      <c r="D6">
        <v>810</v>
      </c>
      <c r="E6">
        <v>1102374632.6972499</v>
      </c>
      <c r="F6">
        <v>256500000</v>
      </c>
      <c r="G6">
        <v>880415906.699839</v>
      </c>
      <c r="I6">
        <f t="shared" si="1"/>
        <v>41337.799152827247</v>
      </c>
      <c r="J6">
        <v>17570</v>
      </c>
      <c r="K6">
        <v>1087.83681981124</v>
      </c>
    </row>
    <row r="7" spans="1:12">
      <c r="A7">
        <f t="shared" si="0"/>
        <v>9080</v>
      </c>
      <c r="B7" s="35" t="s">
        <v>434</v>
      </c>
      <c r="C7">
        <v>46057.984767205999</v>
      </c>
      <c r="D7">
        <v>6650</v>
      </c>
      <c r="E7">
        <v>0</v>
      </c>
      <c r="F7">
        <v>60900000</v>
      </c>
      <c r="G7">
        <v>245385598.70191899</v>
      </c>
      <c r="I7">
        <f t="shared" si="1"/>
        <v>42425.635972638484</v>
      </c>
      <c r="J7">
        <v>17535</v>
      </c>
      <c r="K7">
        <v>1087.83681981124</v>
      </c>
    </row>
    <row r="8" spans="1:12">
      <c r="A8">
        <f t="shared" si="0"/>
        <v>14780</v>
      </c>
      <c r="B8" s="35" t="s">
        <v>309</v>
      </c>
      <c r="C8">
        <v>46057.984767471302</v>
      </c>
      <c r="D8">
        <v>5700</v>
      </c>
      <c r="E8">
        <v>0</v>
      </c>
      <c r="F8">
        <v>52200000</v>
      </c>
      <c r="G8">
        <v>210330513.174586</v>
      </c>
      <c r="I8">
        <f t="shared" si="1"/>
        <v>43513.47279244972</v>
      </c>
      <c r="J8">
        <v>12500</v>
      </c>
      <c r="K8">
        <v>1087.83681981124</v>
      </c>
    </row>
    <row r="9" spans="1:12">
      <c r="A9">
        <f t="shared" si="0"/>
        <v>20480</v>
      </c>
      <c r="B9" s="35" t="s">
        <v>310</v>
      </c>
      <c r="C9">
        <v>46057.984767471302</v>
      </c>
      <c r="D9">
        <v>5700</v>
      </c>
      <c r="E9">
        <v>0</v>
      </c>
      <c r="F9">
        <v>52200000</v>
      </c>
      <c r="G9">
        <v>210330513.174586</v>
      </c>
    </row>
    <row r="10" spans="1:12">
      <c r="A10">
        <f t="shared" si="0"/>
        <v>26180</v>
      </c>
      <c r="B10" s="35" t="s">
        <v>311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2">
      <c r="A11">
        <f t="shared" si="0"/>
        <v>31880</v>
      </c>
      <c r="B11" s="35" t="s">
        <v>312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2">
      <c r="A12">
        <f t="shared" si="0"/>
        <v>37580</v>
      </c>
      <c r="B12" s="35" t="s">
        <v>313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2">
      <c r="A13">
        <f t="shared" si="0"/>
        <v>43280</v>
      </c>
      <c r="B13" s="35" t="s">
        <v>314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2">
      <c r="A14">
        <f t="shared" si="0"/>
        <v>48980</v>
      </c>
      <c r="B14" s="35" t="s">
        <v>315</v>
      </c>
      <c r="C14">
        <v>46057.984767471302</v>
      </c>
      <c r="D14">
        <v>5700</v>
      </c>
      <c r="E14">
        <v>0</v>
      </c>
      <c r="F14">
        <v>52200000</v>
      </c>
      <c r="G14">
        <v>210330513.174586</v>
      </c>
    </row>
    <row r="15" spans="1:12">
      <c r="A15">
        <f t="shared" si="0"/>
        <v>54680</v>
      </c>
      <c r="B15" s="35" t="s">
        <v>316</v>
      </c>
      <c r="C15">
        <v>46057.984767471302</v>
      </c>
      <c r="D15">
        <v>5700</v>
      </c>
      <c r="E15">
        <v>0</v>
      </c>
      <c r="F15">
        <v>52200000</v>
      </c>
      <c r="G15">
        <v>210330513.174586</v>
      </c>
    </row>
    <row r="16" spans="1:12">
      <c r="A16">
        <f t="shared" si="0"/>
        <v>55630</v>
      </c>
      <c r="B16" s="35" t="s">
        <v>318</v>
      </c>
      <c r="C16">
        <v>46057.984776757599</v>
      </c>
      <c r="D16">
        <v>950</v>
      </c>
      <c r="E16">
        <v>0</v>
      </c>
      <c r="F16">
        <v>8700000</v>
      </c>
      <c r="G16">
        <v>35055085.5379197</v>
      </c>
    </row>
    <row r="17" spans="1:7">
      <c r="A17">
        <f t="shared" si="0"/>
        <v>56580</v>
      </c>
      <c r="B17" s="35" t="s">
        <v>286</v>
      </c>
      <c r="C17">
        <v>46057.984776757599</v>
      </c>
      <c r="D17">
        <v>950</v>
      </c>
      <c r="E17">
        <v>0</v>
      </c>
      <c r="F17">
        <v>8700000</v>
      </c>
      <c r="G17">
        <v>35055085.5379197</v>
      </c>
    </row>
    <row r="18" spans="1:7">
      <c r="A18">
        <f t="shared" si="0"/>
        <v>57530</v>
      </c>
      <c r="B18" s="35" t="s">
        <v>287</v>
      </c>
      <c r="C18">
        <v>46057.984776757599</v>
      </c>
      <c r="D18">
        <v>950</v>
      </c>
      <c r="E18">
        <v>0</v>
      </c>
      <c r="F18">
        <v>8700000</v>
      </c>
      <c r="G18">
        <v>35055085.5379197</v>
      </c>
    </row>
    <row r="19" spans="1:7">
      <c r="A19">
        <f t="shared" si="0"/>
        <v>58480</v>
      </c>
      <c r="B19" s="35" t="s">
        <v>290</v>
      </c>
      <c r="C19">
        <v>46057.984776757599</v>
      </c>
      <c r="D19">
        <v>950</v>
      </c>
      <c r="E19">
        <v>0</v>
      </c>
      <c r="F19">
        <v>8700000</v>
      </c>
      <c r="G19">
        <v>35055085.5379197</v>
      </c>
    </row>
    <row r="20" spans="1:7">
      <c r="A20">
        <f t="shared" si="0"/>
        <v>59430</v>
      </c>
      <c r="B20" s="35" t="s">
        <v>291</v>
      </c>
      <c r="C20">
        <v>46057.984776757599</v>
      </c>
      <c r="D20">
        <v>950</v>
      </c>
      <c r="E20">
        <v>0</v>
      </c>
      <c r="F20">
        <v>8700000</v>
      </c>
      <c r="G20">
        <v>35055085.5379197</v>
      </c>
    </row>
    <row r="21" spans="1:7">
      <c r="A21">
        <f t="shared" si="0"/>
        <v>60380</v>
      </c>
      <c r="B21" s="35" t="s">
        <v>292</v>
      </c>
      <c r="C21">
        <v>46057.984776757599</v>
      </c>
      <c r="D21">
        <v>950</v>
      </c>
      <c r="E21">
        <v>0</v>
      </c>
      <c r="F21">
        <v>8700000</v>
      </c>
      <c r="G21">
        <v>35055085.5379197</v>
      </c>
    </row>
    <row r="22" spans="1:7">
      <c r="A22">
        <f t="shared" si="0"/>
        <v>61330</v>
      </c>
      <c r="B22" s="35" t="s">
        <v>293</v>
      </c>
      <c r="C22">
        <v>46057.984776757599</v>
      </c>
      <c r="D22">
        <v>950</v>
      </c>
      <c r="E22">
        <v>0</v>
      </c>
      <c r="F22">
        <v>8700000</v>
      </c>
      <c r="G22">
        <v>35055085.5379197</v>
      </c>
    </row>
    <row r="23" spans="1:7">
      <c r="A23">
        <f t="shared" si="0"/>
        <v>62280</v>
      </c>
      <c r="B23" s="35" t="s">
        <v>294</v>
      </c>
      <c r="C23">
        <v>46057.984776757599</v>
      </c>
      <c r="D23">
        <v>950</v>
      </c>
      <c r="E23">
        <v>0</v>
      </c>
      <c r="F23">
        <v>8700000</v>
      </c>
      <c r="G23">
        <v>35055085.5379197</v>
      </c>
    </row>
    <row r="24" spans="1:7">
      <c r="A24">
        <f t="shared" si="0"/>
        <v>63230</v>
      </c>
      <c r="B24" s="35" t="s">
        <v>295</v>
      </c>
      <c r="C24">
        <v>46057.984776757599</v>
      </c>
      <c r="D24">
        <v>950</v>
      </c>
      <c r="E24">
        <v>0</v>
      </c>
      <c r="F24">
        <v>8700000</v>
      </c>
      <c r="G24">
        <v>35055085.5379197</v>
      </c>
    </row>
    <row r="25" spans="1:7">
      <c r="A25">
        <f t="shared" si="0"/>
        <v>64180</v>
      </c>
      <c r="B25" s="35" t="s">
        <v>296</v>
      </c>
      <c r="C25">
        <v>46057.984776757599</v>
      </c>
      <c r="D25">
        <v>950</v>
      </c>
      <c r="E25">
        <v>0</v>
      </c>
      <c r="F25">
        <v>8700000</v>
      </c>
      <c r="G25">
        <v>35055085.5379197</v>
      </c>
    </row>
    <row r="26" spans="1:7">
      <c r="A26">
        <f t="shared" si="0"/>
        <v>65130</v>
      </c>
      <c r="B26" s="35" t="s">
        <v>297</v>
      </c>
      <c r="C26">
        <v>46057.984776757599</v>
      </c>
      <c r="D26">
        <v>950</v>
      </c>
      <c r="E26">
        <v>0</v>
      </c>
      <c r="F26">
        <v>8700000</v>
      </c>
      <c r="G26">
        <v>35055085.5379197</v>
      </c>
    </row>
    <row r="27" spans="1:7">
      <c r="A27">
        <f t="shared" si="0"/>
        <v>66080</v>
      </c>
      <c r="B27" s="35" t="s">
        <v>298</v>
      </c>
      <c r="C27">
        <v>46057.984776757599</v>
      </c>
      <c r="D27">
        <v>950</v>
      </c>
      <c r="E27">
        <v>0</v>
      </c>
      <c r="F27">
        <v>8700000</v>
      </c>
      <c r="G27">
        <v>35055085.5379197</v>
      </c>
    </row>
    <row r="28" spans="1:7">
      <c r="A28">
        <f t="shared" si="0"/>
        <v>67030</v>
      </c>
      <c r="B28" s="35" t="s">
        <v>299</v>
      </c>
      <c r="C28">
        <v>46057.984776757599</v>
      </c>
      <c r="D28">
        <v>950</v>
      </c>
      <c r="E28">
        <v>0</v>
      </c>
      <c r="F28">
        <v>8700000</v>
      </c>
      <c r="G28">
        <v>35055085.5379197</v>
      </c>
    </row>
    <row r="29" spans="1:7">
      <c r="A29">
        <f t="shared" si="0"/>
        <v>67980</v>
      </c>
      <c r="B29" s="35" t="s">
        <v>300</v>
      </c>
      <c r="C29">
        <v>46057.984776757599</v>
      </c>
      <c r="D29">
        <v>950</v>
      </c>
      <c r="E29">
        <v>0</v>
      </c>
      <c r="F29">
        <v>8700000</v>
      </c>
      <c r="G29">
        <v>35055085.5379197</v>
      </c>
    </row>
    <row r="30" spans="1:7">
      <c r="A30">
        <f t="shared" si="0"/>
        <v>68930</v>
      </c>
      <c r="B30" s="35" t="s">
        <v>301</v>
      </c>
      <c r="C30">
        <v>46057.984776757599</v>
      </c>
      <c r="D30">
        <v>950</v>
      </c>
      <c r="E30">
        <v>0</v>
      </c>
      <c r="F30">
        <v>8700000</v>
      </c>
      <c r="G30">
        <v>35055085.5379197</v>
      </c>
    </row>
    <row r="31" spans="1:7">
      <c r="A31">
        <f t="shared" si="0"/>
        <v>69880</v>
      </c>
      <c r="B31" s="35" t="s">
        <v>302</v>
      </c>
      <c r="C31">
        <v>46057.984776757599</v>
      </c>
      <c r="D31">
        <v>950</v>
      </c>
      <c r="E31">
        <v>0</v>
      </c>
      <c r="F31">
        <v>8700000</v>
      </c>
      <c r="G31">
        <v>35055085.5379197</v>
      </c>
    </row>
    <row r="32" spans="1:7">
      <c r="A32">
        <f t="shared" si="0"/>
        <v>70830</v>
      </c>
      <c r="B32" s="35" t="s">
        <v>303</v>
      </c>
      <c r="C32">
        <v>46057.984776757599</v>
      </c>
      <c r="D32">
        <v>950</v>
      </c>
      <c r="E32">
        <v>0</v>
      </c>
      <c r="F32">
        <v>8700000</v>
      </c>
      <c r="G32">
        <v>35055085.5379197</v>
      </c>
    </row>
    <row r="33" spans="1:23">
      <c r="A33">
        <f t="shared" si="0"/>
        <v>71780</v>
      </c>
      <c r="B33" s="35" t="s">
        <v>304</v>
      </c>
      <c r="C33">
        <v>46057.984776757599</v>
      </c>
      <c r="D33">
        <v>950</v>
      </c>
      <c r="E33">
        <v>0</v>
      </c>
      <c r="F33">
        <v>8700000</v>
      </c>
      <c r="G33">
        <v>35055085.5379197</v>
      </c>
    </row>
    <row r="34" spans="1:23">
      <c r="A34">
        <f t="shared" si="0"/>
        <v>72730</v>
      </c>
      <c r="B34" s="35" t="s">
        <v>307</v>
      </c>
      <c r="C34">
        <v>46057.984776757599</v>
      </c>
      <c r="D34">
        <v>950</v>
      </c>
      <c r="E34">
        <v>0</v>
      </c>
      <c r="F34">
        <v>8700000</v>
      </c>
      <c r="G34">
        <v>35055085.5379197</v>
      </c>
    </row>
    <row r="35" spans="1:23">
      <c r="A35">
        <f t="shared" si="0"/>
        <v>73680</v>
      </c>
      <c r="B35" s="35" t="s">
        <v>319</v>
      </c>
      <c r="C35">
        <v>46057.984776757599</v>
      </c>
      <c r="D35">
        <v>950</v>
      </c>
      <c r="E35">
        <v>0</v>
      </c>
      <c r="F35">
        <v>8700000</v>
      </c>
      <c r="G35">
        <v>35055085.5379197</v>
      </c>
    </row>
    <row r="36" spans="1:23">
      <c r="A36">
        <f t="shared" si="0"/>
        <v>74630</v>
      </c>
      <c r="B36" s="35" t="s">
        <v>320</v>
      </c>
      <c r="C36">
        <v>46057.984776757599</v>
      </c>
      <c r="D36">
        <v>950</v>
      </c>
      <c r="E36">
        <v>0</v>
      </c>
      <c r="F36">
        <v>8700000</v>
      </c>
      <c r="G36">
        <v>35055085.5379197</v>
      </c>
    </row>
    <row r="37" spans="1:23">
      <c r="A37">
        <f t="shared" si="0"/>
        <v>75580</v>
      </c>
      <c r="B37" s="35" t="s">
        <v>321</v>
      </c>
      <c r="C37">
        <v>46057.984776757599</v>
      </c>
      <c r="D37">
        <v>950</v>
      </c>
      <c r="E37">
        <v>0</v>
      </c>
      <c r="F37">
        <v>8700000</v>
      </c>
      <c r="G37">
        <v>35055085.5379197</v>
      </c>
    </row>
    <row r="38" spans="1:23">
      <c r="A38">
        <f t="shared" si="0"/>
        <v>76530</v>
      </c>
      <c r="B38" s="35" t="s">
        <v>322</v>
      </c>
      <c r="C38">
        <v>46057.984776757599</v>
      </c>
      <c r="D38">
        <v>950</v>
      </c>
      <c r="E38">
        <v>0</v>
      </c>
      <c r="F38">
        <v>8700000</v>
      </c>
      <c r="G38">
        <v>35055085.5379197</v>
      </c>
    </row>
    <row r="39" spans="1:23">
      <c r="A39">
        <f t="shared" si="0"/>
        <v>77480</v>
      </c>
      <c r="B39" s="35" t="s">
        <v>323</v>
      </c>
      <c r="C39">
        <v>46057.984776757599</v>
      </c>
      <c r="D39">
        <v>950</v>
      </c>
      <c r="E39">
        <v>0</v>
      </c>
      <c r="F39">
        <v>8700000</v>
      </c>
      <c r="G39">
        <v>35055085.5379197</v>
      </c>
    </row>
    <row r="40" spans="1:23">
      <c r="A40">
        <f t="shared" si="0"/>
        <v>78430</v>
      </c>
      <c r="B40" s="35" t="s">
        <v>324</v>
      </c>
      <c r="C40">
        <v>46057.984776757599</v>
      </c>
      <c r="D40">
        <v>950</v>
      </c>
      <c r="E40">
        <v>0</v>
      </c>
      <c r="F40">
        <v>8700000</v>
      </c>
      <c r="G40">
        <v>35055085.5379197</v>
      </c>
    </row>
    <row r="41" spans="1:23">
      <c r="A41">
        <f t="shared" si="0"/>
        <v>79380</v>
      </c>
      <c r="B41" s="35" t="s">
        <v>126</v>
      </c>
      <c r="C41">
        <v>46057.984776757599</v>
      </c>
      <c r="D41">
        <v>950</v>
      </c>
      <c r="E41">
        <v>0</v>
      </c>
      <c r="F41">
        <v>8700000</v>
      </c>
      <c r="G41">
        <v>35055085.5379197</v>
      </c>
    </row>
    <row r="42" spans="1:23">
      <c r="A42">
        <f t="shared" si="0"/>
        <v>80330</v>
      </c>
      <c r="B42" s="35" t="s">
        <v>325</v>
      </c>
      <c r="C42">
        <v>46057.984776757599</v>
      </c>
      <c r="D42">
        <v>950</v>
      </c>
      <c r="E42">
        <v>0</v>
      </c>
      <c r="F42">
        <v>8700000</v>
      </c>
      <c r="G42">
        <v>35055085.5379197</v>
      </c>
    </row>
    <row r="43" spans="1:23">
      <c r="A43">
        <f t="shared" si="0"/>
        <v>81280</v>
      </c>
      <c r="B43" s="35" t="s">
        <v>326</v>
      </c>
      <c r="C43">
        <v>46057.984776757599</v>
      </c>
      <c r="D43">
        <v>950</v>
      </c>
      <c r="E43" s="32">
        <v>0</v>
      </c>
      <c r="F43">
        <v>8700000</v>
      </c>
      <c r="G43">
        <v>35055085.5379197</v>
      </c>
    </row>
    <row r="44" spans="1:23">
      <c r="A44">
        <f t="shared" si="0"/>
        <v>82230</v>
      </c>
      <c r="B44" s="35" t="s">
        <v>327</v>
      </c>
      <c r="C44">
        <v>46057.984776757599</v>
      </c>
      <c r="D44">
        <v>950</v>
      </c>
      <c r="E44" s="32">
        <v>4.3655745685100497E-11</v>
      </c>
      <c r="F44">
        <v>8700000</v>
      </c>
      <c r="G44">
        <v>35055085.5379197</v>
      </c>
      <c r="W44" s="32"/>
    </row>
    <row r="45" spans="1:23">
      <c r="A45">
        <f t="shared" si="0"/>
        <v>83180</v>
      </c>
      <c r="B45" s="35" t="s">
        <v>328</v>
      </c>
      <c r="C45">
        <v>46057.984776757599</v>
      </c>
      <c r="D45">
        <v>950</v>
      </c>
      <c r="E45">
        <v>0</v>
      </c>
      <c r="F45">
        <v>8700000</v>
      </c>
      <c r="G45">
        <v>35055085.5379197</v>
      </c>
    </row>
    <row r="46" spans="1:23">
      <c r="A46">
        <f t="shared" si="0"/>
        <v>84130</v>
      </c>
      <c r="B46" s="35" t="s">
        <v>329</v>
      </c>
      <c r="C46">
        <v>46057.984776757599</v>
      </c>
      <c r="D46">
        <v>950</v>
      </c>
      <c r="E46">
        <v>0</v>
      </c>
      <c r="F46">
        <v>8700000</v>
      </c>
      <c r="G46">
        <v>35055085.5379197</v>
      </c>
    </row>
    <row r="47" spans="1:23">
      <c r="A47">
        <f t="shared" si="0"/>
        <v>85080</v>
      </c>
      <c r="B47" s="35" t="s">
        <v>305</v>
      </c>
      <c r="C47">
        <v>46057.984776757599</v>
      </c>
      <c r="D47">
        <v>950</v>
      </c>
      <c r="E47">
        <v>0</v>
      </c>
      <c r="F47">
        <v>8700000</v>
      </c>
      <c r="G47">
        <v>35055085.5379197</v>
      </c>
    </row>
    <row r="48" spans="1:23">
      <c r="A48">
        <f t="shared" si="0"/>
        <v>86030</v>
      </c>
      <c r="B48" s="35" t="s">
        <v>288</v>
      </c>
      <c r="C48">
        <v>46057.984776757599</v>
      </c>
      <c r="D48">
        <v>950</v>
      </c>
      <c r="E48">
        <v>0</v>
      </c>
      <c r="F48">
        <v>8700000</v>
      </c>
      <c r="G48">
        <v>35055085.5379197</v>
      </c>
    </row>
    <row r="49" spans="1:23">
      <c r="A49">
        <f t="shared" si="0"/>
        <v>86980</v>
      </c>
      <c r="B49" s="35" t="s">
        <v>306</v>
      </c>
      <c r="C49">
        <v>46057.984776757599</v>
      </c>
      <c r="D49">
        <v>950</v>
      </c>
      <c r="E49">
        <v>0</v>
      </c>
      <c r="F49">
        <v>8700000</v>
      </c>
      <c r="G49">
        <v>35055085.5379197</v>
      </c>
    </row>
    <row r="50" spans="1:23">
      <c r="A50">
        <f t="shared" si="0"/>
        <v>87930</v>
      </c>
      <c r="B50" s="35" t="s">
        <v>289</v>
      </c>
      <c r="C50">
        <v>46057.984776757599</v>
      </c>
      <c r="D50">
        <v>950</v>
      </c>
      <c r="E50">
        <v>0</v>
      </c>
      <c r="F50">
        <v>8700000</v>
      </c>
      <c r="G50">
        <v>35055085.5379197</v>
      </c>
    </row>
    <row r="51" spans="1:23">
      <c r="A51">
        <f t="shared" si="0"/>
        <v>88880</v>
      </c>
      <c r="B51" s="35" t="s">
        <v>274</v>
      </c>
      <c r="C51">
        <v>46057.984776757599</v>
      </c>
      <c r="D51">
        <v>950</v>
      </c>
      <c r="E51">
        <v>0</v>
      </c>
      <c r="F51">
        <v>8700000</v>
      </c>
      <c r="G51">
        <v>35055085.5379197</v>
      </c>
    </row>
    <row r="52" spans="1:23">
      <c r="A52">
        <f t="shared" si="0"/>
        <v>89830</v>
      </c>
      <c r="B52" s="35" t="s">
        <v>253</v>
      </c>
      <c r="C52">
        <v>46057.984776757599</v>
      </c>
      <c r="D52">
        <v>950</v>
      </c>
      <c r="E52">
        <v>0</v>
      </c>
      <c r="F52">
        <v>8700000</v>
      </c>
      <c r="G52">
        <v>35055085.5379197</v>
      </c>
    </row>
    <row r="53" spans="1:23">
      <c r="A53">
        <f t="shared" si="0"/>
        <v>90780</v>
      </c>
      <c r="B53" s="35" t="s">
        <v>254</v>
      </c>
      <c r="C53">
        <v>46057.984776757599</v>
      </c>
      <c r="D53">
        <v>950</v>
      </c>
      <c r="E53">
        <v>0</v>
      </c>
      <c r="F53">
        <v>8700000</v>
      </c>
      <c r="G53">
        <v>35055085.5379197</v>
      </c>
    </row>
    <row r="54" spans="1:23">
      <c r="A54">
        <f t="shared" si="0"/>
        <v>91730</v>
      </c>
      <c r="B54" s="35" t="s">
        <v>255</v>
      </c>
      <c r="C54">
        <v>46057.984776757599</v>
      </c>
      <c r="D54">
        <v>950</v>
      </c>
      <c r="E54" s="32">
        <v>0</v>
      </c>
      <c r="F54">
        <v>8700000</v>
      </c>
      <c r="G54">
        <v>35055085.5379197</v>
      </c>
    </row>
    <row r="55" spans="1:23">
      <c r="A55">
        <f t="shared" si="0"/>
        <v>92680</v>
      </c>
      <c r="B55" s="35" t="s">
        <v>256</v>
      </c>
      <c r="C55">
        <v>46057.984776757599</v>
      </c>
      <c r="D55">
        <v>950</v>
      </c>
      <c r="E55" s="32">
        <v>7.4505805969238199E-9</v>
      </c>
      <c r="F55">
        <v>8700000</v>
      </c>
      <c r="G55">
        <v>35055085.5379197</v>
      </c>
      <c r="W55" s="32"/>
    </row>
    <row r="56" spans="1:23">
      <c r="A56">
        <f t="shared" si="0"/>
        <v>93630</v>
      </c>
      <c r="B56" s="35" t="s">
        <v>257</v>
      </c>
      <c r="C56">
        <v>46057.984776757599</v>
      </c>
      <c r="D56">
        <v>950</v>
      </c>
      <c r="E56">
        <v>0</v>
      </c>
      <c r="F56">
        <v>8700000</v>
      </c>
      <c r="G56">
        <v>35055085.5379197</v>
      </c>
    </row>
    <row r="57" spans="1:23">
      <c r="A57">
        <f t="shared" si="0"/>
        <v>94580</v>
      </c>
      <c r="B57" s="35" t="s">
        <v>258</v>
      </c>
      <c r="C57">
        <v>46057.984776757599</v>
      </c>
      <c r="D57">
        <v>950</v>
      </c>
      <c r="E57">
        <v>0</v>
      </c>
      <c r="F57">
        <v>8700000</v>
      </c>
      <c r="G57">
        <v>35055085.5379197</v>
      </c>
    </row>
    <row r="58" spans="1:23">
      <c r="A58">
        <f t="shared" si="0"/>
        <v>95530</v>
      </c>
      <c r="B58" s="35" t="s">
        <v>259</v>
      </c>
      <c r="C58">
        <v>46057.984776757599</v>
      </c>
      <c r="D58">
        <v>950</v>
      </c>
      <c r="E58" s="32">
        <v>3.7252902984619099E-9</v>
      </c>
      <c r="F58">
        <v>8700000</v>
      </c>
      <c r="G58">
        <v>35055085.5379197</v>
      </c>
      <c r="W58" s="32"/>
    </row>
    <row r="59" spans="1:23">
      <c r="A59">
        <f t="shared" si="0"/>
        <v>96480</v>
      </c>
      <c r="B59" s="35" t="s">
        <v>260</v>
      </c>
      <c r="C59">
        <v>46057.984776757599</v>
      </c>
      <c r="D59">
        <v>950</v>
      </c>
      <c r="E59" s="32">
        <v>0</v>
      </c>
      <c r="F59">
        <v>8700000</v>
      </c>
      <c r="G59">
        <v>35055085.5379197</v>
      </c>
    </row>
    <row r="60" spans="1:23">
      <c r="A60">
        <f t="shared" si="0"/>
        <v>97430</v>
      </c>
      <c r="B60" s="35" t="s">
        <v>261</v>
      </c>
      <c r="C60">
        <v>46057.984776757599</v>
      </c>
      <c r="D60">
        <v>950</v>
      </c>
      <c r="E60" s="32">
        <v>0</v>
      </c>
      <c r="F60">
        <v>8700000</v>
      </c>
      <c r="G60">
        <v>35055085.5379197</v>
      </c>
    </row>
    <row r="61" spans="1:23">
      <c r="A61">
        <f t="shared" si="0"/>
        <v>98380</v>
      </c>
      <c r="B61" s="35" t="s">
        <v>262</v>
      </c>
      <c r="C61">
        <v>46057.984776757599</v>
      </c>
      <c r="D61">
        <v>950</v>
      </c>
      <c r="E61" s="32">
        <v>1.86264514923095E-9</v>
      </c>
      <c r="F61">
        <v>8700000</v>
      </c>
      <c r="G61">
        <v>35055085.5379197</v>
      </c>
      <c r="W61" s="32"/>
    </row>
    <row r="62" spans="1:23">
      <c r="A62">
        <f t="shared" si="0"/>
        <v>99330</v>
      </c>
      <c r="B62" s="35" t="s">
        <v>263</v>
      </c>
      <c r="C62">
        <v>46057.984776757599</v>
      </c>
      <c r="D62">
        <v>950</v>
      </c>
      <c r="E62" s="32">
        <v>1.86264514923095E-9</v>
      </c>
      <c r="F62">
        <v>8700000</v>
      </c>
      <c r="G62">
        <v>35055085.5379197</v>
      </c>
      <c r="W62" s="32"/>
    </row>
    <row r="63" spans="1:23">
      <c r="A63">
        <f t="shared" si="0"/>
        <v>100280</v>
      </c>
      <c r="B63" s="35" t="s">
        <v>264</v>
      </c>
      <c r="C63">
        <v>46057.984776757599</v>
      </c>
      <c r="D63">
        <v>950</v>
      </c>
      <c r="E63">
        <v>0</v>
      </c>
      <c r="F63">
        <v>8700000</v>
      </c>
      <c r="G63">
        <v>35055085.5379197</v>
      </c>
    </row>
    <row r="64" spans="1:23">
      <c r="A64">
        <f t="shared" si="0"/>
        <v>101230</v>
      </c>
      <c r="B64" s="35" t="s">
        <v>265</v>
      </c>
      <c r="C64">
        <v>46057.984776757599</v>
      </c>
      <c r="D64">
        <v>950</v>
      </c>
      <c r="E64" s="32">
        <v>0</v>
      </c>
      <c r="F64">
        <v>8700000</v>
      </c>
      <c r="G64">
        <v>35055085.5379197</v>
      </c>
    </row>
    <row r="65" spans="1:23">
      <c r="A65">
        <f t="shared" si="0"/>
        <v>102180</v>
      </c>
      <c r="B65" s="35" t="s">
        <v>266</v>
      </c>
      <c r="C65">
        <v>46057.984776757599</v>
      </c>
      <c r="D65">
        <v>950</v>
      </c>
      <c r="E65" s="32">
        <v>-4.65661287307739E-10</v>
      </c>
      <c r="F65">
        <v>8700000</v>
      </c>
      <c r="G65">
        <v>35055085.5379197</v>
      </c>
      <c r="W65" s="32"/>
    </row>
    <row r="66" spans="1:23">
      <c r="A66">
        <f t="shared" si="0"/>
        <v>103130</v>
      </c>
      <c r="B66" s="35" t="s">
        <v>267</v>
      </c>
      <c r="C66">
        <v>46057.984776757599</v>
      </c>
      <c r="D66">
        <v>950</v>
      </c>
      <c r="E66">
        <v>0</v>
      </c>
      <c r="F66">
        <v>8700000</v>
      </c>
      <c r="G66">
        <v>35055085.5379197</v>
      </c>
    </row>
    <row r="67" spans="1:23">
      <c r="A67">
        <f t="shared" si="0"/>
        <v>104080</v>
      </c>
      <c r="B67" s="35" t="s">
        <v>268</v>
      </c>
      <c r="C67">
        <v>46057.984776757599</v>
      </c>
      <c r="D67">
        <v>950</v>
      </c>
      <c r="E67" s="32">
        <v>1.16415321826934E-10</v>
      </c>
      <c r="F67">
        <v>8700000</v>
      </c>
      <c r="G67">
        <v>35055085.5379197</v>
      </c>
      <c r="W67" s="32"/>
    </row>
    <row r="68" spans="1:23">
      <c r="A68">
        <f t="shared" ref="A68:A70" si="2">A67+D68</f>
        <v>105030</v>
      </c>
      <c r="B68" s="35" t="s">
        <v>269</v>
      </c>
      <c r="C68">
        <v>46057.984776757599</v>
      </c>
      <c r="D68">
        <v>950</v>
      </c>
      <c r="E68">
        <v>0</v>
      </c>
      <c r="F68">
        <v>8700000</v>
      </c>
      <c r="G68">
        <v>35055085.5379197</v>
      </c>
    </row>
    <row r="69" spans="1:23">
      <c r="A69">
        <f t="shared" si="2"/>
        <v>105980</v>
      </c>
      <c r="B69" s="35" t="s">
        <v>283</v>
      </c>
      <c r="C69">
        <v>46057.984776757599</v>
      </c>
      <c r="D69">
        <v>950</v>
      </c>
      <c r="E69">
        <v>0</v>
      </c>
      <c r="F69">
        <v>8700000</v>
      </c>
      <c r="G69">
        <v>35055085.5379197</v>
      </c>
    </row>
    <row r="70" spans="1:23">
      <c r="A70">
        <f t="shared" si="2"/>
        <v>106930</v>
      </c>
      <c r="B70" s="35" t="s">
        <v>277</v>
      </c>
      <c r="C70">
        <v>46057.984776757599</v>
      </c>
      <c r="D70">
        <v>950</v>
      </c>
      <c r="E70">
        <v>0</v>
      </c>
      <c r="F70">
        <v>8700000</v>
      </c>
      <c r="G70">
        <v>35055085.5379197</v>
      </c>
    </row>
    <row r="71" spans="1:23">
      <c r="B71" s="35" t="s">
        <v>243</v>
      </c>
      <c r="C71">
        <v>46660.304395045197</v>
      </c>
      <c r="D71">
        <v>3600</v>
      </c>
      <c r="E71">
        <v>39151623.807662196</v>
      </c>
      <c r="F71">
        <v>3240000</v>
      </c>
      <c r="G71">
        <v>203888719.629825</v>
      </c>
    </row>
    <row r="72" spans="1:23">
      <c r="B72" s="35" t="s">
        <v>433</v>
      </c>
      <c r="C72">
        <v>46660.304396400403</v>
      </c>
      <c r="D72">
        <v>3000</v>
      </c>
      <c r="E72">
        <v>32626353.173051801</v>
      </c>
      <c r="F72">
        <v>2700000</v>
      </c>
      <c r="G72">
        <v>169907266.36225301</v>
      </c>
    </row>
    <row r="73" spans="1:23">
      <c r="B73" s="35" t="s">
        <v>431</v>
      </c>
      <c r="C73">
        <v>46660.304401820998</v>
      </c>
      <c r="D73">
        <v>1800</v>
      </c>
      <c r="E73">
        <v>19575811.903831098</v>
      </c>
      <c r="F73">
        <v>1620000</v>
      </c>
      <c r="G73">
        <v>101944359.82710899</v>
      </c>
    </row>
    <row r="74" spans="1:23">
      <c r="B74" s="35" t="s">
        <v>249</v>
      </c>
      <c r="C74">
        <v>140871.050153121</v>
      </c>
      <c r="D74">
        <v>1080</v>
      </c>
      <c r="E74">
        <v>2332608871.1652098</v>
      </c>
      <c r="F74">
        <v>526500000</v>
      </c>
      <c r="G74">
        <v>1958249605.33058</v>
      </c>
    </row>
    <row r="75" spans="1:23">
      <c r="B75" s="35" t="s">
        <v>248</v>
      </c>
      <c r="C75">
        <v>141018.172655829</v>
      </c>
      <c r="D75">
        <v>1080</v>
      </c>
      <c r="E75">
        <v>2332449978.8622899</v>
      </c>
      <c r="F75">
        <v>526500000</v>
      </c>
      <c r="G75">
        <v>1958249605.33058</v>
      </c>
    </row>
    <row r="76" spans="1:23">
      <c r="B76" s="35" t="s">
        <v>246</v>
      </c>
      <c r="C76">
        <v>142665.35288622699</v>
      </c>
      <c r="D76">
        <v>1080</v>
      </c>
      <c r="E76">
        <v>2330671024.21346</v>
      </c>
      <c r="F76">
        <v>526500000</v>
      </c>
      <c r="G76">
        <v>1958249605.33058</v>
      </c>
    </row>
  </sheetData>
  <autoFilter ref="B1:G1" xr:uid="{ADB45FAB-F309-478C-B948-1331583348A2}">
    <sortState xmlns:xlrd2="http://schemas.microsoft.com/office/spreadsheetml/2017/richdata2" ref="B2:G76">
      <sortCondition ref="C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AE44-6D02-4713-B096-43068B6E985A}">
  <sheetPr>
    <tabColor theme="5"/>
  </sheetPr>
  <dimension ref="A1:W67"/>
  <sheetViews>
    <sheetView workbookViewId="0">
      <selection activeCell="L35" sqref="L35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240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240</v>
      </c>
    </row>
    <row r="2" spans="1:12">
      <c r="A2">
        <f>D2</f>
        <v>135</v>
      </c>
      <c r="B2" t="s">
        <v>493</v>
      </c>
      <c r="C2">
        <v>0</v>
      </c>
      <c r="D2">
        <v>135</v>
      </c>
      <c r="E2">
        <v>365714199.78378803</v>
      </c>
      <c r="F2">
        <v>28350000</v>
      </c>
      <c r="G2">
        <v>200796610.312168</v>
      </c>
      <c r="J2">
        <v>4351.3472792449802</v>
      </c>
      <c r="K2">
        <v>39890</v>
      </c>
    </row>
    <row r="3" spans="1:12">
      <c r="A3">
        <f>A2+D3</f>
        <v>285</v>
      </c>
      <c r="B3" t="s">
        <v>502</v>
      </c>
      <c r="C3">
        <v>0</v>
      </c>
      <c r="D3">
        <v>150</v>
      </c>
      <c r="E3">
        <v>406456305.00947899</v>
      </c>
      <c r="F3">
        <v>31500000</v>
      </c>
      <c r="G3">
        <v>223107344.78954101</v>
      </c>
      <c r="J3">
        <v>30024.296226790299</v>
      </c>
      <c r="K3">
        <v>39560</v>
      </c>
      <c r="L3" s="35"/>
    </row>
    <row r="4" spans="1:12">
      <c r="A4">
        <f>A3+D4</f>
        <v>420</v>
      </c>
      <c r="B4" t="s">
        <v>511</v>
      </c>
      <c r="C4">
        <v>0</v>
      </c>
      <c r="D4">
        <v>135</v>
      </c>
      <c r="E4">
        <v>365908148.443937</v>
      </c>
      <c r="F4">
        <v>28350000</v>
      </c>
      <c r="G4">
        <v>200796610.312168</v>
      </c>
      <c r="J4">
        <v>36551.317145657798</v>
      </c>
      <c r="K4">
        <v>35371</v>
      </c>
    </row>
    <row r="5" spans="1:12">
      <c r="A5">
        <f t="shared" ref="A5:A54" si="0">A4+D5</f>
        <v>570</v>
      </c>
      <c r="B5" t="s">
        <v>519</v>
      </c>
      <c r="C5">
        <v>0</v>
      </c>
      <c r="D5">
        <v>150</v>
      </c>
      <c r="E5">
        <v>406697061.60211802</v>
      </c>
      <c r="F5">
        <v>31500000</v>
      </c>
      <c r="G5">
        <v>223107344.78954101</v>
      </c>
      <c r="J5">
        <v>38291.856057355799</v>
      </c>
      <c r="K5">
        <v>34650</v>
      </c>
    </row>
    <row r="6" spans="1:12">
      <c r="A6">
        <f t="shared" si="0"/>
        <v>690</v>
      </c>
      <c r="B6" t="s">
        <v>528</v>
      </c>
      <c r="C6">
        <v>0</v>
      </c>
      <c r="D6">
        <v>120</v>
      </c>
      <c r="E6">
        <v>325461001.28994501</v>
      </c>
      <c r="F6">
        <v>25200000</v>
      </c>
      <c r="G6">
        <v>178485875.83479401</v>
      </c>
      <c r="J6">
        <v>40032.394969053799</v>
      </c>
      <c r="K6">
        <v>33240</v>
      </c>
    </row>
    <row r="7" spans="1:12">
      <c r="A7">
        <f t="shared" si="0"/>
        <v>1640</v>
      </c>
      <c r="B7" t="s">
        <v>530</v>
      </c>
      <c r="C7">
        <v>14570.244169543001</v>
      </c>
      <c r="D7">
        <v>950</v>
      </c>
      <c r="E7">
        <v>29913353.576853901</v>
      </c>
      <c r="F7">
        <v>8700000</v>
      </c>
      <c r="G7">
        <v>35055085.5379197</v>
      </c>
      <c r="J7">
        <v>41772.9338807518</v>
      </c>
      <c r="K7">
        <v>30200</v>
      </c>
    </row>
    <row r="8" spans="1:12">
      <c r="A8">
        <f t="shared" si="0"/>
        <v>8290</v>
      </c>
      <c r="B8" t="s">
        <v>536</v>
      </c>
      <c r="C8">
        <v>14571.745224079101</v>
      </c>
      <c r="D8">
        <v>6650</v>
      </c>
      <c r="E8">
        <v>209383492.96179301</v>
      </c>
      <c r="F8">
        <v>60900000</v>
      </c>
      <c r="G8">
        <v>245385598.70191899</v>
      </c>
      <c r="J8">
        <v>43513.4727924498</v>
      </c>
      <c r="K8">
        <v>21210</v>
      </c>
    </row>
    <row r="9" spans="1:12">
      <c r="A9">
        <f t="shared" si="0"/>
        <v>9240</v>
      </c>
      <c r="B9" t="s">
        <v>526</v>
      </c>
      <c r="C9">
        <v>14587.281801183301</v>
      </c>
      <c r="D9">
        <v>950</v>
      </c>
      <c r="E9">
        <v>29897167.8267955</v>
      </c>
      <c r="F9">
        <v>8700000</v>
      </c>
      <c r="G9">
        <v>35055085.5379197</v>
      </c>
    </row>
    <row r="10" spans="1:12">
      <c r="A10">
        <f t="shared" si="0"/>
        <v>9270</v>
      </c>
      <c r="B10" t="s">
        <v>537</v>
      </c>
      <c r="C10">
        <v>14606.882658098801</v>
      </c>
      <c r="D10">
        <v>30</v>
      </c>
      <c r="E10">
        <v>41669790.079920404</v>
      </c>
      <c r="F10">
        <v>9500000</v>
      </c>
      <c r="G10">
        <v>32607996.5596634</v>
      </c>
    </row>
    <row r="11" spans="1:12">
      <c r="A11">
        <f t="shared" si="0"/>
        <v>9300</v>
      </c>
      <c r="B11" t="s">
        <v>538</v>
      </c>
      <c r="C11">
        <v>14606.882658098801</v>
      </c>
      <c r="D11">
        <v>30</v>
      </c>
      <c r="E11">
        <v>41669790.079920404</v>
      </c>
      <c r="F11">
        <v>9500000</v>
      </c>
      <c r="G11">
        <v>32607996.5596634</v>
      </c>
    </row>
    <row r="12" spans="1:12">
      <c r="A12">
        <f t="shared" si="0"/>
        <v>9330</v>
      </c>
      <c r="B12" t="s">
        <v>539</v>
      </c>
      <c r="C12">
        <v>14606.882658098801</v>
      </c>
      <c r="D12">
        <v>30</v>
      </c>
      <c r="E12">
        <v>41669790.079920404</v>
      </c>
      <c r="F12">
        <v>9500000</v>
      </c>
      <c r="G12">
        <v>32607996.5596634</v>
      </c>
    </row>
    <row r="13" spans="1:12">
      <c r="A13">
        <f t="shared" si="0"/>
        <v>10280</v>
      </c>
      <c r="B13" t="s">
        <v>488</v>
      </c>
      <c r="C13">
        <v>14630.143694117</v>
      </c>
      <c r="D13">
        <v>950</v>
      </c>
      <c r="E13">
        <v>29856449.028508499</v>
      </c>
      <c r="F13">
        <v>8700000</v>
      </c>
      <c r="G13">
        <v>35055085.5379197</v>
      </c>
    </row>
    <row r="14" spans="1:12">
      <c r="A14">
        <f t="shared" si="0"/>
        <v>11230</v>
      </c>
      <c r="B14" t="s">
        <v>256</v>
      </c>
      <c r="C14">
        <v>14632.1047321887</v>
      </c>
      <c r="D14">
        <v>950</v>
      </c>
      <c r="E14">
        <v>29854586.042340402</v>
      </c>
      <c r="F14">
        <v>8700000</v>
      </c>
      <c r="G14">
        <v>35055085.5379197</v>
      </c>
    </row>
    <row r="15" spans="1:12">
      <c r="A15">
        <f t="shared" si="0"/>
        <v>12180</v>
      </c>
      <c r="B15" t="s">
        <v>490</v>
      </c>
      <c r="C15">
        <v>14632.4930292974</v>
      </c>
      <c r="D15">
        <v>950</v>
      </c>
      <c r="E15">
        <v>29854217.160087101</v>
      </c>
      <c r="F15">
        <v>8700000</v>
      </c>
      <c r="G15">
        <v>35055085.5379197</v>
      </c>
    </row>
    <row r="16" spans="1:12">
      <c r="A16">
        <f t="shared" si="0"/>
        <v>13130</v>
      </c>
      <c r="B16" t="s">
        <v>495</v>
      </c>
      <c r="C16">
        <v>14635.7387693117</v>
      </c>
      <c r="D16">
        <v>950</v>
      </c>
      <c r="E16">
        <v>29851133.707073599</v>
      </c>
      <c r="F16">
        <v>8700000</v>
      </c>
      <c r="G16">
        <v>35055085.5379197</v>
      </c>
    </row>
    <row r="17" spans="1:7">
      <c r="A17">
        <f t="shared" si="0"/>
        <v>14080</v>
      </c>
      <c r="B17" t="s">
        <v>499</v>
      </c>
      <c r="C17">
        <v>14639.0318873384</v>
      </c>
      <c r="D17">
        <v>950</v>
      </c>
      <c r="E17">
        <v>29848005.244948201</v>
      </c>
      <c r="F17">
        <v>8700000</v>
      </c>
      <c r="G17">
        <v>35055085.5379197</v>
      </c>
    </row>
    <row r="18" spans="1:7">
      <c r="A18">
        <f t="shared" si="0"/>
        <v>15030</v>
      </c>
      <c r="B18" t="s">
        <v>516</v>
      </c>
      <c r="C18">
        <v>14639.1975491101</v>
      </c>
      <c r="D18">
        <v>950</v>
      </c>
      <c r="E18">
        <v>29847847.866265099</v>
      </c>
      <c r="F18">
        <v>8700000</v>
      </c>
      <c r="G18">
        <v>35055085.5379197</v>
      </c>
    </row>
    <row r="19" spans="1:7">
      <c r="A19">
        <f t="shared" si="0"/>
        <v>15980</v>
      </c>
      <c r="B19" t="s">
        <v>504</v>
      </c>
      <c r="C19">
        <v>14643.027562641801</v>
      </c>
      <c r="D19">
        <v>950</v>
      </c>
      <c r="E19">
        <v>29844209.353410002</v>
      </c>
      <c r="F19">
        <v>8700000</v>
      </c>
      <c r="G19">
        <v>35055085.5379197</v>
      </c>
    </row>
    <row r="20" spans="1:7">
      <c r="A20">
        <f t="shared" si="0"/>
        <v>16930</v>
      </c>
      <c r="B20" t="s">
        <v>513</v>
      </c>
      <c r="C20">
        <v>14643.913274815</v>
      </c>
      <c r="D20">
        <v>950</v>
      </c>
      <c r="E20">
        <v>29843367.926845402</v>
      </c>
      <c r="F20">
        <v>8700000</v>
      </c>
      <c r="G20">
        <v>35055085.5379197</v>
      </c>
    </row>
    <row r="21" spans="1:7">
      <c r="A21">
        <f t="shared" si="0"/>
        <v>17880</v>
      </c>
      <c r="B21" t="s">
        <v>508</v>
      </c>
      <c r="C21">
        <v>14646.0108714003</v>
      </c>
      <c r="D21">
        <v>950</v>
      </c>
      <c r="E21">
        <v>29841375.2100894</v>
      </c>
      <c r="F21">
        <v>8700000</v>
      </c>
      <c r="G21">
        <v>35055085.5379197</v>
      </c>
    </row>
    <row r="22" spans="1:7">
      <c r="A22">
        <f t="shared" si="0"/>
        <v>17940</v>
      </c>
      <c r="B22" t="s">
        <v>534</v>
      </c>
      <c r="C22">
        <v>14852.549519828701</v>
      </c>
      <c r="D22">
        <v>60</v>
      </c>
      <c r="E22">
        <v>83324840.132326603</v>
      </c>
      <c r="F22">
        <v>19000000</v>
      </c>
      <c r="G22">
        <v>65215993.103516303</v>
      </c>
    </row>
    <row r="23" spans="1:7">
      <c r="A23">
        <f t="shared" si="0"/>
        <v>18000</v>
      </c>
      <c r="B23" t="s">
        <v>532</v>
      </c>
      <c r="C23">
        <v>15100.679457997499</v>
      </c>
      <c r="D23">
        <v>60</v>
      </c>
      <c r="E23">
        <v>83309952.336036503</v>
      </c>
      <c r="F23">
        <v>19000000</v>
      </c>
      <c r="G23">
        <v>65215993.103516303</v>
      </c>
    </row>
    <row r="24" spans="1:7">
      <c r="A24">
        <f t="shared" si="0"/>
        <v>18030</v>
      </c>
      <c r="B24" t="s">
        <v>529</v>
      </c>
      <c r="C24">
        <v>15225.675951331301</v>
      </c>
      <c r="D24">
        <v>30</v>
      </c>
      <c r="E24">
        <v>41651226.281123497</v>
      </c>
      <c r="F24">
        <v>9500000</v>
      </c>
      <c r="G24">
        <v>32607996.5596634</v>
      </c>
    </row>
    <row r="25" spans="1:7">
      <c r="A25">
        <f t="shared" si="0"/>
        <v>18120</v>
      </c>
      <c r="B25" t="s">
        <v>525</v>
      </c>
      <c r="C25">
        <v>15477.546127989801</v>
      </c>
      <c r="D25">
        <v>90</v>
      </c>
      <c r="E25">
        <v>124931010.49585</v>
      </c>
      <c r="F25">
        <v>28500000</v>
      </c>
      <c r="G25">
        <v>97823989.647369295</v>
      </c>
    </row>
    <row r="26" spans="1:7">
      <c r="A26">
        <f t="shared" si="0"/>
        <v>18180</v>
      </c>
      <c r="B26" t="s">
        <v>523</v>
      </c>
      <c r="C26">
        <v>15604.4267794397</v>
      </c>
      <c r="D26">
        <v>60</v>
      </c>
      <c r="E26">
        <v>83279727.496749893</v>
      </c>
      <c r="F26">
        <v>19000000</v>
      </c>
      <c r="G26">
        <v>65215993.103516303</v>
      </c>
    </row>
    <row r="27" spans="1:7">
      <c r="A27">
        <f t="shared" si="0"/>
        <v>18264</v>
      </c>
      <c r="B27" t="s">
        <v>522</v>
      </c>
      <c r="C27">
        <v>15731.941670583599</v>
      </c>
      <c r="D27">
        <v>84</v>
      </c>
      <c r="E27">
        <v>116580907.238269</v>
      </c>
      <c r="F27">
        <v>26600000</v>
      </c>
      <c r="G27">
        <v>91302390.338598698</v>
      </c>
    </row>
    <row r="28" spans="1:7">
      <c r="A28">
        <f t="shared" si="0"/>
        <v>18294</v>
      </c>
      <c r="B28" t="s">
        <v>520</v>
      </c>
      <c r="C28">
        <v>15860.094550645101</v>
      </c>
      <c r="D28">
        <v>30</v>
      </c>
      <c r="E28">
        <v>41632193.723144002</v>
      </c>
      <c r="F28">
        <v>9500000</v>
      </c>
      <c r="G28">
        <v>32607996.5596634</v>
      </c>
    </row>
    <row r="29" spans="1:7">
      <c r="A29">
        <f t="shared" si="0"/>
        <v>18384</v>
      </c>
      <c r="B29" t="s">
        <v>517</v>
      </c>
      <c r="C29">
        <v>16118.3247737619</v>
      </c>
      <c r="D29">
        <v>90</v>
      </c>
      <c r="E29">
        <v>124873340.41773</v>
      </c>
      <c r="F29">
        <v>28500000</v>
      </c>
      <c r="G29">
        <v>97823989.647369295</v>
      </c>
    </row>
    <row r="30" spans="1:7">
      <c r="A30">
        <f t="shared" si="0"/>
        <v>18474</v>
      </c>
      <c r="B30" t="s">
        <v>515</v>
      </c>
      <c r="C30">
        <v>16248.409230605001</v>
      </c>
      <c r="D30">
        <v>90</v>
      </c>
      <c r="E30">
        <v>124861632.816614</v>
      </c>
      <c r="F30">
        <v>28500000</v>
      </c>
      <c r="G30">
        <v>97823989.647369295</v>
      </c>
    </row>
    <row r="31" spans="1:7">
      <c r="A31">
        <f t="shared" si="0"/>
        <v>18564</v>
      </c>
      <c r="B31" t="s">
        <v>514</v>
      </c>
      <c r="C31">
        <v>16379.1441097322</v>
      </c>
      <c r="D31">
        <v>90</v>
      </c>
      <c r="E31">
        <v>124849866.67749301</v>
      </c>
      <c r="F31">
        <v>28500000</v>
      </c>
      <c r="G31">
        <v>97823989.647369295</v>
      </c>
    </row>
    <row r="32" spans="1:7">
      <c r="A32">
        <f t="shared" si="0"/>
        <v>18646.5</v>
      </c>
      <c r="B32" t="s">
        <v>512</v>
      </c>
      <c r="C32">
        <v>16510.5326792245</v>
      </c>
      <c r="D32">
        <v>82.5</v>
      </c>
      <c r="E32">
        <v>114434871.56536999</v>
      </c>
      <c r="F32">
        <v>26125000</v>
      </c>
      <c r="G32">
        <v>89671990.511406004</v>
      </c>
    </row>
    <row r="33" spans="1:23">
      <c r="A33">
        <f t="shared" si="0"/>
        <v>18736.5</v>
      </c>
      <c r="B33" t="s">
        <v>509</v>
      </c>
      <c r="C33">
        <v>16642.578159545501</v>
      </c>
      <c r="D33">
        <v>90</v>
      </c>
      <c r="E33">
        <v>124826157.61301</v>
      </c>
      <c r="F33">
        <v>28500000</v>
      </c>
      <c r="G33">
        <v>97823989.647369295</v>
      </c>
    </row>
    <row r="34" spans="1:23">
      <c r="A34">
        <f t="shared" si="0"/>
        <v>18840</v>
      </c>
      <c r="B34" t="s">
        <v>507</v>
      </c>
      <c r="C34">
        <v>16775.2838604032</v>
      </c>
      <c r="D34">
        <v>103.5</v>
      </c>
      <c r="E34">
        <v>143536346.212551</v>
      </c>
      <c r="F34">
        <v>32775000</v>
      </c>
      <c r="G34">
        <v>112497588.092103</v>
      </c>
    </row>
    <row r="35" spans="1:23">
      <c r="A35">
        <f t="shared" si="0"/>
        <v>18930</v>
      </c>
      <c r="B35" t="s">
        <v>505</v>
      </c>
      <c r="C35">
        <v>16908.6531357081</v>
      </c>
      <c r="D35">
        <v>90</v>
      </c>
      <c r="E35">
        <v>124802210.865155</v>
      </c>
      <c r="F35">
        <v>28500000</v>
      </c>
      <c r="G35">
        <v>97823989.647369295</v>
      </c>
    </row>
    <row r="36" spans="1:23">
      <c r="A36">
        <f t="shared" si="0"/>
        <v>19033.5</v>
      </c>
      <c r="B36" t="s">
        <v>503</v>
      </c>
      <c r="C36">
        <v>17042.041392547198</v>
      </c>
      <c r="D36">
        <v>103.5</v>
      </c>
      <c r="E36">
        <v>143508736.80797401</v>
      </c>
      <c r="F36">
        <v>32775000</v>
      </c>
      <c r="G36">
        <v>112497588.092103</v>
      </c>
    </row>
    <row r="37" spans="1:23">
      <c r="A37">
        <f t="shared" si="0"/>
        <v>19093.5</v>
      </c>
      <c r="B37" t="s">
        <v>500</v>
      </c>
      <c r="C37">
        <v>17172.521386459201</v>
      </c>
      <c r="D37">
        <v>60</v>
      </c>
      <c r="E37">
        <v>83185641.820328802</v>
      </c>
      <c r="F37">
        <v>19000000</v>
      </c>
      <c r="G37">
        <v>65215993.103516303</v>
      </c>
    </row>
    <row r="38" spans="1:23">
      <c r="A38">
        <f t="shared" si="0"/>
        <v>19186.5</v>
      </c>
      <c r="B38" t="s">
        <v>498</v>
      </c>
      <c r="C38">
        <v>17301.956193208502</v>
      </c>
      <c r="D38">
        <v>93</v>
      </c>
      <c r="E38">
        <v>128925707.37578601</v>
      </c>
      <c r="F38">
        <v>29450000</v>
      </c>
      <c r="G38">
        <v>101084789.301754</v>
      </c>
    </row>
    <row r="39" spans="1:23">
      <c r="A39">
        <f t="shared" si="0"/>
        <v>19246.5</v>
      </c>
      <c r="B39" t="s">
        <v>496</v>
      </c>
      <c r="C39">
        <v>17426.3500617315</v>
      </c>
      <c r="D39">
        <v>60</v>
      </c>
      <c r="E39">
        <v>83170412.099812403</v>
      </c>
      <c r="F39">
        <v>19000000</v>
      </c>
      <c r="G39">
        <v>65215993.103516303</v>
      </c>
    </row>
    <row r="40" spans="1:23">
      <c r="A40">
        <f t="shared" si="0"/>
        <v>19329</v>
      </c>
      <c r="B40" t="s">
        <v>494</v>
      </c>
      <c r="C40">
        <v>17548.783397207098</v>
      </c>
      <c r="D40">
        <v>82.5</v>
      </c>
      <c r="E40">
        <v>114349215.881136</v>
      </c>
      <c r="F40">
        <v>26125000</v>
      </c>
      <c r="G40">
        <v>89671990.511406004</v>
      </c>
    </row>
    <row r="41" spans="1:23">
      <c r="A41">
        <f t="shared" si="0"/>
        <v>19389</v>
      </c>
      <c r="B41" t="s">
        <v>491</v>
      </c>
      <c r="C41">
        <v>17660.1547293029</v>
      </c>
      <c r="D41">
        <v>60</v>
      </c>
      <c r="E41">
        <v>83156383.819758102</v>
      </c>
      <c r="F41">
        <v>19000000</v>
      </c>
      <c r="G41">
        <v>65215993.103516303</v>
      </c>
    </row>
    <row r="42" spans="1:23">
      <c r="A42">
        <f t="shared" si="0"/>
        <v>19549</v>
      </c>
      <c r="B42" t="s">
        <v>535</v>
      </c>
      <c r="C42">
        <v>24806.956025319501</v>
      </c>
      <c r="D42">
        <v>160</v>
      </c>
      <c r="E42">
        <v>364141939.686535</v>
      </c>
      <c r="F42">
        <v>78000000</v>
      </c>
      <c r="G42">
        <v>290111052.65058601</v>
      </c>
    </row>
    <row r="43" spans="1:23">
      <c r="A43">
        <f t="shared" si="0"/>
        <v>19789</v>
      </c>
      <c r="B43" t="s">
        <v>533</v>
      </c>
      <c r="C43">
        <v>25096.110022938501</v>
      </c>
      <c r="D43">
        <v>240</v>
      </c>
      <c r="E43">
        <v>546143512.565081</v>
      </c>
      <c r="F43">
        <v>117000000</v>
      </c>
      <c r="G43">
        <v>435166578.970586</v>
      </c>
    </row>
    <row r="44" spans="1:23">
      <c r="A44">
        <f t="shared" si="0"/>
        <v>20029</v>
      </c>
      <c r="B44" t="s">
        <v>531</v>
      </c>
      <c r="C44">
        <v>25241.7722617012</v>
      </c>
      <c r="D44">
        <v>240</v>
      </c>
      <c r="E44">
        <v>546108553.62777805</v>
      </c>
      <c r="F44">
        <v>117000000</v>
      </c>
      <c r="G44">
        <v>435166578.970586</v>
      </c>
      <c r="W44" s="32"/>
    </row>
    <row r="45" spans="1:23">
      <c r="A45">
        <f t="shared" si="0"/>
        <v>20269</v>
      </c>
      <c r="B45" t="s">
        <v>527</v>
      </c>
      <c r="C45">
        <v>25388.162811658</v>
      </c>
      <c r="D45">
        <v>240</v>
      </c>
      <c r="E45">
        <v>546073419.89578795</v>
      </c>
      <c r="F45">
        <v>117000000</v>
      </c>
      <c r="G45">
        <v>435166578.970586</v>
      </c>
    </row>
    <row r="46" spans="1:23">
      <c r="A46">
        <f t="shared" si="0"/>
        <v>20589</v>
      </c>
      <c r="B46" t="s">
        <v>524</v>
      </c>
      <c r="C46">
        <v>25683.143418556399</v>
      </c>
      <c r="D46">
        <v>320</v>
      </c>
      <c r="E46">
        <v>728003499.39664805</v>
      </c>
      <c r="F46">
        <v>156000000</v>
      </c>
      <c r="G46">
        <v>580222105.29058695</v>
      </c>
    </row>
    <row r="47" spans="1:23">
      <c r="A47">
        <f t="shared" si="0"/>
        <v>20869</v>
      </c>
      <c r="B47" t="s">
        <v>521</v>
      </c>
      <c r="C47">
        <v>25981.081221903602</v>
      </c>
      <c r="D47">
        <v>280</v>
      </c>
      <c r="E47">
        <v>636919639.38845301</v>
      </c>
      <c r="F47">
        <v>136500000</v>
      </c>
      <c r="G47">
        <v>507694342.13058603</v>
      </c>
    </row>
    <row r="48" spans="1:23">
      <c r="A48">
        <f t="shared" si="0"/>
        <v>21149</v>
      </c>
      <c r="B48" t="s">
        <v>518</v>
      </c>
      <c r="C48">
        <v>26282.005846956301</v>
      </c>
      <c r="D48">
        <v>280</v>
      </c>
      <c r="E48">
        <v>636835380.49343896</v>
      </c>
      <c r="F48">
        <v>136500000</v>
      </c>
      <c r="G48">
        <v>507694342.13058603</v>
      </c>
    </row>
    <row r="49" spans="1:23">
      <c r="A49">
        <f t="shared" si="0"/>
        <v>21429</v>
      </c>
      <c r="B49" t="s">
        <v>510</v>
      </c>
      <c r="C49">
        <v>26892.935648273098</v>
      </c>
      <c r="D49">
        <v>280</v>
      </c>
      <c r="E49">
        <v>636664320.14907002</v>
      </c>
      <c r="F49">
        <v>136500000</v>
      </c>
      <c r="G49">
        <v>507694342.13058603</v>
      </c>
    </row>
    <row r="50" spans="1:23">
      <c r="A50">
        <f t="shared" si="0"/>
        <v>21629</v>
      </c>
      <c r="B50" t="s">
        <v>506</v>
      </c>
      <c r="C50">
        <v>27203.001629074199</v>
      </c>
      <c r="D50">
        <v>200</v>
      </c>
      <c r="E50">
        <v>454698215.48477101</v>
      </c>
      <c r="F50">
        <v>97500000</v>
      </c>
      <c r="G50">
        <v>362638815.81058598</v>
      </c>
    </row>
    <row r="51" spans="1:23">
      <c r="A51">
        <f t="shared" si="0"/>
        <v>21869</v>
      </c>
      <c r="B51" t="s">
        <v>501</v>
      </c>
      <c r="C51">
        <v>27515.8515630123</v>
      </c>
      <c r="D51">
        <v>240</v>
      </c>
      <c r="E51">
        <v>545562774.59546304</v>
      </c>
      <c r="F51">
        <v>117000000</v>
      </c>
      <c r="G51">
        <v>435166578.970586</v>
      </c>
    </row>
    <row r="52" spans="1:23">
      <c r="A52">
        <f t="shared" si="0"/>
        <v>22109</v>
      </c>
      <c r="B52" t="s">
        <v>497</v>
      </c>
      <c r="C52">
        <v>27826.8717498806</v>
      </c>
      <c r="D52">
        <v>240</v>
      </c>
      <c r="E52">
        <v>545488129.750615</v>
      </c>
      <c r="F52">
        <v>117000000</v>
      </c>
      <c r="G52">
        <v>435166578.970586</v>
      </c>
    </row>
    <row r="53" spans="1:23">
      <c r="A53">
        <f t="shared" si="0"/>
        <v>22349</v>
      </c>
      <c r="B53" t="s">
        <v>492</v>
      </c>
      <c r="C53">
        <v>28133.272622677399</v>
      </c>
      <c r="D53">
        <v>240</v>
      </c>
      <c r="E53">
        <v>545414593.54114401</v>
      </c>
      <c r="F53">
        <v>117000000</v>
      </c>
      <c r="G53">
        <v>435166578.970586</v>
      </c>
    </row>
    <row r="54" spans="1:23">
      <c r="A54">
        <f t="shared" si="0"/>
        <v>22589</v>
      </c>
      <c r="B54" t="s">
        <v>489</v>
      </c>
      <c r="C54">
        <v>28428.5187062767</v>
      </c>
      <c r="D54">
        <v>240</v>
      </c>
      <c r="E54">
        <v>545343734.48108006</v>
      </c>
      <c r="F54">
        <v>117000000</v>
      </c>
      <c r="G54">
        <v>435166578.970586</v>
      </c>
    </row>
    <row r="55" spans="1:23">
      <c r="E55" s="32"/>
      <c r="W55" s="32"/>
    </row>
    <row r="58" spans="1:23">
      <c r="E58" s="32"/>
      <c r="W58" s="32"/>
    </row>
    <row r="59" spans="1:23">
      <c r="E59" s="32"/>
    </row>
    <row r="60" spans="1:23">
      <c r="E60" s="32"/>
    </row>
    <row r="61" spans="1:23">
      <c r="E61" s="32"/>
      <c r="W61" s="32"/>
    </row>
    <row r="62" spans="1:23">
      <c r="E62" s="32"/>
      <c r="W62" s="32"/>
    </row>
    <row r="64" spans="1:23">
      <c r="E64" s="32"/>
    </row>
    <row r="65" spans="5:23">
      <c r="E65" s="32"/>
      <c r="W65" s="32"/>
    </row>
    <row r="67" spans="5:23">
      <c r="E67" s="32"/>
      <c r="W67" s="32"/>
    </row>
  </sheetData>
  <autoFilter ref="C1:G1" xr:uid="{9D8AAE44-6D02-4713-B096-43068B6E985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test</vt:lpstr>
      <vt:lpstr>npv_real</vt:lpstr>
      <vt:lpstr>npv</vt:lpstr>
      <vt:lpstr>annuity</vt:lpstr>
      <vt:lpstr>CONE</vt:lpstr>
      <vt:lpstr>testclearing</vt:lpstr>
      <vt:lpstr>groupedPP_CS</vt:lpstr>
      <vt:lpstr>groupedPP_CS (2)</vt:lpstr>
      <vt:lpstr>Sheet4</vt:lpstr>
      <vt:lpstr>Sheet5</vt:lpstr>
      <vt:lpstr>ugorupedCS</vt:lpstr>
      <vt:lpstr>ungroupedCSsetdemand</vt:lpstr>
      <vt:lpstr>capacityMarket iterations examp</vt:lpstr>
      <vt:lpstr>no invest limit last bids</vt:lpstr>
      <vt:lpstr>no invest limit first bids</vt:lpstr>
      <vt:lpstr>priceCapCONE,CM0</vt:lpstr>
      <vt:lpstr>Sheet2</vt:lpstr>
      <vt:lpstr>capacitySubscription</vt:lpstr>
      <vt:lpstr>cone 1,5</vt:lpstr>
      <vt:lpstr>Sheet3</vt:lpstr>
      <vt:lpstr>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2024-02-26T14:37:05Z</dcterms:modified>
</cp:coreProperties>
</file>