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33C884F1-727A-417D-961A-E32426AF94B2}" xr6:coauthVersionLast="47" xr6:coauthVersionMax="47" xr10:uidLastSave="{00000000-0000-0000-0000-000000000000}"/>
  <bookViews>
    <workbookView xWindow="-14505" yWindow="-16320" windowWidth="29040" windowHeight="15840" activeTab="2" xr2:uid="{83D55FD4-1814-4229-ACF7-7739455E9410}"/>
  </bookViews>
  <sheets>
    <sheet name="Sheet1" sheetId="1" r:id="rId1"/>
    <sheet name="npv" sheetId="2" r:id="rId2"/>
    <sheet name="annu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 s="1"/>
  <c r="A1" i="3"/>
  <c r="B1" i="3"/>
  <c r="E1" i="2"/>
  <c r="E4" i="2" s="1"/>
  <c r="E18" i="2"/>
  <c r="G1" i="2"/>
  <c r="G4" i="2" s="1"/>
  <c r="F20" i="2" s="1"/>
  <c r="F21" i="2" s="1"/>
  <c r="F22" i="2" s="1"/>
  <c r="G20" i="2"/>
  <c r="F17" i="2"/>
  <c r="G21" i="2"/>
  <c r="I20" i="2"/>
  <c r="I21" i="2" s="1"/>
  <c r="I19" i="2"/>
  <c r="E20" i="2" l="1"/>
  <c r="E21" i="2" s="1"/>
  <c r="E22" i="2" s="1"/>
  <c r="D20" i="2"/>
  <c r="D21" i="2"/>
  <c r="J20" i="2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J17" i="2"/>
  <c r="E23" i="2" l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J18" i="2"/>
  <c r="J19" i="2" s="1"/>
  <c r="B9" i="2" l="1"/>
  <c r="D22" i="2" l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G22" i="2"/>
  <c r="B4" i="2"/>
  <c r="E17" i="2" s="1"/>
  <c r="G17" i="2" s="1"/>
  <c r="G23" i="2" l="1"/>
  <c r="B18" i="2"/>
  <c r="I22" i="2"/>
  <c r="J21" i="2"/>
  <c r="D18" i="2"/>
  <c r="B19" i="2"/>
  <c r="E19" i="2" l="1"/>
  <c r="G18" i="2"/>
  <c r="F18" i="2" s="1"/>
  <c r="O2" i="2"/>
  <c r="N2" i="2"/>
  <c r="G24" i="2"/>
  <c r="I23" i="2"/>
  <c r="J22" i="2"/>
  <c r="D19" i="2"/>
  <c r="B13" i="2"/>
  <c r="B14" i="2"/>
  <c r="F13" i="2" l="1"/>
  <c r="O3" i="2"/>
  <c r="D14" i="2"/>
  <c r="N3" i="2"/>
  <c r="G19" i="2"/>
  <c r="F19" i="2" s="1"/>
  <c r="F14" i="2" s="1"/>
  <c r="G25" i="2"/>
  <c r="I24" i="2"/>
  <c r="J23" i="2"/>
  <c r="D13" i="2"/>
  <c r="G26" i="2" l="1"/>
  <c r="J24" i="2"/>
  <c r="I25" i="2"/>
  <c r="J25" i="2" s="1"/>
  <c r="G27" i="2" l="1"/>
  <c r="I26" i="2"/>
  <c r="G28" i="2" l="1"/>
  <c r="I27" i="2"/>
  <c r="J26" i="2"/>
  <c r="G29" i="2" l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14" i="2" s="1"/>
  <c r="I28" i="2"/>
  <c r="J27" i="2"/>
  <c r="G13" i="2" l="1"/>
  <c r="I29" i="2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I38" i="2" l="1"/>
  <c r="J37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14" i="2" l="1"/>
  <c r="I13" i="2"/>
  <c r="J49" i="2"/>
  <c r="J14" i="2" s="1"/>
  <c r="J13" i="2" l="1"/>
  <c r="C16" i="1" l="1"/>
  <c r="D16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8" i="1"/>
  <c r="E18" i="1" s="1"/>
  <c r="H6" i="1"/>
  <c r="H7" i="1"/>
  <c r="H8" i="1"/>
  <c r="H9" i="1"/>
  <c r="H10" i="1"/>
  <c r="H11" i="1"/>
  <c r="H12" i="1"/>
  <c r="H13" i="1"/>
  <c r="H14" i="1"/>
  <c r="H5" i="1"/>
  <c r="B17" i="1"/>
  <c r="B16" i="1"/>
  <c r="K6" i="1" l="1"/>
  <c r="K7" i="1"/>
  <c r="K8" i="1"/>
  <c r="K9" i="1"/>
  <c r="K10" i="1"/>
  <c r="K11" i="1"/>
  <c r="K12" i="1"/>
  <c r="K13" i="1"/>
  <c r="K14" i="1"/>
  <c r="K5" i="1"/>
  <c r="J16" i="1"/>
  <c r="J17" i="1" s="1"/>
  <c r="F5" i="1"/>
  <c r="F6" i="1"/>
  <c r="F7" i="1"/>
  <c r="F8" i="1"/>
  <c r="F9" i="1"/>
  <c r="F10" i="1"/>
  <c r="F11" i="1"/>
  <c r="F12" i="1"/>
  <c r="F13" i="1"/>
  <c r="F14" i="1"/>
  <c r="E13" i="2"/>
  <c r="H6" i="2" s="1"/>
  <c r="E14" i="2"/>
</calcChain>
</file>

<file path=xl/sharedStrings.xml><?xml version="1.0" encoding="utf-8"?>
<sst xmlns="http://schemas.openxmlformats.org/spreadsheetml/2006/main" count="65" uniqueCount="55">
  <si>
    <t>name</t>
  </si>
  <si>
    <t>equalTotalDownPaymentInstallment</t>
  </si>
  <si>
    <t>capacity</t>
  </si>
  <si>
    <t>offshore</t>
  </si>
  <si>
    <t>investment cost</t>
  </si>
  <si>
    <t>building time 2</t>
  </si>
  <si>
    <t>operationa profit</t>
  </si>
  <si>
    <t>/ capacity</t>
  </si>
  <si>
    <t>age</t>
  </si>
  <si>
    <t>lifetime</t>
  </si>
  <si>
    <t>loans</t>
  </si>
  <si>
    <t>NPV</t>
  </si>
  <si>
    <t>operating profits</t>
  </si>
  <si>
    <t>npv</t>
  </si>
  <si>
    <t>unprofitable</t>
  </si>
  <si>
    <t>profitable</t>
  </si>
  <si>
    <t>IRR</t>
  </si>
  <si>
    <t>discount rate</t>
  </si>
  <si>
    <t>debt rate</t>
  </si>
  <si>
    <t>equity rate</t>
  </si>
  <si>
    <t>equity percentage</t>
  </si>
  <si>
    <t>debt percentage</t>
  </si>
  <si>
    <t xml:space="preserve">depreciation time </t>
  </si>
  <si>
    <t>construction time</t>
  </si>
  <si>
    <t>downpayment installment</t>
  </si>
  <si>
    <t>wacc</t>
  </si>
  <si>
    <t>annuity</t>
  </si>
  <si>
    <t>downpayment from two years before the start</t>
  </si>
  <si>
    <t>downpayment from 3 years before the start</t>
  </si>
  <si>
    <t>revenues to cover for annuity</t>
  </si>
  <si>
    <t>operating profit</t>
  </si>
  <si>
    <t xml:space="preserve"> operating profit - annuity</t>
  </si>
  <si>
    <t>}</t>
  </si>
  <si>
    <t>projectValue = discountedOperatingProfit + discountedCapitalCosts;</t>
  </si>
  <si>
    <t>public TreeMap&lt;Integer, Double&gt; calculateSimplePowerPlantInvestmentCashFlow(int depriacationTime, int buildingTime,</t>
  </si>
  <si>
    <t xml:space="preserve">        double totalInvestment, double operatingProfit) {</t>
  </si>
  <si>
    <t xml:space="preserve">    TreeMap&lt;Integer, Double&gt; investmentCashFlow = new TreeMap&lt;Integer, Double&gt;();</t>
  </si>
  <si>
    <t xml:space="preserve">    double equalTotalDownPaymentInstallement = totalInvestment / buildingTime;</t>
  </si>
  <si>
    <t xml:space="preserve">    for (int i = 0; i &lt; buildingTime; i++) {</t>
  </si>
  <si>
    <t xml:space="preserve">        investmentCashFlow.put(new Integer(i), -equalTotalDownPaymentInstallement);</t>
  </si>
  <si>
    <t xml:space="preserve">    }</t>
  </si>
  <si>
    <t xml:space="preserve">    for (int i = buildingTime; i &lt; depriacationTime + buildingTime; i++) {</t>
  </si>
  <si>
    <t xml:space="preserve">    return investmentCashFlow;</t>
  </si>
  <si>
    <r>
      <t xml:space="preserve">        investmentCashFlow.put(new Integer(i), </t>
    </r>
    <r>
      <rPr>
        <sz val="10"/>
        <color rgb="FFFF0000"/>
        <rFont val="Arial Unicode MS"/>
      </rPr>
      <t>operatingProfit</t>
    </r>
    <r>
      <rPr>
        <sz val="10"/>
        <color theme="1"/>
        <rFont val="Arial Unicode MS"/>
      </rPr>
      <t>);</t>
    </r>
  </si>
  <si>
    <t>emlab consider wacc and no equity/financing difference</t>
  </si>
  <si>
    <t>100% equity - &gt; optimization models</t>
  </si>
  <si>
    <t xml:space="preserve">old - new : </t>
  </si>
  <si>
    <t>from emlab generation report</t>
  </si>
  <si>
    <t>Rest payment= &gt; but wrong because there are no interest loans</t>
  </si>
  <si>
    <t>with equity and debt 10%</t>
  </si>
  <si>
    <t>with debt 10%</t>
  </si>
  <si>
    <t>considering higher debt rate we are overestimating NPV&gt; overinvestment.  Considering pur way of financing &gt; underinvestment (if debt rate is high)</t>
  </si>
  <si>
    <t>r</t>
  </si>
  <si>
    <t>n</t>
  </si>
  <si>
    <t>https://fneum.github.io/data-science-for-esm/10-workshop-pypsa-cem.html#from-electricity-market-modelling-to-capacity-expansion-planning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</si>
</sst>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8" formatCode="&quot;€&quot;\ #,##0.00;[Red]&quot;€&quot;\ \-#,##0.00"/>
    <numFmt numFmtId="164" formatCode="_ &quot;€&quot;\ * #,##0_ ;_ &quot;€&quot;\ * \-#,##0_ ;_ &quot;€&quot;\ 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 Unicode MS"/>
    </font>
    <font>
      <sz val="11"/>
      <color theme="1"/>
      <name val="Calibri"/>
      <family val="2"/>
      <scheme val="minor"/>
    </font>
    <font>
      <sz val="10"/>
      <color rgb="FFFF0000"/>
      <name val="Arial Unicode MS"/>
    </font>
    <font>
      <sz val="10"/>
      <color theme="1"/>
      <name val="Arial Unicode M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2" borderId="0" xfId="0" applyNumberFormat="1" applyFill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9" fontId="7" fillId="0" borderId="0" xfId="1" applyFont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BB176-FFB2-485F-50E3-00DED046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9809" y="6551163"/>
          <a:ext cx="6577539" cy="2618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B23-FC54-47A4-8DFC-1B64B62A74F9}">
  <dimension ref="A1:M48"/>
  <sheetViews>
    <sheetView topLeftCell="A9" zoomScale="69" workbookViewId="0">
      <selection activeCell="C41" sqref="C41"/>
    </sheetView>
  </sheetViews>
  <sheetFormatPr defaultRowHeight="14.5"/>
  <cols>
    <col min="1" max="1" width="20.81640625" customWidth="1"/>
    <col min="2" max="2" width="12.453125" bestFit="1" customWidth="1"/>
    <col min="3" max="3" width="22" customWidth="1"/>
    <col min="4" max="4" width="19.6328125" customWidth="1"/>
    <col min="5" max="5" width="15.54296875" customWidth="1"/>
    <col min="6" max="6" width="10.7265625" customWidth="1"/>
    <col min="7" max="7" width="15.453125" customWidth="1"/>
    <col min="8" max="8" width="13.7265625" customWidth="1"/>
    <col min="9" max="9" width="16.36328125" customWidth="1"/>
    <col min="10" max="10" width="15" customWidth="1"/>
    <col min="11" max="11" width="11.453125" bestFit="1" customWidth="1"/>
  </cols>
  <sheetData>
    <row r="1" spans="1:13">
      <c r="A1" t="s">
        <v>3</v>
      </c>
      <c r="E1" t="s">
        <v>5</v>
      </c>
      <c r="F1" t="s">
        <v>9</v>
      </c>
      <c r="G1">
        <v>30</v>
      </c>
    </row>
    <row r="3" spans="1:13">
      <c r="F3" s="3"/>
      <c r="G3" s="3" t="s">
        <v>7</v>
      </c>
      <c r="H3" s="3"/>
      <c r="I3" s="3" t="s">
        <v>7</v>
      </c>
      <c r="J3" s="3"/>
      <c r="M3" s="3" t="s">
        <v>7</v>
      </c>
    </row>
    <row r="4" spans="1:13">
      <c r="A4" t="s">
        <v>0</v>
      </c>
      <c r="B4" s="1" t="s">
        <v>2</v>
      </c>
      <c r="C4" s="1" t="s">
        <v>8</v>
      </c>
      <c r="D4" s="1" t="s">
        <v>1</v>
      </c>
      <c r="E4" t="s">
        <v>4</v>
      </c>
      <c r="F4" t="s">
        <v>4</v>
      </c>
      <c r="G4" t="s">
        <v>4</v>
      </c>
      <c r="I4" t="s">
        <v>6</v>
      </c>
      <c r="J4" t="s">
        <v>10</v>
      </c>
      <c r="K4" t="s">
        <v>12</v>
      </c>
      <c r="M4" t="s">
        <v>11</v>
      </c>
    </row>
    <row r="5" spans="1:13">
      <c r="A5">
        <v>20510100069</v>
      </c>
      <c r="B5">
        <v>1000</v>
      </c>
      <c r="C5">
        <v>2</v>
      </c>
      <c r="D5">
        <v>216600000</v>
      </c>
      <c r="E5">
        <v>1444000000</v>
      </c>
      <c r="F5" s="2">
        <f>E5/B5</f>
        <v>1444000</v>
      </c>
      <c r="G5">
        <v>1497.9479231231601</v>
      </c>
      <c r="H5">
        <f>I5*B5</f>
        <v>-29695971.097747501</v>
      </c>
      <c r="I5">
        <v>-29695.971097747501</v>
      </c>
      <c r="J5">
        <v>0</v>
      </c>
      <c r="K5">
        <f>I5*B5</f>
        <v>-29695971.097747501</v>
      </c>
      <c r="M5">
        <v>-668001.25413874805</v>
      </c>
    </row>
    <row r="6" spans="1:13">
      <c r="A6" s="4">
        <v>20520100084</v>
      </c>
      <c r="B6" s="4">
        <v>4000</v>
      </c>
      <c r="C6" s="4">
        <v>1</v>
      </c>
      <c r="D6" s="4">
        <v>866400000</v>
      </c>
      <c r="E6" s="4">
        <v>5776000000</v>
      </c>
      <c r="F6" s="5">
        <f t="shared" ref="F6:F14" si="0">E6/B6</f>
        <v>1444000</v>
      </c>
      <c r="G6" s="4">
        <v>1497.9479231231601</v>
      </c>
      <c r="H6">
        <f t="shared" ref="H6:H14" si="1">I6*B6</f>
        <v>-118783884.39099</v>
      </c>
      <c r="I6" s="4">
        <v>-29695.971097747501</v>
      </c>
      <c r="J6" s="4">
        <v>428899616.53504902</v>
      </c>
      <c r="K6" s="4">
        <f t="shared" ref="K6:K14" si="2">I6*B6</f>
        <v>-118783884.39099</v>
      </c>
      <c r="L6" s="4"/>
      <c r="M6" s="4">
        <v>-1586910.3450478299</v>
      </c>
    </row>
    <row r="7" spans="1:13">
      <c r="A7">
        <v>20530100102</v>
      </c>
      <c r="B7">
        <v>3500</v>
      </c>
      <c r="C7">
        <v>0</v>
      </c>
      <c r="D7">
        <v>758100000</v>
      </c>
      <c r="E7">
        <v>5054000000</v>
      </c>
      <c r="F7" s="2">
        <f t="shared" si="0"/>
        <v>1444000</v>
      </c>
      <c r="G7">
        <v>1497.9479231231601</v>
      </c>
      <c r="H7">
        <f t="shared" si="1"/>
        <v>-103935898.84211625</v>
      </c>
      <c r="I7">
        <v>-29695.971097747501</v>
      </c>
      <c r="J7">
        <v>375287164.46816802</v>
      </c>
      <c r="K7">
        <f t="shared" si="2"/>
        <v>-103935898.84211625</v>
      </c>
      <c r="M7">
        <v>-1586910.3450478299</v>
      </c>
    </row>
    <row r="8" spans="1:13">
      <c r="A8">
        <v>37</v>
      </c>
      <c r="B8">
        <v>7000</v>
      </c>
      <c r="C8">
        <v>29</v>
      </c>
      <c r="D8">
        <v>1743656250</v>
      </c>
      <c r="E8">
        <v>11624375000</v>
      </c>
      <c r="F8" s="2">
        <f t="shared" si="0"/>
        <v>1660625</v>
      </c>
      <c r="G8">
        <v>1497.9479231231601</v>
      </c>
      <c r="H8">
        <f t="shared" si="1"/>
        <v>-207871797.6842325</v>
      </c>
      <c r="I8">
        <v>-29695.971097747501</v>
      </c>
      <c r="J8">
        <v>0</v>
      </c>
      <c r="K8">
        <f t="shared" si="2"/>
        <v>-207871797.6842325</v>
      </c>
      <c r="M8">
        <v>-730034.77686602098</v>
      </c>
    </row>
    <row r="9" spans="1:13">
      <c r="A9">
        <v>38</v>
      </c>
      <c r="B9">
        <v>7000</v>
      </c>
      <c r="C9">
        <v>28</v>
      </c>
      <c r="D9">
        <v>1722328125</v>
      </c>
      <c r="E9">
        <v>11482187500</v>
      </c>
      <c r="F9" s="2">
        <f t="shared" si="0"/>
        <v>1640312.5</v>
      </c>
      <c r="G9">
        <v>1497.9479231231601</v>
      </c>
      <c r="H9">
        <f t="shared" si="1"/>
        <v>-207871797.6842325</v>
      </c>
      <c r="I9">
        <v>-29695.971097747501</v>
      </c>
      <c r="J9">
        <v>0</v>
      </c>
      <c r="K9">
        <f t="shared" si="2"/>
        <v>-207871797.6842325</v>
      </c>
      <c r="M9">
        <v>-724218.01550238405</v>
      </c>
    </row>
    <row r="10" spans="1:13">
      <c r="A10">
        <v>39</v>
      </c>
      <c r="B10">
        <v>7000</v>
      </c>
      <c r="C10">
        <v>27</v>
      </c>
      <c r="D10">
        <v>1711664062.5</v>
      </c>
      <c r="E10">
        <v>11411093750</v>
      </c>
      <c r="F10" s="2">
        <f t="shared" si="0"/>
        <v>1630156.25</v>
      </c>
      <c r="G10">
        <v>1497.9479231231601</v>
      </c>
      <c r="H10">
        <f t="shared" si="1"/>
        <v>-207871797.6842325</v>
      </c>
      <c r="I10">
        <v>-29695.971097747501</v>
      </c>
      <c r="J10">
        <v>0</v>
      </c>
      <c r="K10">
        <f t="shared" si="2"/>
        <v>-207871797.6842325</v>
      </c>
      <c r="M10">
        <v>-721309.63482056605</v>
      </c>
    </row>
    <row r="11" spans="1:13">
      <c r="A11">
        <v>40</v>
      </c>
      <c r="B11">
        <v>7000</v>
      </c>
      <c r="C11">
        <v>26</v>
      </c>
      <c r="D11">
        <v>1706332031.25</v>
      </c>
      <c r="E11">
        <v>11375546875</v>
      </c>
      <c r="F11" s="2">
        <f t="shared" si="0"/>
        <v>1625078.125</v>
      </c>
      <c r="G11">
        <v>1497.9479231231601</v>
      </c>
      <c r="H11">
        <f t="shared" si="1"/>
        <v>-207871797.6842325</v>
      </c>
      <c r="I11">
        <v>-29695.971097747501</v>
      </c>
      <c r="J11">
        <v>0</v>
      </c>
      <c r="K11">
        <f t="shared" si="2"/>
        <v>-207871797.6842325</v>
      </c>
      <c r="M11">
        <v>-719855.44447965699</v>
      </c>
    </row>
    <row r="12" spans="1:13">
      <c r="A12">
        <v>41</v>
      </c>
      <c r="B12">
        <v>7000</v>
      </c>
      <c r="C12">
        <v>25</v>
      </c>
      <c r="D12">
        <v>1703666015.625</v>
      </c>
      <c r="E12">
        <v>11357773437.5</v>
      </c>
      <c r="F12" s="2">
        <f t="shared" si="0"/>
        <v>1622539.0625</v>
      </c>
      <c r="G12">
        <v>1497.9479231231601</v>
      </c>
      <c r="H12">
        <f t="shared" si="1"/>
        <v>-207871797.6842325</v>
      </c>
      <c r="I12">
        <v>-29695.971097747501</v>
      </c>
      <c r="J12">
        <v>0</v>
      </c>
      <c r="K12">
        <f t="shared" si="2"/>
        <v>-207871797.6842325</v>
      </c>
      <c r="M12">
        <v>-719128.34930920205</v>
      </c>
    </row>
    <row r="13" spans="1:13">
      <c r="A13">
        <v>42</v>
      </c>
      <c r="B13">
        <v>7000</v>
      </c>
      <c r="C13">
        <v>24</v>
      </c>
      <c r="D13">
        <v>1702333007.8125</v>
      </c>
      <c r="E13">
        <v>11348886718.75</v>
      </c>
      <c r="F13" s="2">
        <f t="shared" si="0"/>
        <v>1621269.53125</v>
      </c>
      <c r="G13">
        <v>1497.9479231231601</v>
      </c>
      <c r="H13">
        <f t="shared" si="1"/>
        <v>-207871797.6842325</v>
      </c>
      <c r="I13">
        <v>-29695.971097747501</v>
      </c>
      <c r="J13">
        <v>0</v>
      </c>
      <c r="K13">
        <f t="shared" si="2"/>
        <v>-207871797.6842325</v>
      </c>
      <c r="M13">
        <v>-718764.80172397499</v>
      </c>
    </row>
    <row r="14" spans="1:13">
      <c r="A14">
        <v>43</v>
      </c>
      <c r="B14">
        <v>7000</v>
      </c>
      <c r="C14">
        <v>23</v>
      </c>
      <c r="D14">
        <v>1701000000</v>
      </c>
      <c r="E14">
        <v>11340000000</v>
      </c>
      <c r="F14" s="2">
        <f t="shared" si="0"/>
        <v>1620000</v>
      </c>
      <c r="G14">
        <v>1497.9479231231601</v>
      </c>
      <c r="H14">
        <f t="shared" si="1"/>
        <v>-207871797.6842325</v>
      </c>
      <c r="I14">
        <v>-29695.971097747501</v>
      </c>
      <c r="J14">
        <v>0</v>
      </c>
      <c r="K14">
        <f t="shared" si="2"/>
        <v>-207871797.6842325</v>
      </c>
      <c r="M14">
        <v>-718401.25413874805</v>
      </c>
    </row>
    <row r="16" spans="1:13">
      <c r="A16">
        <v>-2</v>
      </c>
      <c r="B16">
        <f>-$E$6*0.15</f>
        <v>-866400000</v>
      </c>
      <c r="C16" s="7">
        <f>NPV(0.1,B16:B47)</f>
        <v>-2429095469.5954466</v>
      </c>
      <c r="D16" s="6">
        <f>C16/B6</f>
        <v>-607273.86739886168</v>
      </c>
      <c r="J16" s="2">
        <f>(E7*0.7)/30</f>
        <v>117926666.66666667</v>
      </c>
    </row>
    <row r="17" spans="1:10">
      <c r="A17">
        <v>-1</v>
      </c>
      <c r="B17">
        <f>-$E$6*0.15</f>
        <v>-866400000</v>
      </c>
      <c r="J17">
        <f>J7/J16</f>
        <v>3.1823774475790154</v>
      </c>
    </row>
    <row r="18" spans="1:10">
      <c r="A18">
        <v>0</v>
      </c>
      <c r="B18">
        <f>($I$6*$B$6)</f>
        <v>-118783884.39099</v>
      </c>
      <c r="D18">
        <v>118783884</v>
      </c>
      <c r="E18">
        <f>B18+D18</f>
        <v>-0.3909900039434433</v>
      </c>
    </row>
    <row r="19" spans="1:10">
      <c r="A19">
        <v>1</v>
      </c>
      <c r="B19">
        <f t="shared" ref="B19:B47" si="3">($I$6*$B$6)</f>
        <v>-118783884.39099</v>
      </c>
    </row>
    <row r="20" spans="1:10">
      <c r="A20">
        <v>2</v>
      </c>
      <c r="B20">
        <f t="shared" si="3"/>
        <v>-118783884.39099</v>
      </c>
    </row>
    <row r="21" spans="1:10">
      <c r="A21">
        <v>3</v>
      </c>
      <c r="B21">
        <f t="shared" si="3"/>
        <v>-118783884.39099</v>
      </c>
    </row>
    <row r="22" spans="1:10">
      <c r="A22">
        <v>4</v>
      </c>
      <c r="B22">
        <f t="shared" si="3"/>
        <v>-118783884.39099</v>
      </c>
    </row>
    <row r="23" spans="1:10">
      <c r="A23">
        <v>5</v>
      </c>
      <c r="B23">
        <f t="shared" si="3"/>
        <v>-118783884.39099</v>
      </c>
    </row>
    <row r="24" spans="1:10">
      <c r="A24">
        <v>6</v>
      </c>
      <c r="B24">
        <f t="shared" si="3"/>
        <v>-118783884.39099</v>
      </c>
    </row>
    <row r="25" spans="1:10">
      <c r="A25">
        <v>7</v>
      </c>
      <c r="B25">
        <f t="shared" si="3"/>
        <v>-118783884.39099</v>
      </c>
    </row>
    <row r="26" spans="1:10">
      <c r="A26">
        <v>8</v>
      </c>
      <c r="B26">
        <f t="shared" si="3"/>
        <v>-118783884.39099</v>
      </c>
    </row>
    <row r="27" spans="1:10">
      <c r="A27">
        <v>9</v>
      </c>
      <c r="B27">
        <f t="shared" si="3"/>
        <v>-118783884.39099</v>
      </c>
    </row>
    <row r="28" spans="1:10">
      <c r="A28">
        <v>10</v>
      </c>
      <c r="B28">
        <f t="shared" si="3"/>
        <v>-118783884.39099</v>
      </c>
    </row>
    <row r="29" spans="1:10">
      <c r="A29">
        <v>11</v>
      </c>
      <c r="B29">
        <f t="shared" si="3"/>
        <v>-118783884.39099</v>
      </c>
    </row>
    <row r="30" spans="1:10">
      <c r="A30">
        <v>12</v>
      </c>
      <c r="B30">
        <f t="shared" si="3"/>
        <v>-118783884.39099</v>
      </c>
    </row>
    <row r="31" spans="1:10">
      <c r="A31">
        <v>13</v>
      </c>
      <c r="B31">
        <f t="shared" si="3"/>
        <v>-118783884.39099</v>
      </c>
    </row>
    <row r="32" spans="1:10">
      <c r="A32">
        <v>14</v>
      </c>
      <c r="B32">
        <f t="shared" si="3"/>
        <v>-118783884.39099</v>
      </c>
    </row>
    <row r="33" spans="1:2">
      <c r="A33">
        <v>15</v>
      </c>
      <c r="B33">
        <f t="shared" si="3"/>
        <v>-118783884.39099</v>
      </c>
    </row>
    <row r="34" spans="1:2">
      <c r="A34">
        <v>16</v>
      </c>
      <c r="B34">
        <f t="shared" si="3"/>
        <v>-118783884.39099</v>
      </c>
    </row>
    <row r="35" spans="1:2">
      <c r="A35">
        <v>17</v>
      </c>
      <c r="B35">
        <f t="shared" si="3"/>
        <v>-118783884.39099</v>
      </c>
    </row>
    <row r="36" spans="1:2">
      <c r="A36">
        <v>18</v>
      </c>
      <c r="B36">
        <f t="shared" si="3"/>
        <v>-118783884.39099</v>
      </c>
    </row>
    <row r="37" spans="1:2">
      <c r="A37">
        <v>19</v>
      </c>
      <c r="B37">
        <f t="shared" si="3"/>
        <v>-118783884.39099</v>
      </c>
    </row>
    <row r="38" spans="1:2">
      <c r="A38">
        <v>20</v>
      </c>
      <c r="B38">
        <f t="shared" si="3"/>
        <v>-118783884.39099</v>
      </c>
    </row>
    <row r="39" spans="1:2">
      <c r="A39">
        <v>21</v>
      </c>
      <c r="B39">
        <f t="shared" si="3"/>
        <v>-118783884.39099</v>
      </c>
    </row>
    <row r="40" spans="1:2">
      <c r="A40">
        <v>22</v>
      </c>
      <c r="B40">
        <f t="shared" si="3"/>
        <v>-118783884.39099</v>
      </c>
    </row>
    <row r="41" spans="1:2">
      <c r="A41">
        <v>23</v>
      </c>
      <c r="B41">
        <f t="shared" si="3"/>
        <v>-118783884.39099</v>
      </c>
    </row>
    <row r="42" spans="1:2">
      <c r="A42">
        <v>24</v>
      </c>
      <c r="B42">
        <f t="shared" si="3"/>
        <v>-118783884.39099</v>
      </c>
    </row>
    <row r="43" spans="1:2">
      <c r="A43">
        <v>25</v>
      </c>
      <c r="B43">
        <f t="shared" si="3"/>
        <v>-118783884.39099</v>
      </c>
    </row>
    <row r="44" spans="1:2">
      <c r="A44">
        <v>26</v>
      </c>
      <c r="B44">
        <f t="shared" si="3"/>
        <v>-118783884.39099</v>
      </c>
    </row>
    <row r="45" spans="1:2">
      <c r="A45">
        <v>27</v>
      </c>
      <c r="B45">
        <f t="shared" si="3"/>
        <v>-118783884.39099</v>
      </c>
    </row>
    <row r="46" spans="1:2">
      <c r="A46">
        <v>28</v>
      </c>
      <c r="B46">
        <f t="shared" si="3"/>
        <v>-118783884.39099</v>
      </c>
    </row>
    <row r="47" spans="1:2">
      <c r="A47">
        <v>29</v>
      </c>
      <c r="B47">
        <f t="shared" si="3"/>
        <v>-118783884.39099</v>
      </c>
    </row>
    <row r="48" spans="1:2">
      <c r="A48">
        <v>30</v>
      </c>
    </row>
  </sheetData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F92-D42A-45AF-90F6-72A03AECACA1}">
  <dimension ref="A1:P49"/>
  <sheetViews>
    <sheetView zoomScale="69" zoomScaleNormal="69" workbookViewId="0">
      <selection activeCell="H1" sqref="H1:J4"/>
    </sheetView>
  </sheetViews>
  <sheetFormatPr defaultRowHeight="14.5"/>
  <cols>
    <col min="1" max="1" width="16.81640625" customWidth="1"/>
    <col min="2" max="2" width="17.81640625" style="8" customWidth="1"/>
    <col min="3" max="3" width="2.54296875" style="8" customWidth="1"/>
    <col min="4" max="4" width="27.453125" style="8" customWidth="1"/>
    <col min="5" max="7" width="21.54296875" customWidth="1"/>
    <col min="8" max="8" width="24.26953125" customWidth="1"/>
    <col min="9" max="9" width="15.7265625" bestFit="1" customWidth="1"/>
    <col min="10" max="10" width="24.7265625" customWidth="1"/>
    <col min="11" max="11" width="20.81640625" customWidth="1"/>
    <col min="12" max="12" width="14.36328125" customWidth="1"/>
    <col min="13" max="13" width="17.453125" customWidth="1"/>
    <col min="14" max="14" width="14.7265625" bestFit="1" customWidth="1"/>
    <col min="15" max="16" width="15.3632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</f>
        <v>6505143.5080276579</v>
      </c>
      <c r="F1" s="7" t="s">
        <v>50</v>
      </c>
      <c r="G1" s="7">
        <f>(-PMT(0.1,30,1,0))*B1</f>
        <v>10607924.825263392</v>
      </c>
      <c r="H1" s="21" t="s">
        <v>51</v>
      </c>
      <c r="I1" s="21"/>
      <c r="J1" s="21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0.3</v>
      </c>
      <c r="C2"/>
      <c r="D2" s="8" t="s">
        <v>30</v>
      </c>
      <c r="E2" s="7">
        <v>12000000</v>
      </c>
      <c r="H2" s="21"/>
      <c r="I2" s="21"/>
      <c r="J2" s="21"/>
      <c r="M2" t="s">
        <v>13</v>
      </c>
      <c r="N2" s="8">
        <f>NPV(N1,$B$18:$B$49)</f>
        <v>-5000000</v>
      </c>
      <c r="O2" s="8">
        <f>NPV(O1,$B$18:$B$49)</f>
        <v>-11622471.1896223</v>
      </c>
    </row>
    <row r="3" spans="1:15">
      <c r="A3" t="s">
        <v>23</v>
      </c>
      <c r="B3">
        <v>2</v>
      </c>
      <c r="C3"/>
      <c r="H3" s="21"/>
      <c r="I3" s="21"/>
      <c r="J3" s="21"/>
      <c r="M3" t="s">
        <v>13</v>
      </c>
      <c r="N3" s="8">
        <f>NPV(N1,$D$18:$D$49)</f>
        <v>134845694.75917026</v>
      </c>
      <c r="O3" s="8">
        <f>NPV(O1,$D$18:$D$49)</f>
        <v>49383766.710915618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5494856.4919723421</v>
      </c>
      <c r="F4" s="7"/>
      <c r="G4" s="7">
        <f>E2-G1</f>
        <v>1392075.1747366078</v>
      </c>
      <c r="H4" s="21"/>
      <c r="I4" s="21"/>
      <c r="J4" s="21"/>
    </row>
    <row r="5" spans="1:15" ht="18.5">
      <c r="A5" s="19" t="s">
        <v>18</v>
      </c>
      <c r="B5" s="20">
        <v>0.05</v>
      </c>
      <c r="C5" s="10"/>
      <c r="H5" t="s">
        <v>46</v>
      </c>
    </row>
    <row r="6" spans="1:15" ht="18.5">
      <c r="A6" s="19" t="s">
        <v>19</v>
      </c>
      <c r="B6" s="20">
        <v>0.1</v>
      </c>
      <c r="C6" s="10"/>
      <c r="H6" s="11">
        <f>J13-E13</f>
        <v>-5.2664987693848087E-2</v>
      </c>
    </row>
    <row r="7" spans="1:15">
      <c r="A7" t="s">
        <v>20</v>
      </c>
      <c r="B7" s="9">
        <v>0.3</v>
      </c>
      <c r="C7" s="9"/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6.5000000000000002E-2</v>
      </c>
      <c r="C9" s="9"/>
      <c r="E9" s="8"/>
      <c r="F9" s="16"/>
      <c r="G9" s="16"/>
    </row>
    <row r="10" spans="1:15" s="13" customFormat="1" ht="45.5" customHeight="1">
      <c r="B10" s="14"/>
      <c r="C10" s="14"/>
      <c r="D10" s="15" t="s">
        <v>27</v>
      </c>
      <c r="E10" s="15" t="s">
        <v>28</v>
      </c>
      <c r="F10" s="15" t="s">
        <v>49</v>
      </c>
      <c r="G10" s="15" t="s">
        <v>48</v>
      </c>
      <c r="I10" s="13" t="s">
        <v>45</v>
      </c>
      <c r="J10" s="13" t="s">
        <v>44</v>
      </c>
    </row>
    <row r="11" spans="1:15">
      <c r="C11" s="9"/>
    </row>
    <row r="13" spans="1:15">
      <c r="A13" t="s">
        <v>16</v>
      </c>
      <c r="B13" s="9">
        <f>IRR($B$18:$B$49)</f>
        <v>-1.7136070233869094E-2</v>
      </c>
      <c r="C13" s="9"/>
      <c r="D13" s="11">
        <f>IRR($D$18:$D$49)</f>
        <v>0.180238382762685</v>
      </c>
      <c r="E13" s="12">
        <f>IRR($E$17:$E$49)</f>
        <v>0.15536713917700595</v>
      </c>
      <c r="F13" s="9">
        <f>IRR($F$17:$F$49)</f>
        <v>2.1263950429343037E-2</v>
      </c>
      <c r="G13" s="9">
        <f>IRR($G$17:$G$49)</f>
        <v>0.25264368152082506</v>
      </c>
      <c r="H13" s="9"/>
      <c r="I13" s="11">
        <f>IRR($I$19:$I$49)</f>
        <v>0.1154777580788291</v>
      </c>
      <c r="J13" s="11">
        <f>IRR($J$17:$J$49)</f>
        <v>0.10270215148315787</v>
      </c>
    </row>
    <row r="14" spans="1:15">
      <c r="A14" t="s">
        <v>11</v>
      </c>
      <c r="B14" s="7">
        <f>NPV(B6,$B$18:$B$49)</f>
        <v>-13459952.699591607</v>
      </c>
      <c r="C14" s="7"/>
      <c r="D14" s="7">
        <f>NPV(B6,$D$18:$D$49)</f>
        <v>17941019.063875724</v>
      </c>
      <c r="E14" s="7">
        <f>NPV($B$6,$E$17:$E$49)</f>
        <v>14049242.793537728</v>
      </c>
      <c r="F14" s="7">
        <f>NPV($B$6,$F$17:$F$49)</f>
        <v>-15009035.609421629</v>
      </c>
      <c r="G14" s="7">
        <f>NPV($B$6,$G$17:$G$49)</f>
        <v>43596423.627012521</v>
      </c>
      <c r="H14" s="7"/>
      <c r="I14" s="7">
        <f>NPV($B$9,$I$19:$I$49)</f>
        <v>53243296.5934598</v>
      </c>
      <c r="J14" s="7">
        <f>NPV($B$9,$J$17:$J$49)</f>
        <v>41444838.843094438</v>
      </c>
    </row>
    <row r="16" spans="1:15">
      <c r="B16" s="8" t="s">
        <v>14</v>
      </c>
      <c r="D16" s="8" t="s">
        <v>15</v>
      </c>
      <c r="L16" s="17" t="s">
        <v>33</v>
      </c>
    </row>
    <row r="17" spans="1:16">
      <c r="A17">
        <v>-3</v>
      </c>
      <c r="E17" s="8">
        <f>-B4</f>
        <v>-10000000</v>
      </c>
      <c r="F17" s="8">
        <f>G17</f>
        <v>-10000000</v>
      </c>
      <c r="G17" s="8">
        <f>E17</f>
        <v>-10000000</v>
      </c>
      <c r="H17" s="8"/>
      <c r="J17" s="8">
        <f>-B1/3</f>
        <v>-33333333.333333332</v>
      </c>
    </row>
    <row r="18" spans="1:16">
      <c r="A18">
        <v>-2</v>
      </c>
      <c r="B18" s="8">
        <f>-B4</f>
        <v>-10000000</v>
      </c>
      <c r="D18" s="8">
        <f>B18</f>
        <v>-10000000</v>
      </c>
      <c r="E18" s="8">
        <f>E17</f>
        <v>-10000000</v>
      </c>
      <c r="F18" s="8">
        <f>G18</f>
        <v>-10000000</v>
      </c>
      <c r="G18" s="8">
        <f>E18</f>
        <v>-10000000</v>
      </c>
      <c r="H18" s="8"/>
      <c r="J18" s="8">
        <f>J17</f>
        <v>-33333333.333333332</v>
      </c>
      <c r="L18" s="17" t="s">
        <v>34</v>
      </c>
      <c r="P18" s="10"/>
    </row>
    <row r="19" spans="1:16">
      <c r="A19">
        <v>-1</v>
      </c>
      <c r="B19" s="8">
        <f>-B4</f>
        <v>-10000000</v>
      </c>
      <c r="D19" s="8">
        <f>B19</f>
        <v>-10000000</v>
      </c>
      <c r="E19" s="8">
        <f>E18</f>
        <v>-10000000</v>
      </c>
      <c r="F19" s="8">
        <f>G19</f>
        <v>-10000000</v>
      </c>
      <c r="G19" s="8">
        <f>E19</f>
        <v>-10000000</v>
      </c>
      <c r="H19" s="8" t="s">
        <v>4</v>
      </c>
      <c r="I19" s="8">
        <f>-B1</f>
        <v>-100000000</v>
      </c>
      <c r="J19" s="8">
        <f>J18</f>
        <v>-33333333.333333332</v>
      </c>
      <c r="L19" s="17" t="s">
        <v>35</v>
      </c>
      <c r="P19" s="8"/>
    </row>
    <row r="20" spans="1:16">
      <c r="A20">
        <v>0</v>
      </c>
      <c r="B20" s="8">
        <v>500000</v>
      </c>
      <c r="D20" s="8">
        <f>-B4 +E4</f>
        <v>-4505143.5080276579</v>
      </c>
      <c r="E20" s="8">
        <f>E4</f>
        <v>5494856.4919723421</v>
      </c>
      <c r="F20" s="8">
        <f>G4</f>
        <v>1392075.1747366078</v>
      </c>
      <c r="G20" s="8">
        <f>E2-(B1*B8)/30</f>
        <v>9666666.666666666</v>
      </c>
      <c r="H20" s="8" t="s">
        <v>29</v>
      </c>
      <c r="I20" s="7">
        <f>E2</f>
        <v>12000000</v>
      </c>
      <c r="J20" s="7">
        <f>I20</f>
        <v>12000000</v>
      </c>
      <c r="L20" s="17" t="s">
        <v>36</v>
      </c>
      <c r="P20" s="8"/>
    </row>
    <row r="21" spans="1:16">
      <c r="A21">
        <v>1</v>
      </c>
      <c r="B21" s="8">
        <v>500000</v>
      </c>
      <c r="D21" s="8">
        <f>E4</f>
        <v>5494856.4919723421</v>
      </c>
      <c r="E21" s="8">
        <f>E20</f>
        <v>5494856.4919723421</v>
      </c>
      <c r="F21" s="8">
        <f>F20</f>
        <v>1392075.1747366078</v>
      </c>
      <c r="G21" s="8">
        <f>G20</f>
        <v>9666666.666666666</v>
      </c>
      <c r="H21" s="8"/>
      <c r="I21" s="7">
        <f>I20</f>
        <v>12000000</v>
      </c>
      <c r="J21" s="7">
        <f t="shared" ref="J21:J49" si="0">I21</f>
        <v>12000000</v>
      </c>
      <c r="L21" s="17" t="s">
        <v>37</v>
      </c>
    </row>
    <row r="22" spans="1:16">
      <c r="A22">
        <v>2</v>
      </c>
      <c r="B22" s="8">
        <v>500000</v>
      </c>
      <c r="D22" s="8">
        <f>D21</f>
        <v>5494856.4919723421</v>
      </c>
      <c r="E22" s="8">
        <f t="shared" ref="E22:E49" si="1">E21</f>
        <v>5494856.4919723421</v>
      </c>
      <c r="F22" s="8">
        <f>F21</f>
        <v>1392075.1747366078</v>
      </c>
      <c r="G22" s="8">
        <f>G21</f>
        <v>9666666.666666666</v>
      </c>
      <c r="H22" s="8"/>
      <c r="I22" s="7">
        <f t="shared" ref="I22:I49" si="2">I21</f>
        <v>12000000</v>
      </c>
      <c r="J22" s="7">
        <f t="shared" si="0"/>
        <v>12000000</v>
      </c>
      <c r="L22" s="17" t="s">
        <v>38</v>
      </c>
      <c r="O22" s="9"/>
    </row>
    <row r="23" spans="1:16">
      <c r="A23">
        <v>3</v>
      </c>
      <c r="B23" s="8">
        <v>500000</v>
      </c>
      <c r="D23" s="8">
        <f t="shared" ref="D23:D49" si="3">D22</f>
        <v>5494856.4919723421</v>
      </c>
      <c r="E23" s="8">
        <f>E22</f>
        <v>5494856.4919723421</v>
      </c>
      <c r="F23" s="8">
        <f t="shared" ref="F23:F49" si="4">F22</f>
        <v>1392075.1747366078</v>
      </c>
      <c r="G23" s="8">
        <f t="shared" ref="G23:G49" si="5">G22</f>
        <v>9666666.666666666</v>
      </c>
      <c r="H23" s="8"/>
      <c r="I23" s="7">
        <f t="shared" si="2"/>
        <v>12000000</v>
      </c>
      <c r="J23" s="7">
        <f t="shared" si="0"/>
        <v>12000000</v>
      </c>
      <c r="L23" s="17" t="s">
        <v>39</v>
      </c>
    </row>
    <row r="24" spans="1:16">
      <c r="A24">
        <v>4</v>
      </c>
      <c r="B24" s="8">
        <v>500000</v>
      </c>
      <c r="D24" s="8">
        <f t="shared" si="3"/>
        <v>5494856.4919723421</v>
      </c>
      <c r="E24" s="8">
        <f t="shared" si="1"/>
        <v>5494856.4919723421</v>
      </c>
      <c r="F24" s="8">
        <f t="shared" si="4"/>
        <v>1392075.1747366078</v>
      </c>
      <c r="G24" s="8">
        <f t="shared" si="5"/>
        <v>9666666.666666666</v>
      </c>
      <c r="H24" s="8"/>
      <c r="I24" s="7">
        <f t="shared" si="2"/>
        <v>12000000</v>
      </c>
      <c r="J24" s="7">
        <f t="shared" si="0"/>
        <v>12000000</v>
      </c>
      <c r="L24" s="17" t="s">
        <v>40</v>
      </c>
    </row>
    <row r="25" spans="1:16">
      <c r="A25">
        <v>5</v>
      </c>
      <c r="B25" s="8">
        <v>500000</v>
      </c>
      <c r="D25" s="8">
        <f t="shared" si="3"/>
        <v>5494856.4919723421</v>
      </c>
      <c r="E25" s="8">
        <f t="shared" si="1"/>
        <v>5494856.4919723421</v>
      </c>
      <c r="F25" s="8">
        <f t="shared" si="4"/>
        <v>1392075.1747366078</v>
      </c>
      <c r="G25" s="8">
        <f t="shared" si="5"/>
        <v>9666666.666666666</v>
      </c>
      <c r="H25" s="8"/>
      <c r="I25" s="7">
        <f>I24</f>
        <v>12000000</v>
      </c>
      <c r="J25" s="7">
        <f t="shared" si="0"/>
        <v>12000000</v>
      </c>
      <c r="L25" s="17" t="s">
        <v>41</v>
      </c>
    </row>
    <row r="26" spans="1:16">
      <c r="A26">
        <v>6</v>
      </c>
      <c r="B26" s="8">
        <v>500000</v>
      </c>
      <c r="D26" s="8">
        <f t="shared" si="3"/>
        <v>5494856.4919723421</v>
      </c>
      <c r="E26" s="8">
        <f t="shared" si="1"/>
        <v>5494856.4919723421</v>
      </c>
      <c r="F26" s="8">
        <f t="shared" si="4"/>
        <v>1392075.1747366078</v>
      </c>
      <c r="G26" s="8">
        <f t="shared" si="5"/>
        <v>9666666.666666666</v>
      </c>
      <c r="H26" s="8"/>
      <c r="I26" s="7">
        <f t="shared" si="2"/>
        <v>12000000</v>
      </c>
      <c r="J26" s="7">
        <f t="shared" si="0"/>
        <v>12000000</v>
      </c>
      <c r="L26" s="17" t="s">
        <v>43</v>
      </c>
    </row>
    <row r="27" spans="1:16">
      <c r="A27">
        <v>7</v>
      </c>
      <c r="B27" s="8">
        <v>500000</v>
      </c>
      <c r="D27" s="8">
        <f t="shared" si="3"/>
        <v>5494856.4919723421</v>
      </c>
      <c r="E27" s="8">
        <f t="shared" si="1"/>
        <v>5494856.4919723421</v>
      </c>
      <c r="F27" s="8">
        <f t="shared" si="4"/>
        <v>1392075.1747366078</v>
      </c>
      <c r="G27" s="8">
        <f t="shared" si="5"/>
        <v>9666666.666666666</v>
      </c>
      <c r="H27" s="8"/>
      <c r="I27" s="7">
        <f t="shared" si="2"/>
        <v>12000000</v>
      </c>
      <c r="J27" s="7">
        <f t="shared" si="0"/>
        <v>12000000</v>
      </c>
      <c r="L27" s="17" t="s">
        <v>40</v>
      </c>
    </row>
    <row r="28" spans="1:16">
      <c r="A28">
        <v>8</v>
      </c>
      <c r="B28" s="8">
        <v>500000</v>
      </c>
      <c r="D28" s="8">
        <f t="shared" si="3"/>
        <v>5494856.4919723421</v>
      </c>
      <c r="E28" s="8">
        <f t="shared" si="1"/>
        <v>5494856.4919723421</v>
      </c>
      <c r="F28" s="8">
        <f t="shared" si="4"/>
        <v>1392075.1747366078</v>
      </c>
      <c r="G28" s="8">
        <f t="shared" si="5"/>
        <v>9666666.666666666</v>
      </c>
      <c r="H28" s="8"/>
      <c r="I28" s="7">
        <f t="shared" si="2"/>
        <v>12000000</v>
      </c>
      <c r="J28" s="7">
        <f t="shared" si="0"/>
        <v>12000000</v>
      </c>
      <c r="L28" s="18"/>
    </row>
    <row r="29" spans="1:16">
      <c r="A29">
        <v>9</v>
      </c>
      <c r="B29" s="8">
        <v>500000</v>
      </c>
      <c r="D29" s="8">
        <f t="shared" si="3"/>
        <v>5494856.4919723421</v>
      </c>
      <c r="E29" s="8">
        <f>E28</f>
        <v>5494856.4919723421</v>
      </c>
      <c r="F29" s="8">
        <f t="shared" si="4"/>
        <v>1392075.1747366078</v>
      </c>
      <c r="G29" s="8">
        <f t="shared" si="5"/>
        <v>9666666.666666666</v>
      </c>
      <c r="H29" s="8"/>
      <c r="I29" s="7">
        <f t="shared" si="2"/>
        <v>12000000</v>
      </c>
      <c r="J29" s="7">
        <f t="shared" si="0"/>
        <v>12000000</v>
      </c>
      <c r="L29" s="17" t="s">
        <v>42</v>
      </c>
    </row>
    <row r="30" spans="1:16">
      <c r="A30">
        <v>10</v>
      </c>
      <c r="B30" s="8">
        <v>500000</v>
      </c>
      <c r="D30" s="8">
        <f t="shared" si="3"/>
        <v>5494856.4919723421</v>
      </c>
      <c r="E30" s="8">
        <f t="shared" si="1"/>
        <v>5494856.4919723421</v>
      </c>
      <c r="F30" s="8">
        <f t="shared" si="4"/>
        <v>1392075.1747366078</v>
      </c>
      <c r="G30" s="8">
        <f t="shared" si="5"/>
        <v>9666666.666666666</v>
      </c>
      <c r="H30" s="8"/>
      <c r="I30" s="7">
        <f t="shared" si="2"/>
        <v>12000000</v>
      </c>
      <c r="J30" s="7">
        <f t="shared" si="0"/>
        <v>12000000</v>
      </c>
      <c r="L30" s="17" t="s">
        <v>32</v>
      </c>
    </row>
    <row r="31" spans="1:16">
      <c r="A31">
        <v>11</v>
      </c>
      <c r="B31" s="8">
        <v>500000</v>
      </c>
      <c r="D31" s="8">
        <f t="shared" si="3"/>
        <v>5494856.4919723421</v>
      </c>
      <c r="E31" s="8">
        <f t="shared" si="1"/>
        <v>5494856.4919723421</v>
      </c>
      <c r="F31" s="8">
        <f t="shared" si="4"/>
        <v>1392075.1747366078</v>
      </c>
      <c r="G31" s="8">
        <f t="shared" si="5"/>
        <v>9666666.666666666</v>
      </c>
      <c r="H31" s="8"/>
      <c r="I31" s="7">
        <f t="shared" si="2"/>
        <v>12000000</v>
      </c>
      <c r="J31" s="7">
        <f t="shared" si="0"/>
        <v>12000000</v>
      </c>
    </row>
    <row r="32" spans="1:16">
      <c r="A32">
        <v>12</v>
      </c>
      <c r="B32" s="8">
        <v>500000</v>
      </c>
      <c r="D32" s="8">
        <f t="shared" si="3"/>
        <v>5494856.4919723421</v>
      </c>
      <c r="E32" s="8">
        <f t="shared" si="1"/>
        <v>5494856.4919723421</v>
      </c>
      <c r="F32" s="8">
        <f t="shared" si="4"/>
        <v>1392075.1747366078</v>
      </c>
      <c r="G32" s="8">
        <f t="shared" si="5"/>
        <v>9666666.666666666</v>
      </c>
      <c r="H32" s="8"/>
      <c r="I32" s="7">
        <f t="shared" si="2"/>
        <v>12000000</v>
      </c>
      <c r="J32" s="7">
        <f t="shared" si="0"/>
        <v>12000000</v>
      </c>
      <c r="L32" s="17" t="s">
        <v>47</v>
      </c>
    </row>
    <row r="33" spans="1:10">
      <c r="A33">
        <v>13</v>
      </c>
      <c r="B33" s="8">
        <v>500000</v>
      </c>
      <c r="D33" s="8">
        <f t="shared" si="3"/>
        <v>5494856.4919723421</v>
      </c>
      <c r="E33" s="8">
        <f t="shared" si="1"/>
        <v>5494856.4919723421</v>
      </c>
      <c r="F33" s="8">
        <f t="shared" si="4"/>
        <v>1392075.1747366078</v>
      </c>
      <c r="G33" s="8">
        <f t="shared" si="5"/>
        <v>9666666.666666666</v>
      </c>
      <c r="H33" s="8"/>
      <c r="I33" s="7">
        <f t="shared" si="2"/>
        <v>12000000</v>
      </c>
      <c r="J33" s="7">
        <f t="shared" si="0"/>
        <v>12000000</v>
      </c>
    </row>
    <row r="34" spans="1:10">
      <c r="A34">
        <v>14</v>
      </c>
      <c r="B34" s="8">
        <v>500000</v>
      </c>
      <c r="D34" s="8">
        <f t="shared" si="3"/>
        <v>5494856.4919723421</v>
      </c>
      <c r="E34" s="8">
        <f t="shared" si="1"/>
        <v>5494856.4919723421</v>
      </c>
      <c r="F34" s="8">
        <f t="shared" si="4"/>
        <v>1392075.1747366078</v>
      </c>
      <c r="G34" s="8">
        <f t="shared" si="5"/>
        <v>9666666.666666666</v>
      </c>
      <c r="H34" s="8"/>
      <c r="I34" s="7">
        <f t="shared" si="2"/>
        <v>12000000</v>
      </c>
      <c r="J34" s="7">
        <f t="shared" si="0"/>
        <v>12000000</v>
      </c>
    </row>
    <row r="35" spans="1:10">
      <c r="A35">
        <v>15</v>
      </c>
      <c r="B35" s="8">
        <v>500000</v>
      </c>
      <c r="D35" s="8">
        <f t="shared" si="3"/>
        <v>5494856.4919723421</v>
      </c>
      <c r="E35" s="8">
        <f t="shared" si="1"/>
        <v>5494856.4919723421</v>
      </c>
      <c r="F35" s="8">
        <f t="shared" si="4"/>
        <v>1392075.1747366078</v>
      </c>
      <c r="G35" s="8">
        <f t="shared" si="5"/>
        <v>9666666.666666666</v>
      </c>
      <c r="H35" s="8"/>
      <c r="I35" s="7">
        <f t="shared" si="2"/>
        <v>12000000</v>
      </c>
      <c r="J35" s="7">
        <f t="shared" si="0"/>
        <v>12000000</v>
      </c>
    </row>
    <row r="36" spans="1:10">
      <c r="A36">
        <v>16</v>
      </c>
      <c r="B36" s="8">
        <v>500000</v>
      </c>
      <c r="D36" s="8">
        <f t="shared" si="3"/>
        <v>5494856.4919723421</v>
      </c>
      <c r="E36" s="8">
        <f t="shared" si="1"/>
        <v>5494856.4919723421</v>
      </c>
      <c r="F36" s="8">
        <f t="shared" si="4"/>
        <v>1392075.1747366078</v>
      </c>
      <c r="G36" s="8">
        <f t="shared" si="5"/>
        <v>9666666.666666666</v>
      </c>
      <c r="H36" s="8"/>
      <c r="I36" s="7">
        <f t="shared" si="2"/>
        <v>12000000</v>
      </c>
      <c r="J36" s="7">
        <f t="shared" si="0"/>
        <v>12000000</v>
      </c>
    </row>
    <row r="37" spans="1:10">
      <c r="A37">
        <v>17</v>
      </c>
      <c r="B37" s="8">
        <v>500000</v>
      </c>
      <c r="D37" s="8">
        <f t="shared" si="3"/>
        <v>5494856.4919723421</v>
      </c>
      <c r="E37" s="8">
        <f t="shared" si="1"/>
        <v>5494856.4919723421</v>
      </c>
      <c r="F37" s="8">
        <f t="shared" si="4"/>
        <v>1392075.1747366078</v>
      </c>
      <c r="G37" s="8">
        <f t="shared" si="5"/>
        <v>9666666.666666666</v>
      </c>
      <c r="H37" s="8"/>
      <c r="I37" s="7">
        <f t="shared" si="2"/>
        <v>12000000</v>
      </c>
      <c r="J37" s="7">
        <f t="shared" si="0"/>
        <v>12000000</v>
      </c>
    </row>
    <row r="38" spans="1:10">
      <c r="A38">
        <v>18</v>
      </c>
      <c r="B38" s="8">
        <v>500000</v>
      </c>
      <c r="D38" s="8">
        <f t="shared" si="3"/>
        <v>5494856.4919723421</v>
      </c>
      <c r="E38" s="8">
        <f t="shared" si="1"/>
        <v>5494856.4919723421</v>
      </c>
      <c r="F38" s="8">
        <f t="shared" si="4"/>
        <v>1392075.1747366078</v>
      </c>
      <c r="G38" s="8">
        <f t="shared" si="5"/>
        <v>9666666.666666666</v>
      </c>
      <c r="H38" s="8"/>
      <c r="I38" s="7">
        <f t="shared" si="2"/>
        <v>12000000</v>
      </c>
      <c r="J38" s="7">
        <f t="shared" si="0"/>
        <v>12000000</v>
      </c>
    </row>
    <row r="39" spans="1:10">
      <c r="A39">
        <v>19</v>
      </c>
      <c r="B39" s="8">
        <v>500000</v>
      </c>
      <c r="D39" s="8">
        <f t="shared" si="3"/>
        <v>5494856.4919723421</v>
      </c>
      <c r="E39" s="8">
        <f t="shared" si="1"/>
        <v>5494856.4919723421</v>
      </c>
      <c r="F39" s="8">
        <f t="shared" si="4"/>
        <v>1392075.1747366078</v>
      </c>
      <c r="G39" s="8">
        <f t="shared" si="5"/>
        <v>9666666.666666666</v>
      </c>
      <c r="H39" s="8"/>
      <c r="I39" s="7">
        <f t="shared" si="2"/>
        <v>12000000</v>
      </c>
      <c r="J39" s="7">
        <f t="shared" si="0"/>
        <v>12000000</v>
      </c>
    </row>
    <row r="40" spans="1:10">
      <c r="A40">
        <v>20</v>
      </c>
      <c r="B40" s="8">
        <v>500000</v>
      </c>
      <c r="D40" s="8">
        <f t="shared" si="3"/>
        <v>5494856.4919723421</v>
      </c>
      <c r="E40" s="8">
        <f t="shared" si="1"/>
        <v>5494856.4919723421</v>
      </c>
      <c r="F40" s="8">
        <f t="shared" si="4"/>
        <v>1392075.1747366078</v>
      </c>
      <c r="G40" s="8">
        <f t="shared" si="5"/>
        <v>9666666.666666666</v>
      </c>
      <c r="H40" s="8"/>
      <c r="I40" s="7">
        <f t="shared" si="2"/>
        <v>12000000</v>
      </c>
      <c r="J40" s="7">
        <f t="shared" si="0"/>
        <v>12000000</v>
      </c>
    </row>
    <row r="41" spans="1:10">
      <c r="A41">
        <v>21</v>
      </c>
      <c r="B41" s="8">
        <v>500000</v>
      </c>
      <c r="D41" s="8">
        <f t="shared" si="3"/>
        <v>5494856.4919723421</v>
      </c>
      <c r="E41" s="8">
        <f t="shared" si="1"/>
        <v>5494856.4919723421</v>
      </c>
      <c r="F41" s="8">
        <f t="shared" si="4"/>
        <v>1392075.1747366078</v>
      </c>
      <c r="G41" s="8">
        <f t="shared" si="5"/>
        <v>9666666.666666666</v>
      </c>
      <c r="H41" s="8"/>
      <c r="I41" s="7">
        <f t="shared" si="2"/>
        <v>12000000</v>
      </c>
      <c r="J41" s="7">
        <f t="shared" si="0"/>
        <v>12000000</v>
      </c>
    </row>
    <row r="42" spans="1:10">
      <c r="A42">
        <v>22</v>
      </c>
      <c r="B42" s="8">
        <v>500000</v>
      </c>
      <c r="D42" s="8">
        <f t="shared" si="3"/>
        <v>5494856.4919723421</v>
      </c>
      <c r="E42" s="8">
        <f t="shared" si="1"/>
        <v>5494856.4919723421</v>
      </c>
      <c r="F42" s="8">
        <f t="shared" si="4"/>
        <v>1392075.1747366078</v>
      </c>
      <c r="G42" s="8">
        <f t="shared" si="5"/>
        <v>9666666.666666666</v>
      </c>
      <c r="H42" s="8"/>
      <c r="I42" s="7">
        <f t="shared" si="2"/>
        <v>12000000</v>
      </c>
      <c r="J42" s="7">
        <f t="shared" si="0"/>
        <v>12000000</v>
      </c>
    </row>
    <row r="43" spans="1:10">
      <c r="A43">
        <v>23</v>
      </c>
      <c r="B43" s="8">
        <v>500000</v>
      </c>
      <c r="D43" s="8">
        <f t="shared" si="3"/>
        <v>5494856.4919723421</v>
      </c>
      <c r="E43" s="8">
        <f t="shared" si="1"/>
        <v>5494856.4919723421</v>
      </c>
      <c r="F43" s="8">
        <f t="shared" si="4"/>
        <v>1392075.1747366078</v>
      </c>
      <c r="G43" s="8">
        <f t="shared" si="5"/>
        <v>9666666.666666666</v>
      </c>
      <c r="H43" s="8"/>
      <c r="I43" s="7">
        <f t="shared" si="2"/>
        <v>12000000</v>
      </c>
      <c r="J43" s="7">
        <f t="shared" si="0"/>
        <v>12000000</v>
      </c>
    </row>
    <row r="44" spans="1:10">
      <c r="A44">
        <v>24</v>
      </c>
      <c r="B44" s="8">
        <v>500000</v>
      </c>
      <c r="D44" s="8">
        <f t="shared" si="3"/>
        <v>5494856.4919723421</v>
      </c>
      <c r="E44" s="8">
        <f t="shared" si="1"/>
        <v>5494856.4919723421</v>
      </c>
      <c r="F44" s="8">
        <f t="shared" si="4"/>
        <v>1392075.1747366078</v>
      </c>
      <c r="G44" s="8">
        <f t="shared" si="5"/>
        <v>9666666.666666666</v>
      </c>
      <c r="H44" s="8"/>
      <c r="I44" s="7">
        <f t="shared" si="2"/>
        <v>12000000</v>
      </c>
      <c r="J44" s="7">
        <f t="shared" si="0"/>
        <v>12000000</v>
      </c>
    </row>
    <row r="45" spans="1:10">
      <c r="A45">
        <v>25</v>
      </c>
      <c r="B45" s="8">
        <v>500000</v>
      </c>
      <c r="D45" s="8">
        <f t="shared" si="3"/>
        <v>5494856.4919723421</v>
      </c>
      <c r="E45" s="8">
        <f t="shared" si="1"/>
        <v>5494856.4919723421</v>
      </c>
      <c r="F45" s="8">
        <f t="shared" si="4"/>
        <v>1392075.1747366078</v>
      </c>
      <c r="G45" s="8">
        <f t="shared" si="5"/>
        <v>9666666.666666666</v>
      </c>
      <c r="H45" s="8"/>
      <c r="I45" s="7">
        <f t="shared" si="2"/>
        <v>12000000</v>
      </c>
      <c r="J45" s="7">
        <f t="shared" si="0"/>
        <v>12000000</v>
      </c>
    </row>
    <row r="46" spans="1:10">
      <c r="A46">
        <v>26</v>
      </c>
      <c r="B46" s="8">
        <v>500000</v>
      </c>
      <c r="D46" s="8">
        <f t="shared" si="3"/>
        <v>5494856.4919723421</v>
      </c>
      <c r="E46" s="8">
        <f t="shared" si="1"/>
        <v>5494856.4919723421</v>
      </c>
      <c r="F46" s="8">
        <f t="shared" si="4"/>
        <v>1392075.1747366078</v>
      </c>
      <c r="G46" s="8">
        <f t="shared" si="5"/>
        <v>9666666.666666666</v>
      </c>
      <c r="H46" s="8"/>
      <c r="I46" s="7">
        <f t="shared" si="2"/>
        <v>12000000</v>
      </c>
      <c r="J46" s="7">
        <f t="shared" si="0"/>
        <v>12000000</v>
      </c>
    </row>
    <row r="47" spans="1:10">
      <c r="A47">
        <v>27</v>
      </c>
      <c r="B47" s="8">
        <v>500000</v>
      </c>
      <c r="D47" s="8">
        <f t="shared" si="3"/>
        <v>5494856.4919723421</v>
      </c>
      <c r="E47" s="8">
        <f t="shared" si="1"/>
        <v>5494856.4919723421</v>
      </c>
      <c r="F47" s="8">
        <f t="shared" si="4"/>
        <v>1392075.1747366078</v>
      </c>
      <c r="G47" s="8">
        <f t="shared" si="5"/>
        <v>9666666.666666666</v>
      </c>
      <c r="H47" s="8"/>
      <c r="I47" s="7">
        <f t="shared" si="2"/>
        <v>12000000</v>
      </c>
      <c r="J47" s="7">
        <f t="shared" si="0"/>
        <v>12000000</v>
      </c>
    </row>
    <row r="48" spans="1:10">
      <c r="A48">
        <v>28</v>
      </c>
      <c r="B48" s="8">
        <v>500000</v>
      </c>
      <c r="D48" s="8">
        <f t="shared" si="3"/>
        <v>5494856.4919723421</v>
      </c>
      <c r="E48" s="8">
        <f t="shared" si="1"/>
        <v>5494856.4919723421</v>
      </c>
      <c r="F48" s="8">
        <f t="shared" si="4"/>
        <v>1392075.1747366078</v>
      </c>
      <c r="G48" s="8">
        <f t="shared" si="5"/>
        <v>9666666.666666666</v>
      </c>
      <c r="H48" s="8"/>
      <c r="I48" s="7">
        <f t="shared" si="2"/>
        <v>12000000</v>
      </c>
      <c r="J48" s="7">
        <f t="shared" si="0"/>
        <v>12000000</v>
      </c>
    </row>
    <row r="49" spans="1:10">
      <c r="A49">
        <v>29</v>
      </c>
      <c r="B49" s="8">
        <v>500000</v>
      </c>
      <c r="D49" s="8">
        <f t="shared" si="3"/>
        <v>5494856.4919723421</v>
      </c>
      <c r="E49" s="8">
        <f t="shared" si="1"/>
        <v>5494856.4919723421</v>
      </c>
      <c r="F49" s="8">
        <f t="shared" si="4"/>
        <v>1392075.1747366078</v>
      </c>
      <c r="G49" s="8">
        <f t="shared" si="5"/>
        <v>9666666.666666666</v>
      </c>
      <c r="H49" s="8"/>
      <c r="I49" s="7">
        <f t="shared" si="2"/>
        <v>12000000</v>
      </c>
      <c r="J49" s="7">
        <f t="shared" si="0"/>
        <v>12000000</v>
      </c>
    </row>
  </sheetData>
  <mergeCells count="1">
    <mergeCell ref="H1:J4"/>
  </mergeCells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81C7-B300-4311-9A03-B873646C37FD}">
  <dimension ref="A1:D6"/>
  <sheetViews>
    <sheetView tabSelected="1" workbookViewId="0">
      <selection activeCell="J13" sqref="J13"/>
    </sheetView>
  </sheetViews>
  <sheetFormatPr defaultRowHeight="14.5"/>
  <cols>
    <col min="2" max="2" width="20.6328125" bestFit="1" customWidth="1"/>
  </cols>
  <sheetData>
    <row r="1" spans="1:4">
      <c r="A1" t="str">
        <f>npv!A1</f>
        <v>investment cost</v>
      </c>
      <c r="B1">
        <f>npv!B1</f>
        <v>100000000</v>
      </c>
    </row>
    <row r="2" spans="1:4">
      <c r="A2" t="s">
        <v>52</v>
      </c>
      <c r="B2" s="9">
        <v>0.1</v>
      </c>
    </row>
    <row r="3" spans="1:4">
      <c r="A3" t="s">
        <v>53</v>
      </c>
      <c r="B3">
        <v>15</v>
      </c>
    </row>
    <row r="5" spans="1:4">
      <c r="A5" t="s">
        <v>26</v>
      </c>
      <c r="B5">
        <f>B2/(1-(1/(1+B2)*(EXP(B3))))</f>
        <v>-3.3649266577928447E-8</v>
      </c>
      <c r="D5" t="s">
        <v>54</v>
      </c>
    </row>
    <row r="6" spans="1:4">
      <c r="B6">
        <f>B5*B1</f>
        <v>-3.3649266577928447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npv</vt:lpstr>
      <vt:lpstr>annuity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2023-05-08T14:39:53Z</dcterms:created>
  <dcterms:modified xsi:type="dcterms:W3CDTF">2023-05-15T15:12:01Z</dcterms:modified>
</cp:coreProperties>
</file>