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226AE4B-FA27-4D73-A7FB-BAB3667BA6DC}" xr6:coauthVersionLast="47" xr6:coauthVersionMax="47" xr10:uidLastSave="{00000000-0000-0000-0000-000000000000}"/>
  <bookViews>
    <workbookView xWindow="-120" yWindow="-120" windowWidth="29040" windowHeight="17640" tabRatio="998" firstSheet="8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" sheetId="65" r:id="rId17"/>
    <sheet name="LSyearly" sheetId="69" r:id="rId18"/>
    <sheet name="Dismantled" sheetId="49" r:id="rId19"/>
    <sheet name="weatherYears40" sheetId="61" r:id="rId20"/>
    <sheet name="LoadShedders2" sheetId="68" r:id="rId21"/>
    <sheet name="LoadShedders_copy" sheetId="71" r:id="rId22"/>
    <sheet name="dictvariables" sheetId="43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weatherYearsOLD" sheetId="66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12" hidden="1">TechnologiesEmlab!$A$1:$AA$1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5" l="1"/>
  <c r="K4" i="65"/>
  <c r="J4" i="65" s="1"/>
  <c r="K5" i="65"/>
  <c r="K6" i="65"/>
  <c r="J6" i="65" s="1"/>
  <c r="K2" i="65"/>
  <c r="D3" i="67"/>
  <c r="B2" i="69"/>
  <c r="D7" i="65"/>
  <c r="C6" i="65"/>
  <c r="B6" i="65"/>
  <c r="J5" i="65"/>
  <c r="C5" i="65"/>
  <c r="B5" i="65"/>
  <c r="C4" i="65"/>
  <c r="B4" i="65"/>
  <c r="J3" i="65"/>
  <c r="C3" i="65"/>
  <c r="B3" i="65"/>
  <c r="J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23" i="33"/>
  <c r="C23" i="33"/>
  <c r="D22" i="33"/>
  <c r="C22" i="33"/>
  <c r="D15" i="33"/>
  <c r="C15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P3" i="33"/>
  <c r="P19" i="33"/>
  <c r="P20" i="33"/>
  <c r="P21" i="33"/>
  <c r="P4" i="33"/>
  <c r="P5" i="33"/>
  <c r="P6" i="33"/>
  <c r="P7" i="33"/>
  <c r="P8" i="33"/>
  <c r="P9" i="33"/>
  <c r="P10" i="33"/>
  <c r="P11" i="33"/>
  <c r="P12" i="33"/>
  <c r="P13" i="33"/>
  <c r="P16" i="33"/>
  <c r="P17" i="33"/>
  <c r="P18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14" i="33"/>
  <c r="D1" i="64"/>
  <c r="N31" i="63"/>
  <c r="N32" i="63"/>
  <c r="Q32" i="63"/>
  <c r="N30" i="63"/>
  <c r="H36" i="63"/>
  <c r="H4" i="63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" i="63"/>
  <c r="N23" i="63"/>
  <c r="N24" i="63"/>
  <c r="N25" i="63"/>
  <c r="N26" i="63"/>
  <c r="N22" i="63"/>
  <c r="O23" i="63"/>
  <c r="O24" i="63"/>
  <c r="O25" i="63"/>
  <c r="O26" i="63"/>
  <c r="O22" i="63"/>
  <c r="N8" i="63"/>
  <c r="N6" i="63"/>
  <c r="N7" i="63"/>
  <c r="A107" i="63"/>
  <c r="P8" i="63"/>
  <c r="P9" i="63"/>
  <c r="P10" i="63"/>
  <c r="P11" i="63"/>
  <c r="P12" i="63"/>
  <c r="P13" i="63"/>
  <c r="P14" i="63"/>
  <c r="P15" i="63"/>
  <c r="P16" i="63"/>
  <c r="P17" i="63"/>
  <c r="P18" i="63"/>
  <c r="O8" i="63"/>
  <c r="O9" i="63"/>
  <c r="O10" i="63"/>
  <c r="O11" i="63"/>
  <c r="O12" i="63"/>
  <c r="O13" i="63"/>
  <c r="O14" i="63"/>
  <c r="O15" i="63"/>
  <c r="O16" i="63"/>
  <c r="O17" i="63"/>
  <c r="O18" i="63"/>
  <c r="N16" i="63"/>
  <c r="N9" i="63"/>
  <c r="N10" i="63"/>
  <c r="N11" i="63"/>
  <c r="N12" i="63"/>
  <c r="N13" i="63"/>
  <c r="N14" i="63"/>
  <c r="N15" i="63"/>
  <c r="N17" i="63"/>
  <c r="N18" i="63"/>
  <c r="A72" i="63"/>
  <c r="A37" i="63"/>
  <c r="A2" i="63"/>
  <c r="E6" i="58"/>
  <c r="E11" i="58"/>
  <c r="E10" i="58"/>
  <c r="E9" i="58"/>
  <c r="E8" i="58"/>
  <c r="E7" i="58"/>
  <c r="E2" i="58"/>
  <c r="E5" i="58"/>
  <c r="E4" i="58"/>
  <c r="E3" i="58"/>
  <c r="C2" i="29"/>
  <c r="C8" i="29"/>
  <c r="C12" i="29"/>
  <c r="C5" i="18"/>
  <c r="F6" i="50"/>
  <c r="F7" i="50"/>
  <c r="B16" i="50"/>
  <c r="Q25" i="33"/>
  <c r="Q11" i="33"/>
  <c r="Q12" i="33"/>
  <c r="Q38" i="33"/>
  <c r="Q39" i="33"/>
  <c r="Q14" i="33"/>
  <c r="Q13" i="33"/>
  <c r="Q28" i="33"/>
  <c r="Q29" i="33"/>
  <c r="Q30" i="33"/>
  <c r="Q31" i="33"/>
  <c r="Q32" i="33"/>
  <c r="Q33" i="33"/>
  <c r="Q34" i="33"/>
  <c r="Q3" i="33"/>
  <c r="Q19" i="33"/>
  <c r="Q20" i="33"/>
  <c r="Q21" i="33"/>
  <c r="Q4" i="33"/>
  <c r="Q35" i="33"/>
  <c r="Q36" i="33"/>
  <c r="Q5" i="33"/>
  <c r="Q37" i="33"/>
  <c r="Q9" i="33"/>
  <c r="Q10" i="33"/>
  <c r="Q6" i="33"/>
  <c r="Q7" i="33"/>
  <c r="Q8" i="33"/>
  <c r="Q2" i="33"/>
  <c r="C3" i="18"/>
  <c r="M15" i="33"/>
  <c r="Q15" i="33"/>
  <c r="N15" i="33"/>
  <c r="O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P25" i="33"/>
  <c r="P2" i="33"/>
  <c r="P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G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J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<sst xmlns="http://schemas.openxmlformats.org/spreadsheetml/2006/main" count="1005" uniqueCount="453">
  <si>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</si>
  <si>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</si>
  <si>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</si>
  <si>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</si>
  <si>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</si>
  <si>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</si>
  <si>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</si>
  <si>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</si>
  <si>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</si>
  <si>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</si>
  <si>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</si>
  <si>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</si>
  <si>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</si>
  <si>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</si>
  <si>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</si>
  <si>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</si>
  <si>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</si>
  <si>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</si>
  <si>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</si>
  <si>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</si>
  <si>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</si>
  <si>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</si>
  <si>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</si>
  <si>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</si>
  <si>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</si>
  <si>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</si>
  <si>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</si>
  <si>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</si>
  <si>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</si>
  <si>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</si>
  <si>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</si>
  <si>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</si>
  <si>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</si>
  <si>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</si>
  <si>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</si>
  <si>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</si>
  <si>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</si>
  <si>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</si>
  <si>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</si>
  <si>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</si>
  <si>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</si>
  <si>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</si>
  <si>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</si>
  <si>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</si>
  <si>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</si>
  <si>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</si>
  <si>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</si>
  <si>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</si>
  <si>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</si>
  <si>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</si>
  <si>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</si>
  <si>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</si>
  <si>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</si>
  <si>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</si>
  <si>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</si>
  <si>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</si>
  <si>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</si>
  <si>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</si>
  <si>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</si>
  <si>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</si>
  <si>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</si>
  <si>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</si>
  <si>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</si>
  <si>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</si>
  <si>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</si>
  <si>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</si>
  <si>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</si>
  <si>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</si>
  <si>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</si>
  <si>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</si>
  <si>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</si>
  <si>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</si>
  <si>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</si>
  <si>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</si>
  <si>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</si>
  <si>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</si>
  <si>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</si>
  <si>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</si>
  <si>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</si>
  <si>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</si>
  <si>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</si>
  <si>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</si>
  <si>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</si>
  <si>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</si>
  <si>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</si>
  <si>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</si>
  <si>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</si>
  <si>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</si>
  <si>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</si>
  <si>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</si>
  <si>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</si>
  <si>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</si>
  <si>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</si>
  <si>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</si>
  <si>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</si>
  <si>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</si>
  <si>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</si>
  <si>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</si>
  <si>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</si>
  <si>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</si>
  <si>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</si>
  <si>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</si>
  <si>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</si>
  <si>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</si>
  <si>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</si>
  <si>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</si>
  <si>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</si>
  <si>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</si>
  <si>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</si>
  <si>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</si>
  <si>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</si>
  <si>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</si>
  <si>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</si>
  <si>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</si>
  <si>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</si>
  <si>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</si>
  <si>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</si>
  <si>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</si>
  <si>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</si>
  <si>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</si>
  <si>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</si>
  <si>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</si>
  <si>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</si>
  <si>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</si>
  <si>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</si>
  <si>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</si>
  <si>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</si>
  <si>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</si>
  <si>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</si>
  <si>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</si>
  <si>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</si>
  <si>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</si>
  <si>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</si>
  <si>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</si>
  <si>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</si>
  <si>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</si>
  <si>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</si>
  <si>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</si>
  <si>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</si>
  <si>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</si>
  <si>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</si>
  <si>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</si>
  <si>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</si>
  <si>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</si>
  <si>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</si>
  <si>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</si>
  <si>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</si>
  <si>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</si>
  <si>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</si>
  <si>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</si>
  <si>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</si>
  <si>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</si>
  <si>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</si>
  <si>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</si>
  <si>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</si>
  <si>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</si>
  <si>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</si>
  <si>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</si>
  <si>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</si>
  <si>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</si>
  <si>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</si>
  <si>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</si>
  <si>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</si>
  <si>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</si>
  <si>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</si>
  <si>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</si>
  <si>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</si>
  <si>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</si>
  <si>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</si>
  <si>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</si>
  <si>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</si>
  <si>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</si>
  <si>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</si>
  <si>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</si>
  <si>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</si>
  <si>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</si>
  <si>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</si>
  <si>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</si>
  <si>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</si>
  <si>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</si>
  <si>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</si>
  <si>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</si>
  <si>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</si>
  <si>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</si>
  <si>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</si>
  <si>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</si>
  <si>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</si>
  <si>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</si>
  <si>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</si>
  <si>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</si>
  <si>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</si>
  <si>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</si>
  <si>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</si>
  <si>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</si>
  <si>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</si>
  <si>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</si>
  <si>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</si>
  <si>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</si>
  <si>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</si>
  <si>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</si>
  <si>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</si>
  <si>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</si>
  <si>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</si>
  <si>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</si>
  <si>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</si>
  <si>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</si>
  <si>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</si>
  <si>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</si>
  <si>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</si>
  <si>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</si>
  <si>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</si>
  <si>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</si>
  <si>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</si>
  <si>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</si>
  <si>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</si>
  <si>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</si>
  <si>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</si>
  <si>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</si>
  <si>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</si>
  <si>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</si>
  <si>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</si>
  <si>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</si>
  <si>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</si>
  <si>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</si>
  <si>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</si>
  <si>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</si>
  <si>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</si>
  <si>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</si>
  <si>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</si>
  <si>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</si>
  <si>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</si>
  <si>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</si>
  <si>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</si>
  <si>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</si>
  <si>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</si>
  <si>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</si>
  <si>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</si>
  <si>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</si>
  <si>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</si>
  <si>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</si>
  <si>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</si>
  <si>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</si>
  <si>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</si>
  <si>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</si>
  <si>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</si>
  <si>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</si>
  <si>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</si>
  <si>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</si>
  <si>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</si>
  <si>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</si>
  <si>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</si>
  <si>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</si>
  <si>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</si>
  <si>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</si>
  <si>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</si>
  <si>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</si>
  <si>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</si>
  <si>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</si>
  <si>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</si>
  <si>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</si>
  <si>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</si>
  <si>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</si>
  <si>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</si>
  <si>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</si>
  <si>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</si>
  <si>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</si>
  <si>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</si>
  <si>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</si>
  <si>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</si>
  <si>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</si>
  <si>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</si>
  <si>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</si>
  <si>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</si>
  <si>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</si>
  <si>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</si>
  <si>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</si>
  <si>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</si>
  <si>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</si>
  <si>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</si>
  <si>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</si>
  <si>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</si>
  <si>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</si>
  <si>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</si>
  <si>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</si>
  <si>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</si>
  <si>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</si>
  <si>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</si>
  <si>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</si>
  <si>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</si>
  <si>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</si>
  <si>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</si>
  <si>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</si>
  <si>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</si>
  <si>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</si>
  <si>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</si>
  <si>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</si>
  <si>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</si>
  <si>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</si>
  <si>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</si>
  <si>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</si>
  <si>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</si>
  <si>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</si>
  <si>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</si>
  <si>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</si>
  <si>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</si>
  <si>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</si>
  <si>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</si>
  <si>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</si>
  <si>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</si>
  <si>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</si>
  <si>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</si>
  <si>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</si>
  <si>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</si>
  <si>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</si>
  <si>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</si>
  <si>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</si>
  <si>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</si>
  <si>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</si>
  <si>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</si>
  <si>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</si>
  <si>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</si>
  <si>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fuel_cell</t>
  </si>
  <si>
    <t>hydrogenTrend</t>
  </si>
  <si>
    <t>Hydrogen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</si>
  <si>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</si>
  <si>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</si>
  <si>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</si>
  <si>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</si>
  <si>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</si>
  <si>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</si>
  <si>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</si>
  <si>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</si>
  <si>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</si>
  <si>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</si>
  <si>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</si>
  <si>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</si>
  <si>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</si>
  <si>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</si>
  <si>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</si>
  <si>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</si>
  <si>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</si>
  <si>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</si>
  <si>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</si>
  <si>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</si>
  <si>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</si>
  <si>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</si>
  <si>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</si>
  <si>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</si>
  <si>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</si>
  <si>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</si>
  <si>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</si>
  <si>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</si>
  <si>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</si>
  <si>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</si>
  <si>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</si>
  <si>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</si>
  <si>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</si>
  <si>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</si>
  <si>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</si>
  <si>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</si>
  <si>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</si>
  <si>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</si>
  <si>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</si>
  <si>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</si>
  <si>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</si>
  <si>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</si>
  <si>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</si>
  <si>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</si>
  <si>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</si>
  <si>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</si>
  <si>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</si>
  <si>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</si>
  <si>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</si>
  <si>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</si>
  <si>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</si>
  <si>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</si>
  <si>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</si>
  <si>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</si>
  <si>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</si>
  <si>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</si>
  <si>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</si>
  <si>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</si>
  <si>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</si>
  <si>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</si>
  <si>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</si>
  <si>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</si>
  <si>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</si>
  <si>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</si>
  <si>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</si>
  <si>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</si>
  <si>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</si>
  <si>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</si>
  <si>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</si>
  <si>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</si>
  <si>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</si>
  <si>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</si>
  <si>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</si>
  <si>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</si>
  <si>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</si>
  <si>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</si>
  <si>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</si>
  <si>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</si>
  <si>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</si>
  <si>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</si>
  <si>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</si>
  <si>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</si>
  <si>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</si>
  <si>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</si>
  <si>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</si>
  <si>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</si>
  <si>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</si>
  <si>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</si>
  <si>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</si>
  <si>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</si>
  <si>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</si>
  <si>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</si>
  <si>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</si>
  <si>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</si>
  <si>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</si>
  <si>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</si>
  <si>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</si>
  <si>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</si>
  <si>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</si>
  <si>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</si>
  <si>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</si>
  <si>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central gas boiler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</si>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</sst>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9" fontId="0" fillId="0" borderId="1" xfId="0" applyNumberFormat="1" applyBorder="1"/>
    <xf numFmtId="0" fontId="0" fillId="0" borderId="1" xfId="0" quotePrefix="1" applyBorder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0" fontId="17" fillId="0" borderId="0" xfId="0" applyFont="1" applyAlignment="1">
      <alignment horizontal="center" wrapText="1"/>
    </xf>
  </cellXfs>
  <cellStyles count="5">
    <cellStyle name="Bad" xfId="3" builtinId="27"/>
    <cellStyle name="Hyperlink 2" xfId="2" xr:uid="{E602077D-462F-4400-AE4E-A206D51F4D20}"/>
    <cellStyle name="Neutral" xfId="1" builtinId="28"/>
    <cellStyle name="Normal" xfId="0" builtinId="0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TechnologyTrends!$N$6:$N$18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TechnologyTrends!$O$5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TechnologyTrends!$O$6:$O$18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TechnologyTrends!$P$5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TechnologyTrends!$P$6:$P$18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TechnologyTrends!$N$21:$N$26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TechnologyTrends!$O$20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TechnologyTrends!$O$21:$O$26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2</xdr:row>
      <xdr:rowOff>87312</xdr:rowOff>
    </xdr:from>
    <xdr:to>
      <xdr:col>24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196850</xdr:colOff>
      <xdr:row>19</xdr:row>
      <xdr:rowOff>1587</xdr:rowOff>
    </xdr:from>
    <xdr:to>
      <xdr:col>24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G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7" dT="2023-11-09T16:08:32.41" personId="{9E95C7A5-7FDF-48FF-95DD-9C4C7D0F3D8F}" id="{94405457-ECCF-4B96-A79F-C6CAD83F7851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66</v>
      </c>
      <c r="B1" t="s">
        <v>324</v>
      </c>
    </row>
    <row r="2" spans="1:5">
      <c r="A2" s="6" t="s">
        <v>451</v>
      </c>
      <c r="B2" t="s">
        <v>148</v>
      </c>
    </row>
    <row r="3" spans="1:5">
      <c r="A3" s="21" t="s">
        <v>282</v>
      </c>
      <c r="B3" t="s">
        <v>283</v>
      </c>
    </row>
    <row r="4" spans="1:5">
      <c r="A4" s="33" t="s">
        <v>310</v>
      </c>
      <c r="B4" t="s">
        <v>311</v>
      </c>
    </row>
    <row r="6" spans="1:5">
      <c r="A6" s="13"/>
      <c r="B6" s="13" t="s">
        <v>326</v>
      </c>
      <c r="C6" s="13" t="s">
        <v>68</v>
      </c>
      <c r="D6" s="13" t="s">
        <v>266</v>
      </c>
      <c r="E6" s="13" t="s">
        <v>256</v>
      </c>
    </row>
    <row r="7" spans="1:5">
      <c r="A7" s="13" t="s">
        <v>154</v>
      </c>
      <c r="B7" s="13" t="s">
        <v>190</v>
      </c>
      <c r="C7" s="13" t="s">
        <v>280</v>
      </c>
      <c r="D7" s="13"/>
      <c r="E7" s="13"/>
    </row>
    <row r="8" spans="1:5">
      <c r="A8" s="13"/>
      <c r="B8" s="13" t="s">
        <v>155</v>
      </c>
      <c r="C8" s="13" t="s">
        <v>193</v>
      </c>
      <c r="D8" s="13"/>
      <c r="E8" s="13"/>
    </row>
    <row r="9" spans="1:5">
      <c r="B9" s="19" t="s">
        <v>194</v>
      </c>
      <c r="C9" s="13" t="s">
        <v>277</v>
      </c>
      <c r="D9" s="13"/>
      <c r="E9" s="13"/>
    </row>
    <row r="10" spans="1:5">
      <c r="B10" s="13" t="s">
        <v>272</v>
      </c>
      <c r="C10" s="13"/>
      <c r="D10" s="13"/>
      <c r="E10" s="13"/>
    </row>
    <row r="11" spans="1:5">
      <c r="B11" s="13" t="s">
        <v>264</v>
      </c>
      <c r="C11" s="13" t="s">
        <v>265</v>
      </c>
      <c r="D11" s="13"/>
      <c r="E11" s="13"/>
    </row>
    <row r="12" spans="1:5">
      <c r="A12" s="13" t="s">
        <v>69</v>
      </c>
      <c r="B12" s="6" t="s">
        <v>189</v>
      </c>
      <c r="C12" s="13" t="s">
        <v>443</v>
      </c>
      <c r="D12" s="13"/>
      <c r="E12" s="13"/>
    </row>
    <row r="13" spans="1:5">
      <c r="A13" s="13"/>
      <c r="B13" s="6" t="s">
        <v>186</v>
      </c>
      <c r="C13" s="13" t="s">
        <v>443</v>
      </c>
      <c r="D13" s="13"/>
    </row>
    <row r="14" spans="1:5">
      <c r="A14" s="13"/>
      <c r="B14" s="6" t="s">
        <v>187</v>
      </c>
      <c r="C14" s="13" t="s">
        <v>443</v>
      </c>
      <c r="D14" s="13"/>
      <c r="E14" s="13"/>
    </row>
    <row r="15" spans="1:5">
      <c r="A15" s="13"/>
      <c r="B15" s="6" t="s">
        <v>183</v>
      </c>
      <c r="C15" s="13" t="s">
        <v>263</v>
      </c>
      <c r="D15" s="13"/>
      <c r="E15" s="13"/>
    </row>
    <row r="16" spans="1:5">
      <c r="A16" s="13"/>
      <c r="B16" s="6" t="s">
        <v>184</v>
      </c>
      <c r="C16" s="13" t="s">
        <v>255</v>
      </c>
      <c r="D16" s="13"/>
      <c r="E16" s="13"/>
    </row>
    <row r="17" spans="1:5">
      <c r="A17" s="13"/>
      <c r="B17" s="6" t="s">
        <v>185</v>
      </c>
      <c r="C17" s="13" t="s">
        <v>260</v>
      </c>
      <c r="D17" s="13"/>
      <c r="E17" s="13"/>
    </row>
    <row r="18" spans="1:5">
      <c r="A18" s="13"/>
      <c r="B18" s="13" t="s">
        <v>71</v>
      </c>
      <c r="C18" s="13"/>
      <c r="D18" s="13"/>
      <c r="E18" s="13"/>
    </row>
    <row r="19" spans="1:5">
      <c r="A19" s="13"/>
      <c r="B19" s="13" t="s">
        <v>134</v>
      </c>
      <c r="C19" s="13" t="s">
        <v>274</v>
      </c>
      <c r="D19" s="13" t="s">
        <v>253</v>
      </c>
      <c r="E19" s="13"/>
    </row>
    <row r="20" spans="1:5">
      <c r="A20" s="13"/>
      <c r="B20" s="13" t="s">
        <v>64</v>
      </c>
      <c r="C20" s="13"/>
      <c r="D20" s="13" t="s">
        <v>253</v>
      </c>
      <c r="E20" s="13"/>
    </row>
    <row r="21" spans="1:5">
      <c r="A21" s="13"/>
      <c r="B21" s="13" t="s">
        <v>65</v>
      </c>
      <c r="C21" s="13" t="s">
        <v>258</v>
      </c>
      <c r="D21" s="13" t="s">
        <v>253</v>
      </c>
      <c r="E21" s="13"/>
    </row>
    <row r="22" spans="1:5">
      <c r="A22" s="13"/>
      <c r="B22" s="13" t="s">
        <v>132</v>
      </c>
      <c r="C22" s="13" t="s">
        <v>257</v>
      </c>
      <c r="D22" s="13" t="s">
        <v>253</v>
      </c>
      <c r="E22" s="13"/>
    </row>
    <row r="23" spans="1:5">
      <c r="A23" s="13"/>
      <c r="B23" s="13" t="s">
        <v>237</v>
      </c>
      <c r="C23" s="18" t="s">
        <v>259</v>
      </c>
      <c r="D23" s="13" t="s">
        <v>253</v>
      </c>
      <c r="E23" s="13"/>
    </row>
    <row r="24" spans="1:5">
      <c r="A24" s="13"/>
      <c r="B24" s="13" t="s">
        <v>229</v>
      </c>
      <c r="C24" s="13" t="s">
        <v>164</v>
      </c>
      <c r="D24" s="13" t="s">
        <v>253</v>
      </c>
    </row>
    <row r="25" spans="1:5">
      <c r="A25" s="13"/>
      <c r="B25" s="13" t="s">
        <v>230</v>
      </c>
      <c r="C25" s="13" t="s">
        <v>164</v>
      </c>
      <c r="D25" s="13"/>
      <c r="E25" s="13"/>
    </row>
    <row r="26" spans="1:5">
      <c r="A26" s="13"/>
      <c r="B26" s="13" t="s">
        <v>231</v>
      </c>
      <c r="C26" s="13" t="s">
        <v>164</v>
      </c>
      <c r="D26" s="13"/>
      <c r="E26" s="13"/>
    </row>
    <row r="27" spans="1:5" ht="17.100000000000001" customHeight="1">
      <c r="A27" s="13"/>
      <c r="B27" s="13" t="s">
        <v>175</v>
      </c>
      <c r="C27" s="13"/>
      <c r="D27" s="13" t="s">
        <v>278</v>
      </c>
      <c r="E27" s="13"/>
    </row>
    <row r="28" spans="1:5">
      <c r="A28" s="13" t="s">
        <v>262</v>
      </c>
      <c r="B28" s="19" t="s">
        <v>267</v>
      </c>
      <c r="C28" s="13" t="s">
        <v>153</v>
      </c>
      <c r="D28" s="13"/>
      <c r="E28" s="13"/>
    </row>
    <row r="29" spans="1:5">
      <c r="A29" s="13"/>
      <c r="B29" s="13" t="s">
        <v>268</v>
      </c>
      <c r="C29" s="13" t="s">
        <v>275</v>
      </c>
      <c r="D29" s="13" t="s">
        <v>253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146</v>
      </c>
      <c r="B32" s="13" t="s">
        <v>268</v>
      </c>
      <c r="C32" s="13" t="s">
        <v>275</v>
      </c>
      <c r="D32" s="13" t="s">
        <v>253</v>
      </c>
      <c r="E32" s="13"/>
    </row>
    <row r="33" spans="1:5">
      <c r="A33" s="13" t="s">
        <v>261</v>
      </c>
      <c r="B33" s="13" t="s">
        <v>232</v>
      </c>
      <c r="C33" s="13"/>
      <c r="D33" s="13"/>
      <c r="E33" s="13"/>
    </row>
    <row r="34" spans="1:5">
      <c r="A34" s="13" t="s">
        <v>270</v>
      </c>
      <c r="B34" s="13" t="s">
        <v>228</v>
      </c>
      <c r="C34" s="13" t="s">
        <v>271</v>
      </c>
      <c r="D34" s="13"/>
      <c r="E34" s="13"/>
    </row>
    <row r="35" spans="1:5">
      <c r="A35" s="13"/>
      <c r="B35" s="13" t="s">
        <v>224</v>
      </c>
      <c r="C35" s="13" t="s">
        <v>271</v>
      </c>
      <c r="D35" s="13"/>
      <c r="E35" s="13"/>
    </row>
    <row r="36" spans="1:5">
      <c r="A36" s="13"/>
      <c r="B36" s="13" t="s">
        <v>225</v>
      </c>
      <c r="C36" s="13" t="s">
        <v>271</v>
      </c>
      <c r="D36" s="13"/>
      <c r="E36" s="13"/>
    </row>
    <row r="37" spans="1:5">
      <c r="A37" s="13"/>
      <c r="B37" s="13" t="s">
        <v>226</v>
      </c>
      <c r="C37" s="13" t="s">
        <v>271</v>
      </c>
      <c r="D37" s="13"/>
      <c r="E37" s="13"/>
    </row>
    <row r="38" spans="1:5">
      <c r="A38" s="13"/>
      <c r="B38" s="13" t="s">
        <v>227</v>
      </c>
      <c r="C38" s="13" t="s">
        <v>271</v>
      </c>
      <c r="D38" s="13"/>
      <c r="E38" s="13"/>
    </row>
    <row r="39" spans="1:5">
      <c r="A39" s="13" t="s">
        <v>70</v>
      </c>
      <c r="B39" s="13" t="s">
        <v>11</v>
      </c>
      <c r="C39" s="13"/>
      <c r="D39" s="13" t="s">
        <v>253</v>
      </c>
      <c r="E39" s="13"/>
    </row>
    <row r="40" spans="1:5">
      <c r="A40" s="13"/>
      <c r="B40" s="13" t="s">
        <v>12</v>
      </c>
      <c r="C40" s="13"/>
      <c r="D40" s="13" t="s">
        <v>253</v>
      </c>
      <c r="E40" s="13"/>
    </row>
    <row r="41" spans="1:5">
      <c r="A41" s="13"/>
      <c r="B41" s="13" t="s">
        <v>13</v>
      </c>
      <c r="C41" s="13"/>
      <c r="D41" s="13" t="s">
        <v>253</v>
      </c>
      <c r="E41" s="13"/>
    </row>
    <row r="42" spans="1:5">
      <c r="A42" s="13"/>
      <c r="B42" s="13" t="s">
        <v>14</v>
      </c>
      <c r="C42" s="13"/>
      <c r="D42" s="13" t="s">
        <v>253</v>
      </c>
      <c r="E42" s="13"/>
    </row>
    <row r="43" spans="1:5">
      <c r="A43" s="13"/>
      <c r="B43" s="13" t="s">
        <v>16</v>
      </c>
      <c r="C43" s="13" t="s">
        <v>279</v>
      </c>
      <c r="D43" s="13" t="s">
        <v>253</v>
      </c>
      <c r="E43" s="13"/>
    </row>
    <row r="44" spans="1:5">
      <c r="A44" s="13" t="s">
        <v>67</v>
      </c>
      <c r="B44" s="13" t="s">
        <v>28</v>
      </c>
      <c r="C44" s="13"/>
      <c r="D44" s="13" t="s">
        <v>253</v>
      </c>
      <c r="E44" s="13"/>
    </row>
    <row r="45" spans="1:5">
      <c r="A45" s="13"/>
      <c r="B45" s="13" t="s">
        <v>29</v>
      </c>
      <c r="C45" s="13"/>
      <c r="D45" s="13" t="s">
        <v>253</v>
      </c>
      <c r="E45" s="13"/>
    </row>
    <row r="46" spans="1:5">
      <c r="A46" s="13"/>
      <c r="B46" s="13" t="s">
        <v>30</v>
      </c>
      <c r="C46" s="13"/>
      <c r="D46" s="13" t="s">
        <v>253</v>
      </c>
      <c r="E46" s="13"/>
    </row>
    <row r="47" spans="1:5">
      <c r="A47" s="13"/>
      <c r="B47" s="13" t="s">
        <v>31</v>
      </c>
      <c r="C47" s="13"/>
      <c r="D47" s="13" t="s">
        <v>253</v>
      </c>
      <c r="E47" s="13"/>
    </row>
    <row r="48" spans="1:5">
      <c r="A48" s="13" t="s">
        <v>254</v>
      </c>
      <c r="B48" s="13" t="s">
        <v>248</v>
      </c>
      <c r="C48" s="13"/>
      <c r="D48" s="13" t="s">
        <v>253</v>
      </c>
      <c r="E48" s="13"/>
    </row>
    <row r="49" spans="1:5">
      <c r="A49" s="13"/>
      <c r="B49" s="13" t="s">
        <v>249</v>
      </c>
      <c r="C49" s="13"/>
      <c r="D49" s="13" t="s">
        <v>253</v>
      </c>
      <c r="E49" s="13"/>
    </row>
    <row r="50" spans="1:5">
      <c r="A50" s="13" t="s">
        <v>254</v>
      </c>
      <c r="B50" s="13" t="s">
        <v>273</v>
      </c>
      <c r="C50" s="13" t="s">
        <v>276</v>
      </c>
      <c r="D50" s="13" t="s">
        <v>253</v>
      </c>
      <c r="E50" s="13"/>
    </row>
    <row r="51" spans="1:5">
      <c r="A51" s="13" t="s">
        <v>72</v>
      </c>
      <c r="B51" s="13" t="s">
        <v>27</v>
      </c>
      <c r="C51" s="13" t="s">
        <v>269</v>
      </c>
      <c r="D51" s="13" t="s">
        <v>253</v>
      </c>
      <c r="E51" s="13"/>
    </row>
    <row r="52" spans="1:5">
      <c r="A52" s="13"/>
      <c r="B52" s="13" t="s">
        <v>20</v>
      </c>
      <c r="C52" s="13" t="s">
        <v>269</v>
      </c>
      <c r="D52" s="13" t="s">
        <v>253</v>
      </c>
      <c r="E52" s="13"/>
    </row>
    <row r="53" spans="1:5">
      <c r="A53" s="13"/>
      <c r="B53" s="13" t="s">
        <v>21</v>
      </c>
      <c r="C53" s="13" t="s">
        <v>269</v>
      </c>
      <c r="D53" s="13" t="s">
        <v>253</v>
      </c>
      <c r="E53" s="13"/>
    </row>
    <row r="54" spans="1:5">
      <c r="A54" s="13"/>
      <c r="B54" s="13" t="s">
        <v>22</v>
      </c>
      <c r="C54" s="13" t="s">
        <v>269</v>
      </c>
      <c r="D54" s="13" t="s">
        <v>253</v>
      </c>
      <c r="E54" s="13"/>
    </row>
    <row r="55" spans="1:5">
      <c r="A55" s="13"/>
      <c r="B55" s="13" t="s">
        <v>73</v>
      </c>
      <c r="C55" s="13" t="s">
        <v>269</v>
      </c>
      <c r="D55" s="13" t="s">
        <v>253</v>
      </c>
      <c r="E55" s="13"/>
    </row>
    <row r="56" spans="1:5">
      <c r="A56" t="s">
        <v>327</v>
      </c>
      <c r="C56" s="18" t="s">
        <v>329</v>
      </c>
    </row>
    <row r="57" spans="1:5">
      <c r="A57" t="s">
        <v>328</v>
      </c>
      <c r="C57" s="18" t="s">
        <v>330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8"/>
  <sheetViews>
    <sheetView zoomScale="115" zoomScaleNormal="115" workbookViewId="0">
      <selection activeCell="E28" sqref="E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115</v>
      </c>
      <c r="B1" s="51" t="s">
        <v>37</v>
      </c>
      <c r="C1" s="52" t="s">
        <v>281</v>
      </c>
      <c r="E1" s="53" t="s">
        <v>35</v>
      </c>
      <c r="F1" s="53" t="s">
        <v>315</v>
      </c>
      <c r="G1" s="53"/>
    </row>
    <row r="2" spans="1:10">
      <c r="A2" s="13" t="s">
        <v>116</v>
      </c>
      <c r="B2" s="13" t="s">
        <v>43</v>
      </c>
      <c r="C2" s="13">
        <f>C10</f>
        <v>0.20195983840000001</v>
      </c>
      <c r="E2" s="53">
        <v>0.20448</v>
      </c>
      <c r="F2" s="53"/>
      <c r="G2" s="53"/>
    </row>
    <row r="3" spans="1:10">
      <c r="A3" s="13" t="s">
        <v>117</v>
      </c>
      <c r="B3" s="13" t="s">
        <v>39</v>
      </c>
      <c r="C3" s="13">
        <v>0</v>
      </c>
      <c r="E3" s="53"/>
      <c r="F3" s="53"/>
      <c r="G3" s="53"/>
    </row>
    <row r="4" spans="1:10">
      <c r="A4" s="13" t="s">
        <v>118</v>
      </c>
      <c r="B4" s="13" t="s">
        <v>39</v>
      </c>
      <c r="C4" s="13">
        <v>0</v>
      </c>
      <c r="E4" s="53"/>
      <c r="F4" s="53"/>
      <c r="G4" s="53"/>
    </row>
    <row r="5" spans="1:10">
      <c r="A5" s="13" t="s">
        <v>2</v>
      </c>
      <c r="B5" s="13" t="s">
        <v>236</v>
      </c>
      <c r="C5" s="13">
        <v>0</v>
      </c>
      <c r="E5" s="53"/>
      <c r="F5" s="53"/>
      <c r="G5" s="53"/>
    </row>
    <row r="6" spans="1:10">
      <c r="A6" s="13" t="s">
        <v>120</v>
      </c>
      <c r="B6" s="13" t="s">
        <v>41</v>
      </c>
      <c r="C6" s="13">
        <v>0.34055972755000002</v>
      </c>
      <c r="E6" s="53">
        <v>0.34</v>
      </c>
      <c r="F6" s="53"/>
      <c r="G6" s="53"/>
    </row>
    <row r="7" spans="1:10">
      <c r="A7" s="13" t="s">
        <v>121</v>
      </c>
      <c r="B7" s="13" t="s">
        <v>50</v>
      </c>
      <c r="C7" s="13">
        <v>0.26676</v>
      </c>
      <c r="E7" s="53"/>
      <c r="F7" s="53"/>
      <c r="G7" s="53"/>
    </row>
    <row r="8" spans="1:10">
      <c r="A8" s="13" t="s">
        <v>123</v>
      </c>
      <c r="B8" s="13" t="s">
        <v>50</v>
      </c>
      <c r="C8" s="13">
        <f>C7</f>
        <v>0.26676</v>
      </c>
      <c r="E8" s="53">
        <v>0.26750000000000002</v>
      </c>
      <c r="F8" s="53"/>
      <c r="G8" s="53"/>
      <c r="J8" s="20"/>
    </row>
    <row r="9" spans="1:10">
      <c r="A9" s="13" t="s">
        <v>124</v>
      </c>
      <c r="B9" s="13" t="s">
        <v>46</v>
      </c>
      <c r="C9" s="13">
        <v>0.36399999999999999</v>
      </c>
      <c r="E9" s="53">
        <v>0.41</v>
      </c>
      <c r="F9" s="53"/>
      <c r="G9" s="53"/>
    </row>
    <row r="10" spans="1:10">
      <c r="A10" s="13" t="s">
        <v>125</v>
      </c>
      <c r="B10" s="13" t="s">
        <v>43</v>
      </c>
      <c r="C10" s="13">
        <v>0.20195983840000001</v>
      </c>
      <c r="E10" s="53">
        <v>0.20448</v>
      </c>
      <c r="F10" s="53"/>
      <c r="G10" s="53"/>
    </row>
    <row r="11" spans="1:10">
      <c r="A11" s="13" t="s">
        <v>126</v>
      </c>
      <c r="B11" s="13" t="s">
        <v>48</v>
      </c>
      <c r="C11" s="13">
        <v>0</v>
      </c>
      <c r="E11" s="53">
        <v>0</v>
      </c>
      <c r="F11" s="53"/>
      <c r="G11" s="53"/>
      <c r="J11" s="20"/>
    </row>
    <row r="12" spans="1:10">
      <c r="A12" s="13" t="s">
        <v>127</v>
      </c>
      <c r="B12" s="13" t="s">
        <v>50</v>
      </c>
      <c r="C12" s="13">
        <f>C8</f>
        <v>0.26676</v>
      </c>
      <c r="E12" s="53"/>
      <c r="F12" s="53"/>
      <c r="G12" s="53"/>
    </row>
    <row r="13" spans="1:10">
      <c r="A13" s="13" t="s">
        <v>128</v>
      </c>
      <c r="B13" s="13" t="s">
        <v>39</v>
      </c>
      <c r="C13" s="13">
        <v>0</v>
      </c>
      <c r="E13" s="53"/>
      <c r="F13" s="53"/>
      <c r="G13" s="53"/>
    </row>
    <row r="14" spans="1:10">
      <c r="A14" s="13" t="s">
        <v>129</v>
      </c>
      <c r="B14" s="13" t="s">
        <v>39</v>
      </c>
      <c r="C14" s="13">
        <v>0</v>
      </c>
      <c r="E14" s="53">
        <v>0</v>
      </c>
      <c r="F14" s="53"/>
      <c r="G14" s="53"/>
      <c r="J14" s="20"/>
    </row>
    <row r="15" spans="1:10">
      <c r="A15" s="13" t="s">
        <v>122</v>
      </c>
      <c r="B15" s="13" t="s">
        <v>322</v>
      </c>
      <c r="C15" s="13">
        <v>0</v>
      </c>
      <c r="E15" s="53">
        <v>0</v>
      </c>
      <c r="F15" s="53"/>
      <c r="G15" s="53"/>
    </row>
    <row r="17" spans="1:5">
      <c r="A17" s="53"/>
      <c r="B17" s="53"/>
      <c r="C17" s="53"/>
      <c r="E17" s="53"/>
    </row>
    <row r="18" spans="1:5">
      <c r="A18" s="53" t="s">
        <v>119</v>
      </c>
      <c r="B18" s="53" t="s">
        <v>39</v>
      </c>
      <c r="C18" s="53">
        <v>0</v>
      </c>
      <c r="E18" s="53">
        <v>0.26388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G18" sqref="G18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53</v>
      </c>
      <c r="C1" s="13" t="s">
        <v>54</v>
      </c>
      <c r="D1" s="13" t="s">
        <v>55</v>
      </c>
      <c r="E1" s="13" t="s">
        <v>56</v>
      </c>
      <c r="H1" t="s">
        <v>352</v>
      </c>
    </row>
    <row r="2" spans="1:8">
      <c r="A2" s="13" t="s">
        <v>39</v>
      </c>
      <c r="B2" s="13">
        <v>1.01</v>
      </c>
      <c r="C2" s="13">
        <v>1.05</v>
      </c>
      <c r="D2" s="13">
        <v>0.97</v>
      </c>
      <c r="E2" s="13" t="s">
        <v>38</v>
      </c>
      <c r="G2" s="14"/>
    </row>
    <row r="3" spans="1:8">
      <c r="A3" s="13" t="s">
        <v>48</v>
      </c>
      <c r="B3" s="13">
        <v>1.01</v>
      </c>
      <c r="C3" s="13">
        <v>1.02</v>
      </c>
      <c r="D3" s="13">
        <v>1</v>
      </c>
      <c r="E3" s="13" t="s">
        <v>47</v>
      </c>
      <c r="G3" s="14"/>
    </row>
    <row r="4" spans="1:8">
      <c r="A4" s="13" t="s">
        <v>50</v>
      </c>
      <c r="B4" s="13">
        <v>1.01</v>
      </c>
      <c r="C4" s="13">
        <v>1.04</v>
      </c>
      <c r="D4" s="13">
        <v>0.96</v>
      </c>
      <c r="E4" s="13" t="s">
        <v>49</v>
      </c>
      <c r="G4" s="14"/>
    </row>
    <row r="5" spans="1:8">
      <c r="A5" s="13" t="s">
        <v>41</v>
      </c>
      <c r="B5" s="13">
        <v>1</v>
      </c>
      <c r="C5" s="13">
        <v>1.04</v>
      </c>
      <c r="D5" s="13">
        <v>0.79</v>
      </c>
      <c r="E5" s="13" t="s">
        <v>40</v>
      </c>
      <c r="G5" s="14"/>
    </row>
    <row r="6" spans="1:8">
      <c r="A6" s="13" t="s">
        <v>46</v>
      </c>
      <c r="B6" s="13">
        <v>1</v>
      </c>
      <c r="C6" s="13">
        <v>1.02</v>
      </c>
      <c r="D6" s="13">
        <v>0.98</v>
      </c>
      <c r="E6" s="13" t="s">
        <v>45</v>
      </c>
      <c r="G6" s="14"/>
    </row>
    <row r="7" spans="1:8">
      <c r="A7" s="13" t="s">
        <v>43</v>
      </c>
      <c r="B7" s="13">
        <v>1.01</v>
      </c>
      <c r="C7" s="13">
        <v>1.06</v>
      </c>
      <c r="D7" s="13">
        <v>0.95</v>
      </c>
      <c r="E7" s="13" t="s">
        <v>44</v>
      </c>
      <c r="G7" s="14"/>
    </row>
    <row r="8" spans="1:8">
      <c r="A8" s="13" t="s">
        <v>57</v>
      </c>
      <c r="B8" s="13">
        <v>0</v>
      </c>
      <c r="C8" s="13">
        <v>0</v>
      </c>
      <c r="D8" s="13">
        <v>0</v>
      </c>
      <c r="E8" s="13" t="s">
        <v>58</v>
      </c>
      <c r="G8" s="14"/>
    </row>
    <row r="9" spans="1:8">
      <c r="A9" s="13" t="s">
        <v>59</v>
      </c>
      <c r="B9" s="13">
        <v>1.01</v>
      </c>
      <c r="C9" s="13">
        <v>1.06</v>
      </c>
      <c r="D9" s="13">
        <v>0.95</v>
      </c>
      <c r="E9" s="13" t="s">
        <v>42</v>
      </c>
      <c r="G9" s="14"/>
    </row>
    <row r="10" spans="1:8">
      <c r="A10" s="13" t="s">
        <v>51</v>
      </c>
      <c r="B10" s="13">
        <v>0</v>
      </c>
      <c r="C10" s="13">
        <v>0</v>
      </c>
      <c r="D10" s="13">
        <v>0</v>
      </c>
      <c r="E10" s="13" t="s">
        <v>52</v>
      </c>
      <c r="G10" s="14"/>
    </row>
    <row r="11" spans="1:8">
      <c r="A11" s="13" t="s">
        <v>322</v>
      </c>
      <c r="B11" s="13">
        <v>1.02</v>
      </c>
      <c r="C11" s="13">
        <v>1.03</v>
      </c>
      <c r="D11" s="13">
        <v>0.98</v>
      </c>
      <c r="E11" s="13" t="s">
        <v>323</v>
      </c>
      <c r="G11" s="14"/>
    </row>
    <row r="12" spans="1:8">
      <c r="A12" s="13" t="s">
        <v>236</v>
      </c>
      <c r="B12" s="13">
        <v>1.02</v>
      </c>
      <c r="C12" s="13">
        <v>1.03</v>
      </c>
      <c r="D12" s="13">
        <v>0.99</v>
      </c>
      <c r="E12" s="13" t="s">
        <v>2</v>
      </c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28" sqref="D28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156</v>
      </c>
      <c r="C1" s="13" t="s">
        <v>238</v>
      </c>
      <c r="D1" s="13" t="s">
        <v>252</v>
      </c>
    </row>
    <row r="2" spans="1:8">
      <c r="A2" s="13">
        <v>1</v>
      </c>
      <c r="B2" s="13" t="s">
        <v>417</v>
      </c>
      <c r="C2" s="13" t="b">
        <v>1</v>
      </c>
      <c r="D2" s="13">
        <v>300</v>
      </c>
    </row>
    <row r="3" spans="1:8">
      <c r="A3" s="13">
        <v>2</v>
      </c>
      <c r="B3" s="13" t="s">
        <v>416</v>
      </c>
      <c r="C3" s="13" t="b">
        <v>1</v>
      </c>
      <c r="D3" s="13">
        <v>500</v>
      </c>
    </row>
    <row r="4" spans="1:8">
      <c r="A4" s="13">
        <v>3</v>
      </c>
      <c r="B4" s="13" t="s">
        <v>418</v>
      </c>
      <c r="C4" s="13" t="b">
        <v>1</v>
      </c>
      <c r="D4" s="13">
        <v>500</v>
      </c>
    </row>
    <row r="5" spans="1:8">
      <c r="A5" s="13">
        <v>4</v>
      </c>
      <c r="B5" s="13" t="s">
        <v>413</v>
      </c>
      <c r="C5" s="13" t="b">
        <v>1</v>
      </c>
      <c r="D5" s="13">
        <v>350</v>
      </c>
    </row>
    <row r="6" spans="1:8">
      <c r="A6" s="13">
        <v>5</v>
      </c>
      <c r="B6" s="13" t="s">
        <v>415</v>
      </c>
      <c r="C6" s="13" t="b">
        <v>1</v>
      </c>
      <c r="D6" s="13">
        <v>250</v>
      </c>
    </row>
    <row r="7" spans="1:8">
      <c r="A7" s="13">
        <v>6</v>
      </c>
      <c r="B7" s="13" t="s">
        <v>412</v>
      </c>
      <c r="C7" s="13" t="b">
        <v>1</v>
      </c>
      <c r="D7" s="13">
        <v>300</v>
      </c>
    </row>
    <row r="8" spans="1:8">
      <c r="A8" s="13">
        <v>7</v>
      </c>
      <c r="B8" s="13" t="s">
        <v>414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106</v>
      </c>
      <c r="C11" s="13" t="b">
        <v>1</v>
      </c>
      <c r="D11" s="13">
        <v>300</v>
      </c>
    </row>
    <row r="12" spans="1:8">
      <c r="A12" s="13">
        <v>5</v>
      </c>
      <c r="B12" s="13" t="s">
        <v>81</v>
      </c>
      <c r="C12" s="13" t="b">
        <v>1</v>
      </c>
      <c r="D12" s="13">
        <v>300</v>
      </c>
    </row>
    <row r="13" spans="1:8">
      <c r="A13" s="13">
        <v>7</v>
      </c>
      <c r="B13" s="13" t="s">
        <v>178</v>
      </c>
      <c r="C13" s="13" t="b">
        <v>1</v>
      </c>
      <c r="D13" s="13">
        <v>100</v>
      </c>
    </row>
    <row r="14" spans="1:8">
      <c r="A14" s="13">
        <v>9</v>
      </c>
      <c r="B14" s="13" t="s">
        <v>419</v>
      </c>
      <c r="C14" s="13" t="b">
        <v>1</v>
      </c>
      <c r="D14" s="13">
        <v>300</v>
      </c>
      <c r="H14" t="s">
        <v>450</v>
      </c>
    </row>
    <row r="15" spans="1:8">
      <c r="A15" s="13">
        <v>5</v>
      </c>
      <c r="B15" s="13" t="s">
        <v>420</v>
      </c>
      <c r="C15" s="13" t="b">
        <v>1</v>
      </c>
      <c r="D15" s="13">
        <v>500</v>
      </c>
    </row>
    <row r="16" spans="1:8">
      <c r="A16" s="13">
        <v>8</v>
      </c>
      <c r="B16" s="13" t="s">
        <v>47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I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/>
  <cols>
    <col min="1" max="1" width="28.85546875" customWidth="1"/>
    <col min="2" max="2" width="25.855468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33.85546875" customWidth="1"/>
    <col min="13" max="13" width="18.42578125" customWidth="1"/>
    <col min="14" max="14" width="15.140625" customWidth="1"/>
    <col min="15" max="15" width="6.42578125" customWidth="1"/>
    <col min="16" max="16" width="15.140625" customWidth="1"/>
    <col min="17" max="17" width="11.140625" customWidth="1"/>
    <col min="18" max="18" width="15.140625" customWidth="1"/>
    <col min="19" max="21" width="10.140625" customWidth="1"/>
    <col min="22" max="24" width="8.42578125" customWidth="1"/>
    <col min="28" max="28" width="11.140625" customWidth="1"/>
    <col min="29" max="29" width="19.28515625" customWidth="1"/>
  </cols>
  <sheetData>
    <row r="1" spans="1:35" ht="55.5" customHeight="1">
      <c r="A1" s="38" t="s">
        <v>147</v>
      </c>
      <c r="B1" s="38" t="s">
        <v>173</v>
      </c>
      <c r="C1" s="58" t="s">
        <v>64</v>
      </c>
      <c r="D1" s="58" t="s">
        <v>65</v>
      </c>
      <c r="E1" s="38" t="s">
        <v>187</v>
      </c>
      <c r="F1" s="38" t="s">
        <v>186</v>
      </c>
      <c r="G1" s="58" t="s">
        <v>130</v>
      </c>
      <c r="H1" s="58" t="s">
        <v>345</v>
      </c>
      <c r="I1" s="59" t="s">
        <v>237</v>
      </c>
      <c r="J1" s="38" t="s">
        <v>151</v>
      </c>
      <c r="K1" s="38" t="s">
        <v>429</v>
      </c>
      <c r="M1" s="5" t="s">
        <v>131</v>
      </c>
      <c r="N1" s="5" t="s">
        <v>132</v>
      </c>
      <c r="O1" s="5" t="s">
        <v>133</v>
      </c>
      <c r="P1" t="s">
        <v>145</v>
      </c>
      <c r="Q1" t="s">
        <v>244</v>
      </c>
      <c r="R1" s="2" t="s">
        <v>152</v>
      </c>
      <c r="S1" t="s">
        <v>135</v>
      </c>
      <c r="T1" s="2" t="s">
        <v>137</v>
      </c>
      <c r="U1" s="2" t="s">
        <v>137</v>
      </c>
      <c r="V1" t="s">
        <v>74</v>
      </c>
      <c r="W1" t="s">
        <v>75</v>
      </c>
      <c r="X1" t="s">
        <v>60</v>
      </c>
      <c r="Y1" t="s">
        <v>61</v>
      </c>
      <c r="Z1" t="s">
        <v>62</v>
      </c>
      <c r="AA1" t="s">
        <v>63</v>
      </c>
      <c r="AC1" s="9" t="s">
        <v>379</v>
      </c>
      <c r="AD1" s="9"/>
    </row>
    <row r="2" spans="1:35" s="9" customFormat="1">
      <c r="A2" s="13" t="s">
        <v>412</v>
      </c>
      <c r="B2" s="13" t="s">
        <v>143</v>
      </c>
      <c r="C2" s="13">
        <v>1</v>
      </c>
      <c r="D2" s="13">
        <v>3</v>
      </c>
      <c r="E2" s="13">
        <v>30</v>
      </c>
      <c r="F2" s="13">
        <v>30</v>
      </c>
      <c r="G2" s="13" t="b">
        <v>0</v>
      </c>
      <c r="H2" s="13">
        <v>5</v>
      </c>
      <c r="I2" s="13">
        <v>0.84</v>
      </c>
      <c r="J2" s="13" t="s">
        <v>129</v>
      </c>
      <c r="K2" s="13" t="s">
        <v>427</v>
      </c>
      <c r="M2" s="9" t="b">
        <v>1</v>
      </c>
      <c r="N2" s="9">
        <v>1</v>
      </c>
      <c r="O2" s="9">
        <v>1</v>
      </c>
      <c r="P2" s="9">
        <f t="shared" ref="P2:P21" si="0">D2+C2</f>
        <v>4</v>
      </c>
      <c r="Q2" s="9">
        <f t="shared" ref="Q2:Q33" si="1">IF(M2&lt;&gt;"",1,0)</f>
        <v>1</v>
      </c>
      <c r="S2" s="9" t="s">
        <v>136</v>
      </c>
      <c r="T2" s="9">
        <v>500</v>
      </c>
      <c r="U2" s="9">
        <v>500</v>
      </c>
      <c r="V2" s="9" t="s">
        <v>76</v>
      </c>
      <c r="W2" s="9" t="s">
        <v>78</v>
      </c>
      <c r="X2" s="9">
        <v>0</v>
      </c>
      <c r="Y2" s="9">
        <v>2.2999999999999998</v>
      </c>
      <c r="Z2" s="9">
        <v>69.542579720367115</v>
      </c>
      <c r="AA2" s="9">
        <v>0</v>
      </c>
    </row>
    <row r="3" spans="1:35">
      <c r="A3" s="13" t="s">
        <v>81</v>
      </c>
      <c r="B3" s="13" t="s">
        <v>143</v>
      </c>
      <c r="C3" s="13">
        <v>1</v>
      </c>
      <c r="D3" s="13">
        <v>2</v>
      </c>
      <c r="E3" s="13">
        <v>30</v>
      </c>
      <c r="F3" s="13">
        <v>30</v>
      </c>
      <c r="G3" s="13" t="b">
        <v>0</v>
      </c>
      <c r="H3" s="13">
        <v>5</v>
      </c>
      <c r="I3" s="13">
        <v>0.9</v>
      </c>
      <c r="J3" s="13" t="s">
        <v>125</v>
      </c>
      <c r="K3" s="13" t="s">
        <v>426</v>
      </c>
      <c r="L3" s="9"/>
      <c r="M3" s="9" t="b">
        <v>1</v>
      </c>
      <c r="N3" s="9">
        <v>1</v>
      </c>
      <c r="O3" s="9">
        <v>1</v>
      </c>
      <c r="P3">
        <f t="shared" si="0"/>
        <v>3</v>
      </c>
      <c r="Q3" s="9">
        <f>IF(M3&lt;&gt;"",1,0)</f>
        <v>1</v>
      </c>
      <c r="R3" s="9"/>
      <c r="S3" s="9" t="s">
        <v>81</v>
      </c>
      <c r="T3" s="9">
        <v>775</v>
      </c>
      <c r="U3" s="9">
        <v>775</v>
      </c>
      <c r="V3" s="9" t="s">
        <v>80</v>
      </c>
      <c r="W3" s="9" t="s">
        <v>81</v>
      </c>
      <c r="X3" s="9">
        <v>56.8</v>
      </c>
      <c r="Y3" s="9">
        <v>1.5</v>
      </c>
      <c r="Z3" s="9">
        <v>10.473234339905167</v>
      </c>
      <c r="AA3" s="9">
        <v>0</v>
      </c>
      <c r="AB3" s="9"/>
      <c r="AC3" s="9"/>
      <c r="AD3" s="9"/>
      <c r="AE3" s="9"/>
    </row>
    <row r="4" spans="1:35" s="9" customFormat="1">
      <c r="A4" s="13" t="s">
        <v>47</v>
      </c>
      <c r="B4" s="13" t="s">
        <v>143</v>
      </c>
      <c r="C4" s="13">
        <v>2</v>
      </c>
      <c r="D4" s="13">
        <v>5</v>
      </c>
      <c r="E4" s="13">
        <v>45</v>
      </c>
      <c r="F4" s="13">
        <v>45</v>
      </c>
      <c r="G4" s="13" t="b">
        <v>0</v>
      </c>
      <c r="H4" s="13">
        <v>10</v>
      </c>
      <c r="I4" s="13">
        <v>0.81</v>
      </c>
      <c r="J4" s="13" t="s">
        <v>126</v>
      </c>
      <c r="K4" s="13" t="s">
        <v>428</v>
      </c>
      <c r="L4"/>
      <c r="M4" s="9" t="b">
        <v>1</v>
      </c>
      <c r="N4" s="9">
        <v>0</v>
      </c>
      <c r="O4" s="9">
        <v>0</v>
      </c>
      <c r="P4">
        <f t="shared" si="0"/>
        <v>7</v>
      </c>
      <c r="Q4" s="9">
        <f>IF(M4&lt;&gt;"",1,0)</f>
        <v>1</v>
      </c>
      <c r="S4" s="9" t="s">
        <v>138</v>
      </c>
      <c r="T4" s="9">
        <v>1000</v>
      </c>
      <c r="V4" s="9" t="s">
        <v>87</v>
      </c>
      <c r="W4" s="9" t="s">
        <v>84</v>
      </c>
      <c r="X4" s="9">
        <v>0</v>
      </c>
      <c r="Y4" s="9">
        <v>1.74</v>
      </c>
      <c r="Z4" s="9">
        <v>110</v>
      </c>
      <c r="AA4" s="9">
        <v>0</v>
      </c>
      <c r="AB4"/>
      <c r="AE4"/>
    </row>
    <row r="5" spans="1:35" s="9" customFormat="1">
      <c r="A5" s="13" t="s">
        <v>106</v>
      </c>
      <c r="B5" s="13" t="s">
        <v>143</v>
      </c>
      <c r="C5" s="13">
        <v>1</v>
      </c>
      <c r="D5" s="13">
        <v>2</v>
      </c>
      <c r="E5" s="13">
        <v>30</v>
      </c>
      <c r="F5" s="13">
        <v>30</v>
      </c>
      <c r="G5" s="13" t="b">
        <v>0</v>
      </c>
      <c r="H5" s="13">
        <v>5</v>
      </c>
      <c r="I5" s="13">
        <v>0.95</v>
      </c>
      <c r="J5" s="13" t="s">
        <v>125</v>
      </c>
      <c r="K5" s="13" t="s">
        <v>426</v>
      </c>
      <c r="L5"/>
      <c r="M5" s="9" t="b">
        <v>1</v>
      </c>
      <c r="N5" s="9">
        <v>1</v>
      </c>
      <c r="O5" s="9">
        <v>1</v>
      </c>
      <c r="P5">
        <f t="shared" si="0"/>
        <v>3</v>
      </c>
      <c r="Q5" s="9">
        <f t="shared" ref="Q5:Q15" si="2">IF(M5&lt;&gt;"",1,0)</f>
        <v>1</v>
      </c>
      <c r="S5" s="9" t="s">
        <v>106</v>
      </c>
      <c r="T5" s="9">
        <v>150</v>
      </c>
      <c r="U5" s="9">
        <v>150</v>
      </c>
      <c r="V5" s="9" t="s">
        <v>80</v>
      </c>
      <c r="W5" s="9" t="s">
        <v>82</v>
      </c>
      <c r="X5" s="9">
        <v>56.8</v>
      </c>
      <c r="Y5" s="9">
        <v>1.5</v>
      </c>
      <c r="Z5" s="9">
        <v>3.8504628350434844</v>
      </c>
      <c r="AA5" s="9">
        <v>0</v>
      </c>
      <c r="AB5"/>
      <c r="AE5"/>
      <c r="AF5"/>
      <c r="AG5"/>
      <c r="AH5"/>
      <c r="AI5"/>
    </row>
    <row r="6" spans="1:35">
      <c r="A6" s="13" t="s">
        <v>176</v>
      </c>
      <c r="B6" s="13" t="s">
        <v>143</v>
      </c>
      <c r="C6" s="13">
        <v>1</v>
      </c>
      <c r="D6" s="13">
        <v>4</v>
      </c>
      <c r="E6" s="13">
        <v>40</v>
      </c>
      <c r="F6" s="13">
        <v>40</v>
      </c>
      <c r="G6" s="13" t="b">
        <v>0</v>
      </c>
      <c r="H6" s="13">
        <v>5</v>
      </c>
      <c r="I6" s="13">
        <v>0.9</v>
      </c>
      <c r="J6" s="13" t="s">
        <v>120</v>
      </c>
      <c r="K6" s="13" t="s">
        <v>426</v>
      </c>
      <c r="M6" s="9" t="b">
        <v>1</v>
      </c>
      <c r="N6" s="9">
        <v>0</v>
      </c>
      <c r="O6" s="9">
        <v>0</v>
      </c>
      <c r="P6">
        <f t="shared" si="0"/>
        <v>5</v>
      </c>
      <c r="Q6" s="9">
        <f t="shared" si="2"/>
        <v>1</v>
      </c>
      <c r="R6" s="9"/>
      <c r="S6" s="9"/>
      <c r="T6" s="9"/>
      <c r="U6" s="9"/>
      <c r="V6" s="9"/>
      <c r="W6" s="9"/>
      <c r="X6" s="9"/>
      <c r="Y6" s="9"/>
      <c r="Z6" s="9"/>
      <c r="AA6" s="9"/>
      <c r="AC6" s="9">
        <v>15</v>
      </c>
      <c r="AD6" s="9" t="s">
        <v>380</v>
      </c>
    </row>
    <row r="7" spans="1:35">
      <c r="A7" s="13" t="s">
        <v>177</v>
      </c>
      <c r="B7" s="13" t="s">
        <v>143</v>
      </c>
      <c r="C7" s="13">
        <v>1</v>
      </c>
      <c r="D7" s="13">
        <v>5</v>
      </c>
      <c r="E7" s="13">
        <v>40</v>
      </c>
      <c r="F7" s="13">
        <v>40</v>
      </c>
      <c r="G7" s="13" t="b">
        <v>0</v>
      </c>
      <c r="H7" s="13">
        <v>5</v>
      </c>
      <c r="I7" s="13">
        <v>0.9</v>
      </c>
      <c r="J7" s="13" t="s">
        <v>124</v>
      </c>
      <c r="K7" s="13" t="s">
        <v>426</v>
      </c>
      <c r="M7" s="9" t="b">
        <v>1</v>
      </c>
      <c r="N7" s="9">
        <v>0</v>
      </c>
      <c r="O7" s="9">
        <v>0</v>
      </c>
      <c r="P7">
        <f t="shared" si="0"/>
        <v>6</v>
      </c>
      <c r="Q7" s="9">
        <f t="shared" si="2"/>
        <v>1</v>
      </c>
      <c r="R7" s="9"/>
      <c r="S7" s="9"/>
      <c r="T7" s="9"/>
      <c r="U7" s="9"/>
      <c r="V7" s="9"/>
      <c r="W7" s="9"/>
      <c r="X7" s="9"/>
      <c r="Y7" s="9"/>
      <c r="Z7" s="9"/>
      <c r="AA7" s="9"/>
      <c r="AC7" s="9"/>
      <c r="AD7" s="9"/>
    </row>
    <row r="8" spans="1:35">
      <c r="A8" s="13" t="s">
        <v>178</v>
      </c>
      <c r="B8" s="13" t="s">
        <v>143</v>
      </c>
      <c r="C8" s="13">
        <v>1</v>
      </c>
      <c r="D8" s="13">
        <v>1</v>
      </c>
      <c r="E8" s="13">
        <v>25</v>
      </c>
      <c r="F8" s="13">
        <v>25</v>
      </c>
      <c r="G8" s="13" t="b">
        <v>0</v>
      </c>
      <c r="H8" s="13">
        <v>5</v>
      </c>
      <c r="I8" s="13">
        <v>0.95</v>
      </c>
      <c r="J8" s="13" t="s">
        <v>121</v>
      </c>
      <c r="K8" s="13" t="s">
        <v>426</v>
      </c>
      <c r="M8" s="9" t="b">
        <v>1</v>
      </c>
      <c r="N8" s="9">
        <v>1</v>
      </c>
      <c r="O8" s="9">
        <v>1</v>
      </c>
      <c r="P8">
        <f t="shared" si="0"/>
        <v>2</v>
      </c>
      <c r="Q8" s="9">
        <f t="shared" si="2"/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C8" s="9"/>
      <c r="AD8" s="9"/>
    </row>
    <row r="9" spans="1:35">
      <c r="A9" s="13" t="s">
        <v>417</v>
      </c>
      <c r="B9" s="13" t="s">
        <v>170</v>
      </c>
      <c r="C9" s="60">
        <v>0</v>
      </c>
      <c r="D9" s="60">
        <v>1</v>
      </c>
      <c r="E9" s="13">
        <v>20</v>
      </c>
      <c r="F9" s="13">
        <v>20</v>
      </c>
      <c r="G9" s="13" t="b">
        <v>0</v>
      </c>
      <c r="H9" s="13">
        <v>0</v>
      </c>
      <c r="I9" s="60">
        <v>0.6</v>
      </c>
      <c r="J9" s="13"/>
      <c r="K9" s="13" t="s">
        <v>427</v>
      </c>
      <c r="L9" s="9"/>
      <c r="M9" s="28" t="b">
        <v>0</v>
      </c>
      <c r="N9" s="28">
        <v>1</v>
      </c>
      <c r="O9" s="28">
        <v>1</v>
      </c>
      <c r="P9">
        <f t="shared" si="0"/>
        <v>1</v>
      </c>
      <c r="Q9" s="9">
        <f t="shared" si="2"/>
        <v>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5">
      <c r="A10" s="13" t="s">
        <v>422</v>
      </c>
      <c r="B10" s="13" t="s">
        <v>170</v>
      </c>
      <c r="C10" s="60">
        <v>3</v>
      </c>
      <c r="D10" s="60">
        <v>4</v>
      </c>
      <c r="E10" s="13">
        <v>100</v>
      </c>
      <c r="F10" s="13">
        <v>100</v>
      </c>
      <c r="G10" s="13" t="b">
        <v>0</v>
      </c>
      <c r="H10" s="13">
        <v>20</v>
      </c>
      <c r="I10" s="60">
        <v>0.9</v>
      </c>
      <c r="J10" s="13"/>
      <c r="K10" s="13" t="s">
        <v>427</v>
      </c>
      <c r="M10" s="28" t="b">
        <v>0</v>
      </c>
      <c r="N10" s="28">
        <v>1</v>
      </c>
      <c r="O10" s="28">
        <v>1</v>
      </c>
      <c r="P10">
        <f t="shared" si="0"/>
        <v>7</v>
      </c>
      <c r="Q10" s="9">
        <f t="shared" si="2"/>
        <v>1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C10" s="9"/>
      <c r="AD10" s="9"/>
      <c r="AF10" s="9"/>
      <c r="AG10" s="9"/>
      <c r="AH10" s="9"/>
      <c r="AI10" s="9"/>
    </row>
    <row r="11" spans="1:35">
      <c r="A11" s="13" t="s">
        <v>416</v>
      </c>
      <c r="B11" s="13" t="s">
        <v>144</v>
      </c>
      <c r="C11" s="13">
        <v>1</v>
      </c>
      <c r="D11" s="13">
        <v>2</v>
      </c>
      <c r="E11" s="13">
        <v>30</v>
      </c>
      <c r="F11" s="13">
        <v>30</v>
      </c>
      <c r="G11" s="13" t="b">
        <v>1</v>
      </c>
      <c r="H11" s="13">
        <v>3</v>
      </c>
      <c r="I11" s="13">
        <v>0.08</v>
      </c>
      <c r="J11" s="13"/>
      <c r="K11" s="13" t="s">
        <v>427</v>
      </c>
      <c r="L11" s="9"/>
      <c r="M11" s="9" t="b">
        <v>1</v>
      </c>
      <c r="N11" s="9">
        <v>1</v>
      </c>
      <c r="O11" s="9">
        <v>1</v>
      </c>
      <c r="P11">
        <f t="shared" si="0"/>
        <v>3</v>
      </c>
      <c r="Q11" s="9">
        <f t="shared" si="2"/>
        <v>1</v>
      </c>
      <c r="R11" s="9" t="s">
        <v>149</v>
      </c>
      <c r="S11" s="27" t="s">
        <v>142</v>
      </c>
      <c r="T11" s="9">
        <v>600</v>
      </c>
      <c r="U11" s="9"/>
      <c r="V11" s="9" t="s">
        <v>90</v>
      </c>
      <c r="W11" s="9" t="s">
        <v>92</v>
      </c>
      <c r="X11" s="9">
        <v>0</v>
      </c>
      <c r="Y11" s="9">
        <v>2</v>
      </c>
      <c r="Z11" s="9">
        <v>47.8</v>
      </c>
      <c r="AA11" s="9">
        <v>0</v>
      </c>
      <c r="AB11" s="9"/>
      <c r="AC11" s="9"/>
      <c r="AD11" s="9"/>
      <c r="AE11" s="9"/>
    </row>
    <row r="12" spans="1:35">
      <c r="A12" s="13" t="s">
        <v>415</v>
      </c>
      <c r="B12" s="13" t="s">
        <v>144</v>
      </c>
      <c r="C12" s="13">
        <v>1</v>
      </c>
      <c r="D12" s="13">
        <v>1</v>
      </c>
      <c r="E12" s="13">
        <v>25</v>
      </c>
      <c r="F12" s="13">
        <v>25</v>
      </c>
      <c r="G12" s="13" t="b">
        <v>1</v>
      </c>
      <c r="H12" s="13">
        <v>2</v>
      </c>
      <c r="I12" s="13">
        <v>0.06</v>
      </c>
      <c r="J12" s="13"/>
      <c r="K12" s="13" t="s">
        <v>427</v>
      </c>
      <c r="L12" s="9"/>
      <c r="M12" s="9" t="b">
        <v>1</v>
      </c>
      <c r="N12" s="9">
        <v>1</v>
      </c>
      <c r="O12" s="9">
        <v>1</v>
      </c>
      <c r="P12">
        <f t="shared" si="0"/>
        <v>2</v>
      </c>
      <c r="Q12" s="9">
        <f t="shared" si="2"/>
        <v>1</v>
      </c>
      <c r="R12" s="9" t="s">
        <v>149</v>
      </c>
      <c r="S12" s="27" t="s">
        <v>141</v>
      </c>
      <c r="T12" s="9">
        <v>600</v>
      </c>
      <c r="U12" s="9"/>
      <c r="V12" s="9" t="s">
        <v>90</v>
      </c>
      <c r="W12" s="9" t="s">
        <v>91</v>
      </c>
      <c r="X12" s="9">
        <v>0</v>
      </c>
      <c r="Y12" s="9">
        <v>1.5</v>
      </c>
      <c r="Z12" s="9">
        <v>33.9</v>
      </c>
      <c r="AA12" s="9">
        <v>0</v>
      </c>
      <c r="AB12" s="9"/>
      <c r="AC12" s="9"/>
      <c r="AD12" s="9"/>
      <c r="AE12" s="9"/>
      <c r="AF12" s="9"/>
      <c r="AG12" s="9"/>
      <c r="AH12" s="9"/>
      <c r="AI12" s="9"/>
    </row>
    <row r="13" spans="1:35" s="9" customFormat="1">
      <c r="A13" s="13" t="s">
        <v>413</v>
      </c>
      <c r="B13" s="13" t="s">
        <v>144</v>
      </c>
      <c r="C13" s="13">
        <v>1</v>
      </c>
      <c r="D13" s="13">
        <v>1</v>
      </c>
      <c r="E13" s="13">
        <v>25</v>
      </c>
      <c r="F13" s="13">
        <v>25</v>
      </c>
      <c r="G13" s="13" t="b">
        <v>1</v>
      </c>
      <c r="H13" s="13">
        <v>1</v>
      </c>
      <c r="I13" s="13">
        <v>0.03</v>
      </c>
      <c r="J13" s="13"/>
      <c r="K13" s="13" t="s">
        <v>427</v>
      </c>
      <c r="L13"/>
      <c r="M13" s="9" t="b">
        <v>1</v>
      </c>
      <c r="N13" s="9">
        <v>1</v>
      </c>
      <c r="O13" s="9">
        <v>1</v>
      </c>
      <c r="P13">
        <f t="shared" si="0"/>
        <v>2</v>
      </c>
      <c r="Q13" s="9">
        <f t="shared" si="2"/>
        <v>1</v>
      </c>
      <c r="R13" s="9" t="s">
        <v>149</v>
      </c>
      <c r="S13" s="27" t="s">
        <v>139</v>
      </c>
      <c r="T13" s="9">
        <v>500</v>
      </c>
      <c r="V13" s="9" t="s">
        <v>88</v>
      </c>
      <c r="W13" s="9" t="s">
        <v>89</v>
      </c>
      <c r="X13" s="9">
        <v>0</v>
      </c>
      <c r="Y13" s="9">
        <v>0</v>
      </c>
      <c r="Z13" s="9">
        <v>6.3</v>
      </c>
      <c r="AA13" s="9">
        <v>0</v>
      </c>
      <c r="AB13"/>
      <c r="AE13"/>
    </row>
    <row r="14" spans="1:35">
      <c r="A14" s="13" t="s">
        <v>414</v>
      </c>
      <c r="B14" s="13" t="s">
        <v>144</v>
      </c>
      <c r="C14" s="13">
        <v>1</v>
      </c>
      <c r="D14" s="13">
        <v>1</v>
      </c>
      <c r="E14" s="13">
        <v>25</v>
      </c>
      <c r="F14" s="13">
        <v>25</v>
      </c>
      <c r="G14" s="13" t="b">
        <v>1</v>
      </c>
      <c r="H14" s="13">
        <v>1</v>
      </c>
      <c r="I14" s="13">
        <v>0.03</v>
      </c>
      <c r="J14" s="13"/>
      <c r="K14" s="13" t="s">
        <v>427</v>
      </c>
      <c r="L14" s="9"/>
      <c r="P14">
        <f t="shared" si="0"/>
        <v>2</v>
      </c>
      <c r="Q14">
        <f>IF(M14&lt;&gt;"",1,0)</f>
        <v>0</v>
      </c>
      <c r="R14" t="s">
        <v>149</v>
      </c>
      <c r="S14" s="27"/>
      <c r="T14" s="9"/>
      <c r="U14" s="9"/>
      <c r="V14" s="9"/>
      <c r="W14" s="9"/>
      <c r="X14" s="9"/>
      <c r="Y14" s="9"/>
      <c r="Z14" s="9"/>
      <c r="AA14" s="9"/>
      <c r="AC14" s="9"/>
      <c r="AD14" s="9"/>
    </row>
    <row r="15" spans="1:35" s="9" customFormat="1">
      <c r="A15" s="13" t="s">
        <v>421</v>
      </c>
      <c r="B15" s="13" t="s">
        <v>144</v>
      </c>
      <c r="C15" s="13">
        <f>C32</f>
        <v>2</v>
      </c>
      <c r="D15" s="13">
        <f>D32</f>
        <v>5</v>
      </c>
      <c r="E15" s="13">
        <v>60</v>
      </c>
      <c r="F15" s="13">
        <v>60</v>
      </c>
      <c r="G15" s="13" t="b">
        <v>0</v>
      </c>
      <c r="H15" s="13">
        <v>20</v>
      </c>
      <c r="I15" s="13">
        <v>0.5</v>
      </c>
      <c r="J15" s="13"/>
      <c r="K15" s="13" t="s">
        <v>427</v>
      </c>
      <c r="M15" s="9" t="b">
        <f>M32</f>
        <v>1</v>
      </c>
      <c r="N15" s="9">
        <f>N32</f>
        <v>1</v>
      </c>
      <c r="O15" s="9">
        <f>O32</f>
        <v>1</v>
      </c>
      <c r="P15">
        <f t="shared" si="0"/>
        <v>7</v>
      </c>
      <c r="Q15" s="9">
        <f t="shared" si="2"/>
        <v>1</v>
      </c>
      <c r="R15" s="9" t="s">
        <v>122</v>
      </c>
      <c r="AF15"/>
      <c r="AG15"/>
      <c r="AH15"/>
      <c r="AI15"/>
    </row>
    <row r="16" spans="1:35" s="9" customFormat="1">
      <c r="A16" s="13" t="s">
        <v>418</v>
      </c>
      <c r="B16" s="13" t="s">
        <v>143</v>
      </c>
      <c r="C16" s="13">
        <v>2</v>
      </c>
      <c r="D16" s="13">
        <v>2</v>
      </c>
      <c r="E16" s="13">
        <v>30</v>
      </c>
      <c r="F16" s="13">
        <v>30</v>
      </c>
      <c r="G16" s="13" t="b">
        <v>0</v>
      </c>
      <c r="H16" s="13">
        <v>3</v>
      </c>
      <c r="I16" s="13">
        <v>0.95</v>
      </c>
      <c r="J16" s="13" t="s">
        <v>122</v>
      </c>
      <c r="K16" s="13" t="s">
        <v>426</v>
      </c>
      <c r="L16"/>
      <c r="M16"/>
      <c r="N16"/>
      <c r="O16"/>
      <c r="P16">
        <f t="shared" si="0"/>
        <v>4</v>
      </c>
      <c r="Q16"/>
      <c r="R16"/>
      <c r="S16"/>
      <c r="T16"/>
      <c r="U16"/>
      <c r="V16"/>
      <c r="W16"/>
      <c r="X16"/>
      <c r="Y16"/>
      <c r="Z16"/>
      <c r="AA16"/>
      <c r="AB16"/>
      <c r="AE16"/>
    </row>
    <row r="17" spans="1:35">
      <c r="A17" s="13" t="s">
        <v>419</v>
      </c>
      <c r="B17" s="13" t="s">
        <v>143</v>
      </c>
      <c r="C17" s="13">
        <v>2</v>
      </c>
      <c r="D17" s="13">
        <v>2</v>
      </c>
      <c r="E17" s="13">
        <v>30</v>
      </c>
      <c r="F17" s="13">
        <v>30</v>
      </c>
      <c r="G17" s="13" t="b">
        <v>0</v>
      </c>
      <c r="H17" s="13">
        <v>5</v>
      </c>
      <c r="I17" s="13">
        <v>0.95</v>
      </c>
      <c r="J17" s="13" t="s">
        <v>122</v>
      </c>
      <c r="K17" s="13" t="s">
        <v>426</v>
      </c>
      <c r="P17">
        <f t="shared" si="0"/>
        <v>4</v>
      </c>
      <c r="AC17" s="9"/>
      <c r="AD17" s="9"/>
    </row>
    <row r="18" spans="1:35">
      <c r="A18" s="13" t="s">
        <v>420</v>
      </c>
      <c r="B18" s="13" t="s">
        <v>143</v>
      </c>
      <c r="C18" s="13">
        <v>2</v>
      </c>
      <c r="D18" s="13">
        <v>2</v>
      </c>
      <c r="E18" s="13">
        <v>30</v>
      </c>
      <c r="F18" s="13">
        <v>30</v>
      </c>
      <c r="G18" s="13" t="b">
        <v>0</v>
      </c>
      <c r="H18" s="13">
        <v>5</v>
      </c>
      <c r="I18" s="13">
        <v>0.95</v>
      </c>
      <c r="J18" s="13" t="s">
        <v>122</v>
      </c>
      <c r="K18" s="13" t="s">
        <v>426</v>
      </c>
      <c r="P18">
        <f t="shared" si="0"/>
        <v>4</v>
      </c>
      <c r="AC18" s="9"/>
      <c r="AD18" s="9"/>
    </row>
    <row r="19" spans="1:35" s="9" customFormat="1">
      <c r="A19" s="13" t="s">
        <v>95</v>
      </c>
      <c r="B19" s="13" t="s">
        <v>143</v>
      </c>
      <c r="C19" s="13">
        <v>1</v>
      </c>
      <c r="D19" s="13">
        <v>2</v>
      </c>
      <c r="E19" s="13">
        <v>30</v>
      </c>
      <c r="F19" s="13">
        <v>30</v>
      </c>
      <c r="G19" s="13" t="b">
        <v>0</v>
      </c>
      <c r="H19" s="13">
        <v>5</v>
      </c>
      <c r="I19" s="13">
        <v>0.9</v>
      </c>
      <c r="J19" s="13" t="s">
        <v>125</v>
      </c>
      <c r="K19" s="13" t="s">
        <v>426</v>
      </c>
      <c r="M19" s="9" t="b">
        <v>1</v>
      </c>
      <c r="N19" s="9">
        <v>1</v>
      </c>
      <c r="O19" s="9">
        <v>1</v>
      </c>
      <c r="P19">
        <f t="shared" si="0"/>
        <v>3</v>
      </c>
      <c r="Q19" s="9">
        <f>IF(M19&lt;&gt;"",1,0)</f>
        <v>1</v>
      </c>
      <c r="AE19"/>
      <c r="AF19"/>
      <c r="AG19"/>
      <c r="AH19"/>
      <c r="AI19"/>
    </row>
    <row r="20" spans="1:35">
      <c r="A20" s="13" t="s">
        <v>96</v>
      </c>
      <c r="B20" s="13" t="s">
        <v>143</v>
      </c>
      <c r="C20" s="13">
        <v>1</v>
      </c>
      <c r="D20" s="13">
        <v>2</v>
      </c>
      <c r="E20" s="13">
        <v>20</v>
      </c>
      <c r="F20" s="13">
        <v>20</v>
      </c>
      <c r="G20" s="13" t="b">
        <v>0</v>
      </c>
      <c r="H20" s="13">
        <v>5</v>
      </c>
      <c r="I20" s="13">
        <v>0.9</v>
      </c>
      <c r="J20" s="13" t="s">
        <v>125</v>
      </c>
      <c r="K20" s="13" t="s">
        <v>426</v>
      </c>
      <c r="M20" t="b">
        <v>1</v>
      </c>
      <c r="N20">
        <v>1</v>
      </c>
      <c r="O20">
        <v>1</v>
      </c>
      <c r="P20">
        <f t="shared" si="0"/>
        <v>3</v>
      </c>
      <c r="Q20">
        <f>IF(M20&lt;&gt;"",1,0)</f>
        <v>1</v>
      </c>
      <c r="AD20" s="9"/>
    </row>
    <row r="21" spans="1:35">
      <c r="A21" s="13" t="s">
        <v>79</v>
      </c>
      <c r="B21" s="13" t="s">
        <v>143</v>
      </c>
      <c r="C21" s="13">
        <v>1</v>
      </c>
      <c r="D21" s="13">
        <v>2</v>
      </c>
      <c r="E21" s="13">
        <v>20</v>
      </c>
      <c r="F21" s="13">
        <v>20</v>
      </c>
      <c r="G21" s="13" t="b">
        <v>0</v>
      </c>
      <c r="H21" s="13">
        <v>5</v>
      </c>
      <c r="I21" s="13">
        <v>0.9</v>
      </c>
      <c r="J21" s="13" t="s">
        <v>120</v>
      </c>
      <c r="K21" s="13" t="s">
        <v>426</v>
      </c>
      <c r="P21">
        <f t="shared" si="0"/>
        <v>3</v>
      </c>
      <c r="Q21">
        <f>IF(M21&lt;&gt;"",1,0)</f>
        <v>0</v>
      </c>
      <c r="R21" t="s">
        <v>150</v>
      </c>
      <c r="V21" t="s">
        <v>80</v>
      </c>
      <c r="W21" t="s">
        <v>83</v>
      </c>
      <c r="X21">
        <v>8.52</v>
      </c>
      <c r="Y21">
        <v>6.11</v>
      </c>
      <c r="Z21">
        <v>32</v>
      </c>
      <c r="AA21">
        <v>14</v>
      </c>
    </row>
    <row r="22" spans="1:35">
      <c r="A22" s="13" t="s">
        <v>423</v>
      </c>
      <c r="B22" s="13" t="s">
        <v>144</v>
      </c>
      <c r="C22" s="13">
        <f>C39</f>
        <v>1</v>
      </c>
      <c r="D22" s="13">
        <f>D39</f>
        <v>1</v>
      </c>
      <c r="E22" s="13">
        <v>35</v>
      </c>
      <c r="F22" s="13">
        <v>35</v>
      </c>
      <c r="G22" s="13" t="b">
        <v>0</v>
      </c>
      <c r="H22" s="13">
        <v>5</v>
      </c>
      <c r="I22" s="13">
        <v>0.03</v>
      </c>
      <c r="J22" s="13"/>
      <c r="K22" s="13" t="s">
        <v>427</v>
      </c>
    </row>
    <row r="23" spans="1:35">
      <c r="A23" s="13" t="s">
        <v>425</v>
      </c>
      <c r="B23" s="13" t="s">
        <v>143</v>
      </c>
      <c r="C23" s="13">
        <f>C40</f>
        <v>0</v>
      </c>
      <c r="D23" s="13">
        <f>D40</f>
        <v>0</v>
      </c>
      <c r="E23" s="13">
        <v>25</v>
      </c>
      <c r="F23" s="13">
        <v>25</v>
      </c>
      <c r="G23" s="13" t="b">
        <v>0</v>
      </c>
      <c r="H23" s="13">
        <v>0</v>
      </c>
      <c r="I23" s="13">
        <v>1</v>
      </c>
      <c r="J23" s="13" t="s">
        <v>125</v>
      </c>
      <c r="K23" s="13" t="s">
        <v>426</v>
      </c>
    </row>
    <row r="25" spans="1:35">
      <c r="A25" t="s">
        <v>94</v>
      </c>
      <c r="B25" t="s">
        <v>143</v>
      </c>
      <c r="C25">
        <v>1</v>
      </c>
      <c r="D25">
        <v>3</v>
      </c>
      <c r="E25">
        <v>20</v>
      </c>
      <c r="F25">
        <v>20</v>
      </c>
      <c r="G25" t="b">
        <v>0</v>
      </c>
      <c r="H25">
        <v>5</v>
      </c>
      <c r="I25">
        <v>0.84</v>
      </c>
      <c r="J25" t="s">
        <v>128</v>
      </c>
      <c r="M25" s="9" t="b">
        <v>1</v>
      </c>
      <c r="N25" s="9">
        <v>1</v>
      </c>
      <c r="O25" s="9">
        <v>1</v>
      </c>
      <c r="P25">
        <f t="shared" ref="P25:P39" si="3">D25+C25</f>
        <v>4</v>
      </c>
      <c r="Q25">
        <f>IF(M25&lt;&gt;"",1,0)</f>
        <v>1</v>
      </c>
      <c r="V25" t="s">
        <v>76</v>
      </c>
      <c r="W25" t="s">
        <v>77</v>
      </c>
      <c r="X25">
        <v>0</v>
      </c>
      <c r="Y25">
        <v>3.5</v>
      </c>
      <c r="Z25">
        <v>14.640543099024658</v>
      </c>
      <c r="AA25">
        <v>0</v>
      </c>
    </row>
    <row r="26" spans="1:35">
      <c r="A26" t="s">
        <v>321</v>
      </c>
      <c r="B26" t="s">
        <v>143</v>
      </c>
      <c r="C26">
        <v>1</v>
      </c>
      <c r="D26">
        <v>2</v>
      </c>
      <c r="E26">
        <v>10</v>
      </c>
      <c r="F26">
        <v>10</v>
      </c>
      <c r="G26" t="b">
        <v>0</v>
      </c>
      <c r="H26">
        <v>0</v>
      </c>
      <c r="I26">
        <v>1</v>
      </c>
      <c r="J26" t="s">
        <v>2</v>
      </c>
      <c r="P26">
        <f t="shared" si="3"/>
        <v>3</v>
      </c>
    </row>
    <row r="27" spans="1:35">
      <c r="A27" t="s">
        <v>320</v>
      </c>
      <c r="B27" t="s">
        <v>143</v>
      </c>
      <c r="C27">
        <v>2</v>
      </c>
      <c r="D27">
        <v>2</v>
      </c>
      <c r="E27">
        <v>20</v>
      </c>
      <c r="F27">
        <v>20</v>
      </c>
      <c r="G27" t="b">
        <v>0</v>
      </c>
      <c r="H27">
        <v>0</v>
      </c>
      <c r="I27">
        <v>1</v>
      </c>
      <c r="J27" t="s">
        <v>2</v>
      </c>
      <c r="P27">
        <f t="shared" si="3"/>
        <v>4</v>
      </c>
    </row>
    <row r="28" spans="1:35">
      <c r="A28" t="s">
        <v>111</v>
      </c>
      <c r="B28" t="s">
        <v>144</v>
      </c>
      <c r="E28">
        <v>0</v>
      </c>
      <c r="F28">
        <v>0</v>
      </c>
      <c r="G28" t="b">
        <v>0</v>
      </c>
      <c r="H28">
        <v>0</v>
      </c>
      <c r="I28">
        <v>1</v>
      </c>
      <c r="P28">
        <f t="shared" si="3"/>
        <v>0</v>
      </c>
      <c r="Q28">
        <f t="shared" si="1"/>
        <v>0</v>
      </c>
      <c r="R28" t="s">
        <v>2</v>
      </c>
    </row>
    <row r="29" spans="1:35" s="9" customFormat="1">
      <c r="A29" t="s">
        <v>97</v>
      </c>
      <c r="B29" t="s">
        <v>144</v>
      </c>
      <c r="C29"/>
      <c r="D29"/>
      <c r="E29">
        <v>20</v>
      </c>
      <c r="F29">
        <v>20</v>
      </c>
      <c r="G29" t="b">
        <v>0</v>
      </c>
      <c r="H29">
        <v>0</v>
      </c>
      <c r="I29">
        <v>0.03</v>
      </c>
      <c r="J29"/>
      <c r="K29"/>
      <c r="M29"/>
      <c r="N29"/>
      <c r="O29"/>
      <c r="P29">
        <f t="shared" si="3"/>
        <v>0</v>
      </c>
      <c r="Q29">
        <f t="shared" si="1"/>
        <v>0</v>
      </c>
      <c r="R29" t="s">
        <v>149</v>
      </c>
      <c r="S29"/>
      <c r="T29"/>
      <c r="U29"/>
      <c r="V29"/>
      <c r="W29"/>
      <c r="X29"/>
      <c r="Y29"/>
      <c r="Z29"/>
      <c r="AA29"/>
      <c r="AC29"/>
      <c r="AD29"/>
    </row>
    <row r="30" spans="1:35">
      <c r="A30" t="s">
        <v>98</v>
      </c>
      <c r="B30" t="s">
        <v>144</v>
      </c>
      <c r="E30">
        <v>20</v>
      </c>
      <c r="F30">
        <v>20</v>
      </c>
      <c r="G30" t="b">
        <v>0</v>
      </c>
      <c r="H30">
        <v>0</v>
      </c>
      <c r="I30">
        <v>0.03</v>
      </c>
      <c r="P30">
        <f t="shared" si="3"/>
        <v>0</v>
      </c>
      <c r="Q30">
        <f t="shared" si="1"/>
        <v>0</v>
      </c>
      <c r="R30" t="s">
        <v>149</v>
      </c>
    </row>
    <row r="31" spans="1:35" s="9" customFormat="1">
      <c r="A31" t="s">
        <v>99</v>
      </c>
      <c r="B31" t="s">
        <v>144</v>
      </c>
      <c r="C31"/>
      <c r="D31"/>
      <c r="E31">
        <v>0</v>
      </c>
      <c r="F31">
        <v>0</v>
      </c>
      <c r="G31" t="b">
        <v>0</v>
      </c>
      <c r="H31">
        <v>0</v>
      </c>
      <c r="I31">
        <v>1</v>
      </c>
      <c r="J31" t="s">
        <v>122</v>
      </c>
      <c r="K31"/>
      <c r="M31"/>
      <c r="N31"/>
      <c r="O31"/>
      <c r="P31">
        <f t="shared" si="3"/>
        <v>0</v>
      </c>
      <c r="Q31">
        <f t="shared" si="1"/>
        <v>0</v>
      </c>
      <c r="R31" t="s">
        <v>122</v>
      </c>
      <c r="S31"/>
      <c r="T31"/>
      <c r="U31"/>
      <c r="V31"/>
      <c r="W31"/>
      <c r="X31"/>
      <c r="Y31"/>
      <c r="Z31"/>
      <c r="AA31"/>
      <c r="AC31"/>
      <c r="AD31"/>
    </row>
    <row r="32" spans="1:35" s="9" customFormat="1">
      <c r="A32" t="s">
        <v>100</v>
      </c>
      <c r="B32" t="s">
        <v>144</v>
      </c>
      <c r="C32">
        <v>2</v>
      </c>
      <c r="D32">
        <v>5</v>
      </c>
      <c r="E32">
        <v>20</v>
      </c>
      <c r="F32">
        <v>20</v>
      </c>
      <c r="G32" t="b">
        <v>0</v>
      </c>
      <c r="H32">
        <v>0</v>
      </c>
      <c r="I32">
        <v>0.7</v>
      </c>
      <c r="J32"/>
      <c r="K32"/>
      <c r="M32" t="b">
        <v>1</v>
      </c>
      <c r="N32">
        <v>1</v>
      </c>
      <c r="O32">
        <v>1</v>
      </c>
      <c r="P32">
        <f t="shared" si="3"/>
        <v>7</v>
      </c>
      <c r="Q32">
        <f t="shared" si="1"/>
        <v>1</v>
      </c>
      <c r="R32" t="s">
        <v>122</v>
      </c>
      <c r="S32" t="s">
        <v>140</v>
      </c>
      <c r="T32">
        <v>250</v>
      </c>
      <c r="U32"/>
      <c r="V32" t="s">
        <v>85</v>
      </c>
      <c r="W32" t="s">
        <v>86</v>
      </c>
      <c r="X32">
        <v>0</v>
      </c>
      <c r="Y32">
        <v>1.2</v>
      </c>
      <c r="Z32">
        <v>16</v>
      </c>
      <c r="AA32">
        <v>0</v>
      </c>
      <c r="AC32"/>
      <c r="AD32"/>
    </row>
    <row r="33" spans="1:30" s="9" customFormat="1">
      <c r="A33" t="s">
        <v>101</v>
      </c>
      <c r="B33" t="s">
        <v>144</v>
      </c>
      <c r="C33"/>
      <c r="D33"/>
      <c r="E33">
        <v>20</v>
      </c>
      <c r="F33">
        <v>20</v>
      </c>
      <c r="G33" t="b">
        <v>0</v>
      </c>
      <c r="H33">
        <v>0</v>
      </c>
      <c r="I33">
        <v>0.5</v>
      </c>
      <c r="J33"/>
      <c r="K33"/>
      <c r="M33"/>
      <c r="N33"/>
      <c r="O33"/>
      <c r="P33">
        <f t="shared" si="3"/>
        <v>0</v>
      </c>
      <c r="Q33">
        <f t="shared" si="1"/>
        <v>0</v>
      </c>
      <c r="R33" t="s">
        <v>122</v>
      </c>
      <c r="S33"/>
      <c r="T33"/>
      <c r="U33"/>
      <c r="V33"/>
      <c r="W33"/>
      <c r="X33"/>
      <c r="Y33"/>
      <c r="Z33"/>
      <c r="AA33"/>
      <c r="AC33"/>
      <c r="AD33"/>
    </row>
    <row r="34" spans="1:30" s="9" customFormat="1">
      <c r="A34" t="s">
        <v>103</v>
      </c>
      <c r="B34" t="s">
        <v>144</v>
      </c>
      <c r="C34"/>
      <c r="D34"/>
      <c r="E34">
        <v>20</v>
      </c>
      <c r="F34">
        <v>20</v>
      </c>
      <c r="G34" t="b">
        <v>0</v>
      </c>
      <c r="H34">
        <v>0</v>
      </c>
      <c r="I34">
        <v>0.5</v>
      </c>
      <c r="J34"/>
      <c r="K34"/>
      <c r="O34"/>
      <c r="P34">
        <f t="shared" si="3"/>
        <v>0</v>
      </c>
      <c r="Q34" t="e">
        <f>IF(#REF!&lt;&gt;"",1,0)</f>
        <v>#REF!</v>
      </c>
      <c r="R34" t="s">
        <v>122</v>
      </c>
      <c r="S34"/>
      <c r="T34"/>
      <c r="U34"/>
      <c r="V34"/>
      <c r="W34"/>
      <c r="X34"/>
      <c r="Y34"/>
      <c r="Z34"/>
      <c r="AA34"/>
      <c r="AC34"/>
      <c r="AD34"/>
    </row>
    <row r="35" spans="1:30" s="9" customFormat="1">
      <c r="A35" t="s">
        <v>104</v>
      </c>
      <c r="B35" t="s">
        <v>143</v>
      </c>
      <c r="C35"/>
      <c r="D35"/>
      <c r="E35">
        <v>20</v>
      </c>
      <c r="F35">
        <v>20</v>
      </c>
      <c r="G35" t="b">
        <v>0</v>
      </c>
      <c r="H35">
        <v>0</v>
      </c>
      <c r="I35">
        <v>0.81</v>
      </c>
      <c r="J35" t="s">
        <v>126</v>
      </c>
      <c r="K35"/>
      <c r="M35"/>
      <c r="N35"/>
      <c r="O35"/>
      <c r="P35">
        <f t="shared" si="3"/>
        <v>0</v>
      </c>
      <c r="Q35">
        <f t="shared" ref="Q35:Q39" si="4">IF(M35&lt;&gt;"",1,0)</f>
        <v>0</v>
      </c>
      <c r="R35"/>
      <c r="S35"/>
      <c r="T35"/>
      <c r="U35"/>
      <c r="V35"/>
      <c r="W35"/>
      <c r="X35"/>
      <c r="Y35"/>
      <c r="Z35"/>
      <c r="AA35"/>
      <c r="AC35"/>
      <c r="AD35"/>
    </row>
    <row r="36" spans="1:30">
      <c r="A36" t="s">
        <v>105</v>
      </c>
      <c r="B36" t="s">
        <v>143</v>
      </c>
      <c r="E36">
        <v>20</v>
      </c>
      <c r="F36">
        <v>20</v>
      </c>
      <c r="G36" t="b">
        <v>0</v>
      </c>
      <c r="H36">
        <v>0</v>
      </c>
      <c r="I36">
        <v>0.81</v>
      </c>
      <c r="J36" t="s">
        <v>126</v>
      </c>
      <c r="P36">
        <f t="shared" si="3"/>
        <v>0</v>
      </c>
      <c r="Q36">
        <f t="shared" si="4"/>
        <v>0</v>
      </c>
    </row>
    <row r="37" spans="1:30">
      <c r="A37" t="s">
        <v>107</v>
      </c>
      <c r="B37" t="s">
        <v>143</v>
      </c>
      <c r="E37">
        <v>15</v>
      </c>
      <c r="F37">
        <v>15</v>
      </c>
      <c r="G37" t="b">
        <v>0</v>
      </c>
      <c r="H37">
        <v>0</v>
      </c>
      <c r="I37">
        <v>1</v>
      </c>
      <c r="P37">
        <f t="shared" si="3"/>
        <v>0</v>
      </c>
      <c r="Q37">
        <f t="shared" si="4"/>
        <v>0</v>
      </c>
      <c r="R37" t="s">
        <v>2</v>
      </c>
    </row>
    <row r="38" spans="1:30">
      <c r="A38" t="s">
        <v>114</v>
      </c>
      <c r="B38" t="s">
        <v>144</v>
      </c>
      <c r="E38">
        <v>20</v>
      </c>
      <c r="F38">
        <v>20</v>
      </c>
      <c r="G38" t="b">
        <v>0</v>
      </c>
      <c r="H38">
        <v>0</v>
      </c>
      <c r="I38">
        <v>0.05</v>
      </c>
      <c r="P38">
        <f t="shared" si="3"/>
        <v>0</v>
      </c>
      <c r="Q38">
        <f t="shared" si="4"/>
        <v>0</v>
      </c>
      <c r="R38" t="s">
        <v>149</v>
      </c>
    </row>
    <row r="39" spans="1:30">
      <c r="A39" t="s">
        <v>89</v>
      </c>
      <c r="B39" t="s">
        <v>144</v>
      </c>
      <c r="C39">
        <v>1</v>
      </c>
      <c r="D39">
        <v>1</v>
      </c>
      <c r="E39">
        <v>25</v>
      </c>
      <c r="F39">
        <v>25</v>
      </c>
      <c r="G39" t="b">
        <v>1</v>
      </c>
      <c r="H39">
        <v>0</v>
      </c>
      <c r="I39">
        <v>0.03</v>
      </c>
      <c r="P39">
        <f t="shared" si="3"/>
        <v>2</v>
      </c>
      <c r="Q39">
        <f t="shared" si="4"/>
        <v>0</v>
      </c>
      <c r="R39" t="s">
        <v>149</v>
      </c>
    </row>
    <row r="40" spans="1:30" s="9" customFormat="1">
      <c r="A40"/>
      <c r="B40"/>
      <c r="C40"/>
      <c r="D40"/>
      <c r="E40"/>
      <c r="F40"/>
      <c r="G40"/>
      <c r="H40"/>
      <c r="I40"/>
      <c r="J40"/>
      <c r="K40"/>
      <c r="S40"/>
      <c r="T40"/>
      <c r="U40"/>
      <c r="V40"/>
      <c r="W40"/>
      <c r="X40"/>
      <c r="Y40"/>
      <c r="Z40"/>
      <c r="AA40"/>
      <c r="AC40"/>
      <c r="AD40"/>
    </row>
    <row r="41" spans="1:30">
      <c r="C41" s="8"/>
      <c r="D41" s="8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Q141"/>
  <sheetViews>
    <sheetView zoomScale="55" zoomScaleNormal="55" workbookViewId="0">
      <selection activeCell="F8" sqref="F8"/>
    </sheetView>
  </sheetViews>
  <sheetFormatPr defaultRowHeight="15"/>
  <cols>
    <col min="1" max="1" width="58.7109375" customWidth="1"/>
    <col min="2" max="2" width="12.28515625" customWidth="1"/>
    <col min="3" max="4" width="32.140625" customWidth="1"/>
    <col min="5" max="5" width="23.7109375" customWidth="1"/>
    <col min="6" max="6" width="72.28515625" customWidth="1"/>
    <col min="7" max="7" width="12.28515625" customWidth="1"/>
    <col min="11" max="11" width="28.5703125" customWidth="1"/>
    <col min="14" max="14" width="18.28515625" customWidth="1"/>
  </cols>
  <sheetData>
    <row r="1" spans="1:16">
      <c r="A1" s="13" t="s">
        <v>356</v>
      </c>
      <c r="B1" s="58" t="s">
        <v>353</v>
      </c>
      <c r="G1" s="5" t="s">
        <v>353</v>
      </c>
      <c r="H1" s="41" t="s">
        <v>367</v>
      </c>
      <c r="N1" t="s">
        <v>360</v>
      </c>
    </row>
    <row r="2" spans="1:16">
      <c r="A2" s="13" t="str">
        <f>_xlfn.CONCAT(TechnologiesEmlab!A2,"FixedOperatingCostTimeSeries")</f>
        <v>BiofuelFixedOperatingCostTimeSeries</v>
      </c>
      <c r="B2" s="46">
        <v>0</v>
      </c>
      <c r="C2" s="9"/>
      <c r="D2" s="9"/>
      <c r="E2" s="9"/>
      <c r="G2" s="9">
        <v>0</v>
      </c>
      <c r="H2" t="s">
        <v>358</v>
      </c>
      <c r="N2">
        <v>5.0000000000000001E-3</v>
      </c>
    </row>
    <row r="3" spans="1:16">
      <c r="A3" s="13" t="str">
        <f>_xlfn.CONCAT(TechnologiesEmlab!A3,"FixedOperatingCostTimeSeries")</f>
        <v>CCGTFixedOperatingCostTimeSeries</v>
      </c>
      <c r="B3" s="46">
        <v>0</v>
      </c>
      <c r="C3" s="9"/>
      <c r="D3" s="9"/>
      <c r="E3" s="9"/>
      <c r="G3" s="9">
        <v>0</v>
      </c>
      <c r="H3" t="str">
        <f>IF(TechnologiesEmlab!H2&gt;0,"ACTIVE", "not active, max life extension 0")</f>
        <v>ACTIVE</v>
      </c>
      <c r="O3" s="39"/>
    </row>
    <row r="4" spans="1:16">
      <c r="A4" s="13" t="str">
        <f>_xlfn.CONCAT(TechnologiesEmlab!A4,"FixedOperatingCostTimeSeries")</f>
        <v>NuclearFixedOperatingCostTimeSeries</v>
      </c>
      <c r="B4" s="46">
        <v>0</v>
      </c>
      <c r="C4" s="9"/>
      <c r="D4" s="9"/>
      <c r="E4" s="9"/>
      <c r="G4" s="9">
        <v>0</v>
      </c>
      <c r="H4" t="str">
        <f>IF(TechnologiesEmlab!H25&gt;0,"ACTIVE", "not active, max life extension 0")</f>
        <v>ACTIVE</v>
      </c>
    </row>
    <row r="5" spans="1:16">
      <c r="A5" s="13" t="str">
        <f>_xlfn.CONCAT(TechnologiesEmlab!A5,"FixedOperatingCostTimeSeries")</f>
        <v>OCGTFixedOperatingCostTimeSeries</v>
      </c>
      <c r="B5" s="46">
        <v>0</v>
      </c>
      <c r="C5" s="9"/>
      <c r="D5" s="9"/>
      <c r="E5" s="9"/>
      <c r="G5" s="9">
        <v>0</v>
      </c>
      <c r="H5" t="str">
        <f>IF(TechnologiesEmlab!H3&gt;0,"ACTIVE", "not active, max life extension 0")</f>
        <v>ACTIVE</v>
      </c>
      <c r="N5" t="s">
        <v>361</v>
      </c>
      <c r="O5" t="s">
        <v>362</v>
      </c>
      <c r="P5" t="s">
        <v>363</v>
      </c>
    </row>
    <row r="6" spans="1:16">
      <c r="A6" s="13" t="str">
        <f>_xlfn.CONCAT(TechnologiesEmlab!A6,"FixedOperatingCostTimeSeries")</f>
        <v>Coal PSCFixedOperatingCostTimeSeries</v>
      </c>
      <c r="B6" s="46">
        <v>0</v>
      </c>
      <c r="C6" s="9"/>
      <c r="D6" s="9"/>
      <c r="E6" s="9"/>
      <c r="G6" s="9">
        <v>0</v>
      </c>
      <c r="H6" t="str">
        <f>IF(TechnologiesEmlab!H19&gt;0,"ACTIVE", "not active, max life extension 0")</f>
        <v>ACTIVE</v>
      </c>
      <c r="M6">
        <v>-1</v>
      </c>
      <c r="N6">
        <f>(1+$N$2)^M6</f>
        <v>0.99502487562189068</v>
      </c>
    </row>
    <row r="7" spans="1:16">
      <c r="A7" s="13" t="str">
        <f>_xlfn.CONCAT(TechnologiesEmlab!A7,"FixedOperatingCostTimeSeries")</f>
        <v>Lignite PSCFixedOperatingCostTimeSeries</v>
      </c>
      <c r="B7" s="46">
        <v>0</v>
      </c>
      <c r="C7" s="9"/>
      <c r="D7" s="9"/>
      <c r="E7" s="9"/>
      <c r="G7" s="9">
        <v>0</v>
      </c>
      <c r="H7" t="str">
        <f>IF(TechnologiesEmlab!H20&gt;0,"ACTIVE", "not active, max life extension 0")</f>
        <v>ACTIVE</v>
      </c>
      <c r="L7" t="s">
        <v>359</v>
      </c>
      <c r="M7">
        <v>0</v>
      </c>
      <c r="N7">
        <f t="shared" ref="N7" si="0">(1+$N$2)^M7</f>
        <v>1</v>
      </c>
    </row>
    <row r="8" spans="1:16">
      <c r="A8" s="13" t="str">
        <f>_xlfn.CONCAT(TechnologiesEmlab!A8,"FixedOperatingCostTimeSeries")</f>
        <v>Fuel oil PGTFixedOperatingCostTimeSeries</v>
      </c>
      <c r="B8" s="46">
        <v>0</v>
      </c>
      <c r="C8" s="9"/>
      <c r="D8" s="9"/>
      <c r="E8" s="9"/>
      <c r="G8" s="9">
        <v>0</v>
      </c>
      <c r="H8" t="str">
        <f>IF(TechnologiesEmlab!H21&gt;0,"ACTIVE", "not active, max life extension 0")</f>
        <v>ACTIVE</v>
      </c>
      <c r="M8">
        <v>1</v>
      </c>
      <c r="N8">
        <f>(1+$N$2)^M8</f>
        <v>1.0049999999999999</v>
      </c>
      <c r="O8">
        <f>(1+$N$2)*1</f>
        <v>1.0049999999999999</v>
      </c>
      <c r="P8">
        <f>(1-$N$2)*1</f>
        <v>0.995</v>
      </c>
    </row>
    <row r="9" spans="1:16">
      <c r="A9" s="13" t="str">
        <f>_xlfn.CONCAT(TechnologiesEmlab!A9,"FixedOperatingCostTimeSeries")</f>
        <v>Lithium ion batteryFixedOperatingCostTimeSeries</v>
      </c>
      <c r="B9" s="46">
        <v>0</v>
      </c>
      <c r="C9" s="9"/>
      <c r="D9" s="9"/>
      <c r="E9" s="9"/>
      <c r="G9" s="9">
        <v>0</v>
      </c>
      <c r="H9" t="str">
        <f>IF(TechnologiesEmlab!H4&gt;0,"ACTIVE", "not active, max life extension 0")</f>
        <v>ACTIVE</v>
      </c>
      <c r="M9">
        <v>2</v>
      </c>
      <c r="N9">
        <f t="shared" ref="N9:N18" si="1">(1+$N$2)^M9</f>
        <v>1.0100249999999997</v>
      </c>
      <c r="O9">
        <f>(1+$N$2)*O8</f>
        <v>1.0100249999999997</v>
      </c>
      <c r="P9">
        <f>(1-$N$2)*P8</f>
        <v>0.99002500000000004</v>
      </c>
    </row>
    <row r="10" spans="1:16">
      <c r="A10" s="13" t="str">
        <f>_xlfn.CONCAT(TechnologiesEmlab!A10,"FixedOperatingCostTimeSeries")</f>
        <v>Pumped hydroFixedOperatingCostTimeSeries</v>
      </c>
      <c r="B10" s="46">
        <v>0</v>
      </c>
      <c r="C10" s="9"/>
      <c r="D10" s="9"/>
      <c r="E10" s="9"/>
      <c r="G10" s="9">
        <v>0</v>
      </c>
      <c r="H10" t="str">
        <f>IF(TechnologiesEmlab!H5&gt;0,"ACTIVE", "not active, max life extension 0")</f>
        <v>ACTIVE</v>
      </c>
      <c r="M10">
        <v>3</v>
      </c>
      <c r="N10">
        <f t="shared" si="1"/>
        <v>1.0150751249999996</v>
      </c>
      <c r="O10">
        <f t="shared" ref="O10:O18" si="2">(1+$N$2)*O9</f>
        <v>1.0150751249999996</v>
      </c>
      <c r="P10">
        <f t="shared" ref="P10:P18" si="3">(1-$N$2)*P9</f>
        <v>0.98507487500000002</v>
      </c>
    </row>
    <row r="11" spans="1:16">
      <c r="A11" s="13" t="str">
        <f>_xlfn.CONCAT(TechnologiesEmlab!A11,"FixedOperatingCostTimeSeries")</f>
        <v>Wind OffshoreFixedOperatingCostTimeSeries</v>
      </c>
      <c r="B11" s="46">
        <v>0</v>
      </c>
      <c r="C11" s="9"/>
      <c r="D11" s="9"/>
      <c r="E11" s="9"/>
      <c r="G11" s="9">
        <v>0</v>
      </c>
      <c r="H11" t="str">
        <f>IF(TechnologiesEmlab!H6&gt;0,"ACTIVE", "not active, max life extension 0")</f>
        <v>ACTIVE</v>
      </c>
      <c r="M11">
        <v>4</v>
      </c>
      <c r="N11">
        <f t="shared" si="1"/>
        <v>1.0201505006249993</v>
      </c>
      <c r="O11">
        <f t="shared" si="2"/>
        <v>1.0201505006249996</v>
      </c>
      <c r="P11">
        <f t="shared" si="3"/>
        <v>0.98014950062500006</v>
      </c>
    </row>
    <row r="12" spans="1:16">
      <c r="A12" s="13" t="str">
        <f>_xlfn.CONCAT(TechnologiesEmlab!A12,"FixedOperatingCostTimeSeries")</f>
        <v>Wind OnshoreFixedOperatingCostTimeSeries</v>
      </c>
      <c r="B12" s="46">
        <v>0</v>
      </c>
      <c r="C12" s="9"/>
      <c r="D12" s="9"/>
      <c r="E12" s="9"/>
      <c r="G12" s="9">
        <v>0</v>
      </c>
      <c r="H12" t="str">
        <f>IF(TechnologiesEmlab!H7&gt;0,"ACTIVE", "not active, max life extension 0")</f>
        <v>ACTIVE</v>
      </c>
      <c r="M12">
        <v>5</v>
      </c>
      <c r="N12">
        <f t="shared" si="1"/>
        <v>1.0252512531281242</v>
      </c>
      <c r="O12">
        <f t="shared" si="2"/>
        <v>1.0252512531281244</v>
      </c>
      <c r="P12">
        <f t="shared" si="3"/>
        <v>0.97524875312187509</v>
      </c>
    </row>
    <row r="13" spans="1:16">
      <c r="A13" s="13" t="str">
        <f>_xlfn.CONCAT(TechnologiesEmlab!A13,"FixedOperatingCostTimeSeries")</f>
        <v>Solar PV largeFixedOperatingCostTimeSeries</v>
      </c>
      <c r="B13" s="46">
        <v>0</v>
      </c>
      <c r="C13" s="9"/>
      <c r="D13" s="9"/>
      <c r="E13" s="9"/>
      <c r="G13" s="9">
        <v>0</v>
      </c>
      <c r="H13" t="str">
        <f>IF(TechnologiesEmlab!H8&gt;0,"ACTIVE", "not active, max life extension 0")</f>
        <v>ACTIVE</v>
      </c>
      <c r="M13">
        <v>6</v>
      </c>
      <c r="N13">
        <f t="shared" si="1"/>
        <v>1.0303775093937646</v>
      </c>
      <c r="O13">
        <f t="shared" si="2"/>
        <v>1.0303775093937648</v>
      </c>
      <c r="P13">
        <f t="shared" si="3"/>
        <v>0.97037250935626573</v>
      </c>
    </row>
    <row r="14" spans="1:16">
      <c r="A14" s="13" t="str">
        <f>_xlfn.CONCAT(TechnologiesEmlab!A14,"FixedOperatingCostTimeSeries")</f>
        <v>Solar PV rooftopFixedOperatingCostTimeSeries</v>
      </c>
      <c r="B14" s="46">
        <v>0</v>
      </c>
      <c r="C14" s="9"/>
      <c r="D14" s="9"/>
      <c r="E14" s="9"/>
      <c r="G14" s="9">
        <v>0</v>
      </c>
      <c r="H14" t="str">
        <f>IF(TechnologiesEmlab!H9&gt;0,"ACTIVE", "not active, max life extension 0")</f>
        <v>not active, max life extension 0</v>
      </c>
      <c r="M14">
        <v>7</v>
      </c>
      <c r="N14">
        <f t="shared" si="1"/>
        <v>1.0355293969407333</v>
      </c>
      <c r="O14">
        <f t="shared" si="2"/>
        <v>1.0355293969407335</v>
      </c>
      <c r="P14">
        <f t="shared" si="3"/>
        <v>0.96552064680948435</v>
      </c>
    </row>
    <row r="15" spans="1:16">
      <c r="A15" s="13" t="str">
        <f>_xlfn.CONCAT(TechnologiesEmlab!A15,"FixedOperatingCostTimeSeries")</f>
        <v>HydropowerFixedOperatingCostTimeSeries</v>
      </c>
      <c r="B15" s="46">
        <v>0</v>
      </c>
      <c r="C15" s="9"/>
      <c r="D15" s="9"/>
      <c r="E15" s="9"/>
      <c r="G15" s="9">
        <v>0</v>
      </c>
      <c r="H15" t="str">
        <f>IF(TechnologiesEmlab!H10&gt;0,"ACTIVE", "not active, max life extension 0")</f>
        <v>ACTIVE</v>
      </c>
      <c r="M15">
        <v>8</v>
      </c>
      <c r="N15">
        <f t="shared" si="1"/>
        <v>1.0407070439254369</v>
      </c>
      <c r="O15">
        <f t="shared" si="2"/>
        <v>1.0407070439254371</v>
      </c>
      <c r="P15">
        <f t="shared" si="3"/>
        <v>0.96069304357543694</v>
      </c>
    </row>
    <row r="16" spans="1:16">
      <c r="A16" s="13" t="str">
        <f>_xlfn.CONCAT(TechnologiesEmlab!A16,"FixedOperatingCostTimeSeries")</f>
        <v>hydrogen turbineFixedOperatingCostTimeSeries</v>
      </c>
      <c r="B16" s="46">
        <v>0</v>
      </c>
      <c r="C16" s="9"/>
      <c r="D16" s="9"/>
      <c r="E16" s="9"/>
      <c r="G16" s="9">
        <v>0</v>
      </c>
      <c r="H16" t="str">
        <f>IF(TechnologiesEmlab!H11&gt;0,"ACTIVE", "not active, max life extension 0")</f>
        <v>ACTIVE</v>
      </c>
      <c r="M16">
        <v>9</v>
      </c>
      <c r="N16">
        <f t="shared" si="1"/>
        <v>1.045910579145064</v>
      </c>
      <c r="O16">
        <f t="shared" si="2"/>
        <v>1.0459105791450642</v>
      </c>
      <c r="P16">
        <f t="shared" si="3"/>
        <v>0.95588957835755972</v>
      </c>
    </row>
    <row r="17" spans="1:17">
      <c r="A17" s="13" t="str">
        <f>_xlfn.CONCAT(TechnologiesEmlab!A17,"FixedOperatingCostTimeSeries")</f>
        <v>hydrogen CHPFixedOperatingCostTimeSeries</v>
      </c>
      <c r="B17" s="46">
        <v>0</v>
      </c>
      <c r="C17" s="9"/>
      <c r="D17" s="9"/>
      <c r="E17" s="9"/>
      <c r="G17" s="9">
        <v>0</v>
      </c>
      <c r="H17" t="str">
        <f>IF(TechnologiesEmlab!H12&gt;0,"ACTIVE", "not active, max life extension 0")</f>
        <v>ACTIVE</v>
      </c>
      <c r="M17">
        <v>10</v>
      </c>
      <c r="N17">
        <f t="shared" si="1"/>
        <v>1.0511401320407892</v>
      </c>
      <c r="O17">
        <f t="shared" si="2"/>
        <v>1.0511401320407894</v>
      </c>
      <c r="P17">
        <f t="shared" si="3"/>
        <v>0.95111013046577186</v>
      </c>
    </row>
    <row r="18" spans="1:17">
      <c r="A18" s="13" t="str">
        <f>_xlfn.CONCAT(TechnologiesEmlab!A18,"FixedOperatingCostTimeSeries")</f>
        <v>hydrogen combined cycleFixedOperatingCostTimeSeries</v>
      </c>
      <c r="B18" s="46">
        <v>0</v>
      </c>
      <c r="C18" s="9"/>
      <c r="D18" s="9"/>
      <c r="E18" s="9"/>
      <c r="G18" s="9">
        <v>0</v>
      </c>
      <c r="H18" t="str">
        <f>IF(TechnologiesEmlab!H13&gt;0,"ACTIVE", "not active, max life extension 0")</f>
        <v>ACTIVE</v>
      </c>
      <c r="M18">
        <v>11</v>
      </c>
      <c r="N18">
        <f t="shared" si="1"/>
        <v>1.056395832700993</v>
      </c>
      <c r="O18">
        <f t="shared" si="2"/>
        <v>1.0563958327009932</v>
      </c>
      <c r="P18">
        <f t="shared" si="3"/>
        <v>0.94635457981344295</v>
      </c>
    </row>
    <row r="19" spans="1:17">
      <c r="A19" s="13" t="str">
        <f>_xlfn.CONCAT(TechnologiesEmlab!A19,"FixedOperatingCostTimeSeries")</f>
        <v>CCGT_CHP_backpressure_DHFixedOperatingCostTimeSeries</v>
      </c>
      <c r="B19" s="46">
        <v>0</v>
      </c>
      <c r="C19" s="9"/>
      <c r="D19" s="9"/>
      <c r="E19" s="9"/>
      <c r="G19" s="9">
        <v>0</v>
      </c>
      <c r="H19" t="str">
        <f>IF(TechnologiesEmlab!H15&gt;0,"ACTIVE", "not active, max life extension 0")</f>
        <v>ACTIVE</v>
      </c>
    </row>
    <row r="20" spans="1:17">
      <c r="A20" s="13" t="str">
        <f>_xlfn.CONCAT(TechnologiesEmlab!A20,"FixedOperatingCostTimeSeries")</f>
        <v>CCGT_CHP_backpressure_PHFixedOperatingCostTimeSeries</v>
      </c>
      <c r="B20" s="46">
        <v>0</v>
      </c>
      <c r="C20" s="9"/>
      <c r="D20" s="9"/>
      <c r="E20" s="9"/>
      <c r="G20" s="9">
        <v>0</v>
      </c>
      <c r="H20" t="str">
        <f>IF(TechnologiesEmlab!H16&gt;0,"ACTIVE", "not active, max life extension 0")</f>
        <v>ACTIVE</v>
      </c>
      <c r="L20" t="s">
        <v>106</v>
      </c>
      <c r="N20" t="s">
        <v>366</v>
      </c>
      <c r="O20" t="s">
        <v>210</v>
      </c>
    </row>
    <row r="21" spans="1:17">
      <c r="A21" s="13" t="str">
        <f>_xlfn.CONCAT(TechnologiesEmlab!A21,"FixedOperatingCostTimeSeries")</f>
        <v>CCSFixedOperatingCostTimeSeries</v>
      </c>
      <c r="B21" s="46">
        <v>0</v>
      </c>
      <c r="C21" s="9"/>
      <c r="D21" s="9"/>
      <c r="E21" s="9"/>
      <c r="G21" s="9">
        <v>0</v>
      </c>
      <c r="H21" t="str">
        <f>IF(TechnologiesEmlab!H17&gt;0,"ACTIVE", "not active, max life extension 0")</f>
        <v>ACTIVE</v>
      </c>
      <c r="M21">
        <v>0</v>
      </c>
      <c r="N21">
        <v>4.5</v>
      </c>
      <c r="O21">
        <v>0.43</v>
      </c>
    </row>
    <row r="22" spans="1:17">
      <c r="A22" s="13" t="str">
        <f>_xlfn.CONCAT(TechnologiesEmlab!A22,"FixedOperatingCostTimeSeries")</f>
        <v>Solar CSPFixedOperatingCostTimeSeries</v>
      </c>
      <c r="B22" s="46">
        <v>0</v>
      </c>
      <c r="C22" s="9"/>
      <c r="D22" s="9"/>
      <c r="E22" s="9"/>
      <c r="G22" s="9">
        <v>0</v>
      </c>
      <c r="H22" t="str">
        <f>IF(TechnologiesEmlab!H18&gt;0,"ACTIVE", "not active, max life extension 0")</f>
        <v>ACTIVE</v>
      </c>
      <c r="M22">
        <v>1</v>
      </c>
      <c r="N22">
        <f>$N$21*(1+$B$79)^M22</f>
        <v>4.5224999999999991</v>
      </c>
      <c r="O22">
        <f>$O$21*(1+$B$114)^M22</f>
        <v>0.43</v>
      </c>
    </row>
    <row r="23" spans="1:17">
      <c r="A23" s="13" t="str">
        <f>_xlfn.CONCAT(TechnologiesEmlab!A23,"FixedOperatingCostTimeSeries")</f>
        <v>central gas boilerFixedOperatingCostTimeSeries</v>
      </c>
      <c r="B23" s="46">
        <v>0</v>
      </c>
      <c r="C23" s="9"/>
      <c r="D23" s="9"/>
      <c r="E23" s="9"/>
      <c r="G23" s="9">
        <v>0</v>
      </c>
      <c r="H23" t="str">
        <f>IF(TechnologiesEmlab!H26&gt;0,"ACTIVE", "not active, max life extension 0")</f>
        <v>not active, max life extension 0</v>
      </c>
      <c r="M23">
        <v>2</v>
      </c>
      <c r="N23">
        <f t="shared" ref="N23:N26" si="4">$N$21*(1+$B$79)^M23</f>
        <v>4.5451124999999983</v>
      </c>
      <c r="O23">
        <f>$O$21*(1+$B$114)^M23</f>
        <v>0.43</v>
      </c>
    </row>
    <row r="24" spans="1:17">
      <c r="A24" s="13" t="str">
        <f>_xlfn.CONCAT(TechnologiesEmlab!A24,"FixedOperatingCostTimeSeries")</f>
        <v>FixedOperatingCostTimeSeries</v>
      </c>
      <c r="B24" s="46">
        <v>0</v>
      </c>
      <c r="C24" s="9"/>
      <c r="D24" s="9"/>
      <c r="E24" s="9"/>
      <c r="G24" s="9">
        <v>0</v>
      </c>
      <c r="H24" t="str">
        <f>IF(TechnologiesEmlab!H27&gt;0,"ACTIVE", "not active, max life extension 0")</f>
        <v>not active, max life extension 0</v>
      </c>
      <c r="M24">
        <v>3</v>
      </c>
      <c r="N24">
        <f t="shared" si="4"/>
        <v>4.5678380624999981</v>
      </c>
      <c r="O24">
        <f>$O$21*(1+$B$114)^M24</f>
        <v>0.43</v>
      </c>
    </row>
    <row r="25" spans="1:17">
      <c r="A25" s="13" t="str">
        <f>_xlfn.CONCAT(TechnologiesEmlab!A25,"FixedOperatingCostTimeSeries")</f>
        <v>Biomass_CHP_wood_pellets_PHFixedOperatingCostTimeSeries</v>
      </c>
      <c r="B25" s="46">
        <v>0</v>
      </c>
      <c r="C25" s="9"/>
      <c r="D25" s="9"/>
      <c r="E25" s="9"/>
      <c r="G25" s="9">
        <v>0</v>
      </c>
      <c r="H25" t="str">
        <f>IF(TechnologiesEmlab!H28&gt;0,"ACTIVE", "not active, max life extension 0")</f>
        <v>not active, max life extension 0</v>
      </c>
      <c r="M25">
        <v>9</v>
      </c>
      <c r="N25">
        <f t="shared" si="4"/>
        <v>4.7065976061527879</v>
      </c>
      <c r="O25">
        <f>$O$21*(1+$B$114)^M25</f>
        <v>0.43</v>
      </c>
    </row>
    <row r="26" spans="1:17">
      <c r="A26" s="13" t="str">
        <f>_xlfn.CONCAT(TechnologiesEmlab!A26,"FixedOperatingCostTimeSeries")</f>
        <v>fuel_cellFixedOperatingCostTimeSeries</v>
      </c>
      <c r="B26" s="46">
        <v>0</v>
      </c>
      <c r="C26" s="9"/>
      <c r="D26" s="9"/>
      <c r="E26" s="9"/>
      <c r="G26" s="9">
        <v>0</v>
      </c>
      <c r="H26" t="str">
        <f>IF(TechnologiesEmlab!H29&gt;0,"ACTIVE", "not active, max life extension 0")</f>
        <v>not active, max life extension 0</v>
      </c>
      <c r="M26">
        <v>26</v>
      </c>
      <c r="N26">
        <f t="shared" si="4"/>
        <v>5.1230679883283088</v>
      </c>
      <c r="O26">
        <f>$O$21*(1+$B$114)^M26</f>
        <v>0.43</v>
      </c>
    </row>
    <row r="27" spans="1:17">
      <c r="A27" s="13" t="str">
        <f>_xlfn.CONCAT(TechnologiesEmlab!A27,"FixedOperatingCostTimeSeries")</f>
        <v>electrolyzerFixedOperatingCostTimeSeries</v>
      </c>
      <c r="B27" s="46">
        <v>0</v>
      </c>
      <c r="C27" s="9"/>
      <c r="D27" s="9"/>
      <c r="E27" s="9"/>
      <c r="G27" s="9">
        <v>0</v>
      </c>
      <c r="H27" t="str">
        <f>IF(TechnologiesEmlab!H30&gt;0,"ACTIVE", "not active, max life extension 0")</f>
        <v>not active, max life extension 0</v>
      </c>
    </row>
    <row r="28" spans="1:17">
      <c r="A28" s="13" t="str">
        <f>_xlfn.CONCAT(TechnologiesEmlab!A28,"FixedOperatingCostTimeSeries")</f>
        <v>Power_to_Jet_FuelFixedOperatingCostTimeSeries</v>
      </c>
      <c r="B28" s="46">
        <v>0</v>
      </c>
      <c r="C28" s="9"/>
      <c r="D28" s="9"/>
      <c r="E28" s="9"/>
      <c r="G28" s="9">
        <v>0</v>
      </c>
      <c r="H28" t="str">
        <f>IF(TechnologiesEmlab!H31&gt;0,"ACTIVE", "not active, max life extension 0")</f>
        <v>not active, max life extension 0</v>
      </c>
      <c r="L28" t="s">
        <v>89</v>
      </c>
      <c r="N28" t="s">
        <v>366</v>
      </c>
    </row>
    <row r="29" spans="1:17">
      <c r="A29" s="13" t="str">
        <f>_xlfn.CONCAT(TechnologiesEmlab!A29,"FixedOperatingCostTimeSeries")</f>
        <v>CSP_ParabolicFixedOperatingCostTimeSeries</v>
      </c>
      <c r="B29" s="46">
        <v>0</v>
      </c>
      <c r="C29" s="9"/>
      <c r="D29" s="9"/>
      <c r="E29" s="9"/>
      <c r="G29" s="9">
        <v>0</v>
      </c>
      <c r="H29" t="str">
        <f>IF(TechnologiesEmlab!H32&gt;0,"ACTIVE", "not active, max life extension 0")</f>
        <v>not active, max life extension 0</v>
      </c>
      <c r="M29">
        <v>0</v>
      </c>
      <c r="N29">
        <v>3</v>
      </c>
    </row>
    <row r="30" spans="1:17">
      <c r="A30" s="13" t="str">
        <f>_xlfn.CONCAT(TechnologiesEmlab!A30,"FixedOperatingCostTimeSeries")</f>
        <v>CSP_TowerFixedOperatingCostTimeSeries</v>
      </c>
      <c r="B30" s="46">
        <v>0</v>
      </c>
      <c r="C30" s="9"/>
      <c r="D30" s="9"/>
      <c r="E30" s="9"/>
      <c r="G30" s="9">
        <v>0</v>
      </c>
      <c r="H30" t="str">
        <f>IF(TechnologiesEmlab!H33&gt;0,"ACTIVE", "not active, max life extension 0")</f>
        <v>not active, max life extension 0</v>
      </c>
      <c r="M30">
        <v>1</v>
      </c>
      <c r="N30">
        <f>$N$29*(1+$B$86)^M30</f>
        <v>3.0149999999999997</v>
      </c>
    </row>
    <row r="31" spans="1:17">
      <c r="A31" s="13" t="str">
        <f>_xlfn.CONCAT(TechnologiesEmlab!A31,"FixedOperatingCostTimeSeries")</f>
        <v>Hydrogen_to_Jet_FuelFixedOperatingCostTimeSeries</v>
      </c>
      <c r="B31" s="46">
        <v>0</v>
      </c>
      <c r="C31" s="9"/>
      <c r="D31" s="9"/>
      <c r="E31" s="9"/>
      <c r="G31" s="9">
        <v>0</v>
      </c>
      <c r="H31" t="str">
        <f>IF(TechnologiesEmlab!H34&gt;0,"ACTIVE", "not active, max life extension 0")</f>
        <v>not active, max life extension 0</v>
      </c>
      <c r="M31">
        <v>2</v>
      </c>
      <c r="N31">
        <f t="shared" ref="N31:N32" si="5">$N$29*(1+$B$86)^M31</f>
        <v>3.0300749999999992</v>
      </c>
    </row>
    <row r="32" spans="1:17">
      <c r="A32" s="13" t="str">
        <f>_xlfn.CONCAT(TechnologiesEmlab!A32,"FixedOperatingCostTimeSeries")</f>
        <v>Hydropower_RORFixedOperatingCostTimeSeries</v>
      </c>
      <c r="B32" s="46">
        <v>0</v>
      </c>
      <c r="C32" s="9"/>
      <c r="D32" s="9"/>
      <c r="E32" s="9"/>
      <c r="G32" s="9">
        <v>0</v>
      </c>
      <c r="H32" t="str">
        <f>IF(TechnologiesEmlab!H35&gt;0,"ACTIVE", "not active, max life extension 0")</f>
        <v>not active, max life extension 0</v>
      </c>
      <c r="M32">
        <v>25</v>
      </c>
      <c r="N32">
        <f t="shared" si="5"/>
        <v>3.3983867252592432</v>
      </c>
      <c r="Q32">
        <f>N32/N29</f>
        <v>1.1327955750864145</v>
      </c>
    </row>
    <row r="33" spans="1:8">
      <c r="A33" s="13" t="str">
        <f>_xlfn.CONCAT(TechnologiesEmlab!A33,"FixedOperatingCostTimeSeries")</f>
        <v>Hydropower_reservoir_largeFixedOperatingCostTimeSeries</v>
      </c>
      <c r="B33" s="46">
        <v>0</v>
      </c>
      <c r="C33" s="9"/>
      <c r="D33" s="9"/>
      <c r="E33" s="9"/>
      <c r="G33" s="9">
        <v>0</v>
      </c>
      <c r="H33" t="str">
        <f>IF(TechnologiesEmlab!H36&gt;0,"ACTIVE", "not active, max life extension 0")</f>
        <v>not active, max life extension 0</v>
      </c>
    </row>
    <row r="34" spans="1:8">
      <c r="A34" s="13" t="str">
        <f>_xlfn.CONCAT(TechnologiesEmlab!A34,"FixedOperatingCostTimeSeries")</f>
        <v>Hydropower_reservoir_smallFixedOperatingCostTimeSeries</v>
      </c>
      <c r="B34" s="46">
        <v>0</v>
      </c>
      <c r="C34" s="9"/>
      <c r="D34" s="9"/>
      <c r="E34" s="9"/>
      <c r="G34" s="9">
        <v>0</v>
      </c>
      <c r="H34" t="str">
        <f>IF(TechnologiesEmlab!H37&gt;0,"ACTIVE", "not active, max life extension 0")</f>
        <v>not active, max life extension 0</v>
      </c>
    </row>
    <row r="35" spans="1:8">
      <c r="A35" s="13" t="str">
        <f>_xlfn.CONCAT(TechnologiesEmlab!A35,"FixedOperatingCostTimeSeries")</f>
        <v>Nuclear_CHP_DHFixedOperatingCostTimeSeries</v>
      </c>
      <c r="B35" s="46">
        <v>0</v>
      </c>
      <c r="C35" s="9"/>
      <c r="D35" s="9"/>
      <c r="E35" s="9"/>
      <c r="G35" s="9">
        <v>0</v>
      </c>
      <c r="H35" t="str">
        <f>IF(TechnologiesEmlab!H38&gt;0,"ACTIVE", "not active, max life extension 0")</f>
        <v>not active, max life extension 0</v>
      </c>
    </row>
    <row r="36" spans="1:8">
      <c r="A36" s="13" t="str">
        <f>_xlfn.CONCAT(TechnologiesEmlab!A36,"FixedOperatingCostTimeSeries")</f>
        <v>Nuclear_CHP_PHFixedOperatingCostTimeSeries</v>
      </c>
      <c r="B36" s="46">
        <v>0</v>
      </c>
      <c r="C36" s="9"/>
      <c r="D36" s="9"/>
      <c r="E36" s="9"/>
      <c r="G36" s="9">
        <v>0</v>
      </c>
      <c r="H36" t="str">
        <f>IF(TechnologiesEmlab!H39&gt;0,"ACTIVE", "not active, max life extension 0")</f>
        <v>not active, max life extension 0</v>
      </c>
    </row>
    <row r="37" spans="1:8">
      <c r="A37" s="61" t="str">
        <f>_xlfn.CONCAT(TechnologiesEmlab!A2,"InvestmentCostTimeSeries")</f>
        <v>BiofuelInvestmentCostTimeSeries</v>
      </c>
      <c r="B37" s="46">
        <v>0</v>
      </c>
      <c r="C37" s="9"/>
      <c r="D37" s="9"/>
      <c r="E37" s="9"/>
      <c r="G37" s="40">
        <v>0</v>
      </c>
      <c r="H37" t="s">
        <v>357</v>
      </c>
    </row>
    <row r="38" spans="1:8" s="9" customFormat="1">
      <c r="A38" s="61" t="str">
        <f>_xlfn.CONCAT(TechnologiesEmlab!A3,"InvestmentCostTimeSeries")</f>
        <v>CCGTInvestmentCostTimeSeries</v>
      </c>
      <c r="B38" s="46">
        <v>0</v>
      </c>
      <c r="G38" s="40">
        <v>0</v>
      </c>
      <c r="H38" t="s">
        <v>365</v>
      </c>
    </row>
    <row r="39" spans="1:8">
      <c r="A39" s="61" t="str">
        <f>_xlfn.CONCAT(TechnologiesEmlab!A4,"InvestmentCostTimeSeries")</f>
        <v>NuclearInvestmentCostTimeSeries</v>
      </c>
      <c r="B39" s="46">
        <v>0</v>
      </c>
      <c r="C39" s="9"/>
      <c r="D39" s="9"/>
      <c r="E39" s="9"/>
      <c r="G39" s="40">
        <v>0</v>
      </c>
    </row>
    <row r="40" spans="1:8">
      <c r="A40" s="61" t="str">
        <f>_xlfn.CONCAT(TechnologiesEmlab!A5,"InvestmentCostTimeSeries")</f>
        <v>OCGTInvestmentCostTimeSeries</v>
      </c>
      <c r="B40" s="46">
        <v>0</v>
      </c>
      <c r="C40" s="9"/>
      <c r="D40" s="9"/>
      <c r="E40" s="9"/>
      <c r="G40" s="40">
        <v>0</v>
      </c>
      <c r="H40" t="s">
        <v>354</v>
      </c>
    </row>
    <row r="41" spans="1:8">
      <c r="A41" s="61" t="str">
        <f>_xlfn.CONCAT(TechnologiesEmlab!A6,"InvestmentCostTimeSeries")</f>
        <v>Coal PSCInvestmentCostTimeSeries</v>
      </c>
      <c r="B41" s="46">
        <v>0</v>
      </c>
      <c r="C41" s="9"/>
      <c r="D41" s="9"/>
      <c r="E41" s="9"/>
      <c r="G41" s="40">
        <v>0</v>
      </c>
      <c r="H41" t="s">
        <v>355</v>
      </c>
    </row>
    <row r="42" spans="1:8">
      <c r="A42" s="61" t="str">
        <f>_xlfn.CONCAT(TechnologiesEmlab!A7,"InvestmentCostTimeSeries")</f>
        <v>Lignite PSCInvestmentCostTimeSeries</v>
      </c>
      <c r="B42" s="46">
        <v>0</v>
      </c>
      <c r="C42" s="9"/>
      <c r="D42" s="9"/>
      <c r="E42" s="9"/>
      <c r="G42" s="40">
        <v>0</v>
      </c>
      <c r="H42" t="s">
        <v>381</v>
      </c>
    </row>
    <row r="43" spans="1:8">
      <c r="A43" s="61" t="str">
        <f>_xlfn.CONCAT(TechnologiesEmlab!A8,"InvestmentCostTimeSeries")</f>
        <v>Fuel oil PGTInvestmentCostTimeSeries</v>
      </c>
      <c r="B43" s="46">
        <v>0</v>
      </c>
      <c r="C43" s="9"/>
      <c r="D43" s="9"/>
      <c r="E43" s="9"/>
      <c r="G43" s="40">
        <v>0</v>
      </c>
    </row>
    <row r="44" spans="1:8">
      <c r="A44" s="61" t="str">
        <f>_xlfn.CONCAT(TechnologiesEmlab!A9,"InvestmentCostTimeSeries")</f>
        <v>Lithium ion batteryInvestmentCostTimeSeries</v>
      </c>
      <c r="B44" s="46">
        <v>0</v>
      </c>
      <c r="C44" s="9"/>
      <c r="D44" s="9"/>
      <c r="E44" s="9"/>
      <c r="G44" s="40">
        <v>0</v>
      </c>
    </row>
    <row r="45" spans="1:8">
      <c r="A45" s="61" t="str">
        <f>_xlfn.CONCAT(TechnologiesEmlab!A10,"InvestmentCostTimeSeries")</f>
        <v>Pumped hydroInvestmentCostTimeSeries</v>
      </c>
      <c r="B45" s="46">
        <v>0</v>
      </c>
      <c r="C45" s="9"/>
      <c r="D45" s="9"/>
      <c r="E45" s="9"/>
      <c r="G45" s="40">
        <v>0</v>
      </c>
    </row>
    <row r="46" spans="1:8">
      <c r="A46" s="61" t="str">
        <f>_xlfn.CONCAT(TechnologiesEmlab!A11,"InvestmentCostTimeSeries")</f>
        <v>Wind OffshoreInvestmentCostTimeSeries</v>
      </c>
      <c r="B46" s="46">
        <v>0</v>
      </c>
      <c r="C46" s="9"/>
      <c r="D46" s="9"/>
      <c r="E46" s="9"/>
      <c r="G46" s="40">
        <v>0</v>
      </c>
    </row>
    <row r="47" spans="1:8">
      <c r="A47" s="61" t="str">
        <f>_xlfn.CONCAT(TechnologiesEmlab!A12,"InvestmentCostTimeSeries")</f>
        <v>Wind OnshoreInvestmentCostTimeSeries</v>
      </c>
      <c r="B47" s="46">
        <v>0</v>
      </c>
      <c r="C47" s="9"/>
      <c r="D47" s="9"/>
      <c r="E47" s="9"/>
      <c r="G47" s="40">
        <v>0</v>
      </c>
    </row>
    <row r="48" spans="1:8">
      <c r="A48" s="61" t="str">
        <f>_xlfn.CONCAT(TechnologiesEmlab!A13,"InvestmentCostTimeSeries")</f>
        <v>Solar PV largeInvestmentCostTimeSeries</v>
      </c>
      <c r="B48" s="46">
        <v>0</v>
      </c>
      <c r="C48" s="9"/>
      <c r="D48" s="9"/>
      <c r="E48" s="9"/>
      <c r="G48" s="40">
        <v>0</v>
      </c>
    </row>
    <row r="49" spans="1:7">
      <c r="A49" s="61" t="str">
        <f>_xlfn.CONCAT(TechnologiesEmlab!A14,"InvestmentCostTimeSeries")</f>
        <v>Solar PV rooftopInvestmentCostTimeSeries</v>
      </c>
      <c r="B49" s="46">
        <v>0</v>
      </c>
      <c r="C49" s="9"/>
      <c r="D49" s="9"/>
      <c r="E49" s="9"/>
      <c r="G49" s="40">
        <v>0</v>
      </c>
    </row>
    <row r="50" spans="1:7">
      <c r="A50" s="61" t="str">
        <f>_xlfn.CONCAT(TechnologiesEmlab!A15,"InvestmentCostTimeSeries")</f>
        <v>HydropowerInvestmentCostTimeSeries</v>
      </c>
      <c r="B50" s="46">
        <v>0</v>
      </c>
      <c r="C50" s="9"/>
      <c r="D50" s="9"/>
      <c r="E50" s="9"/>
      <c r="G50" s="40">
        <v>0</v>
      </c>
    </row>
    <row r="51" spans="1:7">
      <c r="A51" s="61" t="str">
        <f>_xlfn.CONCAT(TechnologiesEmlab!A16,"InvestmentCostTimeSeries")</f>
        <v>hydrogen turbineInvestmentCostTimeSeries</v>
      </c>
      <c r="B51" s="46">
        <v>0</v>
      </c>
      <c r="C51" s="9"/>
      <c r="D51" s="9"/>
      <c r="E51" s="9"/>
      <c r="G51" s="40">
        <v>0</v>
      </c>
    </row>
    <row r="52" spans="1:7">
      <c r="A52" s="61" t="str">
        <f>_xlfn.CONCAT(TechnologiesEmlab!A17,"InvestmentCostTimeSeries")</f>
        <v>hydrogen CHPInvestmentCostTimeSeries</v>
      </c>
      <c r="B52" s="46">
        <v>0</v>
      </c>
      <c r="C52" s="9"/>
      <c r="D52" s="9"/>
      <c r="E52" s="9"/>
      <c r="G52" s="40">
        <v>0</v>
      </c>
    </row>
    <row r="53" spans="1:7">
      <c r="A53" s="61" t="str">
        <f>_xlfn.CONCAT(TechnologiesEmlab!A18,"InvestmentCostTimeSeries")</f>
        <v>hydrogen combined cycleInvestmentCostTimeSeries</v>
      </c>
      <c r="B53" s="46">
        <v>0</v>
      </c>
      <c r="C53" s="9"/>
      <c r="D53" s="9"/>
      <c r="E53" s="9"/>
      <c r="G53" s="40">
        <v>0</v>
      </c>
    </row>
    <row r="54" spans="1:7">
      <c r="A54" s="61" t="str">
        <f>_xlfn.CONCAT(TechnologiesEmlab!A19,"InvestmentCostTimeSeries")</f>
        <v>CCGT_CHP_backpressure_DHInvestmentCostTimeSeries</v>
      </c>
      <c r="B54" s="46">
        <v>0</v>
      </c>
      <c r="C54" s="9"/>
      <c r="D54" s="9"/>
      <c r="E54" s="9"/>
      <c r="G54" s="40">
        <v>0</v>
      </c>
    </row>
    <row r="55" spans="1:7">
      <c r="A55" s="61" t="str">
        <f>_xlfn.CONCAT(TechnologiesEmlab!A20,"InvestmentCostTimeSeries")</f>
        <v>CCGT_CHP_backpressure_PHInvestmentCostTimeSeries</v>
      </c>
      <c r="B55" s="46">
        <v>0</v>
      </c>
      <c r="C55" s="9"/>
      <c r="D55" s="9"/>
      <c r="E55" s="9"/>
      <c r="G55" s="40">
        <v>0</v>
      </c>
    </row>
    <row r="56" spans="1:7">
      <c r="A56" s="61" t="str">
        <f>_xlfn.CONCAT(TechnologiesEmlab!A21,"InvestmentCostTimeSeries")</f>
        <v>CCSInvestmentCostTimeSeries</v>
      </c>
      <c r="B56" s="46">
        <v>0</v>
      </c>
      <c r="C56" s="9"/>
      <c r="D56" s="9"/>
      <c r="E56" s="9"/>
      <c r="G56" s="40">
        <v>0</v>
      </c>
    </row>
    <row r="57" spans="1:7">
      <c r="A57" s="61" t="str">
        <f>_xlfn.CONCAT(TechnologiesEmlab!A22,"InvestmentCostTimeSeries")</f>
        <v>Solar CSPInvestmentCostTimeSeries</v>
      </c>
      <c r="B57" s="46">
        <v>0</v>
      </c>
      <c r="C57" s="9"/>
      <c r="D57" s="9"/>
      <c r="E57" s="9"/>
      <c r="G57" s="40">
        <v>0</v>
      </c>
    </row>
    <row r="58" spans="1:7">
      <c r="A58" s="61" t="str">
        <f>_xlfn.CONCAT(TechnologiesEmlab!A23,"InvestmentCostTimeSeries")</f>
        <v>central gas boilerInvestmentCostTimeSeries</v>
      </c>
      <c r="B58" s="46">
        <v>0</v>
      </c>
      <c r="C58" s="9"/>
      <c r="D58" s="9"/>
      <c r="E58" s="9"/>
      <c r="G58" s="40">
        <v>0</v>
      </c>
    </row>
    <row r="59" spans="1:7">
      <c r="A59" s="61" t="str">
        <f>_xlfn.CONCAT(TechnologiesEmlab!A24,"InvestmentCostTimeSeries")</f>
        <v>InvestmentCostTimeSeries</v>
      </c>
      <c r="B59" s="46">
        <v>0</v>
      </c>
      <c r="C59" s="9"/>
      <c r="D59" s="9"/>
      <c r="E59" s="9"/>
      <c r="G59" s="40">
        <v>0</v>
      </c>
    </row>
    <row r="60" spans="1:7">
      <c r="A60" s="61" t="str">
        <f>_xlfn.CONCAT(TechnologiesEmlab!A25,"InvestmentCostTimeSeries")</f>
        <v>Biomass_CHP_wood_pellets_PHInvestmentCostTimeSeries</v>
      </c>
      <c r="B60" s="46">
        <v>0</v>
      </c>
      <c r="C60" s="9"/>
      <c r="D60" s="9"/>
      <c r="E60" s="9"/>
      <c r="G60" s="40">
        <v>0</v>
      </c>
    </row>
    <row r="61" spans="1:7">
      <c r="A61" s="61" t="str">
        <f>_xlfn.CONCAT(TechnologiesEmlab!A26,"InvestmentCostTimeSeries")</f>
        <v>fuel_cellInvestmentCostTimeSeries</v>
      </c>
      <c r="B61" s="46">
        <v>0</v>
      </c>
      <c r="C61" s="9"/>
      <c r="D61" s="9"/>
      <c r="E61" s="9"/>
      <c r="G61" s="40">
        <v>0</v>
      </c>
    </row>
    <row r="62" spans="1:7">
      <c r="A62" s="61" t="str">
        <f>_xlfn.CONCAT(TechnologiesEmlab!A27,"InvestmentCostTimeSeries")</f>
        <v>electrolyzerInvestmentCostTimeSeries</v>
      </c>
      <c r="B62" s="46">
        <v>0</v>
      </c>
      <c r="C62" s="9"/>
      <c r="D62" s="9"/>
      <c r="E62" s="9"/>
      <c r="G62" s="40">
        <v>0</v>
      </c>
    </row>
    <row r="63" spans="1:7">
      <c r="A63" s="61" t="str">
        <f>_xlfn.CONCAT(TechnologiesEmlab!A28,"InvestmentCostTimeSeries")</f>
        <v>Power_to_Jet_FuelInvestmentCostTimeSeries</v>
      </c>
      <c r="B63" s="46">
        <v>0</v>
      </c>
      <c r="C63" s="9"/>
      <c r="D63" s="9"/>
      <c r="E63" s="9"/>
      <c r="G63" s="40">
        <v>0</v>
      </c>
    </row>
    <row r="64" spans="1:7">
      <c r="A64" s="61" t="str">
        <f>_xlfn.CONCAT(TechnologiesEmlab!A29,"InvestmentCostTimeSeries")</f>
        <v>CSP_ParabolicInvestmentCostTimeSeries</v>
      </c>
      <c r="B64" s="46">
        <v>0</v>
      </c>
      <c r="C64" s="9"/>
      <c r="D64" s="9"/>
      <c r="E64" s="9"/>
      <c r="G64" s="40">
        <v>0</v>
      </c>
    </row>
    <row r="65" spans="1:7">
      <c r="A65" s="61" t="str">
        <f>_xlfn.CONCAT(TechnologiesEmlab!A30,"InvestmentCostTimeSeries")</f>
        <v>CSP_TowerInvestmentCostTimeSeries</v>
      </c>
      <c r="B65" s="46">
        <v>0</v>
      </c>
      <c r="C65" s="9"/>
      <c r="D65" s="9"/>
      <c r="E65" s="9"/>
      <c r="G65" s="40">
        <v>0</v>
      </c>
    </row>
    <row r="66" spans="1:7">
      <c r="A66" s="61" t="str">
        <f>_xlfn.CONCAT(TechnologiesEmlab!A31,"InvestmentCostTimeSeries")</f>
        <v>Hydrogen_to_Jet_FuelInvestmentCostTimeSeries</v>
      </c>
      <c r="B66" s="46">
        <v>0</v>
      </c>
      <c r="C66" s="9"/>
      <c r="D66" s="9"/>
      <c r="E66" s="9"/>
      <c r="G66" s="40">
        <v>0</v>
      </c>
    </row>
    <row r="67" spans="1:7">
      <c r="A67" s="61" t="str">
        <f>_xlfn.CONCAT(TechnologiesEmlab!A32,"InvestmentCostTimeSeries")</f>
        <v>Hydropower_RORInvestmentCostTimeSeries</v>
      </c>
      <c r="B67" s="46">
        <v>0</v>
      </c>
      <c r="C67" s="9"/>
      <c r="D67" s="9"/>
      <c r="E67" s="9"/>
      <c r="G67" s="40">
        <v>0</v>
      </c>
    </row>
    <row r="68" spans="1:7">
      <c r="A68" s="61" t="str">
        <f>_xlfn.CONCAT(TechnologiesEmlab!A33,"InvestmentCostTimeSeries")</f>
        <v>Hydropower_reservoir_largeInvestmentCostTimeSeries</v>
      </c>
      <c r="B68" s="46">
        <v>0</v>
      </c>
      <c r="C68" s="9"/>
      <c r="D68" s="9"/>
      <c r="E68" s="9"/>
      <c r="G68" s="40">
        <v>0</v>
      </c>
    </row>
    <row r="69" spans="1:7">
      <c r="A69" s="61" t="str">
        <f>_xlfn.CONCAT(TechnologiesEmlab!A34,"InvestmentCostTimeSeries")</f>
        <v>Hydropower_reservoir_smallInvestmentCostTimeSeries</v>
      </c>
      <c r="B69" s="46">
        <v>0</v>
      </c>
      <c r="C69" s="9"/>
      <c r="D69" s="9"/>
      <c r="E69" s="9"/>
      <c r="G69" s="40">
        <v>0</v>
      </c>
    </row>
    <row r="70" spans="1:7">
      <c r="A70" s="61" t="str">
        <f>_xlfn.CONCAT(TechnologiesEmlab!A35,"InvestmentCostTimeSeries")</f>
        <v>Nuclear_CHP_DHInvestmentCostTimeSeries</v>
      </c>
      <c r="B70" s="46">
        <v>0</v>
      </c>
      <c r="C70" s="9"/>
      <c r="D70" s="9"/>
      <c r="E70" s="9"/>
      <c r="G70" s="40">
        <v>0</v>
      </c>
    </row>
    <row r="71" spans="1:7">
      <c r="A71" s="61" t="str">
        <f>_xlfn.CONCAT(TechnologiesEmlab!A36,"InvestmentCostTimeSeries")</f>
        <v>Nuclear_CHP_PHInvestmentCostTimeSeries</v>
      </c>
      <c r="B71" s="46">
        <v>0</v>
      </c>
      <c r="C71" s="9"/>
      <c r="D71" s="9"/>
      <c r="E71" s="9"/>
      <c r="G71" s="40">
        <v>0</v>
      </c>
    </row>
    <row r="72" spans="1:7">
      <c r="A72" s="13" t="str">
        <f>_xlfn.CONCAT(TechnologiesEmlab!A2,"VariableCostTimeSeries")</f>
        <v>BiofuelVariableCostTimeSeries</v>
      </c>
      <c r="B72" s="46">
        <v>5.0000000000000001E-3</v>
      </c>
      <c r="C72" s="9"/>
      <c r="D72" s="9"/>
      <c r="E72" s="9"/>
      <c r="G72" s="9">
        <v>5.0000000000000001E-3</v>
      </c>
    </row>
    <row r="73" spans="1:7">
      <c r="A73" s="13" t="str">
        <f>_xlfn.CONCAT(TechnologiesEmlab!A3,"VariableCostTimeSeries")</f>
        <v>CCGTVariableCostTimeSeries</v>
      </c>
      <c r="B73" s="46">
        <v>5.0000000000000001E-3</v>
      </c>
      <c r="C73" s="9"/>
      <c r="D73" s="9"/>
      <c r="E73" s="9"/>
      <c r="G73" s="9">
        <v>5.0000000000000001E-3</v>
      </c>
    </row>
    <row r="74" spans="1:7">
      <c r="A74" s="13" t="str">
        <f>_xlfn.CONCAT(TechnologiesEmlab!A4,"VariableCostTimeSeries")</f>
        <v>NuclearVariableCostTimeSeries</v>
      </c>
      <c r="B74" s="46">
        <v>5.0000000000000001E-3</v>
      </c>
      <c r="C74" s="9"/>
      <c r="D74" s="9"/>
      <c r="E74" s="9"/>
      <c r="G74" s="9">
        <v>5.0000000000000001E-3</v>
      </c>
    </row>
    <row r="75" spans="1:7">
      <c r="A75" s="13" t="str">
        <f>_xlfn.CONCAT(TechnologiesEmlab!A5,"VariableCostTimeSeries")</f>
        <v>OCGTVariableCostTimeSeries</v>
      </c>
      <c r="B75" s="46">
        <v>5.0000000000000001E-3</v>
      </c>
      <c r="C75" s="9"/>
      <c r="D75" s="9"/>
      <c r="E75" s="9"/>
      <c r="G75" s="9">
        <v>5.0000000000000001E-3</v>
      </c>
    </row>
    <row r="76" spans="1:7">
      <c r="A76" s="13" t="str">
        <f>_xlfn.CONCAT(TechnologiesEmlab!A6,"VariableCostTimeSeries")</f>
        <v>Coal PSCVariableCostTimeSeries</v>
      </c>
      <c r="B76" s="46">
        <v>5.0000000000000001E-3</v>
      </c>
      <c r="C76" s="9"/>
      <c r="D76" s="9"/>
      <c r="E76" s="9"/>
      <c r="G76" s="9">
        <v>5.0000000000000001E-3</v>
      </c>
    </row>
    <row r="77" spans="1:7">
      <c r="A77" s="13" t="str">
        <f>_xlfn.CONCAT(TechnologiesEmlab!A7,"VariableCostTimeSeries")</f>
        <v>Lignite PSCVariableCostTimeSeries</v>
      </c>
      <c r="B77" s="46">
        <v>5.0000000000000001E-3</v>
      </c>
      <c r="C77" s="9"/>
      <c r="D77" s="9"/>
      <c r="E77" s="9"/>
      <c r="G77" s="9">
        <v>5.0000000000000001E-3</v>
      </c>
    </row>
    <row r="78" spans="1:7">
      <c r="A78" s="13" t="str">
        <f>_xlfn.CONCAT(TechnologiesEmlab!A8,"VariableCostTimeSeries")</f>
        <v>Fuel oil PGTVariableCostTimeSeries</v>
      </c>
      <c r="B78" s="46">
        <v>5.0000000000000001E-3</v>
      </c>
      <c r="C78" s="9"/>
      <c r="D78" s="9"/>
      <c r="E78" s="9"/>
      <c r="G78" s="9">
        <v>5.0000000000000001E-3</v>
      </c>
    </row>
    <row r="79" spans="1:7">
      <c r="A79" s="13" t="str">
        <f>_xlfn.CONCAT(TechnologiesEmlab!A9,"VariableCostTimeSeries")</f>
        <v>Lithium ion batteryVariableCostTimeSeries</v>
      </c>
      <c r="B79" s="46">
        <v>5.0000000000000001E-3</v>
      </c>
      <c r="C79" s="9"/>
      <c r="D79" s="9"/>
      <c r="E79" s="9"/>
      <c r="G79" s="9">
        <v>5.0000000000000001E-3</v>
      </c>
    </row>
    <row r="80" spans="1:7">
      <c r="A80" s="13" t="str">
        <f>_xlfn.CONCAT(TechnologiesEmlab!A10,"VariableCostTimeSeries")</f>
        <v>Pumped hydroVariableCostTimeSeries</v>
      </c>
      <c r="B80" s="46">
        <v>5.0000000000000001E-3</v>
      </c>
      <c r="C80" s="9"/>
      <c r="D80" s="9"/>
      <c r="E80" s="9"/>
      <c r="G80" s="9">
        <v>5.0000000000000001E-3</v>
      </c>
    </row>
    <row r="81" spans="1:7">
      <c r="A81" s="13" t="str">
        <f>_xlfn.CONCAT(TechnologiesEmlab!A11,"VariableCostTimeSeries")</f>
        <v>Wind OffshoreVariableCostTimeSeries</v>
      </c>
      <c r="B81" s="46">
        <v>5.0000000000000001E-3</v>
      </c>
      <c r="C81" s="9"/>
      <c r="D81" s="9"/>
      <c r="E81" s="9"/>
      <c r="G81" s="9">
        <v>5.0000000000000001E-3</v>
      </c>
    </row>
    <row r="82" spans="1:7">
      <c r="A82" s="13" t="str">
        <f>_xlfn.CONCAT(TechnologiesEmlab!A12,"VariableCostTimeSeries")</f>
        <v>Wind OnshoreVariableCostTimeSeries</v>
      </c>
      <c r="B82" s="46">
        <v>5.0000000000000001E-3</v>
      </c>
      <c r="C82" s="9"/>
      <c r="D82" s="9"/>
      <c r="E82" s="9"/>
      <c r="G82" s="9">
        <v>5.0000000000000001E-3</v>
      </c>
    </row>
    <row r="83" spans="1:7">
      <c r="A83" s="13" t="str">
        <f>_xlfn.CONCAT(TechnologiesEmlab!A13,"VariableCostTimeSeries")</f>
        <v>Solar PV largeVariableCostTimeSeries</v>
      </c>
      <c r="B83" s="46">
        <v>5.0000000000000001E-3</v>
      </c>
      <c r="C83" s="9"/>
      <c r="D83" s="9"/>
      <c r="E83" s="9"/>
      <c r="G83" s="9">
        <v>5.0000000000000001E-3</v>
      </c>
    </row>
    <row r="84" spans="1:7">
      <c r="A84" s="13" t="str">
        <f>_xlfn.CONCAT(TechnologiesEmlab!A14,"VariableCostTimeSeries")</f>
        <v>Solar PV rooftopVariableCostTimeSeries</v>
      </c>
      <c r="B84" s="46">
        <v>5.0000000000000001E-3</v>
      </c>
      <c r="C84" s="9"/>
      <c r="D84" s="9"/>
      <c r="E84" s="9"/>
      <c r="G84" s="9">
        <v>5.0000000000000001E-3</v>
      </c>
    </row>
    <row r="85" spans="1:7">
      <c r="A85" s="13" t="str">
        <f>_xlfn.CONCAT(TechnologiesEmlab!A15,"VariableCostTimeSeries")</f>
        <v>HydropowerVariableCostTimeSeries</v>
      </c>
      <c r="B85" s="46">
        <v>5.0000000000000001E-3</v>
      </c>
      <c r="C85" s="9"/>
      <c r="D85" s="9"/>
      <c r="E85" s="9"/>
      <c r="G85" s="9">
        <v>5.0000000000000001E-3</v>
      </c>
    </row>
    <row r="86" spans="1:7">
      <c r="A86" s="13" t="str">
        <f>_xlfn.CONCAT(TechnologiesEmlab!A16,"VariableCostTimeSeries")</f>
        <v>hydrogen turbineVariableCostTimeSeries</v>
      </c>
      <c r="B86" s="46">
        <v>5.0000000000000001E-3</v>
      </c>
      <c r="C86" s="9"/>
      <c r="D86" s="9"/>
      <c r="E86" s="9"/>
      <c r="G86" s="9">
        <v>5.0000000000000001E-3</v>
      </c>
    </row>
    <row r="87" spans="1:7">
      <c r="A87" s="13" t="str">
        <f>_xlfn.CONCAT(TechnologiesEmlab!A17,"VariableCostTimeSeries")</f>
        <v>hydrogen CHPVariableCostTimeSeries</v>
      </c>
      <c r="B87" s="46">
        <v>5.0000000000000001E-3</v>
      </c>
      <c r="C87" s="9"/>
      <c r="D87" s="9"/>
      <c r="E87" s="9"/>
      <c r="G87" s="9">
        <v>5.0000000000000001E-3</v>
      </c>
    </row>
    <row r="88" spans="1:7">
      <c r="A88" s="13" t="str">
        <f>_xlfn.CONCAT(TechnologiesEmlab!A18,"VariableCostTimeSeries")</f>
        <v>hydrogen combined cycleVariableCostTimeSeries</v>
      </c>
      <c r="B88" s="46">
        <v>5.0000000000000001E-3</v>
      </c>
      <c r="C88" s="9"/>
      <c r="D88" s="9"/>
      <c r="E88" s="9"/>
      <c r="G88" s="9">
        <v>5.0000000000000001E-3</v>
      </c>
    </row>
    <row r="89" spans="1:7">
      <c r="A89" s="13" t="str">
        <f>_xlfn.CONCAT(TechnologiesEmlab!A19,"VariableCostTimeSeries")</f>
        <v>CCGT_CHP_backpressure_DHVariableCostTimeSeries</v>
      </c>
      <c r="B89" s="46">
        <v>5.0000000000000001E-3</v>
      </c>
      <c r="C89" s="9"/>
      <c r="D89" s="9"/>
      <c r="E89" s="9"/>
      <c r="G89" s="9">
        <v>5.0000000000000001E-3</v>
      </c>
    </row>
    <row r="90" spans="1:7">
      <c r="A90" s="13" t="str">
        <f>_xlfn.CONCAT(TechnologiesEmlab!A20,"VariableCostTimeSeries")</f>
        <v>CCGT_CHP_backpressure_PHVariableCostTimeSeries</v>
      </c>
      <c r="B90" s="46">
        <v>5.0000000000000001E-3</v>
      </c>
      <c r="C90" s="9"/>
      <c r="D90" s="9"/>
      <c r="E90" s="9"/>
      <c r="G90" s="9">
        <v>5.0000000000000001E-3</v>
      </c>
    </row>
    <row r="91" spans="1:7">
      <c r="A91" s="13" t="str">
        <f>_xlfn.CONCAT(TechnologiesEmlab!A21,"VariableCostTimeSeries")</f>
        <v>CCSVariableCostTimeSeries</v>
      </c>
      <c r="B91" s="46">
        <v>5.0000000000000001E-3</v>
      </c>
      <c r="C91" s="9"/>
      <c r="D91" s="9"/>
      <c r="E91" s="9"/>
      <c r="G91" s="9">
        <v>5.0000000000000001E-3</v>
      </c>
    </row>
    <row r="92" spans="1:7">
      <c r="A92" s="13" t="str">
        <f>_xlfn.CONCAT(TechnologiesEmlab!A22,"VariableCostTimeSeries")</f>
        <v>Solar CSPVariableCostTimeSeries</v>
      </c>
      <c r="B92" s="46">
        <v>5.0000000000000001E-3</v>
      </c>
      <c r="C92" s="9"/>
      <c r="D92" s="9"/>
      <c r="E92" s="9"/>
      <c r="G92" s="9">
        <v>5.0000000000000001E-3</v>
      </c>
    </row>
    <row r="93" spans="1:7">
      <c r="A93" s="13" t="str">
        <f>_xlfn.CONCAT(TechnologiesEmlab!A23,"VariableCostTimeSeries")</f>
        <v>central gas boilerVariableCostTimeSeries</v>
      </c>
      <c r="B93" s="46">
        <v>5.0000000000000001E-3</v>
      </c>
      <c r="C93" s="9"/>
      <c r="D93" s="9"/>
      <c r="E93" s="9"/>
      <c r="G93" s="9">
        <v>5.0000000000000001E-3</v>
      </c>
    </row>
    <row r="94" spans="1:7">
      <c r="A94" s="13" t="str">
        <f>_xlfn.CONCAT(TechnologiesEmlab!A24,"VariableCostTimeSeries")</f>
        <v>VariableCostTimeSeries</v>
      </c>
      <c r="B94" s="46">
        <v>5.0000000000000001E-3</v>
      </c>
      <c r="C94" s="9"/>
      <c r="D94" s="9"/>
      <c r="E94" s="9"/>
      <c r="G94" s="9">
        <v>5.0000000000000001E-3</v>
      </c>
    </row>
    <row r="95" spans="1:7">
      <c r="A95" s="13" t="str">
        <f>_xlfn.CONCAT(TechnologiesEmlab!A25,"VariableCostTimeSeries")</f>
        <v>Biomass_CHP_wood_pellets_PHVariableCostTimeSeries</v>
      </c>
      <c r="B95" s="46">
        <v>5.0000000000000001E-3</v>
      </c>
      <c r="C95" s="9"/>
      <c r="D95" s="9"/>
      <c r="E95" s="9"/>
      <c r="G95" s="9">
        <v>5.0000000000000001E-3</v>
      </c>
    </row>
    <row r="96" spans="1:7">
      <c r="A96" s="13" t="str">
        <f>_xlfn.CONCAT(TechnologiesEmlab!A26,"VariableCostTimeSeries")</f>
        <v>fuel_cellVariableCostTimeSeries</v>
      </c>
      <c r="B96" s="46">
        <v>5.0000000000000001E-3</v>
      </c>
      <c r="C96" s="9"/>
      <c r="D96" s="9"/>
      <c r="E96" s="9"/>
      <c r="G96" s="9">
        <v>5.0000000000000001E-3</v>
      </c>
    </row>
    <row r="97" spans="1:8">
      <c r="A97" s="13" t="str">
        <f>_xlfn.CONCAT(TechnologiesEmlab!A27,"VariableCostTimeSeries")</f>
        <v>electrolyzerVariableCostTimeSeries</v>
      </c>
      <c r="B97" s="46">
        <v>5.0000000000000001E-3</v>
      </c>
      <c r="C97" s="9"/>
      <c r="D97" s="9"/>
      <c r="E97" s="9"/>
      <c r="G97" s="9">
        <v>5.0000000000000001E-3</v>
      </c>
    </row>
    <row r="98" spans="1:8">
      <c r="A98" s="13" t="str">
        <f>_xlfn.CONCAT(TechnologiesEmlab!A28,"VariableCostTimeSeries")</f>
        <v>Power_to_Jet_FuelVariableCostTimeSeries</v>
      </c>
      <c r="B98" s="46">
        <v>5.0000000000000001E-3</v>
      </c>
      <c r="C98" s="9"/>
      <c r="D98" s="9"/>
      <c r="E98" s="9"/>
      <c r="G98" s="9">
        <v>5.0000000000000001E-3</v>
      </c>
    </row>
    <row r="99" spans="1:8">
      <c r="A99" s="13" t="str">
        <f>_xlfn.CONCAT(TechnologiesEmlab!A29,"VariableCostTimeSeries")</f>
        <v>CSP_ParabolicVariableCostTimeSeries</v>
      </c>
      <c r="B99" s="46">
        <v>5.0000000000000001E-3</v>
      </c>
      <c r="C99" s="9"/>
      <c r="D99" s="9"/>
      <c r="E99" s="9"/>
      <c r="G99" s="9">
        <v>5.0000000000000001E-3</v>
      </c>
    </row>
    <row r="100" spans="1:8">
      <c r="A100" s="13" t="str">
        <f>_xlfn.CONCAT(TechnologiesEmlab!A30,"VariableCostTimeSeries")</f>
        <v>CSP_TowerVariableCostTimeSeries</v>
      </c>
      <c r="B100" s="46">
        <v>5.0000000000000001E-3</v>
      </c>
      <c r="C100" s="9"/>
      <c r="D100" s="9"/>
      <c r="E100" s="9"/>
      <c r="G100" s="9">
        <v>5.0000000000000001E-3</v>
      </c>
    </row>
    <row r="101" spans="1:8">
      <c r="A101" s="13" t="str">
        <f>_xlfn.CONCAT(TechnologiesEmlab!A31,"VariableCostTimeSeries")</f>
        <v>Hydrogen_to_Jet_FuelVariableCostTimeSeries</v>
      </c>
      <c r="B101" s="46">
        <v>5.0000000000000001E-3</v>
      </c>
      <c r="C101" s="9"/>
      <c r="D101" s="9"/>
      <c r="E101" s="9"/>
      <c r="G101" s="9">
        <v>5.0000000000000001E-3</v>
      </c>
    </row>
    <row r="102" spans="1:8">
      <c r="A102" s="13" t="str">
        <f>_xlfn.CONCAT(TechnologiesEmlab!A32,"VariableCostTimeSeries")</f>
        <v>Hydropower_RORVariableCostTimeSeries</v>
      </c>
      <c r="B102" s="46">
        <v>5.0000000000000001E-3</v>
      </c>
      <c r="C102" s="9"/>
      <c r="D102" s="9"/>
      <c r="E102" s="9"/>
      <c r="G102" s="9">
        <v>5.0000000000000001E-3</v>
      </c>
    </row>
    <row r="103" spans="1:8">
      <c r="A103" s="13" t="str">
        <f>_xlfn.CONCAT(TechnologiesEmlab!A33,"VariableCostTimeSeries")</f>
        <v>Hydropower_reservoir_largeVariableCostTimeSeries</v>
      </c>
      <c r="B103" s="46">
        <v>5.0000000000000001E-3</v>
      </c>
      <c r="C103" s="9"/>
      <c r="D103" s="9"/>
      <c r="E103" s="9"/>
      <c r="G103" s="9">
        <v>5.0000000000000001E-3</v>
      </c>
    </row>
    <row r="104" spans="1:8">
      <c r="A104" s="13" t="str">
        <f>_xlfn.CONCAT(TechnologiesEmlab!A34,"VariableCostTimeSeries")</f>
        <v>Hydropower_reservoir_smallVariableCostTimeSeries</v>
      </c>
      <c r="B104" s="46">
        <v>5.0000000000000001E-3</v>
      </c>
      <c r="C104" s="9"/>
      <c r="D104" s="9"/>
      <c r="E104" s="9"/>
      <c r="G104" s="9">
        <v>5.0000000000000001E-3</v>
      </c>
    </row>
    <row r="105" spans="1:8">
      <c r="A105" s="13" t="str">
        <f>_xlfn.CONCAT(TechnologiesEmlab!A35,"VariableCostTimeSeries")</f>
        <v>Nuclear_CHP_DHVariableCostTimeSeries</v>
      </c>
      <c r="B105" s="46">
        <v>5.0000000000000001E-3</v>
      </c>
      <c r="C105" s="9"/>
      <c r="D105" s="9"/>
      <c r="E105" s="9"/>
      <c r="G105" s="9">
        <v>5.0000000000000001E-3</v>
      </c>
    </row>
    <row r="106" spans="1:8">
      <c r="A106" s="13" t="str">
        <f>_xlfn.CONCAT(TechnologiesEmlab!A36,"VariableCostTimeSeries")</f>
        <v>Nuclear_CHP_PHVariableCostTimeSeries</v>
      </c>
      <c r="B106" s="46">
        <v>5.0000000000000001E-3</v>
      </c>
      <c r="C106" s="9"/>
      <c r="D106" s="9"/>
      <c r="E106" s="9"/>
      <c r="G106" s="9">
        <v>5.0000000000000001E-3</v>
      </c>
    </row>
    <row r="107" spans="1:8">
      <c r="A107" s="61" t="str">
        <f>_xlfn.CONCAT(TechnologiesEmlab!A2,"EfficiencyTimeSeries")</f>
        <v>BiofuelEfficiencyTimeSeries</v>
      </c>
      <c r="B107" s="46">
        <v>0</v>
      </c>
      <c r="C107" s="9"/>
      <c r="D107" s="9"/>
      <c r="E107" s="9"/>
      <c r="G107" s="40">
        <v>-5.0000000000000001E-3</v>
      </c>
      <c r="H107" t="s">
        <v>364</v>
      </c>
    </row>
    <row r="108" spans="1:8">
      <c r="A108" s="61" t="str">
        <f>_xlfn.CONCAT(TechnologiesEmlab!A3,"EfficiencyTimeSeries")</f>
        <v>CCGTEfficiencyTimeSeries</v>
      </c>
      <c r="B108" s="46">
        <v>0</v>
      </c>
      <c r="C108" s="9"/>
      <c r="D108" s="9"/>
      <c r="E108" s="9"/>
      <c r="G108" s="40">
        <v>-5.0000000000000001E-3</v>
      </c>
    </row>
    <row r="109" spans="1:8">
      <c r="A109" s="61" t="str">
        <f>_xlfn.CONCAT(TechnologiesEmlab!A4,"EfficiencyTimeSeries")</f>
        <v>NuclearEfficiencyTimeSeries</v>
      </c>
      <c r="B109" s="46">
        <v>0</v>
      </c>
      <c r="C109" s="9"/>
      <c r="D109" s="9"/>
      <c r="E109" s="9"/>
      <c r="G109" s="40">
        <v>-5.0000000000000001E-3</v>
      </c>
    </row>
    <row r="110" spans="1:8">
      <c r="A110" s="61" t="str">
        <f>_xlfn.CONCAT(TechnologiesEmlab!A5,"EfficiencyTimeSeries")</f>
        <v>OCGTEfficiencyTimeSeries</v>
      </c>
      <c r="B110" s="46">
        <v>0</v>
      </c>
      <c r="C110" s="9"/>
      <c r="D110" s="9"/>
      <c r="E110" s="9"/>
      <c r="G110" s="40">
        <v>-5.0000000000000001E-3</v>
      </c>
    </row>
    <row r="111" spans="1:8">
      <c r="A111" s="61" t="str">
        <f>_xlfn.CONCAT(TechnologiesEmlab!A6,"EfficiencyTimeSeries")</f>
        <v>Coal PSCEfficiencyTimeSeries</v>
      </c>
      <c r="B111" s="46">
        <v>0</v>
      </c>
      <c r="C111" s="9"/>
      <c r="D111" s="9"/>
      <c r="E111" s="9"/>
      <c r="G111" s="40">
        <v>-5.0000000000000001E-3</v>
      </c>
    </row>
    <row r="112" spans="1:8">
      <c r="A112" s="61" t="str">
        <f>_xlfn.CONCAT(TechnologiesEmlab!A7,"EfficiencyTimeSeries")</f>
        <v>Lignite PSCEfficiencyTimeSeries</v>
      </c>
      <c r="B112" s="46">
        <v>0</v>
      </c>
      <c r="C112" s="9"/>
      <c r="D112" s="9"/>
      <c r="E112" s="9"/>
      <c r="G112" s="40">
        <v>-5.0000000000000001E-3</v>
      </c>
    </row>
    <row r="113" spans="1:7">
      <c r="A113" s="61" t="str">
        <f>_xlfn.CONCAT(TechnologiesEmlab!A8,"EfficiencyTimeSeries")</f>
        <v>Fuel oil PGTEfficiencyTimeSeries</v>
      </c>
      <c r="B113" s="46">
        <v>0</v>
      </c>
      <c r="C113" s="9"/>
      <c r="D113" s="9"/>
      <c r="E113" s="9"/>
      <c r="G113" s="40">
        <v>-5.0000000000000001E-3</v>
      </c>
    </row>
    <row r="114" spans="1:7">
      <c r="A114" s="61" t="str">
        <f>_xlfn.CONCAT(TechnologiesEmlab!A9,"EfficiencyTimeSeries")</f>
        <v>Lithium ion batteryEfficiencyTimeSeries</v>
      </c>
      <c r="B114" s="46">
        <v>0</v>
      </c>
      <c r="C114" s="9"/>
      <c r="D114" s="9"/>
      <c r="E114" s="9"/>
      <c r="G114" s="40">
        <v>-5.0000000000000001E-3</v>
      </c>
    </row>
    <row r="115" spans="1:7">
      <c r="A115" s="61" t="str">
        <f>_xlfn.CONCAT(TechnologiesEmlab!A10,"EfficiencyTimeSeries")</f>
        <v>Pumped hydroEfficiencyTimeSeries</v>
      </c>
      <c r="B115" s="46">
        <v>0</v>
      </c>
      <c r="C115" s="9"/>
      <c r="D115" s="9"/>
      <c r="E115" s="9"/>
      <c r="G115" s="40">
        <v>-5.0000000000000001E-3</v>
      </c>
    </row>
    <row r="116" spans="1:7">
      <c r="A116" s="61" t="str">
        <f>_xlfn.CONCAT(TechnologiesEmlab!A11,"EfficiencyTimeSeries")</f>
        <v>Wind OffshoreEfficiencyTimeSeries</v>
      </c>
      <c r="B116" s="46">
        <v>0</v>
      </c>
      <c r="C116" s="9"/>
      <c r="D116" s="9"/>
      <c r="E116" s="9"/>
      <c r="G116" s="40">
        <v>-5.0000000000000001E-3</v>
      </c>
    </row>
    <row r="117" spans="1:7">
      <c r="A117" s="61" t="str">
        <f>_xlfn.CONCAT(TechnologiesEmlab!A12,"EfficiencyTimeSeries")</f>
        <v>Wind OnshoreEfficiencyTimeSeries</v>
      </c>
      <c r="B117" s="46">
        <v>0</v>
      </c>
      <c r="C117" s="9"/>
      <c r="D117" s="9"/>
      <c r="E117" s="9"/>
      <c r="G117" s="40">
        <v>-5.0000000000000001E-3</v>
      </c>
    </row>
    <row r="118" spans="1:7">
      <c r="A118" s="61" t="str">
        <f>_xlfn.CONCAT(TechnologiesEmlab!A13,"EfficiencyTimeSeries")</f>
        <v>Solar PV largeEfficiencyTimeSeries</v>
      </c>
      <c r="B118" s="46">
        <v>0</v>
      </c>
      <c r="C118" s="9"/>
      <c r="D118" s="9"/>
      <c r="E118" s="9"/>
      <c r="G118" s="40">
        <v>-5.0000000000000001E-3</v>
      </c>
    </row>
    <row r="119" spans="1:7">
      <c r="A119" s="61" t="str">
        <f>_xlfn.CONCAT(TechnologiesEmlab!A14,"EfficiencyTimeSeries")</f>
        <v>Solar PV rooftopEfficiencyTimeSeries</v>
      </c>
      <c r="B119" s="46">
        <v>0</v>
      </c>
      <c r="C119" s="9"/>
      <c r="D119" s="9"/>
      <c r="E119" s="9"/>
      <c r="G119" s="40">
        <v>-5.0000000000000001E-3</v>
      </c>
    </row>
    <row r="120" spans="1:7">
      <c r="A120" s="61" t="str">
        <f>_xlfn.CONCAT(TechnologiesEmlab!A15,"EfficiencyTimeSeries")</f>
        <v>HydropowerEfficiencyTimeSeries</v>
      </c>
      <c r="B120" s="46">
        <v>0</v>
      </c>
      <c r="C120" s="9"/>
      <c r="D120" s="9"/>
      <c r="E120" s="9"/>
      <c r="G120" s="40">
        <v>-5.0000000000000001E-3</v>
      </c>
    </row>
    <row r="121" spans="1:7">
      <c r="A121" s="61" t="str">
        <f>_xlfn.CONCAT(TechnologiesEmlab!A16,"EfficiencyTimeSeries")</f>
        <v>hydrogen turbineEfficiencyTimeSeries</v>
      </c>
      <c r="B121" s="46">
        <v>0</v>
      </c>
      <c r="C121" s="9"/>
      <c r="D121" s="9"/>
      <c r="E121" s="9"/>
      <c r="G121" s="40">
        <v>-5.0000000000000001E-3</v>
      </c>
    </row>
    <row r="122" spans="1:7">
      <c r="A122" s="61" t="str">
        <f>_xlfn.CONCAT(TechnologiesEmlab!A17,"EfficiencyTimeSeries")</f>
        <v>hydrogen CHPEfficiencyTimeSeries</v>
      </c>
      <c r="B122" s="46">
        <v>0</v>
      </c>
      <c r="C122" s="9"/>
      <c r="D122" s="9"/>
      <c r="E122" s="9"/>
      <c r="G122" s="40">
        <v>-5.0000000000000001E-3</v>
      </c>
    </row>
    <row r="123" spans="1:7">
      <c r="A123" s="61" t="str">
        <f>_xlfn.CONCAT(TechnologiesEmlab!A18,"EfficiencyTimeSeries")</f>
        <v>hydrogen combined cycleEfficiencyTimeSeries</v>
      </c>
      <c r="B123" s="46">
        <v>0</v>
      </c>
      <c r="C123" s="9"/>
      <c r="D123" s="9"/>
      <c r="E123" s="9"/>
      <c r="G123" s="40">
        <v>-5.0000000000000001E-3</v>
      </c>
    </row>
    <row r="124" spans="1:7">
      <c r="A124" s="61" t="str">
        <f>_xlfn.CONCAT(TechnologiesEmlab!A19,"EfficiencyTimeSeries")</f>
        <v>CCGT_CHP_backpressure_DHEfficiencyTimeSeries</v>
      </c>
      <c r="B124" s="46">
        <v>0</v>
      </c>
      <c r="C124" s="9"/>
      <c r="D124" s="9"/>
      <c r="E124" s="9"/>
      <c r="G124" s="40">
        <v>-5.0000000000000001E-3</v>
      </c>
    </row>
    <row r="125" spans="1:7">
      <c r="A125" s="61" t="str">
        <f>_xlfn.CONCAT(TechnologiesEmlab!A20,"EfficiencyTimeSeries")</f>
        <v>CCGT_CHP_backpressure_PHEfficiencyTimeSeries</v>
      </c>
      <c r="B125" s="46">
        <v>0</v>
      </c>
      <c r="C125" s="9"/>
      <c r="D125" s="9"/>
      <c r="E125" s="9"/>
      <c r="G125" s="40">
        <v>-5.0000000000000001E-3</v>
      </c>
    </row>
    <row r="126" spans="1:7">
      <c r="A126" s="61" t="str">
        <f>_xlfn.CONCAT(TechnologiesEmlab!A21,"EfficiencyTimeSeries")</f>
        <v>CCSEfficiencyTimeSeries</v>
      </c>
      <c r="B126" s="46">
        <v>0</v>
      </c>
      <c r="C126" s="9"/>
      <c r="D126" s="9"/>
      <c r="E126" s="9"/>
      <c r="G126" s="40">
        <v>-5.0000000000000001E-3</v>
      </c>
    </row>
    <row r="127" spans="1:7">
      <c r="A127" s="61" t="str">
        <f>_xlfn.CONCAT(TechnologiesEmlab!A22,"EfficiencyTimeSeries")</f>
        <v>Solar CSPEfficiencyTimeSeries</v>
      </c>
      <c r="B127" s="46">
        <v>0</v>
      </c>
      <c r="C127" s="9"/>
      <c r="D127" s="9"/>
      <c r="E127" s="9"/>
      <c r="G127" s="40">
        <v>-5.0000000000000001E-3</v>
      </c>
    </row>
    <row r="128" spans="1:7">
      <c r="A128" s="61" t="str">
        <f>_xlfn.CONCAT(TechnologiesEmlab!A23,"EfficiencyTimeSeries")</f>
        <v>central gas boilerEfficiencyTimeSeries</v>
      </c>
      <c r="B128" s="46">
        <v>0</v>
      </c>
      <c r="C128" s="9"/>
      <c r="D128" s="9"/>
      <c r="E128" s="9"/>
      <c r="G128" s="40">
        <v>-5.0000000000000001E-3</v>
      </c>
    </row>
    <row r="129" spans="1:7">
      <c r="A129" s="61" t="str">
        <f>_xlfn.CONCAT(TechnologiesEmlab!A24,"EfficiencyTimeSeries")</f>
        <v>EfficiencyTimeSeries</v>
      </c>
      <c r="B129" s="46">
        <v>0</v>
      </c>
      <c r="C129" s="9"/>
      <c r="D129" s="9"/>
      <c r="E129" s="9"/>
      <c r="G129" s="40">
        <v>-5.0000000000000001E-3</v>
      </c>
    </row>
    <row r="130" spans="1:7">
      <c r="A130" s="61" t="str">
        <f>_xlfn.CONCAT(TechnologiesEmlab!A25,"EfficiencyTimeSeries")</f>
        <v>Biomass_CHP_wood_pellets_PHEfficiencyTimeSeries</v>
      </c>
      <c r="B130" s="46">
        <v>0</v>
      </c>
      <c r="C130" s="9"/>
      <c r="D130" s="9"/>
      <c r="E130" s="9"/>
      <c r="G130" s="40">
        <v>-5.0000000000000001E-3</v>
      </c>
    </row>
    <row r="131" spans="1:7">
      <c r="A131" s="61" t="str">
        <f>_xlfn.CONCAT(TechnologiesEmlab!A26,"EfficiencyTimeSeries")</f>
        <v>fuel_cellEfficiencyTimeSeries</v>
      </c>
      <c r="B131" s="46">
        <v>0</v>
      </c>
      <c r="C131" s="9"/>
      <c r="D131" s="9"/>
      <c r="E131" s="9"/>
      <c r="G131" s="40">
        <v>-5.0000000000000001E-3</v>
      </c>
    </row>
    <row r="132" spans="1:7">
      <c r="A132" s="61" t="str">
        <f>_xlfn.CONCAT(TechnologiesEmlab!A27,"EfficiencyTimeSeries")</f>
        <v>electrolyzerEfficiencyTimeSeries</v>
      </c>
      <c r="B132" s="46">
        <v>0</v>
      </c>
      <c r="C132" s="9"/>
      <c r="D132" s="9"/>
      <c r="E132" s="9"/>
      <c r="G132" s="40">
        <v>-5.0000000000000001E-3</v>
      </c>
    </row>
    <row r="133" spans="1:7">
      <c r="A133" s="61" t="str">
        <f>_xlfn.CONCAT(TechnologiesEmlab!A28,"EfficiencyTimeSeries")</f>
        <v>Power_to_Jet_FuelEfficiencyTimeSeries</v>
      </c>
      <c r="B133" s="46">
        <v>0</v>
      </c>
      <c r="C133" s="9"/>
      <c r="D133" s="9"/>
      <c r="E133" s="9"/>
      <c r="G133" s="40">
        <v>-5.0000000000000001E-3</v>
      </c>
    </row>
    <row r="134" spans="1:7">
      <c r="A134" s="61" t="str">
        <f>_xlfn.CONCAT(TechnologiesEmlab!A29,"EfficiencyTimeSeries")</f>
        <v>CSP_ParabolicEfficiencyTimeSeries</v>
      </c>
      <c r="B134" s="46">
        <v>0</v>
      </c>
      <c r="C134" s="9"/>
      <c r="D134" s="9"/>
      <c r="E134" s="9"/>
      <c r="G134" s="40">
        <v>-5.0000000000000001E-3</v>
      </c>
    </row>
    <row r="135" spans="1:7">
      <c r="A135" s="61" t="str">
        <f>_xlfn.CONCAT(TechnologiesEmlab!A30,"EfficiencyTimeSeries")</f>
        <v>CSP_TowerEfficiencyTimeSeries</v>
      </c>
      <c r="B135" s="46">
        <v>0</v>
      </c>
      <c r="C135" s="9"/>
      <c r="D135" s="9"/>
      <c r="E135" s="9"/>
      <c r="G135" s="40">
        <v>-5.0000000000000001E-3</v>
      </c>
    </row>
    <row r="136" spans="1:7">
      <c r="A136" s="61" t="str">
        <f>_xlfn.CONCAT(TechnologiesEmlab!A31,"EfficiencyTimeSeries")</f>
        <v>Hydrogen_to_Jet_FuelEfficiencyTimeSeries</v>
      </c>
      <c r="B136" s="46">
        <v>0</v>
      </c>
      <c r="C136" s="9"/>
      <c r="D136" s="9"/>
      <c r="E136" s="9"/>
      <c r="G136" s="40">
        <v>-5.0000000000000001E-3</v>
      </c>
    </row>
    <row r="137" spans="1:7">
      <c r="A137" s="61" t="str">
        <f>_xlfn.CONCAT(TechnologiesEmlab!A32,"EfficiencyTimeSeries")</f>
        <v>Hydropower_ROREfficiencyTimeSeries</v>
      </c>
      <c r="B137" s="46">
        <v>0</v>
      </c>
      <c r="C137" s="9"/>
      <c r="D137" s="9"/>
      <c r="E137" s="9"/>
      <c r="G137" s="40">
        <v>-5.0000000000000001E-3</v>
      </c>
    </row>
    <row r="138" spans="1:7">
      <c r="A138" s="61" t="str">
        <f>_xlfn.CONCAT(TechnologiesEmlab!A33,"EfficiencyTimeSeries")</f>
        <v>Hydropower_reservoir_largeEfficiencyTimeSeries</v>
      </c>
      <c r="B138" s="46">
        <v>0</v>
      </c>
      <c r="C138" s="9"/>
      <c r="D138" s="9"/>
      <c r="E138" s="9"/>
      <c r="G138" s="40">
        <v>-5.0000000000000001E-3</v>
      </c>
    </row>
    <row r="139" spans="1:7">
      <c r="A139" s="61" t="str">
        <f>_xlfn.CONCAT(TechnologiesEmlab!A34,"EfficiencyTimeSeries")</f>
        <v>Hydropower_reservoir_smallEfficiencyTimeSeries</v>
      </c>
      <c r="B139" s="46">
        <v>0</v>
      </c>
      <c r="C139" s="9"/>
      <c r="D139" s="9"/>
      <c r="E139" s="9"/>
      <c r="G139" s="40">
        <v>-5.0000000000000001E-3</v>
      </c>
    </row>
    <row r="140" spans="1:7">
      <c r="A140" s="61" t="str">
        <f>_xlfn.CONCAT(TechnologiesEmlab!A35,"EfficiencyTimeSeries")</f>
        <v>Nuclear_CHP_DHEfficiencyTimeSeries</v>
      </c>
      <c r="B140" s="46">
        <v>0</v>
      </c>
      <c r="C140" s="9"/>
      <c r="D140" s="9"/>
      <c r="E140" s="9"/>
      <c r="G140" s="40">
        <v>-5.0000000000000001E-3</v>
      </c>
    </row>
    <row r="141" spans="1:7">
      <c r="A141" s="61" t="str">
        <f>_xlfn.CONCAT(TechnologiesEmlab!A36,"EfficiencyTimeSeries")</f>
        <v>Nuclear_CHP_PHEfficiencyTimeSeries</v>
      </c>
      <c r="B141" s="46">
        <v>0</v>
      </c>
      <c r="C141" s="9"/>
      <c r="D141" s="9"/>
      <c r="E141" s="9"/>
      <c r="G141" s="40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242</v>
      </c>
      <c r="B2" s="13" t="s">
        <v>404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243</v>
      </c>
      <c r="B3" s="13" t="s">
        <v>403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J17" sqref="J1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376</v>
      </c>
      <c r="B1" s="13" t="s">
        <v>395</v>
      </c>
      <c r="D1">
        <f>D2*2</f>
        <v>11775.328767123288</v>
      </c>
    </row>
    <row r="2" spans="1:12">
      <c r="A2" s="13" t="s">
        <v>368</v>
      </c>
      <c r="B2" s="13">
        <v>11775</v>
      </c>
      <c r="D2">
        <f>B3/730</f>
        <v>5887.6643835616442</v>
      </c>
      <c r="E2" t="s">
        <v>375</v>
      </c>
    </row>
    <row r="3" spans="1:12">
      <c r="A3" s="13" t="s">
        <v>369</v>
      </c>
      <c r="B3" s="47">
        <f>J3/12</f>
        <v>4297995</v>
      </c>
      <c r="D3" t="s">
        <v>374</v>
      </c>
      <c r="J3">
        <v>51575940</v>
      </c>
      <c r="K3">
        <v>51.575940000000003</v>
      </c>
      <c r="L3" t="s">
        <v>287</v>
      </c>
    </row>
    <row r="4" spans="1:12">
      <c r="A4" s="13" t="s">
        <v>396</v>
      </c>
      <c r="B4" s="13" t="s">
        <v>398</v>
      </c>
      <c r="D4" s="36" t="s">
        <v>397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L20"/>
  <sheetViews>
    <sheetView tabSelected="1" zoomScale="115" zoomScaleNormal="115" workbookViewId="0">
      <selection activeCell="D19" sqref="D1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6" width="16.5703125" customWidth="1"/>
    <col min="7" max="8" width="17.7109375" customWidth="1"/>
    <col min="9" max="9" width="9.85546875" customWidth="1"/>
    <col min="10" max="10" width="11" customWidth="1"/>
    <col min="11" max="11" width="50.28515625" customWidth="1"/>
    <col min="12" max="12" width="19.85546875" customWidth="1"/>
    <col min="13" max="13" width="15.7109375" customWidth="1"/>
    <col min="14" max="14" width="12.28515625" customWidth="1"/>
  </cols>
  <sheetData>
    <row r="1" spans="1:12" ht="17.45" customHeight="1">
      <c r="A1" s="13" t="s">
        <v>0</v>
      </c>
      <c r="B1" s="13" t="s">
        <v>371</v>
      </c>
      <c r="C1" s="13" t="s">
        <v>394</v>
      </c>
      <c r="D1" s="13" t="s">
        <v>399</v>
      </c>
      <c r="E1" s="13" t="s">
        <v>432</v>
      </c>
      <c r="F1" s="13" t="s">
        <v>370</v>
      </c>
      <c r="I1" s="44"/>
      <c r="J1" s="44" t="s">
        <v>437</v>
      </c>
      <c r="K1" s="44" t="s">
        <v>438</v>
      </c>
    </row>
    <row r="2" spans="1:12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84</v>
      </c>
      <c r="E2" s="34">
        <v>6</v>
      </c>
      <c r="F2" s="34">
        <v>6000</v>
      </c>
      <c r="I2" s="44"/>
      <c r="J2" s="56">
        <f>$J$10/E2</f>
        <v>7833.333333333333</v>
      </c>
      <c r="K2" s="44">
        <f>+F2*E2</f>
        <v>36000</v>
      </c>
    </row>
    <row r="3" spans="1:12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84</v>
      </c>
      <c r="E3" s="34">
        <v>10</v>
      </c>
      <c r="F3" s="34">
        <v>4500</v>
      </c>
      <c r="I3" s="44"/>
      <c r="J3" s="56">
        <f>K3/E3</f>
        <v>4500</v>
      </c>
      <c r="K3" s="44">
        <f t="shared" ref="K3:K6" si="2">+F3*E3</f>
        <v>45000</v>
      </c>
    </row>
    <row r="4" spans="1:12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84</v>
      </c>
      <c r="E4" s="34">
        <v>20</v>
      </c>
      <c r="F4" s="34">
        <v>2000</v>
      </c>
      <c r="I4" s="44"/>
      <c r="J4" s="56">
        <f>K4/E4</f>
        <v>2000</v>
      </c>
      <c r="K4" s="44">
        <f t="shared" si="2"/>
        <v>40000</v>
      </c>
    </row>
    <row r="5" spans="1:12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84</v>
      </c>
      <c r="E5" s="34">
        <v>30</v>
      </c>
      <c r="F5" s="34">
        <v>1000</v>
      </c>
      <c r="I5" s="44"/>
      <c r="J5" s="56">
        <f>K5/E5</f>
        <v>1000</v>
      </c>
      <c r="K5" s="44">
        <f t="shared" si="2"/>
        <v>30000</v>
      </c>
    </row>
    <row r="6" spans="1:12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84</v>
      </c>
      <c r="E6" s="34">
        <v>40</v>
      </c>
      <c r="F6" s="34">
        <v>500</v>
      </c>
      <c r="I6" s="44"/>
      <c r="J6" s="56">
        <f>K6/E6</f>
        <v>500</v>
      </c>
      <c r="K6" s="44">
        <f t="shared" si="2"/>
        <v>20000</v>
      </c>
      <c r="L6" s="16"/>
    </row>
    <row r="7" spans="1:12">
      <c r="A7" s="13" t="s">
        <v>122</v>
      </c>
      <c r="B7" s="13" t="s">
        <v>400</v>
      </c>
      <c r="C7" s="13" t="s">
        <v>406</v>
      </c>
      <c r="D7" s="13">
        <f>29090</f>
        <v>29090</v>
      </c>
      <c r="E7" s="13"/>
      <c r="F7" s="13"/>
      <c r="I7" s="44"/>
      <c r="J7" s="44" t="s">
        <v>84</v>
      </c>
      <c r="K7" s="44"/>
    </row>
    <row r="8" spans="1:12">
      <c r="E8" s="42"/>
      <c r="F8" s="16"/>
      <c r="I8" s="44"/>
      <c r="J8" s="56"/>
      <c r="K8" s="44"/>
    </row>
    <row r="9" spans="1:12">
      <c r="I9" s="44"/>
      <c r="J9" s="57" t="s">
        <v>431</v>
      </c>
      <c r="K9" s="57" t="s">
        <v>436</v>
      </c>
    </row>
    <row r="10" spans="1:12">
      <c r="I10" s="44"/>
      <c r="J10" s="57">
        <v>47000</v>
      </c>
      <c r="K10" s="57">
        <v>46000</v>
      </c>
    </row>
    <row r="11" spans="1:12">
      <c r="I11" s="44"/>
      <c r="J11" s="44"/>
      <c r="K11" s="44"/>
    </row>
    <row r="12" spans="1:12">
      <c r="I12" s="44"/>
      <c r="J12" s="44"/>
      <c r="K12" s="44"/>
    </row>
    <row r="13" spans="1:12">
      <c r="I13" s="44"/>
      <c r="J13" s="44"/>
      <c r="K13" s="44"/>
    </row>
    <row r="14" spans="1:12">
      <c r="I14" s="44"/>
      <c r="J14" s="44"/>
      <c r="K14" s="44"/>
    </row>
    <row r="15" spans="1:12">
      <c r="I15" s="44"/>
      <c r="J15" s="44"/>
      <c r="K15" s="44"/>
    </row>
    <row r="16" spans="1:12">
      <c r="E16" s="24"/>
      <c r="I16" s="44"/>
      <c r="J16" s="44"/>
      <c r="K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H17"/>
  <sheetViews>
    <sheetView workbookViewId="0">
      <selection activeCell="R36" sqref="R36"/>
    </sheetView>
  </sheetViews>
  <sheetFormatPr defaultRowHeight="15"/>
  <cols>
    <col min="1" max="1" width="34.5703125" customWidth="1"/>
  </cols>
  <sheetData>
    <row r="1" spans="1:8">
      <c r="A1" s="13" t="s">
        <v>389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 t="s">
        <v>122</v>
      </c>
    </row>
    <row r="2" spans="1:8">
      <c r="A2" s="13">
        <v>2050</v>
      </c>
      <c r="B2" s="54">
        <f>1-SUM(C2:H2)</f>
        <v>0.6</v>
      </c>
      <c r="C2" s="54">
        <v>0.1</v>
      </c>
      <c r="D2" s="54">
        <v>0.1</v>
      </c>
      <c r="E2" s="54">
        <v>0.1</v>
      </c>
      <c r="F2" s="54">
        <v>0.1</v>
      </c>
      <c r="G2" s="55" t="s">
        <v>84</v>
      </c>
    </row>
    <row r="9" spans="1:8">
      <c r="F9" s="42"/>
    </row>
    <row r="11" spans="1:8">
      <c r="H11" s="42"/>
    </row>
    <row r="12" spans="1:8">
      <c r="H12" s="42"/>
    </row>
    <row r="13" spans="1:8">
      <c r="H13" s="42"/>
    </row>
    <row r="14" spans="1:8">
      <c r="H14" s="42"/>
    </row>
    <row r="15" spans="1:8">
      <c r="H15" s="42"/>
    </row>
    <row r="17" spans="8:8">
      <c r="H17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173</v>
      </c>
      <c r="B1" t="s">
        <v>251</v>
      </c>
      <c r="C1" s="36"/>
    </row>
    <row r="2" spans="1:3">
      <c r="A2" t="s">
        <v>348</v>
      </c>
      <c r="B2" t="s">
        <v>350</v>
      </c>
    </row>
    <row r="3" spans="1:3">
      <c r="A3" t="s">
        <v>349</v>
      </c>
      <c r="B3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D13" sqref="D13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216</v>
      </c>
      <c r="B1" s="38" t="s">
        <v>223</v>
      </c>
      <c r="C1" s="38" t="s">
        <v>217</v>
      </c>
      <c r="E1" s="15" t="s">
        <v>201</v>
      </c>
    </row>
    <row r="2" spans="1:7">
      <c r="A2" s="13" t="s">
        <v>416</v>
      </c>
      <c r="B2" s="13" t="s">
        <v>220</v>
      </c>
      <c r="C2" s="13">
        <v>1</v>
      </c>
      <c r="E2" t="s">
        <v>292</v>
      </c>
    </row>
    <row r="3" spans="1:7">
      <c r="A3" s="13" t="s">
        <v>415</v>
      </c>
      <c r="B3" s="13" t="s">
        <v>219</v>
      </c>
      <c r="C3" s="13">
        <v>2</v>
      </c>
      <c r="E3" t="s">
        <v>444</v>
      </c>
    </row>
    <row r="4" spans="1:7">
      <c r="A4" s="13" t="s">
        <v>413</v>
      </c>
      <c r="B4" s="13" t="s">
        <v>222</v>
      </c>
      <c r="C4" s="13">
        <v>3</v>
      </c>
    </row>
    <row r="5" spans="1:7">
      <c r="A5" s="13" t="s">
        <v>89</v>
      </c>
      <c r="B5" s="13" t="s">
        <v>222</v>
      </c>
      <c r="C5" s="13">
        <v>4</v>
      </c>
    </row>
    <row r="6" spans="1:7">
      <c r="A6" s="13" t="s">
        <v>414</v>
      </c>
      <c r="B6" s="13" t="s">
        <v>218</v>
      </c>
      <c r="C6" s="13">
        <v>5</v>
      </c>
    </row>
    <row r="7" spans="1:7">
      <c r="A7" s="13" t="s">
        <v>412</v>
      </c>
      <c r="B7" s="13" t="s">
        <v>234</v>
      </c>
      <c r="C7" s="13">
        <v>6</v>
      </c>
      <c r="G7" s="9"/>
    </row>
    <row r="8" spans="1:7">
      <c r="A8" s="13" t="s">
        <v>94</v>
      </c>
      <c r="B8" s="13" t="s">
        <v>234</v>
      </c>
      <c r="C8" s="13">
        <v>7</v>
      </c>
      <c r="G8" s="9"/>
    </row>
    <row r="9" spans="1:7">
      <c r="A9" s="13" t="s">
        <v>81</v>
      </c>
      <c r="B9" s="13" t="s">
        <v>234</v>
      </c>
      <c r="C9" s="13">
        <v>8</v>
      </c>
      <c r="G9" s="9"/>
    </row>
    <row r="10" spans="1:7">
      <c r="A10" s="13" t="s">
        <v>95</v>
      </c>
      <c r="B10" s="13" t="s">
        <v>234</v>
      </c>
      <c r="C10" s="13">
        <v>9</v>
      </c>
      <c r="G10" s="9"/>
    </row>
    <row r="11" spans="1:7">
      <c r="A11" s="13" t="s">
        <v>96</v>
      </c>
      <c r="B11" s="13" t="s">
        <v>234</v>
      </c>
      <c r="C11" s="13">
        <v>10</v>
      </c>
      <c r="G11" s="9"/>
    </row>
    <row r="12" spans="1:7">
      <c r="A12" s="13" t="s">
        <v>79</v>
      </c>
      <c r="B12" s="13" t="s">
        <v>234</v>
      </c>
      <c r="C12" s="13">
        <v>11</v>
      </c>
      <c r="G12" s="9"/>
    </row>
    <row r="13" spans="1:7">
      <c r="A13" s="13" t="s">
        <v>97</v>
      </c>
      <c r="B13" s="13" t="s">
        <v>234</v>
      </c>
      <c r="C13" s="13">
        <v>12</v>
      </c>
    </row>
    <row r="14" spans="1:7">
      <c r="A14" s="13" t="s">
        <v>98</v>
      </c>
      <c r="B14" s="13" t="s">
        <v>234</v>
      </c>
      <c r="C14" s="13">
        <v>13</v>
      </c>
    </row>
    <row r="15" spans="1:7">
      <c r="A15" s="13" t="s">
        <v>99</v>
      </c>
      <c r="B15" s="13" t="s">
        <v>234</v>
      </c>
      <c r="C15" s="13">
        <v>14</v>
      </c>
    </row>
    <row r="16" spans="1:7">
      <c r="A16" s="13" t="s">
        <v>100</v>
      </c>
      <c r="B16" s="13" t="s">
        <v>221</v>
      </c>
      <c r="C16" s="13">
        <v>15</v>
      </c>
    </row>
    <row r="17" spans="1:7">
      <c r="A17" s="13" t="s">
        <v>101</v>
      </c>
      <c r="B17" s="13" t="s">
        <v>221</v>
      </c>
      <c r="C17" s="13">
        <v>16</v>
      </c>
    </row>
    <row r="18" spans="1:7">
      <c r="A18" s="13" t="s">
        <v>421</v>
      </c>
      <c r="B18" s="13" t="s">
        <v>221</v>
      </c>
      <c r="C18" s="13">
        <v>17</v>
      </c>
    </row>
    <row r="19" spans="1:7">
      <c r="A19" s="13" t="s">
        <v>103</v>
      </c>
      <c r="B19" s="13" t="s">
        <v>221</v>
      </c>
      <c r="C19" s="13">
        <v>18</v>
      </c>
    </row>
    <row r="20" spans="1:7">
      <c r="A20" s="13" t="s">
        <v>47</v>
      </c>
      <c r="B20" s="13" t="s">
        <v>234</v>
      </c>
      <c r="C20" s="13">
        <v>19</v>
      </c>
    </row>
    <row r="21" spans="1:7">
      <c r="A21" s="13" t="s">
        <v>104</v>
      </c>
      <c r="B21" s="13" t="s">
        <v>234</v>
      </c>
      <c r="C21" s="13">
        <v>20</v>
      </c>
    </row>
    <row r="22" spans="1:7">
      <c r="A22" s="13" t="s">
        <v>105</v>
      </c>
      <c r="B22" s="13" t="s">
        <v>234</v>
      </c>
      <c r="C22" s="13">
        <v>21</v>
      </c>
    </row>
    <row r="23" spans="1:7">
      <c r="A23" s="13" t="s">
        <v>106</v>
      </c>
      <c r="B23" s="13" t="s">
        <v>234</v>
      </c>
      <c r="C23" s="13">
        <v>22</v>
      </c>
      <c r="G23" s="9"/>
    </row>
    <row r="24" spans="1:7">
      <c r="A24" s="13" t="s">
        <v>107</v>
      </c>
      <c r="B24" s="13" t="s">
        <v>234</v>
      </c>
      <c r="C24" s="13">
        <v>23</v>
      </c>
      <c r="G24" s="9"/>
    </row>
    <row r="25" spans="1:7">
      <c r="A25" s="13" t="s">
        <v>111</v>
      </c>
      <c r="B25" s="13" t="s">
        <v>234</v>
      </c>
      <c r="C25" s="13">
        <v>24</v>
      </c>
      <c r="G25" s="9"/>
    </row>
    <row r="26" spans="1:7">
      <c r="A26" s="13" t="s">
        <v>114</v>
      </c>
      <c r="B26" s="13" t="s">
        <v>234</v>
      </c>
      <c r="C26" s="13">
        <v>25</v>
      </c>
    </row>
    <row r="27" spans="1:7">
      <c r="A27" s="13" t="s">
        <v>417</v>
      </c>
      <c r="B27" s="13" t="s">
        <v>234</v>
      </c>
      <c r="C27" s="13">
        <v>26</v>
      </c>
    </row>
    <row r="28" spans="1:7">
      <c r="A28" s="13" t="s">
        <v>422</v>
      </c>
      <c r="B28" s="13" t="s">
        <v>234</v>
      </c>
      <c r="C28" s="13">
        <v>27</v>
      </c>
    </row>
    <row r="29" spans="1:7">
      <c r="A29" s="13" t="s">
        <v>176</v>
      </c>
      <c r="B29" s="13" t="s">
        <v>234</v>
      </c>
      <c r="C29" s="13">
        <v>28</v>
      </c>
    </row>
    <row r="30" spans="1:7">
      <c r="A30" s="13" t="s">
        <v>177</v>
      </c>
      <c r="B30" s="13" t="s">
        <v>234</v>
      </c>
      <c r="C30" s="13">
        <v>29</v>
      </c>
    </row>
    <row r="31" spans="1:7">
      <c r="A31" s="13" t="s">
        <v>178</v>
      </c>
      <c r="B31" s="13" t="s">
        <v>234</v>
      </c>
      <c r="C31" s="13">
        <v>30</v>
      </c>
    </row>
    <row r="32" spans="1:7">
      <c r="A32" s="13" t="s">
        <v>321</v>
      </c>
      <c r="B32" s="13" t="s">
        <v>234</v>
      </c>
      <c r="C32" s="13">
        <v>31</v>
      </c>
    </row>
    <row r="33" spans="1:3">
      <c r="A33" s="13" t="s">
        <v>320</v>
      </c>
      <c r="B33" s="13" t="s">
        <v>234</v>
      </c>
      <c r="C33" s="13">
        <v>32</v>
      </c>
    </row>
    <row r="34" spans="1:3">
      <c r="A34" s="13" t="s">
        <v>418</v>
      </c>
      <c r="B34" s="13" t="s">
        <v>234</v>
      </c>
      <c r="C34" s="13">
        <v>33</v>
      </c>
    </row>
    <row r="35" spans="1:3">
      <c r="A35" s="13" t="s">
        <v>419</v>
      </c>
      <c r="B35" s="13" t="s">
        <v>234</v>
      </c>
      <c r="C35" s="13">
        <v>34</v>
      </c>
    </row>
    <row r="36" spans="1:3">
      <c r="A36" s="13" t="s">
        <v>420</v>
      </c>
      <c r="B36" s="13" t="s">
        <v>234</v>
      </c>
      <c r="C36" s="13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R22" sqref="R22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346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347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331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332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333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334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335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336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337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338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339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452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371</v>
      </c>
      <c r="C1" t="s">
        <v>394</v>
      </c>
      <c r="D1" t="s">
        <v>399</v>
      </c>
      <c r="E1" t="s">
        <v>389</v>
      </c>
      <c r="F1" t="s">
        <v>432</v>
      </c>
      <c r="H1" t="s">
        <v>435</v>
      </c>
      <c r="I1" t="s">
        <v>437</v>
      </c>
      <c r="J1" t="s">
        <v>438</v>
      </c>
      <c r="K1" t="s">
        <v>434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122</v>
      </c>
      <c r="B7" t="s">
        <v>400</v>
      </c>
      <c r="C7" t="s">
        <v>406</v>
      </c>
      <c r="D7">
        <f>29090</f>
        <v>29090</v>
      </c>
      <c r="E7" t="s">
        <v>84</v>
      </c>
      <c r="I7" t="s">
        <v>84</v>
      </c>
    </row>
    <row r="8" spans="1:11">
      <c r="E8" s="42"/>
      <c r="F8" s="16"/>
      <c r="I8" s="16"/>
    </row>
    <row r="13" spans="1:11">
      <c r="G13" s="48" t="s">
        <v>431</v>
      </c>
      <c r="H13" s="48" t="s">
        <v>436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370</v>
      </c>
      <c r="C1" t="s">
        <v>371</v>
      </c>
      <c r="D1" t="s">
        <v>394</v>
      </c>
      <c r="E1" t="s">
        <v>399</v>
      </c>
      <c r="F1" t="s">
        <v>389</v>
      </c>
      <c r="G1" t="s">
        <v>432</v>
      </c>
    </row>
    <row r="2" spans="1:12" ht="17.45" customHeight="1">
      <c r="A2" t="s">
        <v>291</v>
      </c>
      <c r="B2">
        <v>4000</v>
      </c>
      <c r="C2" t="s">
        <v>408</v>
      </c>
      <c r="D2" t="s">
        <v>407</v>
      </c>
      <c r="E2" t="s">
        <v>84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291</v>
      </c>
    </row>
    <row r="3" spans="1:12" ht="17.45" customHeight="1">
      <c r="A3" t="s">
        <v>372</v>
      </c>
      <c r="B3">
        <v>1500</v>
      </c>
      <c r="C3" t="s">
        <v>377</v>
      </c>
      <c r="D3" t="s">
        <v>391</v>
      </c>
      <c r="E3" t="s">
        <v>84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383</v>
      </c>
    </row>
    <row r="4" spans="1:12" ht="17.45" customHeight="1">
      <c r="A4" t="s">
        <v>387</v>
      </c>
      <c r="B4">
        <v>500</v>
      </c>
      <c r="C4" t="s">
        <v>386</v>
      </c>
      <c r="D4" t="s">
        <v>392</v>
      </c>
      <c r="E4" t="s">
        <v>84</v>
      </c>
      <c r="F4" s="42">
        <v>0.05</v>
      </c>
      <c r="G4">
        <v>100</v>
      </c>
      <c r="I4">
        <f t="shared" si="0"/>
        <v>50000</v>
      </c>
      <c r="J4" t="s">
        <v>384</v>
      </c>
    </row>
    <row r="5" spans="1:12" ht="17.45" customHeight="1">
      <c r="A5" t="s">
        <v>373</v>
      </c>
      <c r="B5">
        <v>250</v>
      </c>
      <c r="C5" t="s">
        <v>378</v>
      </c>
      <c r="D5" t="s">
        <v>393</v>
      </c>
      <c r="E5" s="16" t="s">
        <v>84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385</v>
      </c>
      <c r="L5" t="s">
        <v>390</v>
      </c>
    </row>
    <row r="6" spans="1:12">
      <c r="A6" t="s">
        <v>122</v>
      </c>
      <c r="B6" t="s">
        <v>84</v>
      </c>
      <c r="C6" t="s">
        <v>400</v>
      </c>
      <c r="D6" t="s">
        <v>406</v>
      </c>
      <c r="E6">
        <f>29090</f>
        <v>29090</v>
      </c>
      <c r="F6" t="s">
        <v>84</v>
      </c>
      <c r="G6">
        <v>1000</v>
      </c>
      <c r="J6" t="s">
        <v>388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430</v>
      </c>
      <c r="K7">
        <f>K6*0.74</f>
        <v>38166195.600000001</v>
      </c>
    </row>
    <row r="8" spans="1:12">
      <c r="J8" s="16">
        <v>41070</v>
      </c>
      <c r="K8" t="s">
        <v>424</v>
      </c>
    </row>
    <row r="10" spans="1:12">
      <c r="J10" s="48" t="s">
        <v>431</v>
      </c>
    </row>
    <row r="11" spans="1:12">
      <c r="J11" s="48">
        <v>40000</v>
      </c>
    </row>
    <row r="13" spans="1:12">
      <c r="J13" t="s">
        <v>439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182</v>
      </c>
      <c r="B1" t="s">
        <v>200</v>
      </c>
    </row>
    <row r="2" spans="1:2">
      <c r="A2" s="3" t="s">
        <v>202</v>
      </c>
      <c r="B2" t="s">
        <v>209</v>
      </c>
    </row>
    <row r="3" spans="1:2">
      <c r="A3" t="s">
        <v>204</v>
      </c>
      <c r="B3" t="s">
        <v>212</v>
      </c>
    </row>
    <row r="4" spans="1:2">
      <c r="A4" t="s">
        <v>205</v>
      </c>
      <c r="B4" t="s">
        <v>210</v>
      </c>
    </row>
    <row r="5" spans="1:2">
      <c r="A5" t="s">
        <v>206</v>
      </c>
      <c r="B5" t="s">
        <v>210</v>
      </c>
    </row>
    <row r="6" spans="1:2">
      <c r="A6" t="s">
        <v>207</v>
      </c>
      <c r="B6" t="s">
        <v>192</v>
      </c>
    </row>
    <row r="7" spans="1:2">
      <c r="A7" t="s">
        <v>208</v>
      </c>
      <c r="B7" t="s">
        <v>192</v>
      </c>
    </row>
    <row r="8" spans="1:2">
      <c r="A8" t="s">
        <v>203</v>
      </c>
      <c r="B8" t="s">
        <v>211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289</v>
      </c>
    </row>
    <row r="2" spans="1:10">
      <c r="A2" t="s">
        <v>297</v>
      </c>
      <c r="B2">
        <v>1</v>
      </c>
      <c r="C2">
        <v>700</v>
      </c>
      <c r="D2">
        <v>700</v>
      </c>
      <c r="E2">
        <v>700</v>
      </c>
    </row>
    <row r="3" spans="1:10">
      <c r="A3" t="s">
        <v>294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295</v>
      </c>
      <c r="B4">
        <v>1</v>
      </c>
      <c r="C4">
        <v>700</v>
      </c>
      <c r="D4">
        <v>700</v>
      </c>
      <c r="E4">
        <v>700</v>
      </c>
    </row>
    <row r="5" spans="1:10">
      <c r="A5" t="s">
        <v>296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299</v>
      </c>
      <c r="B7">
        <v>10</v>
      </c>
      <c r="D7" s="16"/>
      <c r="E7" s="16">
        <v>290.54545454545456</v>
      </c>
      <c r="G7" s="37" t="s">
        <v>351</v>
      </c>
    </row>
    <row r="8" spans="1:10">
      <c r="A8" t="s">
        <v>298</v>
      </c>
      <c r="B8">
        <v>10</v>
      </c>
      <c r="D8" s="16"/>
      <c r="E8" s="16">
        <v>1821.6363636363637</v>
      </c>
    </row>
    <row r="9" spans="1:10">
      <c r="A9" t="s">
        <v>300</v>
      </c>
      <c r="B9">
        <v>10</v>
      </c>
      <c r="D9" s="16"/>
      <c r="E9" s="16">
        <v>1724.3181818181818</v>
      </c>
    </row>
    <row r="10" spans="1:10">
      <c r="A10" t="s">
        <v>299</v>
      </c>
      <c r="B10">
        <v>20</v>
      </c>
      <c r="E10">
        <v>228.4</v>
      </c>
    </row>
    <row r="11" spans="1:10">
      <c r="A11" t="s">
        <v>298</v>
      </c>
      <c r="B11">
        <v>20</v>
      </c>
      <c r="E11">
        <v>2450</v>
      </c>
    </row>
    <row r="12" spans="1:10">
      <c r="A12" t="s">
        <v>300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284</v>
      </c>
      <c r="B1" t="s">
        <v>316</v>
      </c>
      <c r="C1" t="s">
        <v>317</v>
      </c>
      <c r="D1" t="s">
        <v>286</v>
      </c>
      <c r="E1" t="s">
        <v>319</v>
      </c>
    </row>
    <row r="2" spans="1:16">
      <c r="A2" t="s">
        <v>93</v>
      </c>
      <c r="B2" t="s">
        <v>1</v>
      </c>
      <c r="C2" t="s">
        <v>318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93</v>
      </c>
      <c r="B3" t="s">
        <v>1</v>
      </c>
      <c r="C3" t="s">
        <v>318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93</v>
      </c>
      <c r="B4" t="s">
        <v>1</v>
      </c>
      <c r="C4" t="s">
        <v>318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93</v>
      </c>
      <c r="B5" t="s">
        <v>1</v>
      </c>
      <c r="C5" t="s">
        <v>318</v>
      </c>
      <c r="D5" s="30">
        <v>2040</v>
      </c>
      <c r="E5" s="30">
        <f>(K11+K16)*1000</f>
        <v>11570</v>
      </c>
      <c r="F5" s="30"/>
    </row>
    <row r="6" spans="1:16">
      <c r="A6" t="s">
        <v>93</v>
      </c>
      <c r="B6" t="s">
        <v>1</v>
      </c>
      <c r="C6" t="s">
        <v>318</v>
      </c>
      <c r="D6" s="30">
        <v>2050</v>
      </c>
      <c r="E6" s="30">
        <f>(K12+K17)*1000</f>
        <v>12040</v>
      </c>
      <c r="F6" s="30"/>
      <c r="H6" s="32"/>
      <c r="L6" s="29" t="s">
        <v>303</v>
      </c>
      <c r="M6" s="29" t="s">
        <v>304</v>
      </c>
      <c r="N6" s="29" t="s">
        <v>305</v>
      </c>
      <c r="O6" s="29" t="s">
        <v>307</v>
      </c>
      <c r="P6" s="29" t="s">
        <v>285</v>
      </c>
    </row>
    <row r="7" spans="1:16" ht="15" customHeight="1">
      <c r="A7" t="s">
        <v>93</v>
      </c>
      <c r="B7" t="s">
        <v>188</v>
      </c>
      <c r="C7" t="s">
        <v>318</v>
      </c>
      <c r="D7" s="30">
        <v>2019</v>
      </c>
      <c r="E7" s="30">
        <f>(J8+J13)*1000</f>
        <v>89450</v>
      </c>
      <c r="F7" s="30"/>
      <c r="H7" s="62" t="s">
        <v>312</v>
      </c>
      <c r="J7" s="31" t="s">
        <v>188</v>
      </c>
      <c r="K7" s="31" t="s">
        <v>1</v>
      </c>
      <c r="L7" s="31"/>
      <c r="M7" s="31"/>
      <c r="N7" s="31" t="s">
        <v>188</v>
      </c>
      <c r="O7" s="31" t="s">
        <v>1</v>
      </c>
      <c r="P7" s="31"/>
    </row>
    <row r="8" spans="1:16" ht="14.45" customHeight="1">
      <c r="A8" t="s">
        <v>93</v>
      </c>
      <c r="B8" t="s">
        <v>188</v>
      </c>
      <c r="C8" t="s">
        <v>318</v>
      </c>
      <c r="D8" s="30">
        <v>2020</v>
      </c>
      <c r="E8" s="30">
        <f>(J9+J14)*1000</f>
        <v>69440</v>
      </c>
      <c r="F8" s="30"/>
      <c r="H8" s="62"/>
      <c r="I8" s="30">
        <v>2019</v>
      </c>
      <c r="J8" s="30">
        <v>17.2</v>
      </c>
      <c r="K8" s="30">
        <v>7.66</v>
      </c>
      <c r="L8" t="s">
        <v>118</v>
      </c>
      <c r="M8">
        <v>2019</v>
      </c>
      <c r="N8">
        <v>110</v>
      </c>
      <c r="O8">
        <v>49</v>
      </c>
      <c r="P8" t="s">
        <v>287</v>
      </c>
    </row>
    <row r="9" spans="1:16" ht="14.45" customHeight="1">
      <c r="A9" t="s">
        <v>93</v>
      </c>
      <c r="B9" t="s">
        <v>188</v>
      </c>
      <c r="C9" t="s">
        <v>318</v>
      </c>
      <c r="D9" s="30">
        <v>2030</v>
      </c>
      <c r="E9" s="30">
        <f>(J10+J15)*1000</f>
        <v>65680</v>
      </c>
      <c r="F9" s="30"/>
      <c r="H9" s="62"/>
      <c r="I9" s="30">
        <v>2020</v>
      </c>
      <c r="J9" s="30">
        <v>17.05</v>
      </c>
      <c r="K9" s="30">
        <v>7.66</v>
      </c>
      <c r="L9" t="s">
        <v>118</v>
      </c>
      <c r="M9">
        <v>2020</v>
      </c>
      <c r="N9">
        <v>109</v>
      </c>
      <c r="O9">
        <v>49</v>
      </c>
      <c r="P9" t="s">
        <v>287</v>
      </c>
    </row>
    <row r="10" spans="1:16">
      <c r="A10" t="s">
        <v>93</v>
      </c>
      <c r="B10" t="s">
        <v>188</v>
      </c>
      <c r="C10" t="s">
        <v>318</v>
      </c>
      <c r="D10" s="30">
        <v>2040</v>
      </c>
      <c r="E10" s="30">
        <f>(J11+J16)*1000</f>
        <v>64430.000000000007</v>
      </c>
      <c r="F10" s="16"/>
      <c r="H10" s="62"/>
      <c r="I10" s="30">
        <v>2030</v>
      </c>
      <c r="J10" s="30">
        <v>17.36</v>
      </c>
      <c r="K10" s="30">
        <v>7.66</v>
      </c>
      <c r="L10" t="s">
        <v>118</v>
      </c>
      <c r="M10">
        <v>2030</v>
      </c>
      <c r="N10">
        <v>111</v>
      </c>
      <c r="O10">
        <v>49</v>
      </c>
      <c r="P10" t="s">
        <v>287</v>
      </c>
    </row>
    <row r="11" spans="1:16">
      <c r="A11" t="s">
        <v>93</v>
      </c>
      <c r="B11" t="s">
        <v>188</v>
      </c>
      <c r="C11" t="s">
        <v>318</v>
      </c>
      <c r="D11" s="30">
        <v>2050</v>
      </c>
      <c r="E11" s="30">
        <f>(J12+J17)*1000</f>
        <v>68340</v>
      </c>
      <c r="H11" s="62"/>
      <c r="I11" s="30">
        <v>2040</v>
      </c>
      <c r="J11" s="30">
        <v>17.670000000000002</v>
      </c>
      <c r="K11" s="30">
        <v>7.66</v>
      </c>
      <c r="L11" t="s">
        <v>118</v>
      </c>
      <c r="M11">
        <v>2040</v>
      </c>
      <c r="N11">
        <v>113</v>
      </c>
      <c r="O11">
        <v>49</v>
      </c>
      <c r="P11" t="s">
        <v>287</v>
      </c>
    </row>
    <row r="12" spans="1:16">
      <c r="F12" s="16"/>
      <c r="H12" s="62"/>
      <c r="I12" s="30">
        <v>2050</v>
      </c>
      <c r="J12" s="30">
        <v>18.14</v>
      </c>
      <c r="K12" s="30">
        <v>7.66</v>
      </c>
      <c r="L12" t="s">
        <v>118</v>
      </c>
      <c r="M12">
        <v>2050</v>
      </c>
      <c r="N12">
        <v>116</v>
      </c>
      <c r="O12">
        <v>49</v>
      </c>
      <c r="P12" t="s">
        <v>287</v>
      </c>
    </row>
    <row r="13" spans="1:16">
      <c r="F13" s="30"/>
      <c r="H13" s="62"/>
      <c r="I13" s="30">
        <v>2019</v>
      </c>
      <c r="J13" s="30">
        <v>72.25</v>
      </c>
      <c r="K13" s="30">
        <v>2.97</v>
      </c>
      <c r="L13" s="30" t="s">
        <v>306</v>
      </c>
      <c r="M13">
        <v>2019</v>
      </c>
      <c r="N13">
        <v>462</v>
      </c>
      <c r="O13">
        <v>19</v>
      </c>
      <c r="P13" t="s">
        <v>287</v>
      </c>
    </row>
    <row r="14" spans="1:16">
      <c r="F14" s="30"/>
      <c r="H14" s="62"/>
      <c r="I14" s="30">
        <v>2020</v>
      </c>
      <c r="J14" s="30">
        <v>52.39</v>
      </c>
      <c r="K14" s="30">
        <v>2.97</v>
      </c>
      <c r="L14" s="30" t="s">
        <v>306</v>
      </c>
      <c r="M14">
        <v>2020</v>
      </c>
      <c r="N14">
        <v>335</v>
      </c>
      <c r="O14">
        <v>19</v>
      </c>
      <c r="P14" t="s">
        <v>287</v>
      </c>
    </row>
    <row r="15" spans="1:16">
      <c r="F15" s="30"/>
      <c r="H15" s="62"/>
      <c r="I15" s="30">
        <v>2030</v>
      </c>
      <c r="J15" s="30">
        <v>48.32</v>
      </c>
      <c r="K15" s="30">
        <v>3.44</v>
      </c>
      <c r="L15" s="30" t="s">
        <v>306</v>
      </c>
      <c r="M15">
        <v>2030</v>
      </c>
      <c r="N15">
        <v>309</v>
      </c>
      <c r="O15">
        <v>22</v>
      </c>
      <c r="P15" t="s">
        <v>287</v>
      </c>
    </row>
    <row r="16" spans="1:16">
      <c r="F16" s="30"/>
      <c r="H16" s="62"/>
      <c r="I16" s="30">
        <v>2040</v>
      </c>
      <c r="J16" s="30">
        <v>46.76</v>
      </c>
      <c r="K16" s="30">
        <v>3.91</v>
      </c>
      <c r="L16" s="30" t="s">
        <v>306</v>
      </c>
      <c r="M16">
        <v>2040</v>
      </c>
      <c r="N16">
        <v>299</v>
      </c>
      <c r="O16">
        <v>25</v>
      </c>
      <c r="P16" t="s">
        <v>287</v>
      </c>
    </row>
    <row r="17" spans="5:16">
      <c r="F17" s="30"/>
      <c r="H17" s="62"/>
      <c r="I17" s="30">
        <v>2050</v>
      </c>
      <c r="J17" s="30">
        <v>50.2</v>
      </c>
      <c r="K17" s="30">
        <v>4.38</v>
      </c>
      <c r="L17" s="30" t="s">
        <v>306</v>
      </c>
      <c r="M17">
        <v>2050</v>
      </c>
      <c r="N17">
        <v>321</v>
      </c>
      <c r="O17">
        <v>28</v>
      </c>
      <c r="P17" t="s">
        <v>287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286</v>
      </c>
      <c r="B1" t="s">
        <v>313</v>
      </c>
      <c r="C1" t="s">
        <v>314</v>
      </c>
      <c r="D1" t="s">
        <v>89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286</v>
      </c>
      <c r="B1" t="s">
        <v>188</v>
      </c>
      <c r="D1" t="s">
        <v>302</v>
      </c>
    </row>
    <row r="2" spans="1:4">
      <c r="A2">
        <v>2019</v>
      </c>
      <c r="B2">
        <v>19.7</v>
      </c>
      <c r="D2" t="s">
        <v>233</v>
      </c>
    </row>
    <row r="3" spans="1:4">
      <c r="A3">
        <v>2020</v>
      </c>
      <c r="B3">
        <v>20.399999999999999</v>
      </c>
      <c r="D3" t="s">
        <v>233</v>
      </c>
    </row>
    <row r="4" spans="1:4">
      <c r="A4">
        <v>2021</v>
      </c>
      <c r="B4">
        <v>21.7</v>
      </c>
      <c r="D4" t="s">
        <v>233</v>
      </c>
    </row>
    <row r="5" spans="1:4">
      <c r="A5">
        <v>2030</v>
      </c>
      <c r="B5">
        <v>53</v>
      </c>
      <c r="D5" t="s">
        <v>233</v>
      </c>
    </row>
    <row r="6" spans="1:4">
      <c r="A6">
        <v>2040</v>
      </c>
      <c r="B6">
        <v>100</v>
      </c>
      <c r="D6" t="s">
        <v>233</v>
      </c>
    </row>
    <row r="7" spans="1:4">
      <c r="A7">
        <v>2050</v>
      </c>
      <c r="B7">
        <v>120</v>
      </c>
      <c r="D7" t="s">
        <v>233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147</v>
      </c>
      <c r="B1" s="5" t="s">
        <v>134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108</v>
      </c>
      <c r="M1" t="s">
        <v>290</v>
      </c>
      <c r="N1" t="s">
        <v>291</v>
      </c>
      <c r="O1">
        <v>93.904775180000001</v>
      </c>
    </row>
    <row r="2" spans="1:15">
      <c r="A2" t="s">
        <v>93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109</v>
      </c>
      <c r="M2" t="s">
        <v>290</v>
      </c>
      <c r="N2" t="s">
        <v>291</v>
      </c>
      <c r="O2">
        <v>97.012060739999995</v>
      </c>
    </row>
    <row r="3" spans="1:15">
      <c r="A3" t="s">
        <v>94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110</v>
      </c>
      <c r="M3" t="s">
        <v>290</v>
      </c>
      <c r="N3" t="s">
        <v>291</v>
      </c>
      <c r="O3">
        <v>796.91070000000002</v>
      </c>
    </row>
    <row r="4" spans="1:15">
      <c r="A4" t="s">
        <v>112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112</v>
      </c>
      <c r="M4" t="s">
        <v>290</v>
      </c>
      <c r="N4" t="s">
        <v>291</v>
      </c>
      <c r="O4">
        <v>10.29</v>
      </c>
    </row>
    <row r="5" spans="1:15">
      <c r="A5" t="s">
        <v>113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113</v>
      </c>
      <c r="M5" t="s">
        <v>290</v>
      </c>
      <c r="N5" t="s">
        <v>291</v>
      </c>
      <c r="O5">
        <v>42.191125290000002</v>
      </c>
    </row>
    <row r="6" spans="1:15">
      <c r="A6" t="s">
        <v>114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108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109</v>
      </c>
    </row>
    <row r="9" spans="1:15">
      <c r="A9" t="s">
        <v>110</v>
      </c>
      <c r="B9">
        <v>0.01</v>
      </c>
    </row>
    <row r="10" spans="1:15">
      <c r="A10" t="s">
        <v>111</v>
      </c>
    </row>
    <row r="11" spans="1:15">
      <c r="A11" t="s">
        <v>97</v>
      </c>
    </row>
    <row r="12" spans="1:15">
      <c r="A12" t="s">
        <v>98</v>
      </c>
    </row>
    <row r="13" spans="1:15">
      <c r="A13" t="s">
        <v>99</v>
      </c>
    </row>
    <row r="14" spans="1:15">
      <c r="A14" t="s">
        <v>100</v>
      </c>
      <c r="B14">
        <v>0.01</v>
      </c>
    </row>
    <row r="15" spans="1:15">
      <c r="A15" t="s">
        <v>101</v>
      </c>
    </row>
    <row r="16" spans="1:15">
      <c r="A16" t="s">
        <v>102</v>
      </c>
      <c r="B16">
        <f t="shared" ref="B16" si="0">B14</f>
        <v>0.01</v>
      </c>
    </row>
    <row r="17" spans="1:2">
      <c r="A17" t="s">
        <v>103</v>
      </c>
    </row>
    <row r="18" spans="1:2">
      <c r="A18" t="s">
        <v>81</v>
      </c>
      <c r="B18">
        <v>0.01</v>
      </c>
    </row>
    <row r="19" spans="1:2">
      <c r="A19" t="s">
        <v>95</v>
      </c>
    </row>
    <row r="20" spans="1:2">
      <c r="A20" t="s">
        <v>96</v>
      </c>
    </row>
    <row r="21" spans="1:2">
      <c r="A21" t="s">
        <v>79</v>
      </c>
    </row>
    <row r="22" spans="1:2">
      <c r="A22" t="s">
        <v>47</v>
      </c>
      <c r="B22">
        <v>0.01</v>
      </c>
    </row>
    <row r="23" spans="1:2">
      <c r="A23" t="s">
        <v>104</v>
      </c>
    </row>
    <row r="24" spans="1:2">
      <c r="A24" t="s">
        <v>105</v>
      </c>
    </row>
    <row r="25" spans="1:2">
      <c r="A25" t="s">
        <v>106</v>
      </c>
      <c r="B25">
        <v>0.01</v>
      </c>
    </row>
    <row r="26" spans="1:2">
      <c r="A26" t="s">
        <v>107</v>
      </c>
    </row>
    <row r="27" spans="1:2" ht="12.95" customHeight="1">
      <c r="A27" s="2" t="s">
        <v>172</v>
      </c>
      <c r="B27" s="8">
        <v>0.2</v>
      </c>
    </row>
    <row r="28" spans="1:2">
      <c r="A28" s="2" t="s">
        <v>171</v>
      </c>
      <c r="B28" s="8">
        <v>0.2</v>
      </c>
    </row>
    <row r="29" spans="1:2">
      <c r="A29" s="11" t="s">
        <v>176</v>
      </c>
      <c r="B29">
        <v>0.01</v>
      </c>
    </row>
    <row r="30" spans="1:2">
      <c r="A30" s="11" t="s">
        <v>177</v>
      </c>
      <c r="B30">
        <v>0.01</v>
      </c>
    </row>
    <row r="31" spans="1:2">
      <c r="A31" s="11" t="s">
        <v>178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E8" sqref="E8"/>
    </sheetView>
  </sheetViews>
  <sheetFormatPr defaultRowHeight="15"/>
  <cols>
    <col min="1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214</v>
      </c>
      <c r="B1" s="13" t="s">
        <v>215</v>
      </c>
      <c r="C1" s="13" t="s">
        <v>213</v>
      </c>
      <c r="E1" t="s">
        <v>325</v>
      </c>
    </row>
    <row r="2" spans="1:5">
      <c r="A2" s="13" t="s">
        <v>120</v>
      </c>
      <c r="B2" s="13" t="s">
        <v>181</v>
      </c>
      <c r="C2" s="13">
        <v>1</v>
      </c>
      <c r="E2" s="20"/>
    </row>
    <row r="3" spans="1:5">
      <c r="A3" s="13" t="s">
        <v>124</v>
      </c>
      <c r="B3" s="13" t="s">
        <v>195</v>
      </c>
      <c r="C3" s="13">
        <v>2</v>
      </c>
      <c r="E3" s="20"/>
    </row>
    <row r="4" spans="1:5">
      <c r="A4" s="13" t="s">
        <v>128</v>
      </c>
      <c r="B4" s="13" t="s">
        <v>288</v>
      </c>
      <c r="C4" s="13">
        <v>3</v>
      </c>
    </row>
    <row r="5" spans="1:5">
      <c r="A5" s="13" t="s">
        <v>116</v>
      </c>
      <c r="B5" s="49" t="s">
        <v>116</v>
      </c>
      <c r="C5" s="13">
        <v>4</v>
      </c>
    </row>
    <row r="6" spans="1:5">
      <c r="A6" s="13" t="s">
        <v>121</v>
      </c>
      <c r="B6" s="13" t="s">
        <v>180</v>
      </c>
      <c r="C6" s="13">
        <v>5</v>
      </c>
      <c r="E6" s="20"/>
    </row>
    <row r="7" spans="1:5">
      <c r="A7" s="13" t="s">
        <v>122</v>
      </c>
      <c r="B7" s="49" t="s">
        <v>196</v>
      </c>
      <c r="C7" s="13">
        <v>6</v>
      </c>
    </row>
    <row r="8" spans="1:5">
      <c r="A8" s="13" t="s">
        <v>123</v>
      </c>
      <c r="B8" s="49" t="s">
        <v>197</v>
      </c>
      <c r="C8" s="13">
        <v>7</v>
      </c>
    </row>
    <row r="9" spans="1:5">
      <c r="A9" s="13" t="s">
        <v>125</v>
      </c>
      <c r="B9" s="13" t="s">
        <v>179</v>
      </c>
      <c r="C9" s="13">
        <v>8</v>
      </c>
      <c r="E9" s="20"/>
    </row>
    <row r="10" spans="1:5">
      <c r="A10" s="13" t="s">
        <v>126</v>
      </c>
      <c r="B10" s="13" t="s">
        <v>87</v>
      </c>
      <c r="C10" s="13">
        <v>9</v>
      </c>
    </row>
    <row r="11" spans="1:5">
      <c r="A11" s="13" t="s">
        <v>127</v>
      </c>
      <c r="B11" s="49" t="s">
        <v>198</v>
      </c>
      <c r="C11" s="13">
        <v>10</v>
      </c>
    </row>
    <row r="12" spans="1:5">
      <c r="A12" s="13" t="s">
        <v>118</v>
      </c>
      <c r="B12" s="49" t="s">
        <v>239</v>
      </c>
      <c r="C12" s="13">
        <v>11</v>
      </c>
    </row>
    <row r="13" spans="1:5">
      <c r="A13" s="13" t="s">
        <v>117</v>
      </c>
      <c r="B13" s="49" t="s">
        <v>199</v>
      </c>
      <c r="C13" s="13">
        <v>12</v>
      </c>
    </row>
    <row r="14" spans="1:5">
      <c r="A14" s="13" t="s">
        <v>129</v>
      </c>
      <c r="B14" s="13" t="s">
        <v>76</v>
      </c>
      <c r="C14" s="13">
        <v>13</v>
      </c>
    </row>
    <row r="15" spans="1:5">
      <c r="A15" s="13" t="s">
        <v>382</v>
      </c>
      <c r="B15" s="49" t="s">
        <v>382</v>
      </c>
      <c r="C15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331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332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333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334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335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336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337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338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339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340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341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342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343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344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401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331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332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333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334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335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336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337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338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339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340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341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342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343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344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401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346</v>
      </c>
      <c r="B38" t="s">
        <v>347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331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332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333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334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335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336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337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338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339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308</v>
      </c>
    </row>
    <row r="4" spans="4:14">
      <c r="N4" t="s">
        <v>309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156</v>
      </c>
      <c r="B1" s="7" t="s">
        <v>157</v>
      </c>
      <c r="C1" s="7" t="s">
        <v>173</v>
      </c>
      <c r="D1" s="7" t="s">
        <v>158</v>
      </c>
      <c r="E1" s="7" t="s">
        <v>169</v>
      </c>
      <c r="F1" s="7" t="s">
        <v>159</v>
      </c>
      <c r="G1" s="7" t="s">
        <v>174</v>
      </c>
      <c r="H1" s="7" t="s">
        <v>160</v>
      </c>
      <c r="I1" s="7" t="s">
        <v>168</v>
      </c>
    </row>
    <row r="2" spans="1:9" ht="30">
      <c r="A2" t="s">
        <v>100</v>
      </c>
      <c r="B2" s="2" t="s">
        <v>161</v>
      </c>
      <c r="C2" t="s">
        <v>144</v>
      </c>
      <c r="D2" t="s">
        <v>2</v>
      </c>
      <c r="E2" t="s">
        <v>162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110</v>
      </c>
      <c r="B3" s="2" t="s">
        <v>161</v>
      </c>
      <c r="C3" t="s">
        <v>144</v>
      </c>
      <c r="D3" t="s">
        <v>2</v>
      </c>
      <c r="E3" t="s">
        <v>162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113</v>
      </c>
      <c r="B4" s="2" t="s">
        <v>161</v>
      </c>
      <c r="C4" t="s">
        <v>144</v>
      </c>
      <c r="D4" t="s">
        <v>2</v>
      </c>
      <c r="E4" t="s">
        <v>162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93</v>
      </c>
      <c r="B5" s="2" t="s">
        <v>165</v>
      </c>
      <c r="C5" t="s">
        <v>144</v>
      </c>
      <c r="D5" t="s">
        <v>2</v>
      </c>
      <c r="E5" t="s">
        <v>162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102</v>
      </c>
      <c r="B6" s="2" t="s">
        <v>161</v>
      </c>
      <c r="C6" t="s">
        <v>144</v>
      </c>
      <c r="D6" t="s">
        <v>2</v>
      </c>
      <c r="E6" t="s">
        <v>162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106</v>
      </c>
      <c r="B7" s="2" t="s">
        <v>161</v>
      </c>
      <c r="C7" t="s">
        <v>143</v>
      </c>
      <c r="D7" t="s">
        <v>2</v>
      </c>
      <c r="E7" t="s">
        <v>162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166</v>
      </c>
      <c r="B8" s="2" t="s">
        <v>165</v>
      </c>
      <c r="C8" t="s">
        <v>143</v>
      </c>
      <c r="D8" t="s">
        <v>2</v>
      </c>
      <c r="E8" t="s">
        <v>162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112</v>
      </c>
      <c r="B9" s="2" t="s">
        <v>161</v>
      </c>
      <c r="C9" t="s">
        <v>144</v>
      </c>
      <c r="D9" t="s">
        <v>2</v>
      </c>
      <c r="E9" t="s">
        <v>162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101</v>
      </c>
      <c r="B10" s="2" t="s">
        <v>161</v>
      </c>
      <c r="C10" t="s">
        <v>143</v>
      </c>
      <c r="D10" t="s">
        <v>2</v>
      </c>
      <c r="E10" t="s">
        <v>162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81</v>
      </c>
      <c r="B11" s="2" t="s">
        <v>161</v>
      </c>
      <c r="C11" t="s">
        <v>143</v>
      </c>
      <c r="D11" t="s">
        <v>2</v>
      </c>
      <c r="E11" t="s">
        <v>162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171</v>
      </c>
      <c r="B12" s="2" t="s">
        <v>167</v>
      </c>
      <c r="C12" t="s">
        <v>170</v>
      </c>
      <c r="D12" t="s">
        <v>2</v>
      </c>
      <c r="E12" t="s">
        <v>163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172</v>
      </c>
      <c r="B13" s="2" t="s">
        <v>167</v>
      </c>
      <c r="C13" t="s">
        <v>170</v>
      </c>
      <c r="D13" t="s">
        <v>2</v>
      </c>
      <c r="E13" t="s">
        <v>162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191</v>
      </c>
      <c r="B1" s="13" t="s">
        <v>293</v>
      </c>
      <c r="C1" s="13" t="s">
        <v>301</v>
      </c>
    </row>
    <row r="2" spans="1:3">
      <c r="A2" s="13" t="s">
        <v>299</v>
      </c>
      <c r="B2" s="13" t="s">
        <v>1</v>
      </c>
      <c r="C2" s="13" t="s">
        <v>415</v>
      </c>
    </row>
    <row r="3" spans="1:3">
      <c r="A3" s="13" t="s">
        <v>298</v>
      </c>
      <c r="B3" s="13" t="s">
        <v>1</v>
      </c>
      <c r="C3" s="13" t="s">
        <v>416</v>
      </c>
    </row>
    <row r="4" spans="1:3">
      <c r="A4" s="13" t="s">
        <v>300</v>
      </c>
      <c r="B4" s="13" t="s">
        <v>1</v>
      </c>
      <c r="C4" s="13" t="s">
        <v>413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B21" sqref="B2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241</v>
      </c>
      <c r="G1" s="13" t="s">
        <v>411</v>
      </c>
      <c r="H1" s="13" t="s">
        <v>433</v>
      </c>
    </row>
    <row r="2" spans="1:8">
      <c r="A2" s="13" t="s">
        <v>235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188</v>
      </c>
      <c r="G2" s="13">
        <v>1</v>
      </c>
      <c r="H2" s="13">
        <v>1</v>
      </c>
    </row>
    <row r="3" spans="1:8">
      <c r="A3" s="13" t="s">
        <v>240</v>
      </c>
      <c r="B3" s="13">
        <v>0</v>
      </c>
      <c r="C3" s="13">
        <v>0.02</v>
      </c>
      <c r="D3" s="13">
        <v>0.05</v>
      </c>
      <c r="E3" s="13">
        <v>46000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209</v>
      </c>
      <c r="B1" s="50" t="s">
        <v>248</v>
      </c>
      <c r="C1" s="50" t="s">
        <v>249</v>
      </c>
      <c r="D1" s="50" t="s">
        <v>4</v>
      </c>
      <c r="E1" s="50" t="s">
        <v>410</v>
      </c>
      <c r="F1" s="50" t="s">
        <v>405</v>
      </c>
      <c r="G1" s="50" t="s">
        <v>409</v>
      </c>
      <c r="H1" s="50" t="s">
        <v>19</v>
      </c>
      <c r="I1" s="50" t="s">
        <v>245</v>
      </c>
      <c r="J1" s="50" t="s">
        <v>250</v>
      </c>
      <c r="L1" t="s">
        <v>445</v>
      </c>
    </row>
    <row r="2" spans="1:12">
      <c r="A2" s="13" t="s">
        <v>246</v>
      </c>
      <c r="B2" s="13">
        <v>800</v>
      </c>
      <c r="C2" s="13">
        <v>0.15</v>
      </c>
      <c r="D2" s="13" t="s">
        <v>188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446</v>
      </c>
    </row>
    <row r="3" spans="1:12">
      <c r="A3" s="13" t="s">
        <v>247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447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442</v>
      </c>
      <c r="C1" s="13" t="s">
        <v>241</v>
      </c>
    </row>
    <row r="2" spans="1:3">
      <c r="A2" s="13" t="s">
        <v>441</v>
      </c>
      <c r="B2" s="13">
        <v>500</v>
      </c>
      <c r="C2" s="13" t="s">
        <v>188</v>
      </c>
    </row>
    <row r="3" spans="1:3">
      <c r="A3" s="13" t="s">
        <v>440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241</v>
      </c>
      <c r="F1" s="44" t="s">
        <v>402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188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286</v>
      </c>
      <c r="B1" s="13" t="s">
        <v>403</v>
      </c>
    </row>
    <row r="2" spans="1:9">
      <c r="A2" s="13">
        <v>2020</v>
      </c>
      <c r="B2" s="13">
        <v>20000</v>
      </c>
      <c r="E2" t="s">
        <v>448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449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</vt:lpstr>
      <vt:lpstr>LSyearly</vt:lpstr>
      <vt:lpstr>Dismantled</vt:lpstr>
      <vt:lpstr>weatherYears40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2024-02-29T15:15:07Z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