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4B1A8CA-331C-4387-BB4B-DFE9B5CA5520}" xr6:coauthVersionLast="47" xr6:coauthVersionMax="47" xr10:uidLastSave="{00000000-0000-0000-0000-000000000000}"/>
  <bookViews>
    <workbookView xWindow="-120" yWindow="-16320" windowWidth="29040" windowHeight="158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SubscriptionOperators" sheetId="70" r:id="rId5"/>
    <sheet name="CapacityMarkets" sheetId="27" r:id="rId6"/>
    <sheet name="StrategicReserveOperator" sheetId="47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TechnologyTrends" sheetId="63" r:id="rId13"/>
    <sheet name="weatherYears" sheetId="60" r:id="rId14"/>
    <sheet name="weatherYears40" sheetId="61" r:id="rId15"/>
    <sheet name="weatherYearsOLD" sheetId="66" r:id="rId16"/>
    <sheet name="EnergyProducers" sheetId="17" r:id="rId17"/>
    <sheet name="ElectricitySpotMarkets" sheetId="14" r:id="rId18"/>
    <sheet name="LoadShifterCap" sheetId="64" r:id="rId19"/>
    <sheet name="LoadShedders" sheetId="65" r:id="rId20"/>
    <sheet name="LoadShedders2" sheetId="68" r:id="rId21"/>
    <sheet name="VOLL" sheetId="69" r:id="rId22"/>
    <sheet name="TechnologyTargets" sheetId="26" r:id="rId23"/>
    <sheet name="YearlyTargets" sheetId="52" r:id="rId24"/>
    <sheet name="yearlyCO2" sheetId="53" r:id="rId25"/>
    <sheet name="technologyPotentials" sheetId="51" r:id="rId26"/>
    <sheet name="Dismantled" sheetId="49" r:id="rId27"/>
    <sheet name="StepTrends" sheetId="18" r:id="rId28"/>
    <sheet name="EnergyConsumers" sheetId="16" r:id="rId29"/>
    <sheet name="yearlytechnologyPotentials2" sheetId="58" r:id="rId30"/>
    <sheet name="graphs" sheetId="56" r:id="rId31"/>
    <sheet name="CO2DE" sheetId="44" r:id="rId32"/>
    <sheet name="backup" sheetId="50" r:id="rId33"/>
    <sheet name="sources" sheetId="54" r:id="rId34"/>
    <sheet name="NewTechnologies" sheetId="35" r:id="rId35"/>
  </sheets>
  <externalReferences>
    <externalReference r:id="rId36"/>
  </externalReferences>
  <definedNames>
    <definedName name="_xlnm._FilterDatabase" localSheetId="10" hidden="1">CandidatePowerPlants!$A$1:$D$1</definedName>
    <definedName name="_xlnm._FilterDatabase" localSheetId="1" hidden="1">dictTech!$A$1:$D$1</definedName>
    <definedName name="_xlnm._FilterDatabase" localSheetId="16" hidden="1">EnergyProducers!#REF!</definedName>
    <definedName name="_xlnm._FilterDatabase" localSheetId="34" hidden="1">NewTechnologies!$A$1:$I$11</definedName>
    <definedName name="_xlnm._FilterDatabase" localSheetId="11" hidden="1">TechnologiesEmlab!$A$1:$AD$1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8" l="1"/>
  <c r="I4" i="68"/>
  <c r="I5" i="68"/>
  <c r="I6" i="68"/>
  <c r="I2" i="68"/>
  <c r="J2" i="68"/>
  <c r="J14" i="65"/>
  <c r="D23" i="33" l="1"/>
  <c r="C23" i="33"/>
  <c r="D22" i="33"/>
  <c r="C22" i="33"/>
  <c r="D15" i="33"/>
  <c r="C15" i="33"/>
  <c r="G2" i="65"/>
  <c r="I3" i="65"/>
  <c r="I4" i="65"/>
  <c r="I5" i="65"/>
  <c r="I2" i="65"/>
  <c r="G5" i="65"/>
  <c r="C3" i="68"/>
  <c r="C4" i="68"/>
  <c r="C5" i="68"/>
  <c r="C6" i="68"/>
  <c r="C2" i="68"/>
  <c r="B2" i="68"/>
  <c r="B3" i="68"/>
  <c r="B4" i="68"/>
  <c r="B5" i="68"/>
  <c r="B6" i="68"/>
  <c r="E2" i="68"/>
  <c r="H2" i="68" s="1"/>
  <c r="H3" i="68" s="1"/>
  <c r="H4" i="68" s="1"/>
  <c r="H5" i="68" s="1"/>
  <c r="H6" i="68" s="1"/>
  <c r="D7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<sst xmlns="http://schemas.openxmlformats.org/spreadsheetml/2006/main" count="1116" uniqueCount="493">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</sst>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46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20"/>
  <sheetViews>
    <sheetView workbookViewId="0">
      <selection activeCell="J14" sqref="J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482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481</v>
      </c>
    </row>
    <row r="11" spans="1:12">
      <c r="J11" s="70">
        <v>40000</v>
      </c>
    </row>
    <row r="13" spans="1:12">
      <c r="J13" t="s">
        <v>489</v>
      </c>
    </row>
    <row r="14" spans="1:12">
      <c r="J14">
        <f>AVERAGE(I2:I5)</f>
        <v>40000</v>
      </c>
    </row>
    <row r="16" spans="1:12">
      <c r="E16" s="27"/>
    </row>
    <row r="20" spans="5:5">
      <c r="E20" s="27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K22"/>
  <sheetViews>
    <sheetView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482</v>
      </c>
      <c r="H1" t="s">
        <v>485</v>
      </c>
      <c r="I1" t="s">
        <v>487</v>
      </c>
      <c r="J1" t="s">
        <v>488</v>
      </c>
      <c r="K1" t="s">
        <v>484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86</v>
      </c>
      <c r="E2" s="61">
        <f>1-SUM(E3:E8)</f>
        <v>0.8</v>
      </c>
      <c r="F2" s="18">
        <v>6</v>
      </c>
      <c r="H2">
        <f>E2*H14</f>
        <v>36800</v>
      </c>
      <c r="I2" s="18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86</v>
      </c>
      <c r="E3" s="61">
        <v>0.05</v>
      </c>
      <c r="F3" s="18">
        <v>10</v>
      </c>
      <c r="H3">
        <f>E3*H14+H2</f>
        <v>39100</v>
      </c>
      <c r="I3" s="18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86</v>
      </c>
      <c r="E4" s="61">
        <v>0.05</v>
      </c>
      <c r="F4" s="18">
        <v>20</v>
      </c>
      <c r="H4">
        <f t="shared" ref="H4:H6" si="2">E4*43000+H3</f>
        <v>41250</v>
      </c>
      <c r="I4" s="18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86</v>
      </c>
      <c r="E5" s="61">
        <v>0.05</v>
      </c>
      <c r="F5" s="18">
        <v>30</v>
      </c>
      <c r="H5">
        <f t="shared" si="2"/>
        <v>43400</v>
      </c>
      <c r="I5" s="18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86</v>
      </c>
      <c r="E6" s="61">
        <v>0.05</v>
      </c>
      <c r="F6" s="18">
        <v>40</v>
      </c>
      <c r="H6">
        <f t="shared" si="2"/>
        <v>45550</v>
      </c>
      <c r="I6" s="18">
        <f>J6/F6</f>
        <v>500</v>
      </c>
      <c r="J6">
        <v>20000</v>
      </c>
    </row>
    <row r="7" spans="1:11">
      <c r="A7" t="s">
        <v>124</v>
      </c>
      <c r="B7" t="s">
        <v>435</v>
      </c>
      <c r="C7" t="s">
        <v>448</v>
      </c>
      <c r="D7">
        <f>29090</f>
        <v>29090</v>
      </c>
      <c r="E7" t="s">
        <v>86</v>
      </c>
      <c r="I7" t="s">
        <v>86</v>
      </c>
    </row>
    <row r="8" spans="1:11">
      <c r="E8" s="61"/>
      <c r="F8" s="18"/>
      <c r="I8" s="18"/>
    </row>
    <row r="13" spans="1:11">
      <c r="G13" s="70" t="s">
        <v>481</v>
      </c>
      <c r="H13" s="70" t="s">
        <v>486</v>
      </c>
    </row>
    <row r="14" spans="1:11">
      <c r="G14" s="70">
        <v>47000</v>
      </c>
      <c r="H14" s="70">
        <v>46000</v>
      </c>
    </row>
    <row r="19" spans="5:7">
      <c r="F19" s="61"/>
    </row>
    <row r="20" spans="5:7">
      <c r="F20" s="61"/>
      <c r="G20" s="18"/>
    </row>
    <row r="21" spans="5:7">
      <c r="F21" s="61"/>
    </row>
    <row r="22" spans="5:7">
      <c r="E22" s="18"/>
      <c r="F22" s="61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F10"/>
  <sheetViews>
    <sheetView workbookViewId="0">
      <selection activeCell="S23" sqref="S23"/>
    </sheetView>
  </sheetViews>
  <sheetFormatPr defaultRowHeight="15"/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2050</v>
      </c>
      <c r="B2" s="18">
        <v>7833.333333333333</v>
      </c>
      <c r="C2">
        <v>5750</v>
      </c>
      <c r="D2">
        <v>4600</v>
      </c>
      <c r="E2">
        <v>1533.3333333333333</v>
      </c>
      <c r="F2">
        <v>1150</v>
      </c>
    </row>
    <row r="9" spans="1:6">
      <c r="F9" s="61"/>
    </row>
    <row r="10" spans="1:6">
      <c r="E10" s="18"/>
      <c r="F10" s="6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V29" sqref="V29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-0.249977111117893"/>
  </sheetPr>
  <dimension ref="A1:C3"/>
  <sheetViews>
    <sheetView tabSelected="1" workbookViewId="0">
      <selection activeCell="E28" sqref="E28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5" t="s">
        <v>0</v>
      </c>
      <c r="B1" s="15" t="s">
        <v>492</v>
      </c>
      <c r="C1" s="15" t="s">
        <v>244</v>
      </c>
    </row>
    <row r="2" spans="1:3">
      <c r="A2" s="15" t="s">
        <v>491</v>
      </c>
      <c r="B2" s="15">
        <v>500</v>
      </c>
      <c r="C2" s="15" t="s">
        <v>190</v>
      </c>
    </row>
    <row r="3" spans="1:3">
      <c r="A3" s="15" t="s">
        <v>490</v>
      </c>
      <c r="B3" s="15">
        <v>500</v>
      </c>
      <c r="C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B25" sqref="B2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483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46000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46000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explanation</vt:lpstr>
      <vt:lpstr>dictTech</vt:lpstr>
      <vt:lpstr>dictFuel</vt:lpstr>
      <vt:lpstr>dictvariables</vt:lpstr>
      <vt:lpstr>CapacitySubscriptionOperators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2024-02-27T11:07:51Z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