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C468F60F-84FF-43B8-B8FB-9EBA22AF6B43}" xr6:coauthVersionLast="47" xr6:coauthVersionMax="47" xr10:uidLastSave="{00000000-0000-0000-0000-000000000000}"/>
  <bookViews>
    <workbookView xWindow="-120" yWindow="-16320" windowWidth="28110" windowHeight="16440" tabRatio="999" firstSheet="3" activeTab="9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investmentCosts" sheetId="27" r:id="rId7"/>
    <sheet name="unit2020" sheetId="11" r:id="rId8"/>
    <sheet name="unit2030" sheetId="17" r:id="rId9"/>
    <sheet name="unit2050" sheetId="19" r:id="rId10"/>
    <sheet name="unitcostsgraph" sheetId="29" r:id="rId11"/>
    <sheet name="screening curve" sheetId="18" r:id="rId12"/>
    <sheet name="node2020" sheetId="10" r:id="rId13"/>
    <sheet name="unit2030-noneWRONG" sheetId="16" r:id="rId14"/>
    <sheet name="flow__unit" sheetId="7" r:id="rId15"/>
    <sheet name="unit2040-2050" sheetId="6" r:id="rId16"/>
    <sheet name="unit2030-none_traderes" sheetId="12" r:id="rId17"/>
    <sheet name="grid__node__unit__io" sheetId="8" r:id="rId18"/>
  </sheets>
  <definedNames>
    <definedName name="_xlnm._FilterDatabase" localSheetId="6" hidden="1">investmentCosts!$A$1:$C$33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1" l="1"/>
  <c r="K5" i="11"/>
  <c r="C6" i="27" l="1"/>
  <c r="B2" i="11"/>
  <c r="B4" i="19" l="1"/>
  <c r="D2" i="19" l="1"/>
  <c r="C3" i="18" l="1"/>
  <c r="D3" i="18"/>
  <c r="E3" i="18"/>
  <c r="F3" i="18"/>
  <c r="G3" i="18"/>
  <c r="H3" i="18"/>
  <c r="I3" i="18"/>
  <c r="J3" i="18"/>
  <c r="K3" i="18"/>
  <c r="L3" i="18"/>
  <c r="M3" i="18"/>
  <c r="N3" i="18"/>
  <c r="O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B5" i="18"/>
  <c r="B4" i="18"/>
  <c r="B3" i="18"/>
  <c r="J6" i="11"/>
  <c r="B5" i="11"/>
  <c r="B4" i="11"/>
  <c r="B3" i="11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G49" i="18"/>
  <c r="E50" i="18"/>
  <c r="F50" i="18"/>
  <c r="H51" i="18"/>
  <c r="E52" i="18"/>
  <c r="F52" i="18"/>
  <c r="G52" i="18"/>
  <c r="H53" i="18"/>
  <c r="E54" i="18"/>
  <c r="F54" i="18"/>
  <c r="G54" i="18"/>
  <c r="H55" i="18"/>
  <c r="E56" i="18"/>
  <c r="F56" i="18"/>
  <c r="G56" i="18"/>
  <c r="H57" i="18"/>
  <c r="E58" i="18"/>
  <c r="F58" i="18"/>
  <c r="G58" i="18"/>
  <c r="H59" i="18"/>
  <c r="E60" i="18"/>
  <c r="F60" i="18"/>
  <c r="G60" i="18"/>
  <c r="G61" i="18"/>
  <c r="H61" i="18"/>
  <c r="E62" i="18"/>
  <c r="F62" i="18"/>
  <c r="G62" i="18"/>
  <c r="G63" i="18"/>
  <c r="H63" i="18"/>
  <c r="E64" i="18"/>
  <c r="F64" i="18"/>
  <c r="G64" i="18"/>
  <c r="G65" i="18"/>
  <c r="H65" i="18"/>
  <c r="E66" i="18"/>
  <c r="F66" i="18"/>
  <c r="G66" i="18"/>
  <c r="G67" i="18"/>
  <c r="H67" i="18"/>
  <c r="E68" i="18"/>
  <c r="F68" i="18"/>
  <c r="G68" i="18"/>
  <c r="G69" i="18"/>
  <c r="H69" i="18"/>
  <c r="E70" i="18"/>
  <c r="F70" i="18"/>
  <c r="G70" i="18"/>
  <c r="G71" i="18"/>
  <c r="H71" i="18"/>
  <c r="E72" i="18"/>
  <c r="F72" i="18"/>
  <c r="G72" i="18"/>
  <c r="G73" i="18"/>
  <c r="H73" i="18"/>
  <c r="E74" i="18"/>
  <c r="F74" i="18"/>
  <c r="G74" i="18"/>
  <c r="G75" i="18"/>
  <c r="H75" i="18"/>
  <c r="E76" i="18"/>
  <c r="F76" i="18"/>
  <c r="G76" i="18"/>
  <c r="G77" i="18"/>
  <c r="H77" i="18"/>
  <c r="E78" i="18"/>
  <c r="F78" i="18"/>
  <c r="G78" i="18"/>
  <c r="D79" i="18"/>
  <c r="E79" i="18"/>
  <c r="F79" i="18"/>
  <c r="G79" i="18"/>
  <c r="H79" i="18"/>
  <c r="A48" i="18"/>
  <c r="U35" i="18"/>
  <c r="V35" i="18" s="1"/>
  <c r="H49" i="18" s="1"/>
  <c r="K8" i="18" l="1"/>
  <c r="G59" i="18"/>
  <c r="G57" i="18"/>
  <c r="G55" i="18"/>
  <c r="G53" i="18"/>
  <c r="G51" i="18"/>
  <c r="F49" i="18"/>
  <c r="E49" i="18"/>
  <c r="C79" i="18"/>
  <c r="F77" i="18"/>
  <c r="F75" i="18"/>
  <c r="F73" i="18"/>
  <c r="F71" i="18"/>
  <c r="F69" i="18"/>
  <c r="F67" i="18"/>
  <c r="F65" i="18"/>
  <c r="F63" i="18"/>
  <c r="F61" i="18"/>
  <c r="F59" i="18"/>
  <c r="F57" i="18"/>
  <c r="F55" i="18"/>
  <c r="F53" i="18"/>
  <c r="F51" i="18"/>
  <c r="B79" i="18"/>
  <c r="E77" i="18"/>
  <c r="E75" i="18"/>
  <c r="E73" i="18"/>
  <c r="E71" i="18"/>
  <c r="E69" i="18"/>
  <c r="E67" i="18"/>
  <c r="E65" i="18"/>
  <c r="E63" i="18"/>
  <c r="E61" i="18"/>
  <c r="E59" i="18"/>
  <c r="E57" i="18"/>
  <c r="E55" i="18"/>
  <c r="E53" i="18"/>
  <c r="H50" i="18"/>
  <c r="E51" i="18"/>
  <c r="I79" i="18"/>
  <c r="H78" i="18"/>
  <c r="H76" i="18"/>
  <c r="H74" i="18"/>
  <c r="H72" i="18"/>
  <c r="H70" i="18"/>
  <c r="H68" i="18"/>
  <c r="H66" i="18"/>
  <c r="H64" i="18"/>
  <c r="H62" i="18"/>
  <c r="H60" i="18"/>
  <c r="H58" i="18"/>
  <c r="H56" i="18"/>
  <c r="H54" i="18"/>
  <c r="H52" i="18"/>
  <c r="G50" i="18"/>
  <c r="T26" i="18"/>
  <c r="T28" i="18"/>
  <c r="T29" i="18"/>
  <c r="V29" i="18"/>
  <c r="U28" i="18"/>
  <c r="U29" i="18"/>
  <c r="G37" i="18"/>
  <c r="R20" i="18"/>
  <c r="W20" i="18" s="1"/>
  <c r="O48" i="18"/>
  <c r="P48" i="18"/>
  <c r="Q48" i="18"/>
  <c r="R48" i="18"/>
  <c r="S48" i="18"/>
  <c r="T48" i="18"/>
  <c r="U48" i="18"/>
  <c r="N48" i="18"/>
  <c r="V21" i="18"/>
  <c r="V22" i="18"/>
  <c r="V23" i="18"/>
  <c r="V24" i="18"/>
  <c r="V25" i="18"/>
  <c r="V26" i="18"/>
  <c r="V27" i="18"/>
  <c r="V28" i="18"/>
  <c r="V20" i="18"/>
  <c r="R29" i="18"/>
  <c r="W29" i="18" s="1"/>
  <c r="R21" i="18"/>
  <c r="W21" i="18" s="1"/>
  <c r="R22" i="18"/>
  <c r="W22" i="18" s="1"/>
  <c r="R23" i="18"/>
  <c r="W23" i="18" s="1"/>
  <c r="R24" i="18"/>
  <c r="W24" i="18" s="1"/>
  <c r="R25" i="18"/>
  <c r="W25" i="18" s="1"/>
  <c r="R26" i="18"/>
  <c r="W26" i="18" s="1"/>
  <c r="R27" i="18"/>
  <c r="W27" i="18" s="1"/>
  <c r="R28" i="18"/>
  <c r="W28" i="18" s="1"/>
  <c r="S9" i="18"/>
  <c r="A37" i="18"/>
  <c r="A79" i="18" s="1"/>
  <c r="A7" i="18"/>
  <c r="A49" i="18" s="1"/>
  <c r="C37" i="18"/>
  <c r="D37" i="18"/>
  <c r="E37" i="18"/>
  <c r="F37" i="18"/>
  <c r="H37" i="18"/>
  <c r="I37" i="18"/>
  <c r="J37" i="18"/>
  <c r="K37" i="18"/>
  <c r="L37" i="18"/>
  <c r="B78" i="18" s="1"/>
  <c r="M37" i="18"/>
  <c r="N37" i="18"/>
  <c r="O37" i="18"/>
  <c r="B37" i="18"/>
  <c r="B7" i="18"/>
  <c r="H7" i="18"/>
  <c r="I18" i="18"/>
  <c r="K27" i="18"/>
  <c r="L7" i="18"/>
  <c r="M28" i="18"/>
  <c r="G9" i="18" l="1"/>
  <c r="I50" i="18" s="1"/>
  <c r="H48" i="18"/>
  <c r="T49" i="18" s="1"/>
  <c r="G48" i="18"/>
  <c r="S49" i="18" s="1"/>
  <c r="E48" i="18"/>
  <c r="Q62" i="18" s="1"/>
  <c r="F48" i="18"/>
  <c r="R54" i="18" s="1"/>
  <c r="N36" i="18"/>
  <c r="C78" i="18"/>
  <c r="D78" i="18"/>
  <c r="I78" i="18"/>
  <c r="O13" i="18"/>
  <c r="E32" i="18"/>
  <c r="C23" i="18"/>
  <c r="H33" i="18"/>
  <c r="E24" i="18"/>
  <c r="K19" i="18"/>
  <c r="C15" i="18"/>
  <c r="I10" i="18"/>
  <c r="K7" i="18"/>
  <c r="I8" i="18"/>
  <c r="N32" i="18"/>
  <c r="E28" i="18"/>
  <c r="K23" i="18"/>
  <c r="C19" i="18"/>
  <c r="I14" i="18"/>
  <c r="O9" i="18"/>
  <c r="K34" i="18"/>
  <c r="K10" i="18"/>
  <c r="K14" i="18"/>
  <c r="K18" i="18"/>
  <c r="K22" i="18"/>
  <c r="K26" i="18"/>
  <c r="K30" i="18"/>
  <c r="K33" i="18"/>
  <c r="K9" i="18"/>
  <c r="K13" i="18"/>
  <c r="K17" i="18"/>
  <c r="K21" i="18"/>
  <c r="K25" i="18"/>
  <c r="K29" i="18"/>
  <c r="K32" i="18"/>
  <c r="K36" i="18"/>
  <c r="K12" i="18"/>
  <c r="K16" i="18"/>
  <c r="K20" i="18"/>
  <c r="K24" i="18"/>
  <c r="K28" i="18"/>
  <c r="K35" i="18"/>
  <c r="C34" i="18"/>
  <c r="C10" i="18"/>
  <c r="C14" i="18"/>
  <c r="C18" i="18"/>
  <c r="C22" i="18"/>
  <c r="C26" i="18"/>
  <c r="C30" i="18"/>
  <c r="C8" i="18"/>
  <c r="C33" i="18"/>
  <c r="C9" i="18"/>
  <c r="C13" i="18"/>
  <c r="C17" i="18"/>
  <c r="C21" i="18"/>
  <c r="C25" i="18"/>
  <c r="C29" i="18"/>
  <c r="C36" i="18"/>
  <c r="C12" i="18"/>
  <c r="C16" i="18"/>
  <c r="C20" i="18"/>
  <c r="C24" i="18"/>
  <c r="C28" i="18"/>
  <c r="C32" i="18"/>
  <c r="C35" i="18"/>
  <c r="J10" i="18"/>
  <c r="J14" i="18"/>
  <c r="J18" i="18"/>
  <c r="J22" i="18"/>
  <c r="J26" i="18"/>
  <c r="J30" i="18"/>
  <c r="J8" i="18"/>
  <c r="J33" i="18"/>
  <c r="J9" i="18"/>
  <c r="J13" i="18"/>
  <c r="J17" i="18"/>
  <c r="J21" i="18"/>
  <c r="J25" i="18"/>
  <c r="J29" i="18"/>
  <c r="J32" i="18"/>
  <c r="J36" i="18"/>
  <c r="J12" i="18"/>
  <c r="J16" i="18"/>
  <c r="J20" i="18"/>
  <c r="J24" i="18"/>
  <c r="J28" i="18"/>
  <c r="J35" i="18"/>
  <c r="J11" i="18"/>
  <c r="J15" i="18"/>
  <c r="J19" i="18"/>
  <c r="J23" i="18"/>
  <c r="J27" i="18"/>
  <c r="J31" i="18"/>
  <c r="J7" i="18"/>
  <c r="B10" i="18"/>
  <c r="B14" i="18"/>
  <c r="B18" i="18"/>
  <c r="B22" i="18"/>
  <c r="B26" i="18"/>
  <c r="B30" i="18"/>
  <c r="B33" i="18"/>
  <c r="B9" i="18"/>
  <c r="B13" i="18"/>
  <c r="B17" i="18"/>
  <c r="B21" i="18"/>
  <c r="B25" i="18"/>
  <c r="B29" i="18"/>
  <c r="B36" i="18"/>
  <c r="B12" i="18"/>
  <c r="B16" i="18"/>
  <c r="B20" i="18"/>
  <c r="B24" i="18"/>
  <c r="B28" i="18"/>
  <c r="B32" i="18"/>
  <c r="B35" i="18"/>
  <c r="B11" i="18"/>
  <c r="B15" i="18"/>
  <c r="B19" i="18"/>
  <c r="B23" i="18"/>
  <c r="B27" i="18"/>
  <c r="B31" i="18"/>
  <c r="B8" i="18"/>
  <c r="I33" i="18"/>
  <c r="I9" i="18"/>
  <c r="I13" i="18"/>
  <c r="I17" i="18"/>
  <c r="I21" i="18"/>
  <c r="I25" i="18"/>
  <c r="I29" i="18"/>
  <c r="I32" i="18"/>
  <c r="I36" i="18"/>
  <c r="I12" i="18"/>
  <c r="I16" i="18"/>
  <c r="I20" i="18"/>
  <c r="I24" i="18"/>
  <c r="I28" i="18"/>
  <c r="I35" i="18"/>
  <c r="I11" i="18"/>
  <c r="I15" i="18"/>
  <c r="I19" i="18"/>
  <c r="I23" i="18"/>
  <c r="I27" i="18"/>
  <c r="I31" i="18"/>
  <c r="I7" i="18"/>
  <c r="I34" i="18"/>
  <c r="H9" i="18"/>
  <c r="H13" i="18"/>
  <c r="H17" i="18"/>
  <c r="H21" i="18"/>
  <c r="H25" i="18"/>
  <c r="H29" i="18"/>
  <c r="H32" i="18"/>
  <c r="H36" i="18"/>
  <c r="H12" i="18"/>
  <c r="H16" i="18"/>
  <c r="H20" i="18"/>
  <c r="H24" i="18"/>
  <c r="H28" i="18"/>
  <c r="H35" i="18"/>
  <c r="H11" i="18"/>
  <c r="H15" i="18"/>
  <c r="H19" i="18"/>
  <c r="H23" i="18"/>
  <c r="H27" i="18"/>
  <c r="H31" i="18"/>
  <c r="H34" i="18"/>
  <c r="H10" i="18"/>
  <c r="H14" i="18"/>
  <c r="H18" i="18"/>
  <c r="H22" i="18"/>
  <c r="H26" i="18"/>
  <c r="H30" i="18"/>
  <c r="H8" i="18"/>
  <c r="O32" i="18"/>
  <c r="O36" i="18"/>
  <c r="O12" i="18"/>
  <c r="O16" i="18"/>
  <c r="O20" i="18"/>
  <c r="O24" i="18"/>
  <c r="O28" i="18"/>
  <c r="O35" i="18"/>
  <c r="O11" i="18"/>
  <c r="O15" i="18"/>
  <c r="O19" i="18"/>
  <c r="O23" i="18"/>
  <c r="O27" i="18"/>
  <c r="O31" i="18"/>
  <c r="O34" i="18"/>
  <c r="O10" i="18"/>
  <c r="O14" i="18"/>
  <c r="O18" i="18"/>
  <c r="O22" i="18"/>
  <c r="O26" i="18"/>
  <c r="O30" i="18"/>
  <c r="O8" i="18"/>
  <c r="O33" i="18"/>
  <c r="G32" i="18"/>
  <c r="G36" i="18"/>
  <c r="G12" i="18"/>
  <c r="G16" i="18"/>
  <c r="G20" i="18"/>
  <c r="G24" i="18"/>
  <c r="G28" i="18"/>
  <c r="G35" i="18"/>
  <c r="G11" i="18"/>
  <c r="G15" i="18"/>
  <c r="G19" i="18"/>
  <c r="G23" i="18"/>
  <c r="G27" i="18"/>
  <c r="G31" i="18"/>
  <c r="G7" i="18"/>
  <c r="G34" i="18"/>
  <c r="G10" i="18"/>
  <c r="G14" i="18"/>
  <c r="G18" i="18"/>
  <c r="G22" i="18"/>
  <c r="G26" i="18"/>
  <c r="G30" i="18"/>
  <c r="G8" i="18"/>
  <c r="G33" i="18"/>
  <c r="N12" i="18"/>
  <c r="N16" i="18"/>
  <c r="N20" i="18"/>
  <c r="N24" i="18"/>
  <c r="N28" i="18"/>
  <c r="N35" i="18"/>
  <c r="N11" i="18"/>
  <c r="N15" i="18"/>
  <c r="N19" i="18"/>
  <c r="N23" i="18"/>
  <c r="N27" i="18"/>
  <c r="N31" i="18"/>
  <c r="N34" i="18"/>
  <c r="N10" i="18"/>
  <c r="N14" i="18"/>
  <c r="N18" i="18"/>
  <c r="N22" i="18"/>
  <c r="N26" i="18"/>
  <c r="N30" i="18"/>
  <c r="N8" i="18"/>
  <c r="N33" i="18"/>
  <c r="N9" i="18"/>
  <c r="N13" i="18"/>
  <c r="N17" i="18"/>
  <c r="N21" i="18"/>
  <c r="N25" i="18"/>
  <c r="N29" i="18"/>
  <c r="F12" i="18"/>
  <c r="F16" i="18"/>
  <c r="F20" i="18"/>
  <c r="F24" i="18"/>
  <c r="F28" i="18"/>
  <c r="F32" i="18"/>
  <c r="F35" i="18"/>
  <c r="F11" i="18"/>
  <c r="F15" i="18"/>
  <c r="F19" i="18"/>
  <c r="F23" i="18"/>
  <c r="F27" i="18"/>
  <c r="F31" i="18"/>
  <c r="F7" i="18"/>
  <c r="F34" i="18"/>
  <c r="F10" i="18"/>
  <c r="F14" i="18"/>
  <c r="F18" i="18"/>
  <c r="F22" i="18"/>
  <c r="F26" i="18"/>
  <c r="F30" i="18"/>
  <c r="F8" i="18"/>
  <c r="F33" i="18"/>
  <c r="F9" i="18"/>
  <c r="F13" i="18"/>
  <c r="F17" i="18"/>
  <c r="F21" i="18"/>
  <c r="F25" i="18"/>
  <c r="F29" i="18"/>
  <c r="M35" i="18"/>
  <c r="M11" i="18"/>
  <c r="M15" i="18"/>
  <c r="M19" i="18"/>
  <c r="M23" i="18"/>
  <c r="M27" i="18"/>
  <c r="M31" i="18"/>
  <c r="M34" i="18"/>
  <c r="M10" i="18"/>
  <c r="M14" i="18"/>
  <c r="M18" i="18"/>
  <c r="M22" i="18"/>
  <c r="M26" i="18"/>
  <c r="M30" i="18"/>
  <c r="M8" i="18"/>
  <c r="M33" i="18"/>
  <c r="M9" i="18"/>
  <c r="M13" i="18"/>
  <c r="M17" i="18"/>
  <c r="M21" i="18"/>
  <c r="M25" i="18"/>
  <c r="M29" i="18"/>
  <c r="M32" i="18"/>
  <c r="M36" i="18"/>
  <c r="E35" i="18"/>
  <c r="E11" i="18"/>
  <c r="E15" i="18"/>
  <c r="E19" i="18"/>
  <c r="E23" i="18"/>
  <c r="E27" i="18"/>
  <c r="E31" i="18"/>
  <c r="E7" i="18"/>
  <c r="E34" i="18"/>
  <c r="E10" i="18"/>
  <c r="E14" i="18"/>
  <c r="E18" i="18"/>
  <c r="E22" i="18"/>
  <c r="E26" i="18"/>
  <c r="E30" i="18"/>
  <c r="E8" i="18"/>
  <c r="E33" i="18"/>
  <c r="E9" i="18"/>
  <c r="E13" i="18"/>
  <c r="E17" i="18"/>
  <c r="E21" i="18"/>
  <c r="E25" i="18"/>
  <c r="E29" i="18"/>
  <c r="E36" i="18"/>
  <c r="L11" i="18"/>
  <c r="B52" i="18" s="1"/>
  <c r="L15" i="18"/>
  <c r="B56" i="18" s="1"/>
  <c r="L19" i="18"/>
  <c r="B60" i="18" s="1"/>
  <c r="L23" i="18"/>
  <c r="B64" i="18" s="1"/>
  <c r="L27" i="18"/>
  <c r="B68" i="18" s="1"/>
  <c r="L31" i="18"/>
  <c r="B72" i="18" s="1"/>
  <c r="L34" i="18"/>
  <c r="B75" i="18" s="1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8" i="18"/>
  <c r="B49" i="18" s="1"/>
  <c r="B48" i="18" s="1"/>
  <c r="N50" i="18" s="1"/>
  <c r="L33" i="18"/>
  <c r="B74" i="18" s="1"/>
  <c r="L9" i="18"/>
  <c r="B50" i="18" s="1"/>
  <c r="L13" i="18"/>
  <c r="B54" i="18" s="1"/>
  <c r="L17" i="18"/>
  <c r="B58" i="18" s="1"/>
  <c r="L21" i="18"/>
  <c r="B62" i="18" s="1"/>
  <c r="L25" i="18"/>
  <c r="B66" i="18" s="1"/>
  <c r="L29" i="18"/>
  <c r="B70" i="18" s="1"/>
  <c r="L32" i="18"/>
  <c r="B73" i="18" s="1"/>
  <c r="L36" i="18"/>
  <c r="B77" i="18" s="1"/>
  <c r="L12" i="18"/>
  <c r="B53" i="18" s="1"/>
  <c r="L16" i="18"/>
  <c r="B57" i="18" s="1"/>
  <c r="L20" i="18"/>
  <c r="B61" i="18" s="1"/>
  <c r="L24" i="18"/>
  <c r="B65" i="18" s="1"/>
  <c r="L28" i="18"/>
  <c r="B69" i="18" s="1"/>
  <c r="D11" i="18"/>
  <c r="D15" i="18"/>
  <c r="D19" i="18"/>
  <c r="D23" i="18"/>
  <c r="D27" i="18"/>
  <c r="D31" i="18"/>
  <c r="D7" i="18"/>
  <c r="D34" i="18"/>
  <c r="D10" i="18"/>
  <c r="D14" i="18"/>
  <c r="D18" i="18"/>
  <c r="D22" i="18"/>
  <c r="D26" i="18"/>
  <c r="D30" i="18"/>
  <c r="D8" i="18"/>
  <c r="D33" i="18"/>
  <c r="D9" i="18"/>
  <c r="D13" i="18"/>
  <c r="D17" i="18"/>
  <c r="D21" i="18"/>
  <c r="D25" i="18"/>
  <c r="D29" i="18"/>
  <c r="D36" i="18"/>
  <c r="D12" i="18"/>
  <c r="D16" i="18"/>
  <c r="D20" i="18"/>
  <c r="D24" i="18"/>
  <c r="D28" i="18"/>
  <c r="D32" i="18"/>
  <c r="C7" i="18"/>
  <c r="F36" i="18"/>
  <c r="K31" i="18"/>
  <c r="C27" i="18"/>
  <c r="I22" i="18"/>
  <c r="O17" i="18"/>
  <c r="G13" i="18"/>
  <c r="L35" i="18"/>
  <c r="B76" i="18" s="1"/>
  <c r="C31" i="18"/>
  <c r="I26" i="18"/>
  <c r="O21" i="18"/>
  <c r="G17" i="18"/>
  <c r="M12" i="18"/>
  <c r="O7" i="18"/>
  <c r="D35" i="18"/>
  <c r="I30" i="18"/>
  <c r="O25" i="18"/>
  <c r="G21" i="18"/>
  <c r="M16" i="18"/>
  <c r="E12" i="18"/>
  <c r="N7" i="18"/>
  <c r="J34" i="18"/>
  <c r="O29" i="18"/>
  <c r="G25" i="18"/>
  <c r="M20" i="18"/>
  <c r="E16" i="18"/>
  <c r="K11" i="18"/>
  <c r="M7" i="18"/>
  <c r="B34" i="18"/>
  <c r="G29" i="18"/>
  <c r="M24" i="18"/>
  <c r="E20" i="18"/>
  <c r="K15" i="18"/>
  <c r="C11" i="18"/>
  <c r="Q54" i="18" l="1"/>
  <c r="Q78" i="18"/>
  <c r="S73" i="18"/>
  <c r="Q66" i="18"/>
  <c r="D50" i="18"/>
  <c r="S50" i="18"/>
  <c r="S51" i="18"/>
  <c r="S60" i="18"/>
  <c r="Q65" i="18"/>
  <c r="S61" i="18"/>
  <c r="S70" i="18"/>
  <c r="Q52" i="18"/>
  <c r="S53" i="18"/>
  <c r="S65" i="18"/>
  <c r="S75" i="18"/>
  <c r="S54" i="18"/>
  <c r="S66" i="18"/>
  <c r="S76" i="18"/>
  <c r="S57" i="18"/>
  <c r="S67" i="18"/>
  <c r="S77" i="18"/>
  <c r="S58" i="18"/>
  <c r="S68" i="18"/>
  <c r="S78" i="18"/>
  <c r="S59" i="18"/>
  <c r="S69" i="18"/>
  <c r="S52" i="18"/>
  <c r="S62" i="18"/>
  <c r="S74" i="18"/>
  <c r="Q70" i="18"/>
  <c r="Q60" i="18"/>
  <c r="C50" i="18"/>
  <c r="Q53" i="18"/>
  <c r="Q51" i="18"/>
  <c r="Q68" i="18"/>
  <c r="Q55" i="18"/>
  <c r="Q58" i="18"/>
  <c r="Q76" i="18"/>
  <c r="Q56" i="18"/>
  <c r="Q74" i="18"/>
  <c r="Q77" i="18"/>
  <c r="Q72" i="18"/>
  <c r="Q75" i="18"/>
  <c r="R50" i="18"/>
  <c r="N49" i="18"/>
  <c r="D62" i="18"/>
  <c r="C62" i="18"/>
  <c r="I62" i="18"/>
  <c r="D66" i="18"/>
  <c r="C66" i="18"/>
  <c r="I66" i="18"/>
  <c r="I51" i="18"/>
  <c r="D51" i="18"/>
  <c r="C51" i="18"/>
  <c r="I52" i="18"/>
  <c r="C52" i="18"/>
  <c r="D52" i="18"/>
  <c r="C73" i="18"/>
  <c r="D73" i="18"/>
  <c r="I73" i="18"/>
  <c r="D55" i="18"/>
  <c r="C55" i="18"/>
  <c r="I55" i="18"/>
  <c r="D54" i="18"/>
  <c r="C54" i="18"/>
  <c r="I54" i="18"/>
  <c r="C74" i="18"/>
  <c r="D74" i="18"/>
  <c r="I74" i="18"/>
  <c r="D75" i="18"/>
  <c r="C75" i="18"/>
  <c r="I75" i="18"/>
  <c r="C76" i="18"/>
  <c r="D76" i="18"/>
  <c r="I76" i="18"/>
  <c r="C56" i="18"/>
  <c r="D56" i="18"/>
  <c r="I56" i="18"/>
  <c r="C77" i="18"/>
  <c r="D77" i="18"/>
  <c r="I77" i="18"/>
  <c r="I49" i="18"/>
  <c r="I48" i="18" s="1"/>
  <c r="C49" i="18"/>
  <c r="C48" i="18" s="1"/>
  <c r="O51" i="18" s="1"/>
  <c r="D49" i="18"/>
  <c r="D48" i="18" s="1"/>
  <c r="C71" i="18"/>
  <c r="D71" i="18"/>
  <c r="I71" i="18"/>
  <c r="C72" i="18"/>
  <c r="I72" i="18"/>
  <c r="D72" i="18"/>
  <c r="C65" i="18"/>
  <c r="D65" i="18"/>
  <c r="I65" i="18"/>
  <c r="C69" i="18"/>
  <c r="D69" i="18"/>
  <c r="I69" i="18"/>
  <c r="C58" i="18"/>
  <c r="D58" i="18"/>
  <c r="I58" i="18"/>
  <c r="C67" i="18"/>
  <c r="D67" i="18"/>
  <c r="I67" i="18"/>
  <c r="D68" i="18"/>
  <c r="C68" i="18"/>
  <c r="I68" i="18"/>
  <c r="C61" i="18"/>
  <c r="D61" i="18"/>
  <c r="I61" i="18"/>
  <c r="D70" i="18"/>
  <c r="C70" i="18"/>
  <c r="I70" i="18"/>
  <c r="C63" i="18"/>
  <c r="D63" i="18"/>
  <c r="I63" i="18"/>
  <c r="D64" i="18"/>
  <c r="C64" i="18"/>
  <c r="I64" i="18"/>
  <c r="D57" i="18"/>
  <c r="C57" i="18"/>
  <c r="I57" i="18"/>
  <c r="D59" i="18"/>
  <c r="C59" i="18"/>
  <c r="I59" i="18"/>
  <c r="C60" i="18"/>
  <c r="D60" i="18"/>
  <c r="I60" i="18"/>
  <c r="I53" i="18"/>
  <c r="C53" i="18"/>
  <c r="D53" i="18"/>
  <c r="R61" i="18"/>
  <c r="T69" i="18"/>
  <c r="T77" i="18"/>
  <c r="Q50" i="18"/>
  <c r="Q57" i="18"/>
  <c r="Q73" i="18"/>
  <c r="S55" i="18"/>
  <c r="S63" i="18"/>
  <c r="S71" i="18"/>
  <c r="Q59" i="18"/>
  <c r="Q61" i="18"/>
  <c r="Q71" i="18"/>
  <c r="N67" i="18"/>
  <c r="T53" i="18"/>
  <c r="S56" i="18"/>
  <c r="S64" i="18"/>
  <c r="S72" i="18"/>
  <c r="T61" i="18"/>
  <c r="Q67" i="18"/>
  <c r="Q69" i="18"/>
  <c r="Q49" i="18"/>
  <c r="R63" i="18"/>
  <c r="R69" i="18"/>
  <c r="R77" i="18"/>
  <c r="R53" i="18"/>
  <c r="T57" i="18"/>
  <c r="T52" i="18"/>
  <c r="T60" i="18"/>
  <c r="T68" i="18"/>
  <c r="T76" i="18"/>
  <c r="N54" i="18"/>
  <c r="N62" i="18"/>
  <c r="N72" i="18"/>
  <c r="T70" i="18"/>
  <c r="N56" i="18"/>
  <c r="N74" i="18"/>
  <c r="N69" i="18"/>
  <c r="T55" i="18"/>
  <c r="T63" i="18"/>
  <c r="T71" i="18"/>
  <c r="N51" i="18"/>
  <c r="N57" i="18"/>
  <c r="N65" i="18"/>
  <c r="N75" i="18"/>
  <c r="N63" i="18"/>
  <c r="T54" i="18"/>
  <c r="T62" i="18"/>
  <c r="T78" i="18"/>
  <c r="N64" i="18"/>
  <c r="N76" i="18"/>
  <c r="T56" i="18"/>
  <c r="T64" i="18"/>
  <c r="T72" i="18"/>
  <c r="N58" i="18"/>
  <c r="N66" i="18"/>
  <c r="N77" i="18"/>
  <c r="N73" i="18"/>
  <c r="T73" i="18"/>
  <c r="N59" i="18"/>
  <c r="T50" i="18"/>
  <c r="T58" i="18"/>
  <c r="T66" i="18"/>
  <c r="T74" i="18"/>
  <c r="N52" i="18"/>
  <c r="N60" i="18"/>
  <c r="N70" i="18"/>
  <c r="N55" i="18"/>
  <c r="N78" i="18"/>
  <c r="T65" i="18"/>
  <c r="N68" i="18"/>
  <c r="T51" i="18"/>
  <c r="T59" i="18"/>
  <c r="T67" i="18"/>
  <c r="T75" i="18"/>
  <c r="N53" i="18"/>
  <c r="N61" i="18"/>
  <c r="N71" i="18"/>
  <c r="R62" i="18"/>
  <c r="R70" i="18"/>
  <c r="R78" i="18"/>
  <c r="R56" i="18"/>
  <c r="R64" i="18"/>
  <c r="R72" i="18"/>
  <c r="R71" i="18"/>
  <c r="R57" i="18"/>
  <c r="R65" i="18"/>
  <c r="R73" i="18"/>
  <c r="R55" i="18"/>
  <c r="R58" i="18"/>
  <c r="R66" i="18"/>
  <c r="R74" i="18"/>
  <c r="Q63" i="18"/>
  <c r="R49" i="18"/>
  <c r="R51" i="18"/>
  <c r="R59" i="18"/>
  <c r="R67" i="18"/>
  <c r="R75" i="18"/>
  <c r="Q64" i="18"/>
  <c r="R52" i="18"/>
  <c r="R60" i="18"/>
  <c r="R68" i="18"/>
  <c r="R76" i="18"/>
  <c r="O54" i="18" l="1"/>
  <c r="P56" i="18"/>
  <c r="P51" i="18"/>
  <c r="O61" i="18"/>
  <c r="O69" i="18"/>
  <c r="O76" i="18"/>
  <c r="O53" i="18"/>
  <c r="O55" i="18"/>
  <c r="O56" i="18"/>
  <c r="O59" i="18"/>
  <c r="O62" i="18"/>
  <c r="O64" i="18"/>
  <c r="O67" i="18"/>
  <c r="O70" i="18"/>
  <c r="O73" i="18"/>
  <c r="O75" i="18"/>
  <c r="O49" i="18"/>
  <c r="O52" i="18"/>
  <c r="O58" i="18"/>
  <c r="O65" i="18"/>
  <c r="O71" i="18"/>
  <c r="O77" i="18"/>
  <c r="O50" i="18"/>
  <c r="O57" i="18"/>
  <c r="O60" i="18"/>
  <c r="O63" i="18"/>
  <c r="O66" i="18"/>
  <c r="O68" i="18"/>
  <c r="O72" i="18"/>
  <c r="O74" i="18"/>
  <c r="O78" i="18"/>
  <c r="P50" i="18"/>
  <c r="P52" i="18"/>
  <c r="P53" i="18"/>
  <c r="P54" i="18"/>
  <c r="P55" i="18"/>
  <c r="P57" i="18"/>
  <c r="P58" i="18"/>
  <c r="P62" i="18"/>
  <c r="P64" i="18"/>
  <c r="P65" i="18"/>
  <c r="P66" i="18"/>
  <c r="P68" i="18"/>
  <c r="P69" i="18"/>
  <c r="P70" i="18"/>
  <c r="P73" i="18"/>
  <c r="P75" i="18"/>
  <c r="P67" i="18"/>
  <c r="P61" i="18"/>
  <c r="P74" i="18"/>
  <c r="P49" i="18"/>
  <c r="P60" i="18"/>
  <c r="P71" i="18"/>
  <c r="P77" i="18"/>
  <c r="P63" i="18"/>
  <c r="P76" i="18"/>
  <c r="P59" i="18"/>
  <c r="P72" i="18"/>
  <c r="P7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S28" i="18" l="1"/>
  <c r="X28" i="18" s="1"/>
  <c r="Y28" i="18" s="1"/>
  <c r="S29" i="18"/>
  <c r="X29" i="18" s="1"/>
  <c r="Y29" i="18" s="1"/>
  <c r="T21" i="18"/>
  <c r="S21" i="18"/>
  <c r="X21" i="18" s="1"/>
  <c r="Y21" i="18" s="1"/>
  <c r="U21" i="18"/>
  <c r="T22" i="18"/>
  <c r="S22" i="18"/>
  <c r="X22" i="18" s="1"/>
  <c r="Y22" i="18" s="1"/>
  <c r="U22" i="18"/>
  <c r="T23" i="18"/>
  <c r="S23" i="18"/>
  <c r="X23" i="18" s="1"/>
  <c r="Y23" i="18" s="1"/>
  <c r="U23" i="18"/>
  <c r="T24" i="18"/>
  <c r="S24" i="18"/>
  <c r="X24" i="18" s="1"/>
  <c r="Y24" i="18" s="1"/>
  <c r="U24" i="18"/>
  <c r="T25" i="18"/>
  <c r="S25" i="18"/>
  <c r="X25" i="18" s="1"/>
  <c r="Y25" i="18" s="1"/>
  <c r="U25" i="18"/>
  <c r="S26" i="18"/>
  <c r="X26" i="18" s="1"/>
  <c r="Y26" i="18" s="1"/>
  <c r="U26" i="18"/>
  <c r="T27" i="18"/>
  <c r="S27" i="18"/>
  <c r="X27" i="18" s="1"/>
  <c r="Y27" i="18" s="1"/>
  <c r="U27" i="18"/>
  <c r="U20" i="18"/>
  <c r="S20" i="18"/>
  <c r="X20" i="18" s="1"/>
  <c r="Y20" i="18" s="1"/>
  <c r="T2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tc={3FD65582-77CA-4699-851C-79BE0EEF8347}</author>
    <author>tc={AF73F562-C7B1-4BE3-9596-D35B4CDFC110}</author>
  </authors>
  <commentList>
    <comment ref="M16" authorId="0" shapeId="0" xr:uid="{3FD65582-77CA-4699-851C-79BE0EEF834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  <comment ref="C36" authorId="1" shapeId="0" xr:uid="{AF73F562-C7B1-4BE3-9596-D35B4CDFC11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tc={BB334738-32A2-4060-A901-F2ABAE2832A3}</author>
    <author>tc={20339EAE-4E88-43E1-BDB1-9A129100C504}</author>
  </authors>
  <commentList>
    <comment ref="B1" authorId="0" shapeId="0" xr:uid="{BB334738-32A2-4060-A901-F2ABAE2832A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C1" authorId="1" shapeId="0" xr:uid="{20339EAE-4E88-43E1-BDB1-9A129100C50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tc={27455C39-93AA-4DE6-BB73-CE567F73CD83}</author>
  </authors>
  <commentList>
    <comment ref="H52" authorId="0" shapeId="0" xr:uid="{27455C39-93AA-4DE6-BB73-CE567F73CD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tc={469C9998-4169-403F-A81D-B4AE2C96B400}</author>
    <author>tc={0CEEEEED-0B8C-4135-ABEF-3B4052BEC1E8}</author>
    <author>tc={5EF769B7-DE3B-4FD0-84F9-E05E3BD7715D}</author>
  </authors>
  <commentList>
    <comment ref="S19" authorId="0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9" authorId="1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9" authorId="2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<sst xmlns="http://schemas.openxmlformats.org/spreadsheetml/2006/main" count="4380" uniqueCount="226">
  <si>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</si>
  <si>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</si>
  <si>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</si>
  <si>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</si>
  <si>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</si>
  <si>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</si>
  <si>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</si>
  <si>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</si>
  <si>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</si>
  <si>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</si>
  <si>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</si>
  <si>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</si>
  <si>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</si>
  <si>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</si>
  <si>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</si>
  <si>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</si>
  <si>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</si>
  <si>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</si>
  <si>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</si>
  <si>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</si>
  <si>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</si>
  <si>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</si>
  <si>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</si>
  <si>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</si>
  <si>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</si>
  <si>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</si>
  <si>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</si>
  <si>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</si>
  <si>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</si>
  <si>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</si>
  <si>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</si>
  <si>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</si>
  <si>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</si>
  <si>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</si>
  <si>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</si>
  <si>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</si>
  <si>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</si>
  <si>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</si>
  <si>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</si>
  <si>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</si>
  <si>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</si>
  <si>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</si>
  <si>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</si>
  <si>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</si>
  <si>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</si>
  <si>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</si>
  <si>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</si>
  <si>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</si>
  <si>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</si>
  <si>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</si>
  <si>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</si>
  <si>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</si>
  <si>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</si>
  <si>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</si>
  <si>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</si>
  <si>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</si>
  <si>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</si>
  <si>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</si>
  <si>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</si>
  <si>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</si>
  <si>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</si>
  <si>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</si>
  <si>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</si>
  <si>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</si>
  <si>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</si>
  <si>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</si>
  <si>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</si>
  <si>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</si>
  <si>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</si>
  <si>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</si>
  <si>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</si>
  <si>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</si>
  <si>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</si>
  <si>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</si>
  <si>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</si>
  <si>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</si>
  <si>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</si>
  <si>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</si>
  <si>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</si>
  <si>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</si>
  <si>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</si>
  <si>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</si>
  <si>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</si>
  <si>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</si>
  <si>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</si>
  <si>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</si>
  <si>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</si>
  <si>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</si>
  <si>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</si>
  <si>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</si>
  <si>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</si>
  <si>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</si>
  <si>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</si>
  <si>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</si>
  <si>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</si>
  <si>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</si>
  <si>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</si>
  <si>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</si>
  <si>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</si>
  <si>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</si>
  <si>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</si>
  <si>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</si>
  <si>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</si>
  <si>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</si>
  <si>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</si>
  <si>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</si>
  <si>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</si>
  <si>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</si>
  <si>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</si>
  <si>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</si>
  <si>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</si>
  <si>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</si>
  <si>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</si>
  <si>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</si>
  <si>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</si>
  <si>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</si>
  <si>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</si>
  <si>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</si>
  <si>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</si>
  <si>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</si>
  <si>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</si>
  <si>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</si>
  <si>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</si>
  <si>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</si>
  <si>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</si>
  <si>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</si>
  <si>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</si>
  <si>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</si>
  <si>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</si>
  <si>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</si>
  <si>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</si>
  <si>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</si>
  <si>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</si>
  <si>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</si>
  <si>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</si>
  <si>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</si>
  <si>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</si>
  <si>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</si>
  <si>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</si>
  <si>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</si>
  <si>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</si>
  <si>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</si>
  <si>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</si>
  <si>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</si>
  <si>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</si>
  <si>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</si>
  <si>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</si>
  <si>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</si>
  <si>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</si>
  <si>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</si>
  <si>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</si>
  <si>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</si>
  <si>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</si>
  <si>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</si>
  <si>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</si>
  <si>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</si>
  <si>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</si>
  <si>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</si>
  <si>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</si>
  <si>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</si>
  <si>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</si>
  <si>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</si>
  <si>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</si>
  <si>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</si>
  <si>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</si>
  <si>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</si>
  <si>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</si>
  <si>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</si>
  <si>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</si>
  <si>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</si>
  <si>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</si>
  <si>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</si>
  <si>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</si>
  <si>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</si>
  <si>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</si>
  <si>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</si>
  <si>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</si>
  <si>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</si>
  <si>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</si>
  <si>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</si>
  <si>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</si>
  <si>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</si>
  <si>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</si>
  <si>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</si>
  <si>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</si>
  <si>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</si>
  <si>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product</t>
  </si>
  <si>
    <t>io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</si>
  <si>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</si>
  <si>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</si>
  <si>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</si>
  <si>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</si>
  <si>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</si>
  <si>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</si>
  <si>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</si>
  <si>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</si>
  <si>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</si>
  <si>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</si>
  <si>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</si>
  <si>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</si>
  <si>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</si>
  <si>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</si>
  <si>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</si>
  <si>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</si>
  <si>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</si>
  <si>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</si>
  <si>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</si>
  <si>
    <t>&lt;- added from high_co2_price</t>
  </si>
  <si>
    <t>&lt;- from NL</t>
  </si>
  <si>
    <t xml:space="preserve">costs from </t>
  </si>
  <si>
    <t>chosen year</t>
  </si>
  <si>
    <t>&lt;---rename to base</t>
  </si>
  <si>
    <t>hydrogen_turbine</t>
  </si>
  <si>
    <t>hydrogen_CHP</t>
  </si>
  <si>
    <t>hydrogen_combined_cycle</t>
  </si>
  <si>
    <t>electrolyzer</t>
  </si>
  <si>
    <t>fuel_cell</t>
  </si>
  <si>
    <t>misssing var costs &gt; from role of hydrogen greenhouse gas  paper Benjamin Lux</t>
  </si>
  <si>
    <t>role of hydrogen greenhouse gas  paper Benjamin Lux</t>
  </si>
  <si>
    <t>traderes same source but not in DB</t>
  </si>
  <si>
    <t>&lt;- added dummy 25</t>
  </si>
  <si>
    <t>&lt;- added dummy 200</t>
  </si>
  <si>
    <t>&lt; =  biofuel</t>
  </si>
  <si>
    <t>&lt; from Silke 65 , but benjamin lux study said 81 eur/mwh from outside europe</t>
  </si>
  <si>
    <t>in emlab and Traderes Eur/MW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</si>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</sst>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\ #,##0.00;[Red]&quot;€&quot;\ \-#,##0.00"/>
  </numFmts>
  <fonts count="18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  <font>
      <b/>
      <sz val="11"/>
      <name val="Calibri"/>
      <family val="2"/>
      <scheme val="minor"/>
    </font>
    <font>
      <sz val="9"/>
      <color theme="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12" fillId="9" borderId="0" applyNumberFormat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ill="1"/>
    <xf numFmtId="0" fontId="0" fillId="5" borderId="0" xfId="0" applyFill="1"/>
    <xf numFmtId="0" fontId="5" fillId="0" borderId="1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0" fontId="7" fillId="8" borderId="0" xfId="3"/>
    <xf numFmtId="0" fontId="8" fillId="0" borderId="0" xfId="0" applyFont="1"/>
    <xf numFmtId="0" fontId="9" fillId="0" borderId="0" xfId="0" applyFont="1"/>
    <xf numFmtId="0" fontId="9" fillId="5" borderId="0" xfId="0" applyFont="1" applyFill="1"/>
    <xf numFmtId="1" fontId="10" fillId="8" borderId="0" xfId="3" applyNumberFormat="1" applyFont="1"/>
    <xf numFmtId="0" fontId="11" fillId="0" borderId="0" xfId="0" applyFont="1"/>
    <xf numFmtId="0" fontId="12" fillId="9" borderId="0" xfId="4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" fontId="0" fillId="0" borderId="0" xfId="0" applyNumberFormat="1"/>
    <xf numFmtId="8" fontId="0" fillId="0" borderId="0" xfId="0" applyNumberFormat="1"/>
    <xf numFmtId="0" fontId="0" fillId="10" borderId="0" xfId="0" applyFill="1"/>
    <xf numFmtId="0" fontId="3" fillId="0" borderId="0" xfId="1"/>
    <xf numFmtId="0" fontId="0" fillId="10" borderId="1" xfId="0" applyFill="1" applyBorder="1"/>
    <xf numFmtId="0" fontId="7" fillId="10" borderId="1" xfId="3" applyFill="1" applyBorder="1"/>
    <xf numFmtId="0" fontId="0" fillId="5" borderId="1" xfId="0" applyFill="1" applyBorder="1"/>
    <xf numFmtId="0" fontId="0" fillId="0" borderId="1" xfId="0" applyBorder="1"/>
    <xf numFmtId="0" fontId="5" fillId="0" borderId="0" xfId="0" applyFont="1" applyFill="1" applyBorder="1" applyAlignment="1">
      <alignment horizontal="center" vertical="top"/>
    </xf>
    <xf numFmtId="0" fontId="9" fillId="5" borderId="1" xfId="0" applyFont="1" applyFill="1" applyBorder="1"/>
    <xf numFmtId="0" fontId="9" fillId="0" borderId="1" xfId="0" applyFont="1" applyBorder="1"/>
    <xf numFmtId="0" fontId="9" fillId="10" borderId="1" xfId="0" applyFont="1" applyFill="1" applyBorder="1"/>
    <xf numFmtId="0" fontId="0" fillId="11" borderId="0" xfId="0" applyFill="1"/>
    <xf numFmtId="1" fontId="0" fillId="0" borderId="1" xfId="0" applyNumberFormat="1" applyBorder="1"/>
    <xf numFmtId="0" fontId="16" fillId="12" borderId="1" xfId="0" applyFont="1" applyFill="1" applyBorder="1"/>
    <xf numFmtId="0" fontId="0" fillId="7" borderId="1" xfId="0" applyFill="1" applyBorder="1"/>
    <xf numFmtId="0" fontId="0" fillId="11" borderId="1" xfId="0" applyFill="1" applyBorder="1"/>
    <xf numFmtId="0" fontId="0" fillId="0" borderId="0" xfId="0" applyBorder="1"/>
    <xf numFmtId="1" fontId="7" fillId="10" borderId="0" xfId="3" applyNumberFormat="1" applyFill="1" applyBorder="1"/>
    <xf numFmtId="0" fontId="0" fillId="5" borderId="0" xfId="0" applyFill="1" applyBorder="1"/>
    <xf numFmtId="0" fontId="0" fillId="0" borderId="0" xfId="0" applyFill="1" applyBorder="1"/>
    <xf numFmtId="1" fontId="7" fillId="10" borderId="1" xfId="3" applyNumberFormat="1" applyFill="1" applyBorder="1"/>
    <xf numFmtId="2" fontId="9" fillId="13" borderId="2" xfId="0" applyNumberFormat="1" applyFont="1" applyFill="1" applyBorder="1"/>
    <xf numFmtId="0" fontId="17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center" vertical="top" wrapText="1"/>
    </xf>
    <xf numFmtId="0" fontId="0" fillId="7" borderId="0" xfId="0" applyFill="1" applyBorder="1"/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3-421D-8258-8CBBD2C4F9E5}"/>
            </c:ext>
          </c:extLst>
        </c:ser>
        <c:ser>
          <c:idx val="1"/>
          <c:order val="1"/>
          <c:tx>
            <c:strRef>
              <c:f>node!$H$14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3-421D-8258-8CBBD2C4F9E5}"/>
            </c:ext>
          </c:extLst>
        </c:ser>
        <c:ser>
          <c:idx val="2"/>
          <c:order val="2"/>
          <c:tx>
            <c:strRef>
              <c:f>node!$H$15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3-421D-8258-8CBBD2C4F9E5}"/>
            </c:ext>
          </c:extLst>
        </c:ser>
        <c:ser>
          <c:idx val="3"/>
          <c:order val="3"/>
          <c:tx>
            <c:strRef>
              <c:f>node!$H$16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3-421D-8258-8CBBD2C4F9E5}"/>
            </c:ext>
          </c:extLst>
        </c:ser>
        <c:ser>
          <c:idx val="4"/>
          <c:order val="4"/>
          <c:tx>
            <c:strRef>
              <c:f>node!$H$17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3-421D-8258-8CBBD2C4F9E5}"/>
            </c:ext>
          </c:extLst>
        </c:ser>
        <c:ser>
          <c:idx val="5"/>
          <c:order val="5"/>
          <c:tx>
            <c:strRef>
              <c:f>node!$H$18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3-421D-8258-8CBBD2C4F9E5}"/>
            </c:ext>
          </c:extLst>
        </c:ser>
        <c:ser>
          <c:idx val="6"/>
          <c:order val="6"/>
          <c:tx>
            <c:strRef>
              <c:f>node!$H$19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3-421D-8258-8CBBD2C4F9E5}"/>
            </c:ext>
          </c:extLst>
        </c:ser>
        <c:ser>
          <c:idx val="7"/>
          <c:order val="7"/>
          <c:tx>
            <c:strRef>
              <c:f>node!$H$20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node!$I$20:$K$20</c:f>
              <c:numCache>
                <c:formatCode>General</c:formatCode>
                <c:ptCount val="3"/>
                <c:pt idx="0">
                  <c:v>4.5360000000000005</c:v>
                </c:pt>
                <c:pt idx="1">
                  <c:v>6.6960000000000006</c:v>
                </c:pt>
                <c:pt idx="2">
                  <c:v>14.148000000000001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3-421D-8258-8CBBD2C4F9E5}"/>
            </c:ext>
          </c:extLst>
        </c:ser>
        <c:ser>
          <c:idx val="8"/>
          <c:order val="8"/>
          <c:tx>
            <c:strRef>
              <c:f>node!$H$21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93-421D-8258-8CBBD2C4F9E5}"/>
            </c:ext>
          </c:extLst>
        </c:ser>
        <c:ser>
          <c:idx val="9"/>
          <c:order val="9"/>
          <c:tx>
            <c:strRef>
              <c:f>node!$H$22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93-421D-8258-8CBBD2C4F9E5}"/>
            </c:ext>
          </c:extLst>
        </c:ser>
        <c:ser>
          <c:idx val="10"/>
          <c:order val="10"/>
          <c:tx>
            <c:strRef>
              <c:f>node!$H$23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93-421D-8258-8CBBD2C4F9E5}"/>
            </c:ext>
          </c:extLst>
        </c:ser>
        <c:ser>
          <c:idx val="11"/>
          <c:order val="11"/>
          <c:tx>
            <c:strRef>
              <c:f>node!$H$24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93-421D-8258-8CBBD2C4F9E5}"/>
            </c:ext>
          </c:extLst>
        </c:ser>
        <c:ser>
          <c:idx val="12"/>
          <c:order val="12"/>
          <c:tx>
            <c:strRef>
              <c:f>node!$H$25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93-421D-8258-8CBBD2C4F9E5}"/>
            </c:ext>
          </c:extLst>
        </c:ser>
        <c:ser>
          <c:idx val="13"/>
          <c:order val="13"/>
          <c:tx>
            <c:strRef>
              <c:f>node!$H$26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93-421D-8258-8CBBD2C4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07695"/>
        <c:axId val="281719759"/>
      </c:scatterChart>
      <c:valAx>
        <c:axId val="28170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19759"/>
        <c:crosses val="autoZero"/>
        <c:crossBetween val="midCat"/>
      </c:valAx>
      <c:valAx>
        <c:axId val="2817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unitcostsgraph!$A$14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unitcostsgraph!$B$14:$D$14</c:f>
              <c:numCache>
                <c:formatCode>General</c:formatCode>
                <c:ptCount val="3"/>
                <c:pt idx="0">
                  <c:v>8000000</c:v>
                </c:pt>
                <c:pt idx="1">
                  <c:v>2690000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70-4D16-A178-244B49BC16FF}"/>
            </c:ext>
          </c:extLst>
        </c:ser>
        <c:ser>
          <c:idx val="1"/>
          <c:order val="1"/>
          <c:tx>
            <c:strRef>
              <c:f>unitcostsgraph!$A$15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unitcostsgraph!$B$15:$D$15</c:f>
              <c:numCache>
                <c:formatCode>General</c:formatCode>
                <c:ptCount val="3"/>
                <c:pt idx="0">
                  <c:v>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70-4D16-A178-244B49BC16FF}"/>
            </c:ext>
          </c:extLst>
        </c:ser>
        <c:ser>
          <c:idx val="2"/>
          <c:order val="2"/>
          <c:tx>
            <c:strRef>
              <c:f>unitcostsgraph!$A$16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unitcostsgraph!$B$16:$D$16</c:f>
              <c:numCache>
                <c:formatCode>General</c:formatCode>
                <c:ptCount val="3"/>
                <c:pt idx="0">
                  <c:v>3845510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70-4D16-A178-244B49BC16FF}"/>
            </c:ext>
          </c:extLst>
        </c:ser>
        <c:ser>
          <c:idx val="3"/>
          <c:order val="3"/>
          <c:tx>
            <c:strRef>
              <c:f>unitcostsgraph!$A$17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unitcostsgraph!$B$17:$D$17</c:f>
              <c:numCache>
                <c:formatCode>General</c:formatCode>
                <c:ptCount val="3"/>
                <c:pt idx="0">
                  <c:v>321000</c:v>
                </c:pt>
                <c:pt idx="1">
                  <c:v>176000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9-42DD-A054-792C2EB7456F}"/>
            </c:ext>
          </c:extLst>
        </c:ser>
        <c:ser>
          <c:idx val="4"/>
          <c:order val="4"/>
          <c:tx>
            <c:strRef>
              <c:f>unitcostsgraph!$A$18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unitcostsgraph!$B$18:$D$18</c:f>
              <c:numCache>
                <c:formatCode>General</c:formatCode>
                <c:ptCount val="3"/>
                <c:pt idx="0">
                  <c:v>7940450</c:v>
                </c:pt>
                <c:pt idx="1">
                  <c:v>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09-42DD-A054-792C2EB7456F}"/>
            </c:ext>
          </c:extLst>
        </c:ser>
        <c:ser>
          <c:idx val="5"/>
          <c:order val="5"/>
          <c:tx>
            <c:strRef>
              <c:f>unitcostsgraph!$A$19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unitcostsgraph!$B$19:$D$19</c:f>
              <c:numCache>
                <c:formatCode>General</c:formatCode>
                <c:ptCount val="3"/>
                <c:pt idx="1">
                  <c:v>435000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E09-42DD-A054-792C2EB7456F}"/>
            </c:ext>
          </c:extLst>
        </c:ser>
        <c:ser>
          <c:idx val="6"/>
          <c:order val="6"/>
          <c:tx>
            <c:strRef>
              <c:f>unitcostsgraph!$A$20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unitcostsgraph!$B$20:$D$20</c:f>
              <c:numCache>
                <c:formatCode>General</c:formatCode>
                <c:ptCount val="3"/>
                <c:pt idx="0">
                  <c:v>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E09-42DD-A054-792C2EB74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57439"/>
        <c:axId val="607357855"/>
      </c:scatterChart>
      <c:valAx>
        <c:axId val="60735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7855"/>
        <c:crosses val="autoZero"/>
        <c:crossBetween val="midCat"/>
      </c:valAx>
      <c:valAx>
        <c:axId val="6073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416889.73810867919</c:v>
                </c:pt>
                <c:pt idx="2">
                  <c:v>462189.28041103686</c:v>
                </c:pt>
                <c:pt idx="3">
                  <c:v>507488.82271339453</c:v>
                </c:pt>
                <c:pt idx="4">
                  <c:v>552788.36501575226</c:v>
                </c:pt>
                <c:pt idx="5">
                  <c:v>598087.90731811</c:v>
                </c:pt>
                <c:pt idx="6">
                  <c:v>643387.44962046773</c:v>
                </c:pt>
                <c:pt idx="7">
                  <c:v>688686.99192282546</c:v>
                </c:pt>
                <c:pt idx="8">
                  <c:v>733986.53422518319</c:v>
                </c:pt>
                <c:pt idx="9">
                  <c:v>779286.0765275408</c:v>
                </c:pt>
                <c:pt idx="10">
                  <c:v>824585.61882989854</c:v>
                </c:pt>
                <c:pt idx="11">
                  <c:v>869885.16113225627</c:v>
                </c:pt>
                <c:pt idx="12">
                  <c:v>915184.703434614</c:v>
                </c:pt>
                <c:pt idx="13">
                  <c:v>960484.24573697173</c:v>
                </c:pt>
                <c:pt idx="14">
                  <c:v>1005783.7880393295</c:v>
                </c:pt>
                <c:pt idx="15">
                  <c:v>1051083.3303416872</c:v>
                </c:pt>
                <c:pt idx="16">
                  <c:v>1096382.8726440449</c:v>
                </c:pt>
                <c:pt idx="17">
                  <c:v>1141682.4149464024</c:v>
                </c:pt>
                <c:pt idx="18">
                  <c:v>1186981.9572487602</c:v>
                </c:pt>
                <c:pt idx="19">
                  <c:v>1232281.4995511179</c:v>
                </c:pt>
                <c:pt idx="20">
                  <c:v>1277581.0418534756</c:v>
                </c:pt>
                <c:pt idx="21">
                  <c:v>1322880.5841558336</c:v>
                </c:pt>
                <c:pt idx="22">
                  <c:v>1368180.1264581911</c:v>
                </c:pt>
                <c:pt idx="23">
                  <c:v>1413479.6687605488</c:v>
                </c:pt>
                <c:pt idx="24">
                  <c:v>1458779.2110629065</c:v>
                </c:pt>
                <c:pt idx="25">
                  <c:v>1504078.7533652643</c:v>
                </c:pt>
                <c:pt idx="26">
                  <c:v>1549378.295667622</c:v>
                </c:pt>
                <c:pt idx="27">
                  <c:v>1594677.8379699797</c:v>
                </c:pt>
                <c:pt idx="28">
                  <c:v>1639977.3802723375</c:v>
                </c:pt>
                <c:pt idx="29">
                  <c:v>1685276.9225746952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115845.77604968616</c:v>
                </c:pt>
                <c:pt idx="1">
                  <c:v>125064.52502845612</c:v>
                </c:pt>
                <c:pt idx="2">
                  <c:v>134283.27400722605</c:v>
                </c:pt>
                <c:pt idx="3">
                  <c:v>143502.02298599601</c:v>
                </c:pt>
                <c:pt idx="4">
                  <c:v>152720.77196476597</c:v>
                </c:pt>
                <c:pt idx="5">
                  <c:v>161939.52094353593</c:v>
                </c:pt>
                <c:pt idx="6">
                  <c:v>171158.26992230589</c:v>
                </c:pt>
                <c:pt idx="7">
                  <c:v>180377.01890107582</c:v>
                </c:pt>
                <c:pt idx="8">
                  <c:v>189595.76787984578</c:v>
                </c:pt>
                <c:pt idx="9">
                  <c:v>198814.51685861574</c:v>
                </c:pt>
                <c:pt idx="10">
                  <c:v>208033.26583738567</c:v>
                </c:pt>
                <c:pt idx="11">
                  <c:v>217252.01481615566</c:v>
                </c:pt>
                <c:pt idx="12">
                  <c:v>226470.76379492559</c:v>
                </c:pt>
                <c:pt idx="13">
                  <c:v>235689.51277369555</c:v>
                </c:pt>
                <c:pt idx="14">
                  <c:v>244908.26175246548</c:v>
                </c:pt>
                <c:pt idx="15">
                  <c:v>254127.01073123544</c:v>
                </c:pt>
                <c:pt idx="16">
                  <c:v>263345.75971000537</c:v>
                </c:pt>
                <c:pt idx="17">
                  <c:v>272564.50868877536</c:v>
                </c:pt>
                <c:pt idx="18">
                  <c:v>281783.25766754535</c:v>
                </c:pt>
                <c:pt idx="19">
                  <c:v>291002.00664631522</c:v>
                </c:pt>
                <c:pt idx="20">
                  <c:v>300220.75562508521</c:v>
                </c:pt>
                <c:pt idx="21">
                  <c:v>309439.5046038552</c:v>
                </c:pt>
                <c:pt idx="22">
                  <c:v>318658.25358262513</c:v>
                </c:pt>
                <c:pt idx="23">
                  <c:v>327877.00256139506</c:v>
                </c:pt>
                <c:pt idx="24">
                  <c:v>337095.75154016505</c:v>
                </c:pt>
                <c:pt idx="25">
                  <c:v>346314.50051893498</c:v>
                </c:pt>
                <c:pt idx="26">
                  <c:v>355533.24949770491</c:v>
                </c:pt>
                <c:pt idx="27">
                  <c:v>364751.9984764749</c:v>
                </c:pt>
                <c:pt idx="28">
                  <c:v>373970.74745524477</c:v>
                </c:pt>
                <c:pt idx="29">
                  <c:v>383189.49643401476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66529.791308615924</c:v>
                </c:pt>
                <c:pt idx="2">
                  <c:v>79170.109627336089</c:v>
                </c:pt>
                <c:pt idx="3">
                  <c:v>91810.427946056254</c:v>
                </c:pt>
                <c:pt idx="4">
                  <c:v>104450.74626477642</c:v>
                </c:pt>
                <c:pt idx="5">
                  <c:v>117091.06458349658</c:v>
                </c:pt>
                <c:pt idx="6">
                  <c:v>129731.38290221675</c:v>
                </c:pt>
                <c:pt idx="7">
                  <c:v>142371.7012209369</c:v>
                </c:pt>
                <c:pt idx="8">
                  <c:v>155012.01953965708</c:v>
                </c:pt>
                <c:pt idx="9">
                  <c:v>167652.33785837726</c:v>
                </c:pt>
                <c:pt idx="10">
                  <c:v>180292.65617709741</c:v>
                </c:pt>
                <c:pt idx="11">
                  <c:v>192932.97449581759</c:v>
                </c:pt>
                <c:pt idx="12">
                  <c:v>205573.29281453774</c:v>
                </c:pt>
                <c:pt idx="13">
                  <c:v>218213.61113325792</c:v>
                </c:pt>
                <c:pt idx="14">
                  <c:v>230853.92945197807</c:v>
                </c:pt>
                <c:pt idx="15">
                  <c:v>243494.24777069825</c:v>
                </c:pt>
                <c:pt idx="16">
                  <c:v>256134.5660894184</c:v>
                </c:pt>
                <c:pt idx="17">
                  <c:v>268774.88440813858</c:v>
                </c:pt>
                <c:pt idx="18">
                  <c:v>281415.20272685873</c:v>
                </c:pt>
                <c:pt idx="19">
                  <c:v>294055.52104557888</c:v>
                </c:pt>
                <c:pt idx="20">
                  <c:v>306695.83936429908</c:v>
                </c:pt>
                <c:pt idx="21">
                  <c:v>319336.15768301929</c:v>
                </c:pt>
                <c:pt idx="22">
                  <c:v>331976.47600173939</c:v>
                </c:pt>
                <c:pt idx="23">
                  <c:v>344616.79432045959</c:v>
                </c:pt>
                <c:pt idx="24">
                  <c:v>357257.11263917969</c:v>
                </c:pt>
                <c:pt idx="25">
                  <c:v>369897.43095789989</c:v>
                </c:pt>
                <c:pt idx="26">
                  <c:v>382537.7492766201</c:v>
                </c:pt>
                <c:pt idx="27">
                  <c:v>395178.0675953402</c:v>
                </c:pt>
                <c:pt idx="28">
                  <c:v>407818.3859140604</c:v>
                </c:pt>
                <c:pt idx="29">
                  <c:v>420458.70423278061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7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127295.09790316071</c:v>
                </c:pt>
                <c:pt idx="1">
                  <c:v>136455.1674824997</c:v>
                </c:pt>
                <c:pt idx="2">
                  <c:v>145615.23706183871</c:v>
                </c:pt>
                <c:pt idx="3">
                  <c:v>154775.30664117771</c:v>
                </c:pt>
                <c:pt idx="4">
                  <c:v>163935.37622051671</c:v>
                </c:pt>
                <c:pt idx="5">
                  <c:v>173095.44579985572</c:v>
                </c:pt>
                <c:pt idx="6">
                  <c:v>182255.51537919472</c:v>
                </c:pt>
                <c:pt idx="7">
                  <c:v>191415.58495853373</c:v>
                </c:pt>
                <c:pt idx="8">
                  <c:v>200575.6545378727</c:v>
                </c:pt>
                <c:pt idx="9">
                  <c:v>209735.72411721171</c:v>
                </c:pt>
                <c:pt idx="10">
                  <c:v>218895.79369655071</c:v>
                </c:pt>
                <c:pt idx="11">
                  <c:v>228055.86327588971</c:v>
                </c:pt>
                <c:pt idx="12">
                  <c:v>237215.93285522872</c:v>
                </c:pt>
                <c:pt idx="13">
                  <c:v>246376.00243456772</c:v>
                </c:pt>
                <c:pt idx="14">
                  <c:v>255536.07201390673</c:v>
                </c:pt>
                <c:pt idx="15">
                  <c:v>264696.14159324573</c:v>
                </c:pt>
                <c:pt idx="16">
                  <c:v>273856.21117258474</c:v>
                </c:pt>
                <c:pt idx="17">
                  <c:v>283016.28075192374</c:v>
                </c:pt>
                <c:pt idx="18">
                  <c:v>292176.35033126274</c:v>
                </c:pt>
                <c:pt idx="19">
                  <c:v>301336.41991060175</c:v>
                </c:pt>
                <c:pt idx="20">
                  <c:v>310496.48948994075</c:v>
                </c:pt>
                <c:pt idx="21">
                  <c:v>319656.55906927976</c:v>
                </c:pt>
                <c:pt idx="22">
                  <c:v>328816.62864861876</c:v>
                </c:pt>
                <c:pt idx="23">
                  <c:v>337976.69822795776</c:v>
                </c:pt>
                <c:pt idx="24">
                  <c:v>347136.76780729677</c:v>
                </c:pt>
                <c:pt idx="25">
                  <c:v>356296.83738663577</c:v>
                </c:pt>
                <c:pt idx="26">
                  <c:v>365456.90696597472</c:v>
                </c:pt>
                <c:pt idx="27">
                  <c:v>374616.97654531372</c:v>
                </c:pt>
                <c:pt idx="28">
                  <c:v>383777.04612465273</c:v>
                </c:pt>
                <c:pt idx="29">
                  <c:v>392937.11570399179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416889.73810867919</c:v>
                </c:pt>
                <c:pt idx="2">
                  <c:v>462189.28041103686</c:v>
                </c:pt>
                <c:pt idx="3">
                  <c:v>507488.82271339453</c:v>
                </c:pt>
                <c:pt idx="4">
                  <c:v>552788.36501575226</c:v>
                </c:pt>
                <c:pt idx="5">
                  <c:v>598087.90731811</c:v>
                </c:pt>
                <c:pt idx="6">
                  <c:v>643387.44962046773</c:v>
                </c:pt>
                <c:pt idx="7">
                  <c:v>688686.99192282546</c:v>
                </c:pt>
                <c:pt idx="8">
                  <c:v>733986.53422518319</c:v>
                </c:pt>
                <c:pt idx="9">
                  <c:v>779286.0765275408</c:v>
                </c:pt>
                <c:pt idx="10">
                  <c:v>824585.61882989854</c:v>
                </c:pt>
                <c:pt idx="11">
                  <c:v>869885.16113225627</c:v>
                </c:pt>
                <c:pt idx="12">
                  <c:v>915184.703434614</c:v>
                </c:pt>
                <c:pt idx="13">
                  <c:v>960484.24573697173</c:v>
                </c:pt>
                <c:pt idx="14">
                  <c:v>1005783.7880393295</c:v>
                </c:pt>
                <c:pt idx="15">
                  <c:v>1051083.3303416872</c:v>
                </c:pt>
                <c:pt idx="16">
                  <c:v>1096382.8726440449</c:v>
                </c:pt>
                <c:pt idx="17">
                  <c:v>1141682.4149464024</c:v>
                </c:pt>
                <c:pt idx="18">
                  <c:v>1186981.9572487602</c:v>
                </c:pt>
                <c:pt idx="19">
                  <c:v>1232281.4995511179</c:v>
                </c:pt>
                <c:pt idx="20">
                  <c:v>1277581.0418534756</c:v>
                </c:pt>
                <c:pt idx="21">
                  <c:v>1322880.5841558336</c:v>
                </c:pt>
                <c:pt idx="22">
                  <c:v>1368180.1264581911</c:v>
                </c:pt>
                <c:pt idx="23">
                  <c:v>1413479.6687605488</c:v>
                </c:pt>
                <c:pt idx="24">
                  <c:v>1458779.2110629065</c:v>
                </c:pt>
                <c:pt idx="25">
                  <c:v>1504078.7533652643</c:v>
                </c:pt>
                <c:pt idx="26">
                  <c:v>1549378.295667622</c:v>
                </c:pt>
                <c:pt idx="27">
                  <c:v>1594677.8379699797</c:v>
                </c:pt>
                <c:pt idx="28">
                  <c:v>1639977.3802723375</c:v>
                </c:pt>
                <c:pt idx="29">
                  <c:v>1685276.9225746952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66529.791308615924</c:v>
                </c:pt>
                <c:pt idx="2">
                  <c:v>79170.109627336089</c:v>
                </c:pt>
                <c:pt idx="3">
                  <c:v>91810.427946056254</c:v>
                </c:pt>
                <c:pt idx="4">
                  <c:v>104450.74626477642</c:v>
                </c:pt>
                <c:pt idx="5">
                  <c:v>117091.06458349658</c:v>
                </c:pt>
                <c:pt idx="6">
                  <c:v>129731.38290221675</c:v>
                </c:pt>
                <c:pt idx="7">
                  <c:v>142371.7012209369</c:v>
                </c:pt>
                <c:pt idx="8">
                  <c:v>155012.01953965708</c:v>
                </c:pt>
                <c:pt idx="9">
                  <c:v>167652.33785837726</c:v>
                </c:pt>
                <c:pt idx="10">
                  <c:v>180292.65617709741</c:v>
                </c:pt>
                <c:pt idx="11">
                  <c:v>192932.97449581759</c:v>
                </c:pt>
                <c:pt idx="12">
                  <c:v>205573.29281453774</c:v>
                </c:pt>
                <c:pt idx="13">
                  <c:v>218213.61113325792</c:v>
                </c:pt>
                <c:pt idx="14">
                  <c:v>230853.92945197807</c:v>
                </c:pt>
                <c:pt idx="15">
                  <c:v>243494.24777069825</c:v>
                </c:pt>
                <c:pt idx="16">
                  <c:v>256134.5660894184</c:v>
                </c:pt>
                <c:pt idx="17">
                  <c:v>268774.88440813858</c:v>
                </c:pt>
                <c:pt idx="18">
                  <c:v>281415.20272685873</c:v>
                </c:pt>
                <c:pt idx="19">
                  <c:v>294055.52104557888</c:v>
                </c:pt>
                <c:pt idx="20">
                  <c:v>306695.83936429908</c:v>
                </c:pt>
                <c:pt idx="21">
                  <c:v>319336.15768301929</c:v>
                </c:pt>
                <c:pt idx="22">
                  <c:v>331976.47600173939</c:v>
                </c:pt>
                <c:pt idx="23">
                  <c:v>344616.79432045959</c:v>
                </c:pt>
                <c:pt idx="24">
                  <c:v>357257.11263917969</c:v>
                </c:pt>
                <c:pt idx="25">
                  <c:v>369897.43095789989</c:v>
                </c:pt>
                <c:pt idx="26">
                  <c:v>382537.7492766201</c:v>
                </c:pt>
                <c:pt idx="27">
                  <c:v>395178.0675953402</c:v>
                </c:pt>
                <c:pt idx="28">
                  <c:v>407818.3859140604</c:v>
                </c:pt>
                <c:pt idx="29">
                  <c:v>420458.70423278061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479982</xdr:colOff>
      <xdr:row>7</xdr:row>
      <xdr:rowOff>113925</xdr:rowOff>
    </xdr:from>
    <xdr:to>
      <xdr:col>27</xdr:col>
      <xdr:colOff>403971</xdr:colOff>
      <xdr:row>36</xdr:row>
      <xdr:rowOff>59204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7038A-0CAF-1047-99DE-F4570FDE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397642</xdr:colOff>
      <xdr:row>5</xdr:row>
      <xdr:rowOff>28576</xdr:rowOff>
    </xdr:from>
    <xdr:to>
      <xdr:col>32</xdr:col>
      <xdr:colOff>589455</xdr:colOff>
      <xdr:row>23</xdr:row>
      <xdr:rowOff>50144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58590" y="959179"/>
          <a:ext cx="10614572" cy="3368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292100</xdr:colOff>
      <xdr:row>11</xdr:row>
      <xdr:rowOff>132137</xdr:rowOff>
    </xdr:from>
    <xdr:to>
      <xdr:col>21</xdr:col>
      <xdr:colOff>218420</xdr:colOff>
      <xdr:row>49</xdr:row>
      <xdr:rowOff>104204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4CA27D-507F-7560-7BD5-5466146C6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00" y="2122862"/>
          <a:ext cx="7854295" cy="68522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10</xdr:row>
      <xdr:rowOff>9525</xdr:rowOff>
    </xdr:from>
    <xdr:to>
      <xdr:col>14</xdr:col>
      <xdr:colOff>425450</xdr:colOff>
      <xdr:row>25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6CADD-1A69-4542-9F33-AB7E6F486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445206</xdr:colOff>
      <xdr:row>36</xdr:row>
      <xdr:rowOff>133618</xdr:rowOff>
    </xdr:from>
    <xdr:to>
      <xdr:col>40</xdr:col>
      <xdr:colOff>507721</xdr:colOff>
      <xdr:row>71</xdr:row>
      <xdr:rowOff>133907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450273</xdr:colOff>
      <xdr:row>7</xdr:row>
      <xdr:rowOff>83415</xdr:rowOff>
    </xdr:from>
    <xdr:to>
      <xdr:col>40</xdr:col>
      <xdr:colOff>311727</xdr:colOff>
      <xdr:row>30</xdr:row>
      <xdr:rowOff>144108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6" dT="2022-03-14T19:51:52.93" personId="{08DB7B5E-EE37-4573-9C2A-FF3EA7A96B25}" id="{3FD65582-77CA-4699-851C-79BE0EEF8347}">
    <text>changed from base to 2040</text>
  </threadedComment>
  <threadedComment ref="C36" dT="2022-03-14T19:51:52.93" personId="{08DB7B5E-EE37-4573-9C2A-FF3EA7A96B25}" id="{AF73F562-C7B1-4BE3-9596-D35B4CDFC110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4-13T10:02:47.94" personId="{08DB7B5E-EE37-4573-9C2A-FF3EA7A96B25}" id="{BB334738-32A2-4060-A901-F2ABAE2832A3}">
    <text>in traderes
€/MW(h)/year, same as emlab</text>
  </threadedComment>
  <threadedComment ref="C1" dT="2022-04-08T13:22:02.82" personId="{08DB7B5E-EE37-4573-9C2A-FF3EA7A96B25}" id="{20339EAE-4E88-43E1-BDB1-9A129100C504}">
    <text>Eur/MWh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52" dT="2022-10-25T14:44:30.68" personId="{08DB7B5E-EE37-4573-9C2A-FF3EA7A96B25}" id="{27455C39-93AA-4DE6-BB73-CE567F73CD83}">
    <text xml:space="preserve">This is from MIT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S19" dT="2022-04-13T10:01:29.65" personId="{08DB7B5E-EE37-4573-9C2A-FF3EA7A96B25}" id="{469C9998-4169-403F-A81D-B4AE2C96B400}">
    <text>in emlab and Traderes Eur/MW</text>
  </threadedComment>
  <threadedComment ref="T19" dT="2022-04-13T10:02:47.94" personId="{08DB7B5E-EE37-4573-9C2A-FF3EA7A96B25}" id="{0CEEEEED-0B8C-4135-ABEF-3B4052BEC1E8}">
    <text>in traderes
€/MW(h)/year, same as emlab</text>
  </threadedComment>
  <threadedComment ref="U19" dT="2022-04-08T13:22:02.82" personId="{08DB7B5E-EE37-4573-9C2A-FF3EA7A96B25}" id="{5EF769B7-DE3B-4FD0-84F9-E05E3BD7715D}">
    <text>Eur/MWh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A8DE-48C0-4EEE-808A-7CC9A7BA4613}">
  <sheetPr>
    <tabColor rgb="FFFF6699"/>
  </sheetPr>
  <dimension ref="A1:J12"/>
  <sheetViews>
    <sheetView tabSelected="1" workbookViewId="0">
      <selection activeCell="F34" sqref="F34"/>
    </sheetView>
  </sheetViews>
  <sheetFormatPr defaultRowHeight="14.5"/>
  <cols>
    <col min="1" max="1" width="25.6328125" customWidth="1"/>
    <col min="2" max="2" width="17.453125" customWidth="1"/>
  </cols>
  <sheetData>
    <row r="1" spans="1:10">
      <c r="A1" s="34" t="s">
        <v>185</v>
      </c>
      <c r="B1" s="34" t="s">
        <v>119</v>
      </c>
      <c r="C1" s="34" t="s">
        <v>105</v>
      </c>
      <c r="D1" s="34" t="s">
        <v>122</v>
      </c>
      <c r="F1" t="s">
        <v>123</v>
      </c>
      <c r="J1" s="35" t="s">
        <v>171</v>
      </c>
    </row>
    <row r="2" spans="1:10">
      <c r="A2" s="43" t="s">
        <v>216</v>
      </c>
      <c r="B2" s="43"/>
      <c r="C2" s="43">
        <v>0.5</v>
      </c>
      <c r="D2" s="43">
        <f>F2*0.05</f>
        <v>40000</v>
      </c>
      <c r="F2" s="39">
        <v>800000</v>
      </c>
      <c r="J2" t="s">
        <v>219</v>
      </c>
    </row>
    <row r="3" spans="1:10">
      <c r="A3" s="43" t="s">
        <v>213</v>
      </c>
      <c r="B3" s="43">
        <v>2.7</v>
      </c>
      <c r="C3" s="43">
        <v>0.85</v>
      </c>
      <c r="D3" s="43">
        <v>30000</v>
      </c>
      <c r="F3" s="39">
        <v>730000</v>
      </c>
      <c r="J3" t="s">
        <v>218</v>
      </c>
    </row>
    <row r="4" spans="1:10">
      <c r="A4" s="43" t="s">
        <v>214</v>
      </c>
      <c r="B4" s="43">
        <f>B3</f>
        <v>2.7</v>
      </c>
      <c r="C4" s="43">
        <v>0.61</v>
      </c>
      <c r="D4" s="43">
        <v>11250</v>
      </c>
      <c r="F4" s="39">
        <v>750000</v>
      </c>
      <c r="J4" t="s">
        <v>217</v>
      </c>
    </row>
    <row r="5" spans="1:10">
      <c r="A5" s="34" t="s">
        <v>212</v>
      </c>
      <c r="B5" s="34">
        <v>1.5</v>
      </c>
      <c r="C5" s="34">
        <v>0.4</v>
      </c>
      <c r="D5" s="34">
        <v>8700</v>
      </c>
      <c r="F5">
        <v>435000</v>
      </c>
      <c r="J5" t="s">
        <v>192</v>
      </c>
    </row>
    <row r="6" spans="1:10">
      <c r="A6" s="34" t="s">
        <v>215</v>
      </c>
      <c r="B6" s="34">
        <v>0</v>
      </c>
      <c r="C6" s="34">
        <v>0.74</v>
      </c>
      <c r="D6" s="34">
        <v>7000</v>
      </c>
      <c r="F6">
        <v>350000</v>
      </c>
      <c r="J6" t="s">
        <v>192</v>
      </c>
    </row>
    <row r="12" spans="1:10">
      <c r="C12" t="s">
        <v>225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B71E-25F5-45F0-94D6-B22CBC9244DA}">
  <dimension ref="A1:D23"/>
  <sheetViews>
    <sheetView workbookViewId="0">
      <selection activeCell="G29" sqref="G29"/>
    </sheetView>
  </sheetViews>
  <sheetFormatPr defaultRowHeight="14.5"/>
  <cols>
    <col min="1" max="1" width="30.81640625" customWidth="1"/>
  </cols>
  <sheetData>
    <row r="1" spans="1:4">
      <c r="B1" s="49">
        <v>2020</v>
      </c>
      <c r="C1" s="49">
        <v>2030</v>
      </c>
      <c r="D1" s="49">
        <v>2050</v>
      </c>
    </row>
    <row r="2" spans="1:4">
      <c r="A2" s="13" t="s">
        <v>26</v>
      </c>
      <c r="B2" s="14">
        <v>2040000</v>
      </c>
      <c r="C2" s="14">
        <v>2040000</v>
      </c>
      <c r="D2" s="14"/>
    </row>
    <row r="3" spans="1:4">
      <c r="A3" s="13" t="s">
        <v>27</v>
      </c>
      <c r="B3" s="14"/>
      <c r="C3" s="14">
        <v>2900000</v>
      </c>
      <c r="D3" s="14"/>
    </row>
    <row r="4" spans="1:4">
      <c r="A4" s="13" t="s">
        <v>32</v>
      </c>
      <c r="B4" s="14"/>
      <c r="C4" s="14">
        <v>830000</v>
      </c>
      <c r="D4" s="14"/>
    </row>
    <row r="5" spans="1:4">
      <c r="A5" s="13" t="s">
        <v>33</v>
      </c>
      <c r="B5" s="14"/>
      <c r="C5" s="14">
        <v>1200000</v>
      </c>
      <c r="D5" s="14"/>
    </row>
    <row r="6" spans="1:4">
      <c r="A6" s="13" t="s">
        <v>34</v>
      </c>
      <c r="B6" s="14"/>
      <c r="C6" s="14">
        <v>1200000</v>
      </c>
      <c r="D6" s="14"/>
    </row>
    <row r="7" spans="1:4">
      <c r="A7" s="13" t="s">
        <v>172</v>
      </c>
      <c r="B7" s="14">
        <v>3845510</v>
      </c>
      <c r="C7" s="14"/>
      <c r="D7" s="14"/>
    </row>
    <row r="8" spans="1:4">
      <c r="A8" s="13" t="s">
        <v>215</v>
      </c>
      <c r="B8" s="14"/>
      <c r="C8" s="14"/>
      <c r="D8" s="14">
        <v>350000</v>
      </c>
    </row>
    <row r="9" spans="1:4">
      <c r="A9" s="13" t="s">
        <v>176</v>
      </c>
      <c r="B9" s="14">
        <v>343000</v>
      </c>
      <c r="C9" s="14"/>
      <c r="D9" s="14"/>
    </row>
    <row r="10" spans="1:4">
      <c r="A10" s="13" t="s">
        <v>216</v>
      </c>
      <c r="B10" s="14"/>
      <c r="C10" s="14"/>
      <c r="D10" s="14">
        <v>800000</v>
      </c>
    </row>
    <row r="11" spans="1:4">
      <c r="A11" s="13" t="s">
        <v>213</v>
      </c>
      <c r="B11" s="14"/>
      <c r="C11" s="14"/>
      <c r="D11" s="14">
        <v>730000</v>
      </c>
    </row>
    <row r="12" spans="1:4">
      <c r="A12" s="13" t="s">
        <v>214</v>
      </c>
      <c r="B12" s="14"/>
      <c r="C12" s="14"/>
      <c r="D12" s="14">
        <v>750000</v>
      </c>
    </row>
    <row r="13" spans="1:4">
      <c r="A13" s="13" t="s">
        <v>212</v>
      </c>
      <c r="B13" s="14"/>
      <c r="C13" s="14"/>
      <c r="D13" s="14">
        <v>435000</v>
      </c>
    </row>
    <row r="14" spans="1:4">
      <c r="A14" s="13" t="s">
        <v>42</v>
      </c>
      <c r="B14" s="14">
        <v>8000000</v>
      </c>
      <c r="C14" s="14">
        <v>2690000</v>
      </c>
      <c r="D14" s="14"/>
    </row>
    <row r="15" spans="1:4">
      <c r="A15" s="13" t="s">
        <v>44</v>
      </c>
      <c r="B15" s="14">
        <v>8000000</v>
      </c>
      <c r="C15" s="14"/>
      <c r="D15" s="14"/>
    </row>
    <row r="16" spans="1:4">
      <c r="A16" s="13" t="s">
        <v>175</v>
      </c>
      <c r="B16" s="14">
        <v>3845510</v>
      </c>
      <c r="C16" s="14"/>
      <c r="D16" s="14"/>
    </row>
    <row r="17" spans="1:4">
      <c r="A17" s="13" t="s">
        <v>178</v>
      </c>
      <c r="B17" s="14">
        <v>321000</v>
      </c>
      <c r="C17" s="14">
        <v>176000</v>
      </c>
      <c r="D17" s="14"/>
    </row>
    <row r="18" spans="1:4">
      <c r="A18" s="13" t="s">
        <v>13</v>
      </c>
      <c r="B18" s="14">
        <v>7940450</v>
      </c>
      <c r="C18" s="14">
        <v>4000000</v>
      </c>
      <c r="D18" s="14"/>
    </row>
    <row r="19" spans="1:4">
      <c r="A19" s="13" t="s">
        <v>64</v>
      </c>
      <c r="B19" s="14"/>
      <c r="C19" s="14">
        <v>435000</v>
      </c>
      <c r="D19" s="14"/>
    </row>
    <row r="20" spans="1:4">
      <c r="A20" s="13" t="s">
        <v>179</v>
      </c>
      <c r="B20" s="14">
        <v>2000000</v>
      </c>
      <c r="C20" s="14"/>
      <c r="D20" s="14"/>
    </row>
    <row r="21" spans="1:4">
      <c r="A21" s="13" t="s">
        <v>69</v>
      </c>
      <c r="B21" s="14">
        <v>587000</v>
      </c>
      <c r="C21" s="14">
        <v>380000</v>
      </c>
      <c r="D21" s="14">
        <v>380000</v>
      </c>
    </row>
    <row r="22" spans="1:4">
      <c r="A22" s="13" t="s">
        <v>73</v>
      </c>
      <c r="B22" s="14">
        <v>2270000</v>
      </c>
      <c r="C22" s="14">
        <v>1930000</v>
      </c>
      <c r="D22" s="14">
        <v>1800000</v>
      </c>
    </row>
    <row r="23" spans="1:4">
      <c r="A23" s="13" t="s">
        <v>74</v>
      </c>
      <c r="B23" s="14">
        <v>1150000</v>
      </c>
      <c r="C23" s="14">
        <v>1040000</v>
      </c>
      <c r="D23" s="14">
        <v>1040000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dimension ref="A1:Y79"/>
  <sheetViews>
    <sheetView zoomScale="70" zoomScaleNormal="70" workbookViewId="0">
      <selection activeCell="L20" sqref="L20"/>
    </sheetView>
  </sheetViews>
  <sheetFormatPr defaultRowHeight="14.5"/>
  <cols>
    <col min="14" max="17" width="8.1796875" customWidth="1"/>
    <col min="18" max="18" width="33.26953125" customWidth="1"/>
    <col min="19" max="23" width="8.1796875" customWidth="1"/>
    <col min="24" max="24" width="11.90625" bestFit="1" customWidth="1"/>
    <col min="25" max="25" width="11.26953125" bestFit="1" customWidth="1"/>
  </cols>
  <sheetData>
    <row r="1" spans="1:23">
      <c r="B1" t="s">
        <v>198</v>
      </c>
      <c r="S1" t="s">
        <v>199</v>
      </c>
    </row>
    <row r="2" spans="1:23">
      <c r="A2" t="s">
        <v>197</v>
      </c>
      <c r="B2" s="7" t="s">
        <v>85</v>
      </c>
      <c r="C2" s="7" t="s">
        <v>86</v>
      </c>
      <c r="D2" s="7" t="s">
        <v>87</v>
      </c>
      <c r="E2" s="7" t="s">
        <v>88</v>
      </c>
      <c r="F2" s="7" t="s">
        <v>11</v>
      </c>
      <c r="G2" s="7" t="s">
        <v>89</v>
      </c>
      <c r="H2" s="7" t="s">
        <v>90</v>
      </c>
      <c r="I2" s="7" t="s">
        <v>91</v>
      </c>
      <c r="J2" s="7" t="s">
        <v>84</v>
      </c>
      <c r="K2" s="7" t="s">
        <v>81</v>
      </c>
      <c r="L2" s="7" t="s">
        <v>82</v>
      </c>
      <c r="M2" s="7" t="s">
        <v>80</v>
      </c>
      <c r="N2" s="7" t="s">
        <v>75</v>
      </c>
      <c r="O2" s="7" t="s">
        <v>79</v>
      </c>
      <c r="R2" s="7" t="s">
        <v>85</v>
      </c>
      <c r="S2" s="25">
        <v>0.26676</v>
      </c>
    </row>
    <row r="3" spans="1:23">
      <c r="A3" s="24">
        <v>2020</v>
      </c>
      <c r="B3" s="24">
        <f>VLOOKUP(B2,node!$A$15:$D$30,4,0)</f>
        <v>21.175000000000001</v>
      </c>
      <c r="C3" s="24">
        <f>VLOOKUP(C2,node!$A$15:$D$30,4,0)</f>
        <v>74.965000000000003</v>
      </c>
      <c r="D3" s="24">
        <f>VLOOKUP(D2,node!$A$15:$D$30,4,0)</f>
        <v>46.44</v>
      </c>
      <c r="E3" s="24">
        <f>VLOOKUP(E2,node!$A$15:$D$30,4,0)</f>
        <v>6.48</v>
      </c>
      <c r="F3" s="24">
        <f>VLOOKUP(F2,node!$A$15:$D$30,4,0)</f>
        <v>16.716999999999999</v>
      </c>
      <c r="G3" s="24">
        <f>VLOOKUP(G2,node!$A$15:$D$30,4,0)</f>
        <v>13.4</v>
      </c>
      <c r="H3" s="24">
        <f>VLOOKUP(H2,node!$A$15:$D$30,4,0)</f>
        <v>1.69</v>
      </c>
      <c r="I3" s="24">
        <f>VLOOKUP(I2,node!$A$15:$D$30,4,0)</f>
        <v>4.5360000000000005</v>
      </c>
      <c r="J3" s="24">
        <f>VLOOKUP(J2,node!$A$15:$D$30,4,0)</f>
        <v>10.8</v>
      </c>
      <c r="K3" s="24">
        <f>VLOOKUP(K2,node!$A$15:$D$30,4,0)</f>
        <v>7.5</v>
      </c>
      <c r="L3" s="24">
        <f>VLOOKUP(L2,node!$A$15:$D$30,4,0)</f>
        <v>45</v>
      </c>
      <c r="M3" s="24">
        <f>VLOOKUP(M2,node!$A$15:$D$30,4,0)</f>
        <v>82.5</v>
      </c>
      <c r="N3" s="24">
        <f>VLOOKUP(N2,node!$A$15:$D$30,4,0)</f>
        <v>86.844999999999999</v>
      </c>
      <c r="O3" s="24">
        <f>VLOOKUP(O2,node!$A$15:$D$30,4,0)</f>
        <v>15</v>
      </c>
      <c r="R3" s="7" t="s">
        <v>86</v>
      </c>
      <c r="S3">
        <v>0</v>
      </c>
    </row>
    <row r="4" spans="1:23">
      <c r="A4" s="24">
        <v>2030</v>
      </c>
      <c r="B4" s="24">
        <f>VLOOKUP(B2,node!$A$1:$D$14,4,0)</f>
        <v>40.68</v>
      </c>
      <c r="C4" s="24">
        <f>VLOOKUP(C2,node!$A$1:$D$14,4,0)</f>
        <v>65</v>
      </c>
      <c r="D4" s="24">
        <f>VLOOKUP(D2,node!$A$1:$D$14,4,0)</f>
        <v>36.323999999999998</v>
      </c>
      <c r="E4" s="24">
        <f>VLOOKUP(E2,node!$A$1:$D$14,4,0)</f>
        <v>6.48</v>
      </c>
      <c r="F4" s="24">
        <f>VLOOKUP(F2,node!$A$1:$D$14,4,0)</f>
        <v>26.81</v>
      </c>
      <c r="G4" s="24">
        <f>VLOOKUP(G2,node!$A$1:$D$14,4,0)</f>
        <v>14.65</v>
      </c>
      <c r="H4" s="24">
        <f>VLOOKUP(H2,node!$A$1:$D$14,4,0)</f>
        <v>1.69</v>
      </c>
      <c r="I4" s="24">
        <f>VLOOKUP(I2,node!$A$1:$D$14,4,0)</f>
        <v>6.6960000000000006</v>
      </c>
      <c r="J4" s="24">
        <f>VLOOKUP(J2,node!$A$1:$D$14,4,0)</f>
        <v>7.0919999999999996</v>
      </c>
      <c r="K4" s="24">
        <f>VLOOKUP(K2,node!$A$1:$D$14,4,0)</f>
        <v>7.5</v>
      </c>
      <c r="L4" s="24">
        <f>VLOOKUP(L2,node!$A$1:$D$14,4,0)</f>
        <v>45</v>
      </c>
      <c r="M4" s="24">
        <f>VLOOKUP(M2,node!$A$1:$D$14,4,0)</f>
        <v>82.5</v>
      </c>
      <c r="N4" s="24">
        <f>VLOOKUP(N2,node!$A$1:$D$14,4,0)</f>
        <v>74.66</v>
      </c>
      <c r="O4" s="24">
        <f>VLOOKUP(O2,node!$A$1:$D$14,4,0)</f>
        <v>15</v>
      </c>
      <c r="R4" s="7" t="s">
        <v>87</v>
      </c>
      <c r="S4">
        <v>0</v>
      </c>
    </row>
    <row r="5" spans="1:23">
      <c r="A5" s="24">
        <v>2050</v>
      </c>
      <c r="B5" s="24">
        <f>VLOOKUP(B2,node!$A$31:$D$46,4,0)</f>
        <v>79.69</v>
      </c>
      <c r="C5" s="24">
        <f>VLOOKUP(C2,node!$A$31:$D$46,4,0)</f>
        <v>80</v>
      </c>
      <c r="D5" s="24">
        <f>VLOOKUP(D2,node!$A$31:$D$46,4,0)</f>
        <v>32.832000000000001</v>
      </c>
      <c r="E5" s="24">
        <f>VLOOKUP(E2,node!$A$31:$D$46,4,0)</f>
        <v>6.48</v>
      </c>
      <c r="F5" s="24">
        <f>VLOOKUP(F2,node!$A$31:$D$46,4,0)</f>
        <v>46.996000000000002</v>
      </c>
      <c r="G5" s="24">
        <f>VLOOKUP(G2,node!$A$31:$D$46,4,0)</f>
        <v>42</v>
      </c>
      <c r="H5" s="24">
        <f>VLOOKUP(H2,node!$A$31:$D$46,4,0)</f>
        <v>1.69</v>
      </c>
      <c r="I5" s="24">
        <f>VLOOKUP(I2,node!$A$31:$D$46,4,0)</f>
        <v>14.148000000000001</v>
      </c>
      <c r="J5" s="24">
        <f>VLOOKUP(J2,node!$A$31:$D$46,4,0)</f>
        <v>6.7320000000000002</v>
      </c>
      <c r="K5" s="24">
        <f>VLOOKUP(K2,node!$A$31:$D$46,4,0)</f>
        <v>7.5</v>
      </c>
      <c r="L5" s="24">
        <f>VLOOKUP(L2,node!$A$31:$D$46,4,0)</f>
        <v>35</v>
      </c>
      <c r="M5" s="24">
        <f>VLOOKUP(M2,node!$A$31:$D$46,4,0)</f>
        <v>82.5</v>
      </c>
      <c r="N5" s="24">
        <f>VLOOKUP(N2,node!$A$31:$D$46,4,0)</f>
        <v>50.29</v>
      </c>
      <c r="O5" s="24">
        <f>VLOOKUP(O2,node!$A$31:$D$46,4,0)</f>
        <v>15</v>
      </c>
      <c r="R5" s="7" t="s">
        <v>88</v>
      </c>
      <c r="S5" s="25">
        <v>0.36399999999999999</v>
      </c>
    </row>
    <row r="6" spans="1:23">
      <c r="R6" s="7" t="s">
        <v>11</v>
      </c>
      <c r="S6">
        <v>0</v>
      </c>
    </row>
    <row r="7" spans="1:23">
      <c r="A7">
        <f>A3</f>
        <v>2020</v>
      </c>
      <c r="B7">
        <f>B3</f>
        <v>21.175000000000001</v>
      </c>
      <c r="C7">
        <f t="shared" ref="C7:O7" si="0">C3</f>
        <v>74.965000000000003</v>
      </c>
      <c r="D7">
        <f t="shared" si="0"/>
        <v>46.44</v>
      </c>
      <c r="E7">
        <f t="shared" si="0"/>
        <v>6.48</v>
      </c>
      <c r="F7">
        <f t="shared" si="0"/>
        <v>16.716999999999999</v>
      </c>
      <c r="G7">
        <f t="shared" si="0"/>
        <v>13.4</v>
      </c>
      <c r="H7">
        <f t="shared" si="0"/>
        <v>1.69</v>
      </c>
      <c r="I7">
        <f t="shared" si="0"/>
        <v>4.5360000000000005</v>
      </c>
      <c r="J7">
        <f t="shared" si="0"/>
        <v>10.8</v>
      </c>
      <c r="K7">
        <f t="shared" si="0"/>
        <v>7.5</v>
      </c>
      <c r="L7">
        <f t="shared" si="0"/>
        <v>45</v>
      </c>
      <c r="M7">
        <f t="shared" si="0"/>
        <v>82.5</v>
      </c>
      <c r="N7">
        <f t="shared" si="0"/>
        <v>86.844999999999999</v>
      </c>
      <c r="O7">
        <f t="shared" si="0"/>
        <v>15</v>
      </c>
      <c r="R7" s="7" t="s">
        <v>89</v>
      </c>
      <c r="S7" s="25">
        <v>0.20195983840000001</v>
      </c>
      <c r="W7" s="10"/>
    </row>
    <row r="8" spans="1:23">
      <c r="A8">
        <v>2021</v>
      </c>
      <c r="B8">
        <f t="shared" ref="B8:O17" si="1">_xlfn.FORECAST.LINEAR($A8,B$3:B$5,$A$3:$A$5)</f>
        <v>23.125500000000102</v>
      </c>
      <c r="C8">
        <f t="shared" si="1"/>
        <v>70.225999999999999</v>
      </c>
      <c r="D8">
        <f t="shared" si="1"/>
        <v>43.63482857142867</v>
      </c>
      <c r="E8">
        <f t="shared" si="1"/>
        <v>6.48</v>
      </c>
      <c r="F8">
        <f t="shared" si="1"/>
        <v>17.726300000000265</v>
      </c>
      <c r="G8">
        <f t="shared" si="1"/>
        <v>10.862499999999727</v>
      </c>
      <c r="H8">
        <f t="shared" si="1"/>
        <v>1.6900000000000002</v>
      </c>
      <c r="I8">
        <f t="shared" si="1"/>
        <v>4.4164285714285825</v>
      </c>
      <c r="J8">
        <f t="shared" si="1"/>
        <v>9.6732000000000085</v>
      </c>
      <c r="K8">
        <f t="shared" si="1"/>
        <v>7.5</v>
      </c>
      <c r="L8">
        <f t="shared" si="1"/>
        <v>46.071428571428442</v>
      </c>
      <c r="M8">
        <f t="shared" si="1"/>
        <v>82.5</v>
      </c>
      <c r="N8">
        <f t="shared" si="1"/>
        <v>85.626499999999851</v>
      </c>
      <c r="O8">
        <f t="shared" si="1"/>
        <v>15</v>
      </c>
      <c r="R8" s="7" t="s">
        <v>90</v>
      </c>
      <c r="S8">
        <v>0</v>
      </c>
      <c r="W8" s="10"/>
    </row>
    <row r="9" spans="1:23">
      <c r="A9">
        <v>2022</v>
      </c>
      <c r="B9">
        <f t="shared" si="1"/>
        <v>25.076000000000022</v>
      </c>
      <c r="C9">
        <f t="shared" si="1"/>
        <v>70.476999999999975</v>
      </c>
      <c r="D9">
        <f t="shared" si="1"/>
        <v>43.221085714285778</v>
      </c>
      <c r="E9">
        <f t="shared" si="1"/>
        <v>6.48</v>
      </c>
      <c r="F9">
        <f t="shared" si="1"/>
        <v>18.735600000000204</v>
      </c>
      <c r="G9">
        <f t="shared" si="1"/>
        <v>11.874999999999773</v>
      </c>
      <c r="H9">
        <f t="shared" si="1"/>
        <v>1.6900000000000002</v>
      </c>
      <c r="I9">
        <f t="shared" si="1"/>
        <v>4.744285714285752</v>
      </c>
      <c r="J9">
        <f t="shared" si="1"/>
        <v>9.5543999999999869</v>
      </c>
      <c r="K9">
        <f t="shared" si="1"/>
        <v>7.5</v>
      </c>
      <c r="L9">
        <f t="shared" si="1"/>
        <v>45.714285714285666</v>
      </c>
      <c r="M9">
        <f t="shared" si="1"/>
        <v>82.5</v>
      </c>
      <c r="N9">
        <f t="shared" si="1"/>
        <v>84.407999999999902</v>
      </c>
      <c r="O9">
        <f t="shared" si="1"/>
        <v>15</v>
      </c>
      <c r="R9" s="7" t="s">
        <v>91</v>
      </c>
      <c r="S9">
        <f>S7</f>
        <v>0.20195983840000001</v>
      </c>
      <c r="W9" s="10"/>
    </row>
    <row r="10" spans="1:23">
      <c r="A10">
        <v>2023</v>
      </c>
      <c r="B10">
        <f t="shared" si="1"/>
        <v>27.026500000000397</v>
      </c>
      <c r="C10">
        <f t="shared" si="1"/>
        <v>70.728000000000009</v>
      </c>
      <c r="D10">
        <f t="shared" si="1"/>
        <v>42.807342857142885</v>
      </c>
      <c r="E10">
        <f t="shared" si="1"/>
        <v>6.48</v>
      </c>
      <c r="F10">
        <f t="shared" si="1"/>
        <v>19.744900000000143</v>
      </c>
      <c r="G10">
        <f t="shared" si="1"/>
        <v>12.887499999999818</v>
      </c>
      <c r="H10">
        <f t="shared" si="1"/>
        <v>1.6900000000000002</v>
      </c>
      <c r="I10">
        <f t="shared" si="1"/>
        <v>5.0721428571429215</v>
      </c>
      <c r="J10">
        <f t="shared" si="1"/>
        <v>9.4355999999999938</v>
      </c>
      <c r="K10">
        <f t="shared" si="1"/>
        <v>7.5</v>
      </c>
      <c r="L10">
        <f t="shared" si="1"/>
        <v>45.357142857142776</v>
      </c>
      <c r="M10">
        <f t="shared" si="1"/>
        <v>82.5</v>
      </c>
      <c r="N10">
        <f t="shared" si="1"/>
        <v>83.189499999999953</v>
      </c>
      <c r="O10">
        <f t="shared" si="1"/>
        <v>15</v>
      </c>
      <c r="R10" s="7" t="s">
        <v>84</v>
      </c>
      <c r="S10" s="25">
        <v>0.34055972755000002</v>
      </c>
    </row>
    <row r="11" spans="1:23">
      <c r="A11">
        <v>2024</v>
      </c>
      <c r="B11">
        <f t="shared" si="1"/>
        <v>28.977000000000317</v>
      </c>
      <c r="C11">
        <f t="shared" si="1"/>
        <v>70.978999999999985</v>
      </c>
      <c r="D11">
        <f t="shared" si="1"/>
        <v>42.393599999999992</v>
      </c>
      <c r="E11">
        <f t="shared" si="1"/>
        <v>6.48</v>
      </c>
      <c r="F11">
        <f t="shared" si="1"/>
        <v>20.75420000000031</v>
      </c>
      <c r="G11">
        <f t="shared" si="1"/>
        <v>13.899999999999636</v>
      </c>
      <c r="H11">
        <f t="shared" si="1"/>
        <v>1.6900000000000002</v>
      </c>
      <c r="I11">
        <f t="shared" si="1"/>
        <v>5.4000000000000909</v>
      </c>
      <c r="J11">
        <f t="shared" si="1"/>
        <v>9.3168000000000006</v>
      </c>
      <c r="K11">
        <f t="shared" si="1"/>
        <v>7.5</v>
      </c>
      <c r="L11">
        <f t="shared" si="1"/>
        <v>44.999999999999886</v>
      </c>
      <c r="M11">
        <f t="shared" si="1"/>
        <v>82.5</v>
      </c>
      <c r="N11">
        <f t="shared" si="1"/>
        <v>81.971000000000004</v>
      </c>
      <c r="O11">
        <f t="shared" si="1"/>
        <v>15</v>
      </c>
      <c r="R11" s="7" t="s">
        <v>81</v>
      </c>
      <c r="S11">
        <v>0</v>
      </c>
    </row>
    <row r="12" spans="1:23">
      <c r="A12">
        <v>2025</v>
      </c>
      <c r="B12">
        <f t="shared" si="1"/>
        <v>30.927500000000236</v>
      </c>
      <c r="C12">
        <f t="shared" si="1"/>
        <v>71.229999999999961</v>
      </c>
      <c r="D12">
        <f t="shared" si="1"/>
        <v>41.979857142857213</v>
      </c>
      <c r="E12">
        <f t="shared" si="1"/>
        <v>6.48</v>
      </c>
      <c r="F12">
        <f t="shared" si="1"/>
        <v>21.763500000000249</v>
      </c>
      <c r="G12">
        <f t="shared" si="1"/>
        <v>14.912499999999909</v>
      </c>
      <c r="H12">
        <f t="shared" si="1"/>
        <v>1.6900000000000002</v>
      </c>
      <c r="I12">
        <f t="shared" si="1"/>
        <v>5.7278571428571468</v>
      </c>
      <c r="J12">
        <f t="shared" si="1"/>
        <v>9.1980000000000075</v>
      </c>
      <c r="K12">
        <f t="shared" si="1"/>
        <v>7.5</v>
      </c>
      <c r="L12">
        <f t="shared" si="1"/>
        <v>44.642857142856997</v>
      </c>
      <c r="M12">
        <f t="shared" si="1"/>
        <v>82.5</v>
      </c>
      <c r="N12">
        <f t="shared" si="1"/>
        <v>80.752500000000055</v>
      </c>
      <c r="O12">
        <f t="shared" si="1"/>
        <v>15</v>
      </c>
      <c r="R12" s="7" t="s">
        <v>82</v>
      </c>
      <c r="S12">
        <v>0</v>
      </c>
    </row>
    <row r="13" spans="1:23">
      <c r="A13">
        <v>2026</v>
      </c>
      <c r="B13">
        <f t="shared" si="1"/>
        <v>32.878000000000156</v>
      </c>
      <c r="C13">
        <f t="shared" si="1"/>
        <v>71.480999999999995</v>
      </c>
      <c r="D13">
        <f t="shared" si="1"/>
        <v>41.56611428571432</v>
      </c>
      <c r="E13">
        <f t="shared" si="1"/>
        <v>6.48</v>
      </c>
      <c r="F13">
        <f t="shared" si="1"/>
        <v>22.772800000000188</v>
      </c>
      <c r="G13">
        <f t="shared" si="1"/>
        <v>15.924999999999727</v>
      </c>
      <c r="H13">
        <f t="shared" si="1"/>
        <v>1.6900000000000002</v>
      </c>
      <c r="I13">
        <f t="shared" si="1"/>
        <v>6.0557142857143162</v>
      </c>
      <c r="J13">
        <f t="shared" si="1"/>
        <v>9.0791999999999859</v>
      </c>
      <c r="K13">
        <f t="shared" si="1"/>
        <v>7.5</v>
      </c>
      <c r="L13">
        <f t="shared" si="1"/>
        <v>44.285714285714221</v>
      </c>
      <c r="M13">
        <f t="shared" si="1"/>
        <v>82.5</v>
      </c>
      <c r="N13">
        <f t="shared" si="1"/>
        <v>79.533999999999651</v>
      </c>
      <c r="O13">
        <f t="shared" si="1"/>
        <v>15</v>
      </c>
      <c r="R13" s="7" t="s">
        <v>80</v>
      </c>
      <c r="S13">
        <v>0</v>
      </c>
    </row>
    <row r="14" spans="1:23">
      <c r="A14">
        <v>2027</v>
      </c>
      <c r="B14">
        <f t="shared" si="1"/>
        <v>34.828500000000076</v>
      </c>
      <c r="C14">
        <f t="shared" si="1"/>
        <v>71.731999999999971</v>
      </c>
      <c r="D14">
        <f t="shared" si="1"/>
        <v>41.152371428571428</v>
      </c>
      <c r="E14">
        <f t="shared" si="1"/>
        <v>6.48</v>
      </c>
      <c r="F14">
        <f t="shared" si="1"/>
        <v>23.782100000000128</v>
      </c>
      <c r="G14">
        <f t="shared" si="1"/>
        <v>16.9375</v>
      </c>
      <c r="H14">
        <f t="shared" si="1"/>
        <v>1.6900000000000002</v>
      </c>
      <c r="I14">
        <f t="shared" si="1"/>
        <v>6.3835714285714857</v>
      </c>
      <c r="J14">
        <f t="shared" si="1"/>
        <v>8.9603999999999928</v>
      </c>
      <c r="K14">
        <f t="shared" si="1"/>
        <v>7.5</v>
      </c>
      <c r="L14">
        <f t="shared" si="1"/>
        <v>43.928571428571331</v>
      </c>
      <c r="M14">
        <f t="shared" si="1"/>
        <v>82.5</v>
      </c>
      <c r="N14">
        <f t="shared" si="1"/>
        <v>78.315499999999702</v>
      </c>
      <c r="O14">
        <f t="shared" si="1"/>
        <v>15</v>
      </c>
      <c r="R14" s="7" t="s">
        <v>75</v>
      </c>
      <c r="S14">
        <v>0</v>
      </c>
    </row>
    <row r="15" spans="1:23">
      <c r="A15">
        <v>2028</v>
      </c>
      <c r="B15">
        <f t="shared" si="1"/>
        <v>36.778999999999996</v>
      </c>
      <c r="C15">
        <f t="shared" si="1"/>
        <v>71.983000000000004</v>
      </c>
      <c r="D15">
        <f t="shared" si="1"/>
        <v>40.738628571428649</v>
      </c>
      <c r="E15">
        <f t="shared" si="1"/>
        <v>6.48</v>
      </c>
      <c r="F15">
        <f t="shared" si="1"/>
        <v>24.791400000000294</v>
      </c>
      <c r="G15">
        <f t="shared" si="1"/>
        <v>17.949999999999818</v>
      </c>
      <c r="H15">
        <f t="shared" si="1"/>
        <v>1.6900000000000002</v>
      </c>
      <c r="I15">
        <f t="shared" si="1"/>
        <v>6.7114285714286552</v>
      </c>
      <c r="J15">
        <f t="shared" si="1"/>
        <v>8.8415999999999997</v>
      </c>
      <c r="K15">
        <f t="shared" si="1"/>
        <v>7.5</v>
      </c>
      <c r="L15">
        <f t="shared" si="1"/>
        <v>43.571428571428442</v>
      </c>
      <c r="M15">
        <f t="shared" si="1"/>
        <v>82.5</v>
      </c>
      <c r="N15">
        <f t="shared" si="1"/>
        <v>77.096999999999753</v>
      </c>
      <c r="O15">
        <f t="shared" si="1"/>
        <v>15</v>
      </c>
      <c r="R15" s="7" t="s">
        <v>79</v>
      </c>
      <c r="S15">
        <v>0</v>
      </c>
    </row>
    <row r="16" spans="1:23">
      <c r="A16">
        <v>2029</v>
      </c>
      <c r="B16">
        <f t="shared" si="1"/>
        <v>38.729500000000371</v>
      </c>
      <c r="C16">
        <f t="shared" si="1"/>
        <v>72.23399999999998</v>
      </c>
      <c r="D16">
        <f t="shared" si="1"/>
        <v>40.324885714285756</v>
      </c>
      <c r="E16">
        <f t="shared" si="1"/>
        <v>6.48</v>
      </c>
      <c r="F16">
        <f t="shared" si="1"/>
        <v>25.800700000000234</v>
      </c>
      <c r="G16">
        <f t="shared" si="1"/>
        <v>18.962499999999636</v>
      </c>
      <c r="H16">
        <f t="shared" si="1"/>
        <v>1.6900000000000002</v>
      </c>
      <c r="I16">
        <f t="shared" si="1"/>
        <v>7.039285714285711</v>
      </c>
      <c r="J16">
        <f t="shared" si="1"/>
        <v>8.7228000000000065</v>
      </c>
      <c r="K16">
        <f t="shared" si="1"/>
        <v>7.5</v>
      </c>
      <c r="L16">
        <f t="shared" si="1"/>
        <v>43.214285714285666</v>
      </c>
      <c r="M16">
        <f t="shared" si="1"/>
        <v>82.5</v>
      </c>
      <c r="N16">
        <f t="shared" si="1"/>
        <v>75.878499999999804</v>
      </c>
      <c r="O16">
        <f t="shared" si="1"/>
        <v>15</v>
      </c>
    </row>
    <row r="17" spans="1:25">
      <c r="A17">
        <v>2030</v>
      </c>
      <c r="B17">
        <f t="shared" si="1"/>
        <v>40.680000000000291</v>
      </c>
      <c r="C17">
        <f t="shared" si="1"/>
        <v>72.485000000000014</v>
      </c>
      <c r="D17">
        <f t="shared" si="1"/>
        <v>39.911142857142863</v>
      </c>
      <c r="E17">
        <f t="shared" si="1"/>
        <v>6.48</v>
      </c>
      <c r="F17">
        <f t="shared" si="1"/>
        <v>26.8100000000004</v>
      </c>
      <c r="G17">
        <f t="shared" si="1"/>
        <v>19.974999999999909</v>
      </c>
      <c r="H17">
        <f t="shared" si="1"/>
        <v>1.6900000000000002</v>
      </c>
      <c r="I17">
        <f t="shared" si="1"/>
        <v>7.3671428571428805</v>
      </c>
      <c r="J17">
        <f t="shared" si="1"/>
        <v>8.603999999999985</v>
      </c>
      <c r="K17">
        <f t="shared" si="1"/>
        <v>7.5</v>
      </c>
      <c r="L17">
        <f t="shared" si="1"/>
        <v>42.857142857142776</v>
      </c>
      <c r="M17">
        <f t="shared" si="1"/>
        <v>82.5</v>
      </c>
      <c r="N17">
        <f t="shared" si="1"/>
        <v>74.659999999999854</v>
      </c>
      <c r="O17">
        <f t="shared" si="1"/>
        <v>15</v>
      </c>
    </row>
    <row r="18" spans="1:25">
      <c r="A18">
        <v>2031</v>
      </c>
      <c r="B18">
        <f t="shared" ref="B18:O27" si="2">_xlfn.FORECAST.LINEAR($A18,B$3:B$5,$A$3:$A$5)</f>
        <v>42.630500000000211</v>
      </c>
      <c r="C18">
        <f t="shared" si="2"/>
        <v>72.73599999999999</v>
      </c>
      <c r="D18">
        <f t="shared" si="2"/>
        <v>39.497400000000084</v>
      </c>
      <c r="E18">
        <f t="shared" si="2"/>
        <v>6.48</v>
      </c>
      <c r="F18">
        <f t="shared" si="2"/>
        <v>27.819300000000112</v>
      </c>
      <c r="G18">
        <f t="shared" si="2"/>
        <v>20.987499999999727</v>
      </c>
      <c r="H18">
        <f t="shared" si="2"/>
        <v>1.6900000000000002</v>
      </c>
      <c r="I18">
        <f t="shared" si="2"/>
        <v>7.69500000000005</v>
      </c>
      <c r="J18">
        <f t="shared" si="2"/>
        <v>8.4851999999999919</v>
      </c>
      <c r="K18">
        <f t="shared" si="2"/>
        <v>7.5</v>
      </c>
      <c r="L18">
        <f t="shared" si="2"/>
        <v>42.499999999999886</v>
      </c>
      <c r="M18">
        <f t="shared" si="2"/>
        <v>82.5</v>
      </c>
      <c r="N18">
        <f t="shared" si="2"/>
        <v>73.441499999999905</v>
      </c>
      <c r="O18">
        <f t="shared" si="2"/>
        <v>15</v>
      </c>
      <c r="R18" s="8" t="s">
        <v>209</v>
      </c>
      <c r="S18" s="8">
        <v>2020</v>
      </c>
    </row>
    <row r="19" spans="1:25">
      <c r="A19">
        <v>2032</v>
      </c>
      <c r="B19">
        <f t="shared" si="2"/>
        <v>44.581000000000131</v>
      </c>
      <c r="C19">
        <f t="shared" si="2"/>
        <v>72.986999999999966</v>
      </c>
      <c r="D19">
        <f t="shared" si="2"/>
        <v>39.083657142857192</v>
      </c>
      <c r="E19">
        <f t="shared" si="2"/>
        <v>6.48</v>
      </c>
      <c r="F19">
        <f t="shared" si="2"/>
        <v>28.828600000000279</v>
      </c>
      <c r="G19">
        <f t="shared" si="2"/>
        <v>22</v>
      </c>
      <c r="H19">
        <f t="shared" si="2"/>
        <v>1.6900000000000002</v>
      </c>
      <c r="I19">
        <f t="shared" si="2"/>
        <v>8.0228571428572195</v>
      </c>
      <c r="J19">
        <f t="shared" si="2"/>
        <v>8.3663999999999987</v>
      </c>
      <c r="K19">
        <f t="shared" si="2"/>
        <v>7.5</v>
      </c>
      <c r="L19">
        <f t="shared" si="2"/>
        <v>42.142857142856997</v>
      </c>
      <c r="M19">
        <f t="shared" si="2"/>
        <v>82.5</v>
      </c>
      <c r="N19">
        <f t="shared" si="2"/>
        <v>72.222999999999956</v>
      </c>
      <c r="O19">
        <f t="shared" si="2"/>
        <v>15</v>
      </c>
      <c r="S19" t="s">
        <v>123</v>
      </c>
      <c r="T19" t="s">
        <v>122</v>
      </c>
      <c r="U19" t="s">
        <v>119</v>
      </c>
      <c r="V19" t="s">
        <v>203</v>
      </c>
      <c r="W19" t="s">
        <v>206</v>
      </c>
      <c r="X19" t="s">
        <v>102</v>
      </c>
      <c r="Y19" t="s">
        <v>102</v>
      </c>
    </row>
    <row r="20" spans="1:25">
      <c r="A20">
        <v>2033</v>
      </c>
      <c r="B20">
        <f t="shared" si="2"/>
        <v>46.531500000000051</v>
      </c>
      <c r="C20">
        <f t="shared" si="2"/>
        <v>73.238</v>
      </c>
      <c r="D20">
        <f t="shared" si="2"/>
        <v>38.669914285714299</v>
      </c>
      <c r="E20">
        <f t="shared" si="2"/>
        <v>6.48</v>
      </c>
      <c r="F20">
        <f t="shared" si="2"/>
        <v>29.837899999999991</v>
      </c>
      <c r="G20">
        <f t="shared" si="2"/>
        <v>23.012499999999818</v>
      </c>
      <c r="H20">
        <f t="shared" si="2"/>
        <v>1.6900000000000002</v>
      </c>
      <c r="I20">
        <f t="shared" si="2"/>
        <v>8.350714285714389</v>
      </c>
      <c r="J20">
        <f t="shared" si="2"/>
        <v>8.2476000000000056</v>
      </c>
      <c r="K20">
        <f t="shared" si="2"/>
        <v>7.5</v>
      </c>
      <c r="L20">
        <f t="shared" si="2"/>
        <v>41.785714285714221</v>
      </c>
      <c r="M20">
        <f t="shared" si="2"/>
        <v>82.5</v>
      </c>
      <c r="N20">
        <f t="shared" si="2"/>
        <v>71.004500000000007</v>
      </c>
      <c r="O20">
        <f t="shared" si="2"/>
        <v>15</v>
      </c>
      <c r="R20">
        <f>unit2020!A9</f>
        <v>0</v>
      </c>
      <c r="S20">
        <f>unit2020!B9</f>
        <v>0</v>
      </c>
      <c r="T20" t="e">
        <f>unit2020!#REF!</f>
        <v>#REF!</v>
      </c>
      <c r="U20" s="10">
        <f>unit2020!C9</f>
        <v>0</v>
      </c>
      <c r="V20" s="27">
        <f>unit2020!D9</f>
        <v>0</v>
      </c>
      <c r="W20" s="27" t="e">
        <f>VLOOKUP(R20,unit2030!$A$1:$F$52,8,0)</f>
        <v>#N/A</v>
      </c>
      <c r="X20" s="28" t="e">
        <f>PMT(0.1,W20,S20,0)</f>
        <v>#N/A</v>
      </c>
      <c r="Y20" s="28" t="e">
        <f>-X20</f>
        <v>#N/A</v>
      </c>
    </row>
    <row r="21" spans="1:25">
      <c r="A21">
        <v>2034</v>
      </c>
      <c r="B21">
        <f t="shared" si="2"/>
        <v>48.482000000000426</v>
      </c>
      <c r="C21">
        <f t="shared" si="2"/>
        <v>73.488999999999976</v>
      </c>
      <c r="D21">
        <f t="shared" si="2"/>
        <v>38.25617142857152</v>
      </c>
      <c r="E21">
        <f t="shared" si="2"/>
        <v>6.48</v>
      </c>
      <c r="F21">
        <f t="shared" si="2"/>
        <v>30.847200000000157</v>
      </c>
      <c r="G21">
        <f t="shared" si="2"/>
        <v>24.024999999999636</v>
      </c>
      <c r="H21">
        <f t="shared" si="2"/>
        <v>1.6900000000000002</v>
      </c>
      <c r="I21">
        <f t="shared" si="2"/>
        <v>8.6785714285714448</v>
      </c>
      <c r="J21">
        <f t="shared" si="2"/>
        <v>8.128799999999984</v>
      </c>
      <c r="K21">
        <f t="shared" si="2"/>
        <v>7.5</v>
      </c>
      <c r="L21">
        <f t="shared" si="2"/>
        <v>41.428571428571331</v>
      </c>
      <c r="M21">
        <f t="shared" si="2"/>
        <v>82.5</v>
      </c>
      <c r="N21">
        <f t="shared" si="2"/>
        <v>69.786000000000058</v>
      </c>
      <c r="O21">
        <f t="shared" si="2"/>
        <v>15</v>
      </c>
      <c r="R21">
        <f>unit2020!A10</f>
        <v>0</v>
      </c>
      <c r="S21">
        <f>unit2020!B10</f>
        <v>0</v>
      </c>
      <c r="T21" t="e">
        <f>unit2020!#REF!</f>
        <v>#REF!</v>
      </c>
      <c r="U21">
        <f>unit2020!C10</f>
        <v>0</v>
      </c>
      <c r="V21" s="27">
        <f>unit2020!D10</f>
        <v>0</v>
      </c>
      <c r="W21" s="27" t="e">
        <f>VLOOKUP(R21,unit2030!$A$1:$F$52,8,0)</f>
        <v>#N/A</v>
      </c>
      <c r="X21" s="28" t="e">
        <f t="shared" ref="X21:X29" si="3">PMT(0.1,W21,S21,0)</f>
        <v>#N/A</v>
      </c>
      <c r="Y21" s="28" t="e">
        <f t="shared" ref="Y21:Y29" si="4">-X21</f>
        <v>#N/A</v>
      </c>
    </row>
    <row r="22" spans="1:25">
      <c r="A22">
        <v>2035</v>
      </c>
      <c r="B22">
        <f t="shared" si="2"/>
        <v>50.432500000000346</v>
      </c>
      <c r="C22">
        <f t="shared" si="2"/>
        <v>73.740000000000009</v>
      </c>
      <c r="D22">
        <f t="shared" si="2"/>
        <v>37.842428571428627</v>
      </c>
      <c r="E22">
        <f t="shared" si="2"/>
        <v>6.48</v>
      </c>
      <c r="F22">
        <f t="shared" si="2"/>
        <v>31.856500000000324</v>
      </c>
      <c r="G22">
        <f t="shared" si="2"/>
        <v>25.037499999999909</v>
      </c>
      <c r="H22">
        <f t="shared" si="2"/>
        <v>1.6900000000000002</v>
      </c>
      <c r="I22">
        <f t="shared" si="2"/>
        <v>9.0064285714286143</v>
      </c>
      <c r="J22">
        <f t="shared" si="2"/>
        <v>8.0099999999999909</v>
      </c>
      <c r="K22">
        <f t="shared" si="2"/>
        <v>7.5</v>
      </c>
      <c r="L22">
        <f t="shared" si="2"/>
        <v>41.071428571428442</v>
      </c>
      <c r="M22">
        <f t="shared" si="2"/>
        <v>82.5</v>
      </c>
      <c r="N22">
        <f t="shared" si="2"/>
        <v>68.567499999999654</v>
      </c>
      <c r="O22">
        <f t="shared" si="2"/>
        <v>15</v>
      </c>
      <c r="R22">
        <f>unit2020!A11</f>
        <v>0</v>
      </c>
      <c r="S22">
        <f>unit2020!B11</f>
        <v>0</v>
      </c>
      <c r="T22" t="e">
        <f>unit2020!#REF!</f>
        <v>#REF!</v>
      </c>
      <c r="U22">
        <f>unit2020!C11</f>
        <v>0</v>
      </c>
      <c r="V22" s="27">
        <f>unit2020!D11</f>
        <v>0</v>
      </c>
      <c r="W22" s="27" t="e">
        <f>VLOOKUP(R22,unit2030!$A$1:$F$52,8,0)</f>
        <v>#N/A</v>
      </c>
      <c r="X22" s="28" t="e">
        <f t="shared" si="3"/>
        <v>#N/A</v>
      </c>
      <c r="Y22" s="28" t="e">
        <f t="shared" si="4"/>
        <v>#N/A</v>
      </c>
    </row>
    <row r="23" spans="1:25">
      <c r="A23">
        <v>2036</v>
      </c>
      <c r="B23">
        <f t="shared" si="2"/>
        <v>52.383000000000266</v>
      </c>
      <c r="C23">
        <f t="shared" si="2"/>
        <v>73.990999999999985</v>
      </c>
      <c r="D23">
        <f t="shared" si="2"/>
        <v>37.428685714285734</v>
      </c>
      <c r="E23">
        <f t="shared" si="2"/>
        <v>6.48</v>
      </c>
      <c r="F23">
        <f t="shared" si="2"/>
        <v>32.865800000000036</v>
      </c>
      <c r="G23">
        <f t="shared" si="2"/>
        <v>26.049999999999727</v>
      </c>
      <c r="H23">
        <f t="shared" si="2"/>
        <v>1.6900000000000002</v>
      </c>
      <c r="I23">
        <f t="shared" si="2"/>
        <v>9.3342857142857838</v>
      </c>
      <c r="J23">
        <f t="shared" si="2"/>
        <v>7.8911999999999978</v>
      </c>
      <c r="K23">
        <f t="shared" si="2"/>
        <v>7.5</v>
      </c>
      <c r="L23">
        <f t="shared" si="2"/>
        <v>40.714285714285666</v>
      </c>
      <c r="M23">
        <f t="shared" si="2"/>
        <v>82.5</v>
      </c>
      <c r="N23">
        <f t="shared" si="2"/>
        <v>67.348999999999705</v>
      </c>
      <c r="O23">
        <f t="shared" si="2"/>
        <v>15</v>
      </c>
      <c r="R23">
        <f>unit2020!A12</f>
        <v>0</v>
      </c>
      <c r="S23">
        <f>unit2020!B12</f>
        <v>0</v>
      </c>
      <c r="T23" t="e">
        <f>unit2020!#REF!</f>
        <v>#REF!</v>
      </c>
      <c r="U23">
        <f>unit2020!C12</f>
        <v>0</v>
      </c>
      <c r="V23" s="27">
        <f>unit2020!D12</f>
        <v>0</v>
      </c>
      <c r="W23" s="27" t="e">
        <f>VLOOKUP(R23,unit2030!$A$1:$F$52,8,0)</f>
        <v>#N/A</v>
      </c>
      <c r="X23" s="28" t="e">
        <f t="shared" si="3"/>
        <v>#N/A</v>
      </c>
      <c r="Y23" s="28" t="e">
        <f t="shared" si="4"/>
        <v>#N/A</v>
      </c>
    </row>
    <row r="24" spans="1:25">
      <c r="A24">
        <v>2037</v>
      </c>
      <c r="B24">
        <f t="shared" si="2"/>
        <v>54.333500000000186</v>
      </c>
      <c r="C24">
        <f t="shared" si="2"/>
        <v>74.241999999999962</v>
      </c>
      <c r="D24">
        <f t="shared" si="2"/>
        <v>37.014942857142955</v>
      </c>
      <c r="E24">
        <f t="shared" si="2"/>
        <v>6.48</v>
      </c>
      <c r="F24">
        <f t="shared" si="2"/>
        <v>33.875100000000202</v>
      </c>
      <c r="G24">
        <f t="shared" si="2"/>
        <v>27.0625</v>
      </c>
      <c r="H24">
        <f t="shared" si="2"/>
        <v>1.6900000000000002</v>
      </c>
      <c r="I24">
        <f t="shared" si="2"/>
        <v>9.6621428571429533</v>
      </c>
      <c r="J24">
        <f t="shared" si="2"/>
        <v>7.7724000000000046</v>
      </c>
      <c r="K24">
        <f t="shared" si="2"/>
        <v>7.5</v>
      </c>
      <c r="L24">
        <f t="shared" si="2"/>
        <v>40.357142857142776</v>
      </c>
      <c r="M24">
        <f t="shared" si="2"/>
        <v>82.5</v>
      </c>
      <c r="N24">
        <f t="shared" si="2"/>
        <v>66.130499999999756</v>
      </c>
      <c r="O24">
        <f t="shared" si="2"/>
        <v>15</v>
      </c>
      <c r="R24">
        <f>unit2020!A13</f>
        <v>0</v>
      </c>
      <c r="S24">
        <f>unit2020!B13</f>
        <v>0</v>
      </c>
      <c r="T24" t="e">
        <f>unit2020!#REF!</f>
        <v>#REF!</v>
      </c>
      <c r="U24">
        <f>unit2020!C13</f>
        <v>0</v>
      </c>
      <c r="V24" s="27">
        <f>unit2020!D13</f>
        <v>0</v>
      </c>
      <c r="W24" s="27" t="e">
        <f>VLOOKUP(R24,unit2030!$A$1:$F$52,8,0)</f>
        <v>#N/A</v>
      </c>
      <c r="X24" s="28" t="e">
        <f t="shared" si="3"/>
        <v>#N/A</v>
      </c>
      <c r="Y24" s="28" t="e">
        <f t="shared" si="4"/>
        <v>#N/A</v>
      </c>
    </row>
    <row r="25" spans="1:25">
      <c r="A25">
        <v>2038</v>
      </c>
      <c r="B25">
        <f t="shared" si="2"/>
        <v>56.284000000000106</v>
      </c>
      <c r="C25">
        <f t="shared" si="2"/>
        <v>74.492999999999995</v>
      </c>
      <c r="D25">
        <f t="shared" si="2"/>
        <v>36.601200000000063</v>
      </c>
      <c r="E25">
        <f t="shared" si="2"/>
        <v>6.48</v>
      </c>
      <c r="F25">
        <f t="shared" si="2"/>
        <v>34.884400000000369</v>
      </c>
      <c r="G25">
        <f t="shared" si="2"/>
        <v>28.074999999999818</v>
      </c>
      <c r="H25">
        <f t="shared" si="2"/>
        <v>1.6900000000000002</v>
      </c>
      <c r="I25">
        <f t="shared" si="2"/>
        <v>9.9900000000000091</v>
      </c>
      <c r="J25">
        <f t="shared" si="2"/>
        <v>7.6535999999999831</v>
      </c>
      <c r="K25">
        <f t="shared" si="2"/>
        <v>7.5</v>
      </c>
      <c r="L25">
        <f t="shared" si="2"/>
        <v>39.999999999999886</v>
      </c>
      <c r="M25">
        <f t="shared" si="2"/>
        <v>82.5</v>
      </c>
      <c r="N25">
        <f t="shared" si="2"/>
        <v>64.911999999999807</v>
      </c>
      <c r="O25">
        <f t="shared" si="2"/>
        <v>15</v>
      </c>
      <c r="R25">
        <f>unit2020!A14</f>
        <v>0</v>
      </c>
      <c r="S25">
        <f>unit2020!B14</f>
        <v>0</v>
      </c>
      <c r="T25" t="e">
        <f>unit2020!#REF!</f>
        <v>#REF!</v>
      </c>
      <c r="U25">
        <f>unit2020!C14</f>
        <v>0</v>
      </c>
      <c r="V25" s="27">
        <f>unit2020!D14</f>
        <v>0</v>
      </c>
      <c r="W25" s="27" t="e">
        <f>VLOOKUP(R25,unit2030!$A$1:$F$52,8,0)</f>
        <v>#N/A</v>
      </c>
      <c r="X25" s="28" t="e">
        <f t="shared" si="3"/>
        <v>#N/A</v>
      </c>
      <c r="Y25" s="28" t="e">
        <f t="shared" si="4"/>
        <v>#N/A</v>
      </c>
    </row>
    <row r="26" spans="1:25">
      <c r="A26">
        <v>2039</v>
      </c>
      <c r="B26">
        <f t="shared" si="2"/>
        <v>58.234500000000025</v>
      </c>
      <c r="C26">
        <f t="shared" si="2"/>
        <v>74.743999999999971</v>
      </c>
      <c r="D26">
        <f t="shared" si="2"/>
        <v>36.18745714285717</v>
      </c>
      <c r="E26">
        <f t="shared" si="2"/>
        <v>6.48</v>
      </c>
      <c r="F26">
        <f t="shared" si="2"/>
        <v>35.893700000000081</v>
      </c>
      <c r="G26">
        <f t="shared" si="2"/>
        <v>29.087499999999636</v>
      </c>
      <c r="H26">
        <f t="shared" si="2"/>
        <v>1.6900000000000002</v>
      </c>
      <c r="I26">
        <f t="shared" si="2"/>
        <v>10.317857142857179</v>
      </c>
      <c r="J26">
        <f t="shared" si="2"/>
        <v>7.53479999999999</v>
      </c>
      <c r="K26">
        <f t="shared" si="2"/>
        <v>7.5</v>
      </c>
      <c r="L26">
        <f t="shared" si="2"/>
        <v>39.642857142856997</v>
      </c>
      <c r="M26">
        <f t="shared" si="2"/>
        <v>82.5</v>
      </c>
      <c r="N26">
        <f t="shared" si="2"/>
        <v>63.693499999999858</v>
      </c>
      <c r="O26">
        <f t="shared" si="2"/>
        <v>15</v>
      </c>
      <c r="R26">
        <f>unit2020!A15</f>
        <v>0</v>
      </c>
      <c r="S26">
        <f>unit2020!B15</f>
        <v>0</v>
      </c>
      <c r="T26" t="e">
        <f>unit2020!#REF!</f>
        <v>#REF!</v>
      </c>
      <c r="U26">
        <f>unit2020!C15</f>
        <v>0</v>
      </c>
      <c r="V26" s="27">
        <f>unit2020!D15</f>
        <v>0</v>
      </c>
      <c r="W26" s="27" t="e">
        <f>VLOOKUP(R26,unit2030!$A$1:$F$52,8,0)</f>
        <v>#N/A</v>
      </c>
      <c r="X26" s="28" t="e">
        <f t="shared" si="3"/>
        <v>#N/A</v>
      </c>
      <c r="Y26" s="28" t="e">
        <f t="shared" si="4"/>
        <v>#N/A</v>
      </c>
    </row>
    <row r="27" spans="1:25">
      <c r="A27">
        <v>2040</v>
      </c>
      <c r="B27">
        <f t="shared" si="2"/>
        <v>60.1850000000004</v>
      </c>
      <c r="C27">
        <f t="shared" si="2"/>
        <v>74.994999999999948</v>
      </c>
      <c r="D27">
        <f t="shared" si="2"/>
        <v>35.773714285714277</v>
      </c>
      <c r="E27">
        <f t="shared" si="2"/>
        <v>6.48</v>
      </c>
      <c r="F27">
        <f t="shared" si="2"/>
        <v>36.903000000000247</v>
      </c>
      <c r="G27">
        <f t="shared" si="2"/>
        <v>30.099999999999909</v>
      </c>
      <c r="H27">
        <f t="shared" si="2"/>
        <v>1.6900000000000002</v>
      </c>
      <c r="I27">
        <f t="shared" si="2"/>
        <v>10.645714285714348</v>
      </c>
      <c r="J27">
        <f t="shared" si="2"/>
        <v>7.4159999999999968</v>
      </c>
      <c r="K27">
        <f t="shared" si="2"/>
        <v>7.5</v>
      </c>
      <c r="L27">
        <f t="shared" si="2"/>
        <v>39.285714285714221</v>
      </c>
      <c r="M27">
        <f t="shared" si="2"/>
        <v>82.5</v>
      </c>
      <c r="N27">
        <f t="shared" si="2"/>
        <v>62.474999999999909</v>
      </c>
      <c r="O27">
        <f t="shared" si="2"/>
        <v>15</v>
      </c>
      <c r="R27">
        <f>unit2020!A16</f>
        <v>0</v>
      </c>
      <c r="S27" s="10">
        <f>unit2020!B16</f>
        <v>0</v>
      </c>
      <c r="T27" t="e">
        <f>unit2020!#REF!</f>
        <v>#REF!</v>
      </c>
      <c r="U27">
        <f>unit2020!C16</f>
        <v>0</v>
      </c>
      <c r="V27" s="27">
        <f>unit2020!D16</f>
        <v>0</v>
      </c>
      <c r="W27" s="27" t="e">
        <f>VLOOKUP(R27,unit2030!$A$1:$F$52,8,0)</f>
        <v>#N/A</v>
      </c>
      <c r="X27" s="28" t="e">
        <f t="shared" si="3"/>
        <v>#N/A</v>
      </c>
      <c r="Y27" s="28" t="e">
        <f t="shared" si="4"/>
        <v>#N/A</v>
      </c>
    </row>
    <row r="28" spans="1:25">
      <c r="A28">
        <v>2041</v>
      </c>
      <c r="B28">
        <f t="shared" ref="B28:O36" si="5">_xlfn.FORECAST.LINEAR($A28,B$3:B$5,$A$3:$A$5)</f>
        <v>62.13550000000032</v>
      </c>
      <c r="C28">
        <f t="shared" si="5"/>
        <v>75.246000000000038</v>
      </c>
      <c r="D28">
        <f t="shared" si="5"/>
        <v>35.359971428571498</v>
      </c>
      <c r="E28">
        <f t="shared" si="5"/>
        <v>6.48</v>
      </c>
      <c r="F28">
        <f t="shared" si="5"/>
        <v>37.912300000000414</v>
      </c>
      <c r="G28">
        <f t="shared" si="5"/>
        <v>31.112499999999727</v>
      </c>
      <c r="H28">
        <f t="shared" si="5"/>
        <v>1.6900000000000002</v>
      </c>
      <c r="I28">
        <f t="shared" si="5"/>
        <v>10.973571428571518</v>
      </c>
      <c r="J28">
        <f t="shared" si="5"/>
        <v>7.2972000000000037</v>
      </c>
      <c r="K28">
        <f t="shared" si="5"/>
        <v>7.5</v>
      </c>
      <c r="L28">
        <f t="shared" si="5"/>
        <v>38.928571428571331</v>
      </c>
      <c r="M28">
        <f t="shared" si="5"/>
        <v>82.5</v>
      </c>
      <c r="N28">
        <f t="shared" si="5"/>
        <v>61.25649999999996</v>
      </c>
      <c r="O28">
        <f t="shared" si="5"/>
        <v>15</v>
      </c>
      <c r="R28">
        <f>unit2020!A17</f>
        <v>0</v>
      </c>
      <c r="S28">
        <f>unit2020!B17</f>
        <v>0</v>
      </c>
      <c r="T28" t="e">
        <f>unit2020!#REF!</f>
        <v>#REF!</v>
      </c>
      <c r="U28">
        <f>unit2020!C17</f>
        <v>0</v>
      </c>
      <c r="V28" s="27">
        <f>unit2020!D17</f>
        <v>0</v>
      </c>
      <c r="W28" s="27" t="e">
        <f>VLOOKUP(R28,unit2030!$A$1:$F$52,8,0)</f>
        <v>#N/A</v>
      </c>
      <c r="X28" s="28" t="e">
        <f t="shared" si="3"/>
        <v>#N/A</v>
      </c>
      <c r="Y28" s="28" t="e">
        <f t="shared" si="4"/>
        <v>#N/A</v>
      </c>
    </row>
    <row r="29" spans="1:25">
      <c r="A29">
        <v>2042</v>
      </c>
      <c r="B29">
        <f t="shared" si="5"/>
        <v>64.08600000000024</v>
      </c>
      <c r="C29">
        <f t="shared" si="5"/>
        <v>75.497000000000014</v>
      </c>
      <c r="D29">
        <f t="shared" si="5"/>
        <v>34.946228571428605</v>
      </c>
      <c r="E29">
        <f t="shared" si="5"/>
        <v>6.48</v>
      </c>
      <c r="F29">
        <f t="shared" si="5"/>
        <v>38.921600000000126</v>
      </c>
      <c r="G29">
        <f t="shared" si="5"/>
        <v>32.125</v>
      </c>
      <c r="H29">
        <f t="shared" si="5"/>
        <v>1.6900000000000002</v>
      </c>
      <c r="I29">
        <f t="shared" si="5"/>
        <v>11.301428571428573</v>
      </c>
      <c r="J29">
        <f t="shared" si="5"/>
        <v>7.1783999999999821</v>
      </c>
      <c r="K29">
        <f t="shared" si="5"/>
        <v>7.5</v>
      </c>
      <c r="L29">
        <f t="shared" si="5"/>
        <v>38.571428571428442</v>
      </c>
      <c r="M29">
        <f t="shared" si="5"/>
        <v>82.5</v>
      </c>
      <c r="N29">
        <f t="shared" si="5"/>
        <v>60.038000000000011</v>
      </c>
      <c r="O29">
        <f t="shared" si="5"/>
        <v>15</v>
      </c>
      <c r="R29">
        <f>unit2020!A18</f>
        <v>0</v>
      </c>
      <c r="S29">
        <f>unit2020!B18</f>
        <v>0</v>
      </c>
      <c r="T29" t="e">
        <f>unit2020!#REF!</f>
        <v>#REF!</v>
      </c>
      <c r="U29">
        <f>unit2020!C18</f>
        <v>0</v>
      </c>
      <c r="V29" s="27">
        <f>unit2020!D18</f>
        <v>0</v>
      </c>
      <c r="W29" s="27" t="e">
        <f>VLOOKUP(R29,unit2030!$A$1:$F$52,8,0)</f>
        <v>#N/A</v>
      </c>
      <c r="X29" s="28" t="e">
        <f t="shared" si="3"/>
        <v>#N/A</v>
      </c>
      <c r="Y29" s="28" t="e">
        <f t="shared" si="4"/>
        <v>#N/A</v>
      </c>
    </row>
    <row r="30" spans="1:25">
      <c r="A30">
        <v>2043</v>
      </c>
      <c r="B30">
        <f t="shared" si="5"/>
        <v>66.03650000000016</v>
      </c>
      <c r="C30">
        <f t="shared" si="5"/>
        <v>75.74799999999999</v>
      </c>
      <c r="D30">
        <f t="shared" si="5"/>
        <v>34.532485714285713</v>
      </c>
      <c r="E30">
        <f t="shared" si="5"/>
        <v>6.48</v>
      </c>
      <c r="F30">
        <f t="shared" si="5"/>
        <v>39.930900000000292</v>
      </c>
      <c r="G30">
        <f t="shared" si="5"/>
        <v>33.137499999999818</v>
      </c>
      <c r="H30">
        <f t="shared" si="5"/>
        <v>1.6900000000000002</v>
      </c>
      <c r="I30">
        <f t="shared" si="5"/>
        <v>11.629285714285743</v>
      </c>
      <c r="J30">
        <f t="shared" si="5"/>
        <v>7.059599999999989</v>
      </c>
      <c r="K30">
        <f t="shared" si="5"/>
        <v>7.5</v>
      </c>
      <c r="L30">
        <f t="shared" si="5"/>
        <v>38.214285714285666</v>
      </c>
      <c r="M30">
        <f t="shared" si="5"/>
        <v>82.5</v>
      </c>
      <c r="N30">
        <f t="shared" si="5"/>
        <v>58.819500000000062</v>
      </c>
      <c r="O30">
        <f t="shared" si="5"/>
        <v>15</v>
      </c>
    </row>
    <row r="31" spans="1:25">
      <c r="A31">
        <v>2044</v>
      </c>
      <c r="B31">
        <f t="shared" si="5"/>
        <v>67.98700000000008</v>
      </c>
      <c r="C31">
        <f t="shared" si="5"/>
        <v>75.998999999999967</v>
      </c>
      <c r="D31">
        <f t="shared" si="5"/>
        <v>34.118742857142934</v>
      </c>
      <c r="E31">
        <f t="shared" si="5"/>
        <v>6.48</v>
      </c>
      <c r="F31">
        <f t="shared" si="5"/>
        <v>40.940200000000004</v>
      </c>
      <c r="G31">
        <f t="shared" si="5"/>
        <v>34.149999999999636</v>
      </c>
      <c r="H31">
        <f t="shared" si="5"/>
        <v>1.6900000000000002</v>
      </c>
      <c r="I31">
        <f t="shared" si="5"/>
        <v>11.957142857142912</v>
      </c>
      <c r="J31">
        <f t="shared" si="5"/>
        <v>6.9407999999999959</v>
      </c>
      <c r="K31">
        <f t="shared" si="5"/>
        <v>7.5</v>
      </c>
      <c r="L31">
        <f t="shared" si="5"/>
        <v>37.857142857142776</v>
      </c>
      <c r="M31">
        <f t="shared" si="5"/>
        <v>82.5</v>
      </c>
      <c r="N31">
        <f t="shared" si="5"/>
        <v>57.600999999999658</v>
      </c>
      <c r="O31">
        <f t="shared" si="5"/>
        <v>15</v>
      </c>
      <c r="U31" t="s">
        <v>197</v>
      </c>
      <c r="V31" t="s">
        <v>2</v>
      </c>
      <c r="W31" t="s">
        <v>208</v>
      </c>
    </row>
    <row r="32" spans="1:25">
      <c r="A32">
        <v>2045</v>
      </c>
      <c r="B32">
        <f t="shared" si="5"/>
        <v>69.9375</v>
      </c>
      <c r="C32">
        <f t="shared" si="5"/>
        <v>76.249999999999943</v>
      </c>
      <c r="D32">
        <f t="shared" si="5"/>
        <v>33.705000000000041</v>
      </c>
      <c r="E32">
        <f t="shared" si="5"/>
        <v>6.48</v>
      </c>
      <c r="F32">
        <f t="shared" si="5"/>
        <v>41.949500000000171</v>
      </c>
      <c r="G32">
        <f t="shared" si="5"/>
        <v>35.162499999999909</v>
      </c>
      <c r="H32">
        <f t="shared" si="5"/>
        <v>1.6900000000000002</v>
      </c>
      <c r="I32">
        <f t="shared" si="5"/>
        <v>12.285000000000082</v>
      </c>
      <c r="J32">
        <f t="shared" si="5"/>
        <v>6.8220000000000027</v>
      </c>
      <c r="K32">
        <f t="shared" si="5"/>
        <v>7.5</v>
      </c>
      <c r="L32">
        <f t="shared" si="5"/>
        <v>37.499999999999886</v>
      </c>
      <c r="M32">
        <f t="shared" si="5"/>
        <v>82.5</v>
      </c>
      <c r="N32">
        <f t="shared" si="5"/>
        <v>56.382499999999709</v>
      </c>
      <c r="O32">
        <f t="shared" si="5"/>
        <v>15</v>
      </c>
      <c r="U32">
        <v>2020</v>
      </c>
      <c r="V32" s="10">
        <v>21.732001069450401</v>
      </c>
    </row>
    <row r="33" spans="1:22">
      <c r="A33">
        <v>2046</v>
      </c>
      <c r="B33">
        <f t="shared" si="5"/>
        <v>71.888000000000375</v>
      </c>
      <c r="C33">
        <f t="shared" si="5"/>
        <v>76.501000000000033</v>
      </c>
      <c r="D33">
        <f t="shared" si="5"/>
        <v>33.291257142857148</v>
      </c>
      <c r="E33">
        <f t="shared" si="5"/>
        <v>6.48</v>
      </c>
      <c r="F33">
        <f t="shared" si="5"/>
        <v>42.958800000000338</v>
      </c>
      <c r="G33">
        <f t="shared" si="5"/>
        <v>36.174999999999727</v>
      </c>
      <c r="H33">
        <f t="shared" si="5"/>
        <v>1.6900000000000002</v>
      </c>
      <c r="I33">
        <f t="shared" si="5"/>
        <v>12.612857142857138</v>
      </c>
      <c r="J33">
        <f t="shared" si="5"/>
        <v>6.7031999999999812</v>
      </c>
      <c r="K33">
        <f t="shared" si="5"/>
        <v>7.5</v>
      </c>
      <c r="L33">
        <f t="shared" si="5"/>
        <v>37.142857142856997</v>
      </c>
      <c r="M33">
        <f t="shared" si="5"/>
        <v>82.5</v>
      </c>
      <c r="N33">
        <f t="shared" si="5"/>
        <v>55.16399999999976</v>
      </c>
      <c r="O33">
        <f t="shared" si="5"/>
        <v>15</v>
      </c>
      <c r="U33">
        <v>2030</v>
      </c>
      <c r="V33" s="10">
        <v>93.340433525848397</v>
      </c>
    </row>
    <row r="34" spans="1:22">
      <c r="A34">
        <v>2047</v>
      </c>
      <c r="B34">
        <f t="shared" si="5"/>
        <v>73.838500000000295</v>
      </c>
      <c r="C34">
        <f t="shared" si="5"/>
        <v>76.75200000000001</v>
      </c>
      <c r="D34">
        <f t="shared" si="5"/>
        <v>32.877514285714369</v>
      </c>
      <c r="E34">
        <f t="shared" si="5"/>
        <v>6.48</v>
      </c>
      <c r="F34">
        <f t="shared" si="5"/>
        <v>43.968100000000049</v>
      </c>
      <c r="G34">
        <f t="shared" si="5"/>
        <v>37.1875</v>
      </c>
      <c r="H34">
        <f t="shared" si="5"/>
        <v>1.6900000000000002</v>
      </c>
      <c r="I34">
        <f t="shared" si="5"/>
        <v>12.940714285714307</v>
      </c>
      <c r="J34">
        <f t="shared" si="5"/>
        <v>6.584399999999988</v>
      </c>
      <c r="K34">
        <f t="shared" si="5"/>
        <v>7.5</v>
      </c>
      <c r="L34">
        <f t="shared" si="5"/>
        <v>36.785714285714221</v>
      </c>
      <c r="M34">
        <f t="shared" si="5"/>
        <v>82.5</v>
      </c>
      <c r="N34">
        <f t="shared" si="5"/>
        <v>53.945499999999811</v>
      </c>
      <c r="O34">
        <f t="shared" si="5"/>
        <v>15</v>
      </c>
      <c r="U34">
        <v>2050</v>
      </c>
      <c r="V34" s="10">
        <v>204.27817198389133</v>
      </c>
    </row>
    <row r="35" spans="1:22">
      <c r="A35">
        <v>2048</v>
      </c>
      <c r="B35">
        <f t="shared" si="5"/>
        <v>75.789000000000215</v>
      </c>
      <c r="C35">
        <f t="shared" si="5"/>
        <v>77.002999999999986</v>
      </c>
      <c r="D35">
        <f t="shared" si="5"/>
        <v>32.463771428571476</v>
      </c>
      <c r="E35">
        <f t="shared" si="5"/>
        <v>6.48</v>
      </c>
      <c r="F35">
        <f t="shared" si="5"/>
        <v>44.977400000000216</v>
      </c>
      <c r="G35">
        <f t="shared" si="5"/>
        <v>38.199999999999818</v>
      </c>
      <c r="H35">
        <f t="shared" si="5"/>
        <v>1.6900000000000002</v>
      </c>
      <c r="I35">
        <f t="shared" si="5"/>
        <v>13.268571428571477</v>
      </c>
      <c r="J35">
        <f t="shared" si="5"/>
        <v>6.4655999999999949</v>
      </c>
      <c r="K35">
        <f t="shared" si="5"/>
        <v>7.5</v>
      </c>
      <c r="L35">
        <f t="shared" si="5"/>
        <v>36.428571428571331</v>
      </c>
      <c r="M35">
        <f t="shared" si="5"/>
        <v>82.5</v>
      </c>
      <c r="N35">
        <f t="shared" si="5"/>
        <v>52.726999999999862</v>
      </c>
      <c r="O35">
        <f t="shared" si="5"/>
        <v>15</v>
      </c>
      <c r="U35" s="8">
        <f>S18</f>
        <v>2020</v>
      </c>
      <c r="V35" s="8">
        <f>_xlfn.FORECAST.LINEAR(U35,V32:V34,U32:U34)</f>
        <v>26.343304848702246</v>
      </c>
    </row>
    <row r="36" spans="1:22">
      <c r="A36">
        <v>2049</v>
      </c>
      <c r="B36">
        <f t="shared" si="5"/>
        <v>77.739500000000135</v>
      </c>
      <c r="C36">
        <f t="shared" si="5"/>
        <v>77.253999999999962</v>
      </c>
      <c r="D36">
        <f t="shared" si="5"/>
        <v>32.050028571428584</v>
      </c>
      <c r="E36">
        <f t="shared" si="5"/>
        <v>6.48</v>
      </c>
      <c r="F36">
        <f t="shared" si="5"/>
        <v>45.986700000000383</v>
      </c>
      <c r="G36">
        <f t="shared" si="5"/>
        <v>39.212499999999636</v>
      </c>
      <c r="H36">
        <f t="shared" si="5"/>
        <v>1.6900000000000002</v>
      </c>
      <c r="I36">
        <f t="shared" si="5"/>
        <v>13.596428571428646</v>
      </c>
      <c r="J36">
        <f t="shared" si="5"/>
        <v>6.3468000000000018</v>
      </c>
      <c r="K36">
        <f t="shared" si="5"/>
        <v>7.5</v>
      </c>
      <c r="L36">
        <f t="shared" si="5"/>
        <v>36.071428571428442</v>
      </c>
      <c r="M36">
        <f t="shared" si="5"/>
        <v>82.5</v>
      </c>
      <c r="N36">
        <f t="shared" si="5"/>
        <v>51.508499999999913</v>
      </c>
      <c r="O36">
        <f t="shared" si="5"/>
        <v>15</v>
      </c>
    </row>
    <row r="37" spans="1:22">
      <c r="A37">
        <f>A5</f>
        <v>2050</v>
      </c>
      <c r="B37">
        <f t="shared" ref="B37:O37" si="6">B5</f>
        <v>79.69</v>
      </c>
      <c r="C37">
        <f t="shared" si="6"/>
        <v>80</v>
      </c>
      <c r="D37">
        <f t="shared" si="6"/>
        <v>32.832000000000001</v>
      </c>
      <c r="E37">
        <f t="shared" si="6"/>
        <v>6.48</v>
      </c>
      <c r="F37">
        <f t="shared" si="6"/>
        <v>46.996000000000002</v>
      </c>
      <c r="G37">
        <f t="shared" si="6"/>
        <v>42</v>
      </c>
      <c r="H37">
        <f t="shared" si="6"/>
        <v>1.69</v>
      </c>
      <c r="I37">
        <f t="shared" si="6"/>
        <v>14.148000000000001</v>
      </c>
      <c r="J37">
        <f t="shared" si="6"/>
        <v>6.7320000000000002</v>
      </c>
      <c r="K37">
        <f t="shared" si="6"/>
        <v>7.5</v>
      </c>
      <c r="L37">
        <f t="shared" si="6"/>
        <v>35</v>
      </c>
      <c r="M37">
        <f t="shared" si="6"/>
        <v>82.5</v>
      </c>
      <c r="N37">
        <f t="shared" si="6"/>
        <v>50.29</v>
      </c>
      <c r="O37">
        <f t="shared" si="6"/>
        <v>15</v>
      </c>
    </row>
    <row r="39" spans="1:22">
      <c r="A39" t="s">
        <v>202</v>
      </c>
    </row>
    <row r="40" spans="1:22">
      <c r="B40" t="s">
        <v>26</v>
      </c>
      <c r="C40" t="s">
        <v>32</v>
      </c>
      <c r="D40" t="s">
        <v>64</v>
      </c>
      <c r="E40" t="s">
        <v>69</v>
      </c>
      <c r="F40" t="s">
        <v>73</v>
      </c>
      <c r="G40" t="s">
        <v>74</v>
      </c>
      <c r="H40" t="s">
        <v>178</v>
      </c>
      <c r="I40" t="s">
        <v>33</v>
      </c>
      <c r="M40" s="26" t="s">
        <v>200</v>
      </c>
    </row>
    <row r="41" spans="1:22">
      <c r="A41" t="s">
        <v>123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26" t="s">
        <v>201</v>
      </c>
    </row>
    <row r="42" spans="1:22">
      <c r="A42" t="s">
        <v>102</v>
      </c>
      <c r="B42">
        <v>254590.19580632143</v>
      </c>
      <c r="C42">
        <v>88045.776049686159</v>
      </c>
      <c r="D42">
        <v>46144.472989895759</v>
      </c>
      <c r="E42">
        <v>41863.867432207924</v>
      </c>
      <c r="F42">
        <v>204732.94912758347</v>
      </c>
      <c r="G42">
        <v>114574.79507762169</v>
      </c>
      <c r="H42">
        <v>33358.533435403006</v>
      </c>
      <c r="I42">
        <v>127295.09790316071</v>
      </c>
      <c r="M42" s="26" t="s">
        <v>205</v>
      </c>
    </row>
    <row r="43" spans="1:22">
      <c r="A43" t="s">
        <v>122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119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203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204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210</v>
      </c>
    </row>
    <row r="48" spans="1:22">
      <c r="A48" s="8">
        <f>S18</f>
        <v>2020</v>
      </c>
      <c r="B48" s="8">
        <f>VLOOKUP($A$48,$A$49:$I$79,2,0)</f>
        <v>150.99847434119238</v>
      </c>
      <c r="C48" s="8">
        <f>VLOOKUP($A$48,$A$49:$I$79,3,0)</f>
        <v>30.729163262566509</v>
      </c>
      <c r="D48" s="8">
        <f>VLOOKUP($A$48,$A$49:$I$79,4,0)</f>
        <v>42.134394395733885</v>
      </c>
      <c r="E48" s="8">
        <f>VLOOKUP($A$48,$A$49:$I$79,5,0)</f>
        <v>0</v>
      </c>
      <c r="F48" s="8">
        <f>VLOOKUP($A$48,$A$49:$I$79,6,0)</f>
        <v>2.7</v>
      </c>
      <c r="G48" s="8">
        <f>VLOOKUP($A$48,$A$49:$I$79,7,0)</f>
        <v>1.35</v>
      </c>
      <c r="H48" s="8">
        <f>VLOOKUP($A$48,$A$49:$I$79,8,0)</f>
        <v>1.8</v>
      </c>
      <c r="I48" s="8">
        <f>VLOOKUP($A$48,$A$49:$I$79,9,0)</f>
        <v>30.533565264463338</v>
      </c>
      <c r="N48" t="str">
        <f>B40</f>
        <v>Biomass_CHP_wood_pellets_DH</v>
      </c>
      <c r="O48" t="str">
        <f t="shared" ref="O48:U48" si="7">C40</f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 s="7">
        <f>A7</f>
        <v>2020</v>
      </c>
      <c r="B49" s="7">
        <f t="shared" ref="B49:B79" si="8">B$44+($L8+B$46*$V$35)/B$45</f>
        <v>150.99847434119238</v>
      </c>
      <c r="C49" s="7">
        <f t="shared" ref="C49:D49" si="9">C$44+($G8+C$46*$V$35)/C$45</f>
        <v>30.729163262566509</v>
      </c>
      <c r="D49" s="7">
        <f t="shared" si="9"/>
        <v>42.134394395733885</v>
      </c>
      <c r="E49" s="7">
        <f t="shared" ref="E49:H79" si="10">E$44+(E$46*$V$35)/E$45</f>
        <v>0</v>
      </c>
      <c r="F49" s="7">
        <f t="shared" si="10"/>
        <v>2.7</v>
      </c>
      <c r="G49" s="7">
        <f t="shared" si="10"/>
        <v>1.35</v>
      </c>
      <c r="H49" s="7">
        <f t="shared" si="10"/>
        <v>1.8</v>
      </c>
      <c r="I49" s="7">
        <f t="shared" ref="I49:I79" si="11">I$44+($G8+I$46*$V$35)/I$45</f>
        <v>30.533565264463338</v>
      </c>
      <c r="M49">
        <v>0</v>
      </c>
      <c r="N49">
        <f t="shared" ref="N49:N78" si="12">$M49*B$48 + B$43+B$42</f>
        <v>371590.19580632146</v>
      </c>
      <c r="O49">
        <f t="shared" ref="O49:O78" si="13">$M49*C$48 + C$43+C$42</f>
        <v>115845.77604968616</v>
      </c>
      <c r="P49">
        <f t="shared" ref="P49:P78" si="14">$M49*D$48 + D$43+D$42</f>
        <v>53889.472989895759</v>
      </c>
      <c r="Q49">
        <f t="shared" ref="Q49:Q78" si="15">$M49*E$48 + E$43+E$42</f>
        <v>49113.867432207924</v>
      </c>
      <c r="R49">
        <f t="shared" ref="R49:R78" si="16">$M49*F$48 + F$43+F$42</f>
        <v>240785.94912758347</v>
      </c>
      <c r="S49">
        <f t="shared" ref="S49:S78" si="17">$M49*G$48 + G$43+G$42</f>
        <v>138574.7950776217</v>
      </c>
      <c r="T49">
        <f t="shared" ref="T49:T78" si="18">$M49*H$48 + H$43+H$42</f>
        <v>33898.533435403006</v>
      </c>
      <c r="U49">
        <f t="shared" ref="U49:U78" si="19">$M49*I$48 + I$43+I$42</f>
        <v>127295.09790316071</v>
      </c>
    </row>
    <row r="50" spans="1:21">
      <c r="A50" s="7">
        <f t="shared" ref="A50:A79" si="20">A8</f>
        <v>2021</v>
      </c>
      <c r="B50" s="7">
        <f t="shared" si="8"/>
        <v>149.84267221451671</v>
      </c>
      <c r="C50" s="7">
        <f t="shared" ref="C50:D50" si="21">C$44+($G9+C$46*$V$35)/C$45</f>
        <v>32.388999328140351</v>
      </c>
      <c r="D50" s="7">
        <f t="shared" si="21"/>
        <v>44.489045558524687</v>
      </c>
      <c r="E50" s="7">
        <f t="shared" si="10"/>
        <v>0</v>
      </c>
      <c r="F50" s="7">
        <f t="shared" si="10"/>
        <v>2.7</v>
      </c>
      <c r="G50" s="7">
        <f t="shared" si="10"/>
        <v>1.35</v>
      </c>
      <c r="H50" s="7">
        <f t="shared" si="10"/>
        <v>1.8</v>
      </c>
      <c r="I50" s="7">
        <f t="shared" si="11"/>
        <v>32.44394262295399</v>
      </c>
      <c r="M50">
        <v>300</v>
      </c>
      <c r="N50">
        <f t="shared" si="12"/>
        <v>416889.73810867919</v>
      </c>
      <c r="O50">
        <f t="shared" si="13"/>
        <v>125064.52502845612</v>
      </c>
      <c r="P50">
        <f t="shared" si="14"/>
        <v>66529.791308615924</v>
      </c>
      <c r="Q50">
        <f t="shared" si="15"/>
        <v>49113.867432207924</v>
      </c>
      <c r="R50">
        <f t="shared" si="16"/>
        <v>241595.94912758347</v>
      </c>
      <c r="S50">
        <f t="shared" si="17"/>
        <v>138979.7950776217</v>
      </c>
      <c r="T50">
        <f t="shared" si="18"/>
        <v>34438.533435403006</v>
      </c>
      <c r="U50">
        <f t="shared" si="19"/>
        <v>136455.1674824997</v>
      </c>
    </row>
    <row r="51" spans="1:21">
      <c r="A51" s="7">
        <f t="shared" si="20"/>
        <v>2022</v>
      </c>
      <c r="B51" s="7">
        <f t="shared" si="8"/>
        <v>148.6868700878407</v>
      </c>
      <c r="C51" s="7">
        <f t="shared" ref="C51:D51" si="22">C$44+($G10+C$46*$V$35)/C$45</f>
        <v>34.048835393714199</v>
      </c>
      <c r="D51" s="7">
        <f t="shared" si="22"/>
        <v>46.843696721315489</v>
      </c>
      <c r="E51" s="7">
        <f>E$44+(E$46*$V$35)/E$45</f>
        <v>0</v>
      </c>
      <c r="F51" s="7">
        <f t="shared" si="10"/>
        <v>2.7</v>
      </c>
      <c r="G51" s="7">
        <f t="shared" si="10"/>
        <v>1.35</v>
      </c>
      <c r="H51" s="7">
        <f t="shared" si="10"/>
        <v>1.8</v>
      </c>
      <c r="I51" s="7">
        <f t="shared" si="11"/>
        <v>34.35431998144464</v>
      </c>
      <c r="M51">
        <v>600</v>
      </c>
      <c r="N51">
        <f t="shared" si="12"/>
        <v>462189.28041103686</v>
      </c>
      <c r="O51">
        <f t="shared" si="13"/>
        <v>134283.27400722605</v>
      </c>
      <c r="P51">
        <f t="shared" si="14"/>
        <v>79170.109627336089</v>
      </c>
      <c r="Q51">
        <f t="shared" si="15"/>
        <v>49113.867432207924</v>
      </c>
      <c r="R51">
        <f t="shared" si="16"/>
        <v>242405.94912758347</v>
      </c>
      <c r="S51">
        <f t="shared" si="17"/>
        <v>139384.7950776217</v>
      </c>
      <c r="T51">
        <f t="shared" si="18"/>
        <v>34978.533435403006</v>
      </c>
      <c r="U51">
        <f t="shared" si="19"/>
        <v>145615.23706183871</v>
      </c>
    </row>
    <row r="52" spans="1:21">
      <c r="A52" s="7">
        <f t="shared" si="20"/>
        <v>2023</v>
      </c>
      <c r="B52" s="7">
        <f t="shared" si="8"/>
        <v>147.53106796116469</v>
      </c>
      <c r="C52" s="7">
        <f t="shared" ref="C52:D52" si="23">C$44+($G11+C$46*$V$35)/C$45</f>
        <v>35.708671459287672</v>
      </c>
      <c r="D52" s="7">
        <f t="shared" si="23"/>
        <v>49.198347884105765</v>
      </c>
      <c r="E52" s="7">
        <f t="shared" si="10"/>
        <v>0</v>
      </c>
      <c r="F52" s="7">
        <f t="shared" si="10"/>
        <v>2.7</v>
      </c>
      <c r="G52" s="7">
        <f t="shared" si="10"/>
        <v>1.35</v>
      </c>
      <c r="H52" s="7">
        <f t="shared" si="10"/>
        <v>1.8</v>
      </c>
      <c r="I52" s="7">
        <f t="shared" si="11"/>
        <v>36.264697339934862</v>
      </c>
      <c r="M52">
        <v>900</v>
      </c>
      <c r="N52">
        <f t="shared" si="12"/>
        <v>507488.82271339453</v>
      </c>
      <c r="O52">
        <f t="shared" si="13"/>
        <v>143502.02298599601</v>
      </c>
      <c r="P52">
        <f t="shared" si="14"/>
        <v>91810.427946056254</v>
      </c>
      <c r="Q52">
        <f t="shared" si="15"/>
        <v>49113.867432207924</v>
      </c>
      <c r="R52">
        <f t="shared" si="16"/>
        <v>243215.94912758347</v>
      </c>
      <c r="S52">
        <f t="shared" si="17"/>
        <v>139789.7950776217</v>
      </c>
      <c r="T52">
        <f t="shared" si="18"/>
        <v>35518.533435403006</v>
      </c>
      <c r="U52">
        <f t="shared" si="19"/>
        <v>154775.30664117771</v>
      </c>
    </row>
    <row r="53" spans="1:21">
      <c r="A53" s="7">
        <f t="shared" si="20"/>
        <v>2024</v>
      </c>
      <c r="B53" s="7">
        <f t="shared" si="8"/>
        <v>146.37526583448866</v>
      </c>
      <c r="C53" s="7">
        <f>C$44+($G12+C$46*$V$35)/C$45</f>
        <v>37.36850752486189</v>
      </c>
      <c r="D53" s="7">
        <f t="shared" ref="D53" si="24">D$44+($G12+D$46*$V$35)/D$45</f>
        <v>51.552999046897099</v>
      </c>
      <c r="E53" s="7">
        <f t="shared" si="10"/>
        <v>0</v>
      </c>
      <c r="F53" s="7">
        <f t="shared" si="10"/>
        <v>2.7</v>
      </c>
      <c r="G53" s="7">
        <f t="shared" si="10"/>
        <v>1.35</v>
      </c>
      <c r="H53" s="7">
        <f t="shared" si="10"/>
        <v>1.8</v>
      </c>
      <c r="I53" s="7">
        <f t="shared" si="11"/>
        <v>38.175074698425945</v>
      </c>
      <c r="M53">
        <v>1200</v>
      </c>
      <c r="N53">
        <f t="shared" si="12"/>
        <v>552788.36501575226</v>
      </c>
      <c r="O53">
        <f t="shared" si="13"/>
        <v>152720.77196476597</v>
      </c>
      <c r="P53">
        <f t="shared" si="14"/>
        <v>104450.74626477642</v>
      </c>
      <c r="Q53">
        <f t="shared" si="15"/>
        <v>49113.867432207924</v>
      </c>
      <c r="R53">
        <f t="shared" si="16"/>
        <v>244025.94912758347</v>
      </c>
      <c r="S53">
        <f t="shared" si="17"/>
        <v>140194.7950776217</v>
      </c>
      <c r="T53">
        <f t="shared" si="18"/>
        <v>36058.533435403006</v>
      </c>
      <c r="U53">
        <f t="shared" si="19"/>
        <v>163935.37622051671</v>
      </c>
    </row>
    <row r="54" spans="1:21">
      <c r="A54" s="7">
        <f t="shared" si="20"/>
        <v>2025</v>
      </c>
      <c r="B54" s="7">
        <f t="shared" si="8"/>
        <v>145.21946370781302</v>
      </c>
      <c r="C54" s="7">
        <f t="shared" ref="C54" si="25">C$44+($G13+C$46*$V$35)/C$45</f>
        <v>39.028343590435362</v>
      </c>
      <c r="D54" s="7">
        <f>D$44+($G13+D$46*$V$35)/D$45</f>
        <v>53.907650209687368</v>
      </c>
      <c r="E54" s="7">
        <f t="shared" si="10"/>
        <v>0</v>
      </c>
      <c r="F54" s="7">
        <f t="shared" si="10"/>
        <v>2.7</v>
      </c>
      <c r="G54" s="7">
        <f t="shared" si="10"/>
        <v>1.35</v>
      </c>
      <c r="H54" s="7">
        <f t="shared" si="10"/>
        <v>1.8</v>
      </c>
      <c r="I54" s="7">
        <f t="shared" si="11"/>
        <v>40.085452056916168</v>
      </c>
      <c r="M54">
        <v>1500</v>
      </c>
      <c r="N54">
        <f t="shared" si="12"/>
        <v>598087.90731811</v>
      </c>
      <c r="O54">
        <f t="shared" si="13"/>
        <v>161939.52094353593</v>
      </c>
      <c r="P54">
        <f t="shared" si="14"/>
        <v>117091.06458349658</v>
      </c>
      <c r="Q54">
        <f t="shared" si="15"/>
        <v>49113.867432207924</v>
      </c>
      <c r="R54">
        <f t="shared" si="16"/>
        <v>244835.94912758347</v>
      </c>
      <c r="S54">
        <f t="shared" si="17"/>
        <v>140599.7950776217</v>
      </c>
      <c r="T54">
        <f t="shared" si="18"/>
        <v>36598.533435403006</v>
      </c>
      <c r="U54">
        <f t="shared" si="19"/>
        <v>173095.44579985572</v>
      </c>
    </row>
    <row r="55" spans="1:21">
      <c r="A55" s="7">
        <f t="shared" si="20"/>
        <v>2026</v>
      </c>
      <c r="B55" s="7">
        <f t="shared" si="8"/>
        <v>144.06366158113701</v>
      </c>
      <c r="C55" s="7">
        <f t="shared" ref="C55:D55" si="26">C$44+($G14+C$46*$V$35)/C$45</f>
        <v>40.688179656009581</v>
      </c>
      <c r="D55" s="7">
        <f t="shared" si="26"/>
        <v>56.262301372478703</v>
      </c>
      <c r="E55" s="7">
        <f t="shared" si="10"/>
        <v>0</v>
      </c>
      <c r="F55" s="7">
        <f t="shared" si="10"/>
        <v>2.7</v>
      </c>
      <c r="G55" s="7">
        <f t="shared" si="10"/>
        <v>1.35</v>
      </c>
      <c r="H55" s="7">
        <f t="shared" si="10"/>
        <v>1.8</v>
      </c>
      <c r="I55" s="7">
        <f t="shared" si="11"/>
        <v>41.99582941540725</v>
      </c>
      <c r="M55">
        <v>1800</v>
      </c>
      <c r="N55">
        <f t="shared" si="12"/>
        <v>643387.44962046773</v>
      </c>
      <c r="O55">
        <f t="shared" si="13"/>
        <v>171158.26992230589</v>
      </c>
      <c r="P55">
        <f t="shared" si="14"/>
        <v>129731.38290221675</v>
      </c>
      <c r="Q55">
        <f t="shared" si="15"/>
        <v>49113.867432207924</v>
      </c>
      <c r="R55">
        <f t="shared" si="16"/>
        <v>245645.94912758347</v>
      </c>
      <c r="S55">
        <f t="shared" si="17"/>
        <v>141004.7950776217</v>
      </c>
      <c r="T55">
        <f t="shared" si="18"/>
        <v>37138.533435403006</v>
      </c>
      <c r="U55">
        <f t="shared" si="19"/>
        <v>182255.51537919472</v>
      </c>
    </row>
    <row r="56" spans="1:21">
      <c r="A56" s="7">
        <f t="shared" si="20"/>
        <v>2027</v>
      </c>
      <c r="B56" s="7">
        <f t="shared" si="8"/>
        <v>142.90785945446098</v>
      </c>
      <c r="C56" s="7">
        <f t="shared" ref="C56:D56" si="27">C$44+($G15+C$46*$V$35)/C$45</f>
        <v>42.348015721583053</v>
      </c>
      <c r="D56" s="7">
        <f t="shared" si="27"/>
        <v>58.616952535268979</v>
      </c>
      <c r="E56" s="7">
        <f t="shared" si="10"/>
        <v>0</v>
      </c>
      <c r="F56" s="7">
        <f t="shared" si="10"/>
        <v>2.7</v>
      </c>
      <c r="G56" s="7">
        <f t="shared" si="10"/>
        <v>1.35</v>
      </c>
      <c r="H56" s="7">
        <f t="shared" si="10"/>
        <v>1.8</v>
      </c>
      <c r="I56" s="7">
        <f t="shared" si="11"/>
        <v>43.906206773897473</v>
      </c>
      <c r="M56">
        <v>2100</v>
      </c>
      <c r="N56">
        <f t="shared" si="12"/>
        <v>688686.99192282546</v>
      </c>
      <c r="O56">
        <f t="shared" si="13"/>
        <v>180377.01890107582</v>
      </c>
      <c r="P56">
        <f t="shared" si="14"/>
        <v>142371.7012209369</v>
      </c>
      <c r="Q56">
        <f t="shared" si="15"/>
        <v>49113.867432207924</v>
      </c>
      <c r="R56">
        <f t="shared" si="16"/>
        <v>246455.94912758347</v>
      </c>
      <c r="S56">
        <f t="shared" si="17"/>
        <v>141409.7950776217</v>
      </c>
      <c r="T56">
        <f t="shared" si="18"/>
        <v>37678.533435403006</v>
      </c>
      <c r="U56">
        <f t="shared" si="19"/>
        <v>191415.58495853373</v>
      </c>
    </row>
    <row r="57" spans="1:21">
      <c r="A57" s="7">
        <f t="shared" si="20"/>
        <v>2028</v>
      </c>
      <c r="B57" s="7">
        <f t="shared" si="8"/>
        <v>141.75205732778534</v>
      </c>
      <c r="C57" s="7">
        <f t="shared" ref="C57:D57" si="28">C$44+($G16+C$46*$V$35)/C$45</f>
        <v>44.007851787156525</v>
      </c>
      <c r="D57" s="7">
        <f t="shared" si="28"/>
        <v>60.971603698059255</v>
      </c>
      <c r="E57" s="7">
        <f t="shared" si="10"/>
        <v>0</v>
      </c>
      <c r="F57" s="7">
        <f t="shared" si="10"/>
        <v>2.7</v>
      </c>
      <c r="G57" s="7">
        <f t="shared" si="10"/>
        <v>1.35</v>
      </c>
      <c r="H57" s="7">
        <f t="shared" si="10"/>
        <v>1.8</v>
      </c>
      <c r="I57" s="7">
        <f t="shared" si="11"/>
        <v>45.816584132387696</v>
      </c>
      <c r="M57">
        <v>2400</v>
      </c>
      <c r="N57">
        <f t="shared" si="12"/>
        <v>733986.53422518319</v>
      </c>
      <c r="O57">
        <f t="shared" si="13"/>
        <v>189595.76787984578</v>
      </c>
      <c r="P57">
        <f t="shared" si="14"/>
        <v>155012.01953965708</v>
      </c>
      <c r="Q57">
        <f t="shared" si="15"/>
        <v>49113.867432207924</v>
      </c>
      <c r="R57">
        <f t="shared" si="16"/>
        <v>247265.94912758347</v>
      </c>
      <c r="S57">
        <f t="shared" si="17"/>
        <v>141814.7950776217</v>
      </c>
      <c r="T57">
        <f t="shared" si="18"/>
        <v>38218.533435403006</v>
      </c>
      <c r="U57">
        <f t="shared" si="19"/>
        <v>200575.6545378727</v>
      </c>
    </row>
    <row r="58" spans="1:21">
      <c r="A58" s="7">
        <f t="shared" si="20"/>
        <v>2029</v>
      </c>
      <c r="B58" s="7">
        <f t="shared" si="8"/>
        <v>140.5962552011093</v>
      </c>
      <c r="C58" s="7">
        <f t="shared" ref="C58:D58" si="29">C$44+($G17+C$46*$V$35)/C$45</f>
        <v>45.667687852730744</v>
      </c>
      <c r="D58" s="7">
        <f t="shared" si="29"/>
        <v>63.326254860850582</v>
      </c>
      <c r="E58" s="7">
        <f t="shared" si="10"/>
        <v>0</v>
      </c>
      <c r="F58" s="7">
        <f t="shared" si="10"/>
        <v>2.7</v>
      </c>
      <c r="G58" s="7">
        <f t="shared" si="10"/>
        <v>1.35</v>
      </c>
      <c r="H58" s="7">
        <f t="shared" si="10"/>
        <v>1.8</v>
      </c>
      <c r="I58" s="7">
        <f t="shared" si="11"/>
        <v>47.726961490878772</v>
      </c>
      <c r="M58">
        <v>2700</v>
      </c>
      <c r="N58">
        <f t="shared" si="12"/>
        <v>779286.0765275408</v>
      </c>
      <c r="O58">
        <f t="shared" si="13"/>
        <v>198814.51685861574</v>
      </c>
      <c r="P58">
        <f t="shared" si="14"/>
        <v>167652.33785837726</v>
      </c>
      <c r="Q58">
        <f t="shared" si="15"/>
        <v>49113.867432207924</v>
      </c>
      <c r="R58">
        <f t="shared" si="16"/>
        <v>248075.94912758347</v>
      </c>
      <c r="S58">
        <f t="shared" si="17"/>
        <v>142219.7950776217</v>
      </c>
      <c r="T58">
        <f t="shared" si="18"/>
        <v>38758.533435403006</v>
      </c>
      <c r="U58">
        <f t="shared" si="19"/>
        <v>209735.72411721171</v>
      </c>
    </row>
    <row r="59" spans="1:21">
      <c r="A59" s="7">
        <f t="shared" si="20"/>
        <v>2030</v>
      </c>
      <c r="B59" s="7">
        <f t="shared" si="8"/>
        <v>139.44045307443329</v>
      </c>
      <c r="C59" s="7">
        <f t="shared" ref="C59:D59" si="30">C$44+($G18+C$46*$V$35)/C$45</f>
        <v>47.327523918304216</v>
      </c>
      <c r="D59" s="7">
        <f t="shared" si="30"/>
        <v>65.680906023640858</v>
      </c>
      <c r="E59" s="7">
        <f t="shared" si="10"/>
        <v>0</v>
      </c>
      <c r="F59" s="7">
        <f t="shared" si="10"/>
        <v>2.7</v>
      </c>
      <c r="G59" s="7">
        <f t="shared" si="10"/>
        <v>1.35</v>
      </c>
      <c r="H59" s="7">
        <f t="shared" si="10"/>
        <v>1.8</v>
      </c>
      <c r="I59" s="7">
        <f t="shared" si="11"/>
        <v>49.637338849368994</v>
      </c>
      <c r="M59">
        <v>3000</v>
      </c>
      <c r="N59">
        <f t="shared" si="12"/>
        <v>824585.61882989854</v>
      </c>
      <c r="O59">
        <f t="shared" si="13"/>
        <v>208033.26583738567</v>
      </c>
      <c r="P59">
        <f t="shared" si="14"/>
        <v>180292.65617709741</v>
      </c>
      <c r="Q59">
        <f t="shared" si="15"/>
        <v>49113.867432207924</v>
      </c>
      <c r="R59">
        <f t="shared" si="16"/>
        <v>248885.94912758347</v>
      </c>
      <c r="S59">
        <f t="shared" si="17"/>
        <v>142624.7950776217</v>
      </c>
      <c r="T59">
        <f t="shared" si="18"/>
        <v>39298.533435403006</v>
      </c>
      <c r="U59">
        <f t="shared" si="19"/>
        <v>218895.79369655071</v>
      </c>
    </row>
    <row r="60" spans="1:21">
      <c r="A60" s="7">
        <f t="shared" si="20"/>
        <v>2031</v>
      </c>
      <c r="B60" s="7">
        <f t="shared" si="8"/>
        <v>138.28465094775729</v>
      </c>
      <c r="C60" s="7">
        <f t="shared" ref="C60:D60" si="31">C$44+($G19+C$46*$V$35)/C$45</f>
        <v>48.987359983878434</v>
      </c>
      <c r="D60" s="7">
        <f t="shared" si="31"/>
        <v>68.035557186432186</v>
      </c>
      <c r="E60" s="7">
        <f t="shared" si="10"/>
        <v>0</v>
      </c>
      <c r="F60" s="7">
        <f t="shared" si="10"/>
        <v>2.7</v>
      </c>
      <c r="G60" s="7">
        <f t="shared" si="10"/>
        <v>1.35</v>
      </c>
      <c r="H60" s="7">
        <f t="shared" si="10"/>
        <v>1.8</v>
      </c>
      <c r="I60" s="7">
        <f t="shared" si="11"/>
        <v>51.547716207860077</v>
      </c>
      <c r="M60">
        <v>3300</v>
      </c>
      <c r="N60">
        <f t="shared" si="12"/>
        <v>869885.16113225627</v>
      </c>
      <c r="O60">
        <f t="shared" si="13"/>
        <v>217252.01481615566</v>
      </c>
      <c r="P60">
        <f t="shared" si="14"/>
        <v>192932.97449581759</v>
      </c>
      <c r="Q60">
        <f t="shared" si="15"/>
        <v>49113.867432207924</v>
      </c>
      <c r="R60">
        <f t="shared" si="16"/>
        <v>249695.94912758347</v>
      </c>
      <c r="S60">
        <f t="shared" si="17"/>
        <v>143029.7950776217</v>
      </c>
      <c r="T60">
        <f t="shared" si="18"/>
        <v>39838.533435403006</v>
      </c>
      <c r="U60">
        <f t="shared" si="19"/>
        <v>228055.86327588971</v>
      </c>
    </row>
    <row r="61" spans="1:21">
      <c r="A61" s="7">
        <f t="shared" si="20"/>
        <v>2032</v>
      </c>
      <c r="B61" s="7">
        <f t="shared" si="8"/>
        <v>137.12884882108162</v>
      </c>
      <c r="C61" s="7">
        <f t="shared" ref="C61:D61" si="32">C$44+($G20+C$46*$V$35)/C$45</f>
        <v>50.647196049451907</v>
      </c>
      <c r="D61" s="7">
        <f t="shared" si="32"/>
        <v>70.390208349222462</v>
      </c>
      <c r="E61" s="7">
        <f t="shared" si="10"/>
        <v>0</v>
      </c>
      <c r="F61" s="7">
        <f t="shared" si="10"/>
        <v>2.7</v>
      </c>
      <c r="G61" s="7">
        <f t="shared" si="10"/>
        <v>1.35</v>
      </c>
      <c r="H61" s="7">
        <f t="shared" si="10"/>
        <v>1.8</v>
      </c>
      <c r="I61" s="7">
        <f t="shared" si="11"/>
        <v>53.4580935663503</v>
      </c>
      <c r="M61">
        <v>3600</v>
      </c>
      <c r="N61">
        <f t="shared" si="12"/>
        <v>915184.703434614</v>
      </c>
      <c r="O61">
        <f t="shared" si="13"/>
        <v>226470.76379492559</v>
      </c>
      <c r="P61">
        <f t="shared" si="14"/>
        <v>205573.29281453774</v>
      </c>
      <c r="Q61">
        <f t="shared" si="15"/>
        <v>49113.867432207924</v>
      </c>
      <c r="R61">
        <f t="shared" si="16"/>
        <v>250505.94912758347</v>
      </c>
      <c r="S61">
        <f t="shared" si="17"/>
        <v>143434.7950776217</v>
      </c>
      <c r="T61">
        <f t="shared" si="18"/>
        <v>40378.533435403006</v>
      </c>
      <c r="U61">
        <f t="shared" si="19"/>
        <v>237215.93285522872</v>
      </c>
    </row>
    <row r="62" spans="1:21">
      <c r="A62" s="7">
        <f t="shared" si="20"/>
        <v>2033</v>
      </c>
      <c r="B62" s="7">
        <f t="shared" si="8"/>
        <v>135.97304669440561</v>
      </c>
      <c r="C62" s="7">
        <f t="shared" ref="C62:D62" si="33">C$44+($G21+C$46*$V$35)/C$45</f>
        <v>52.307032115025379</v>
      </c>
      <c r="D62" s="7">
        <f t="shared" si="33"/>
        <v>72.744859512012738</v>
      </c>
      <c r="E62" s="7">
        <f t="shared" si="10"/>
        <v>0</v>
      </c>
      <c r="F62" s="7">
        <f t="shared" si="10"/>
        <v>2.7</v>
      </c>
      <c r="G62" s="7">
        <f t="shared" si="10"/>
        <v>1.35</v>
      </c>
      <c r="H62" s="7">
        <f t="shared" si="10"/>
        <v>1.8</v>
      </c>
      <c r="I62" s="7">
        <f t="shared" si="11"/>
        <v>55.368470924840523</v>
      </c>
      <c r="M62">
        <v>3900</v>
      </c>
      <c r="N62">
        <f t="shared" si="12"/>
        <v>960484.24573697173</v>
      </c>
      <c r="O62">
        <f t="shared" si="13"/>
        <v>235689.51277369555</v>
      </c>
      <c r="P62">
        <f t="shared" si="14"/>
        <v>218213.61113325792</v>
      </c>
      <c r="Q62">
        <f t="shared" si="15"/>
        <v>49113.867432207924</v>
      </c>
      <c r="R62">
        <f t="shared" si="16"/>
        <v>251315.94912758347</v>
      </c>
      <c r="S62">
        <f t="shared" si="17"/>
        <v>143839.7950776217</v>
      </c>
      <c r="T62">
        <f t="shared" si="18"/>
        <v>40918.533435403006</v>
      </c>
      <c r="U62">
        <f t="shared" si="19"/>
        <v>246376.00243456772</v>
      </c>
    </row>
    <row r="63" spans="1:21">
      <c r="A63" s="7">
        <f t="shared" si="20"/>
        <v>2034</v>
      </c>
      <c r="B63" s="7">
        <f t="shared" si="8"/>
        <v>134.8172445677296</v>
      </c>
      <c r="C63" s="7">
        <f t="shared" ref="C63:D63" si="34">C$44+($G22+C$46*$V$35)/C$45</f>
        <v>53.966868180599597</v>
      </c>
      <c r="D63" s="7">
        <f t="shared" si="34"/>
        <v>75.09951067480408</v>
      </c>
      <c r="E63" s="7">
        <f t="shared" si="10"/>
        <v>0</v>
      </c>
      <c r="F63" s="7">
        <f t="shared" si="10"/>
        <v>2.7</v>
      </c>
      <c r="G63" s="7">
        <f t="shared" si="10"/>
        <v>1.35</v>
      </c>
      <c r="H63" s="7">
        <f t="shared" si="10"/>
        <v>1.8</v>
      </c>
      <c r="I63" s="7">
        <f t="shared" si="11"/>
        <v>57.278848283331605</v>
      </c>
      <c r="M63">
        <v>4200</v>
      </c>
      <c r="N63">
        <f t="shared" si="12"/>
        <v>1005783.7880393295</v>
      </c>
      <c r="O63">
        <f t="shared" si="13"/>
        <v>244908.26175246548</v>
      </c>
      <c r="P63">
        <f t="shared" si="14"/>
        <v>230853.92945197807</v>
      </c>
      <c r="Q63">
        <f t="shared" si="15"/>
        <v>49113.867432207924</v>
      </c>
      <c r="R63">
        <f t="shared" si="16"/>
        <v>252125.94912758347</v>
      </c>
      <c r="S63">
        <f t="shared" si="17"/>
        <v>144244.7950776217</v>
      </c>
      <c r="T63">
        <f t="shared" si="18"/>
        <v>41458.533435403006</v>
      </c>
      <c r="U63">
        <f t="shared" si="19"/>
        <v>255536.07201390673</v>
      </c>
    </row>
    <row r="64" spans="1:21">
      <c r="A64" s="7">
        <f t="shared" si="20"/>
        <v>2035</v>
      </c>
      <c r="B64" s="7">
        <f t="shared" si="8"/>
        <v>133.66144244105394</v>
      </c>
      <c r="C64" s="7">
        <f t="shared" ref="C64:D64" si="35">C$44+($G23+C$46*$V$35)/C$45</f>
        <v>55.62670424617307</v>
      </c>
      <c r="D64" s="7">
        <f t="shared" si="35"/>
        <v>77.454161837594341</v>
      </c>
      <c r="E64" s="7">
        <f t="shared" si="10"/>
        <v>0</v>
      </c>
      <c r="F64" s="7">
        <f t="shared" si="10"/>
        <v>2.7</v>
      </c>
      <c r="G64" s="7">
        <f t="shared" si="10"/>
        <v>1.35</v>
      </c>
      <c r="H64" s="7">
        <f t="shared" si="10"/>
        <v>1.8</v>
      </c>
      <c r="I64" s="7">
        <f t="shared" si="11"/>
        <v>59.189225641821828</v>
      </c>
      <c r="M64">
        <v>4500</v>
      </c>
      <c r="N64">
        <f t="shared" si="12"/>
        <v>1051083.3303416872</v>
      </c>
      <c r="O64">
        <f t="shared" si="13"/>
        <v>254127.01073123544</v>
      </c>
      <c r="P64">
        <f t="shared" si="14"/>
        <v>243494.24777069825</v>
      </c>
      <c r="Q64">
        <f t="shared" si="15"/>
        <v>49113.867432207924</v>
      </c>
      <c r="R64">
        <f t="shared" si="16"/>
        <v>252935.94912758347</v>
      </c>
      <c r="S64">
        <f t="shared" si="17"/>
        <v>144649.7950776217</v>
      </c>
      <c r="T64">
        <f t="shared" si="18"/>
        <v>41998.533435403006</v>
      </c>
      <c r="U64">
        <f t="shared" si="19"/>
        <v>264696.14159324573</v>
      </c>
    </row>
    <row r="65" spans="1:21">
      <c r="A65" s="7">
        <f t="shared" si="20"/>
        <v>2036</v>
      </c>
      <c r="B65" s="7">
        <f t="shared" si="8"/>
        <v>132.50564031437793</v>
      </c>
      <c r="C65" s="7">
        <f t="shared" ref="C65:D65" si="36">C$44+($G24+C$46*$V$35)/C$45</f>
        <v>57.286540311747288</v>
      </c>
      <c r="D65" s="7">
        <f t="shared" si="36"/>
        <v>79.808813000385683</v>
      </c>
      <c r="E65" s="7">
        <f t="shared" si="10"/>
        <v>0</v>
      </c>
      <c r="F65" s="7">
        <f t="shared" si="10"/>
        <v>2.7</v>
      </c>
      <c r="G65" s="7">
        <f t="shared" si="10"/>
        <v>1.35</v>
      </c>
      <c r="H65" s="7">
        <f t="shared" si="10"/>
        <v>1.8</v>
      </c>
      <c r="I65" s="7">
        <f t="shared" si="11"/>
        <v>61.099603000312904</v>
      </c>
      <c r="M65">
        <v>4800</v>
      </c>
      <c r="N65">
        <f t="shared" si="12"/>
        <v>1096382.8726440449</v>
      </c>
      <c r="O65">
        <f t="shared" si="13"/>
        <v>263345.75971000537</v>
      </c>
      <c r="P65">
        <f t="shared" si="14"/>
        <v>256134.5660894184</v>
      </c>
      <c r="Q65">
        <f t="shared" si="15"/>
        <v>49113.867432207924</v>
      </c>
      <c r="R65">
        <f t="shared" si="16"/>
        <v>253745.94912758347</v>
      </c>
      <c r="S65">
        <f t="shared" si="17"/>
        <v>145054.7950776217</v>
      </c>
      <c r="T65">
        <f t="shared" si="18"/>
        <v>42538.533435403006</v>
      </c>
      <c r="U65">
        <f t="shared" si="19"/>
        <v>273856.21117258474</v>
      </c>
    </row>
    <row r="66" spans="1:21">
      <c r="A66" s="7">
        <f t="shared" si="20"/>
        <v>2037</v>
      </c>
      <c r="B66" s="7">
        <f t="shared" si="8"/>
        <v>131.34983818770189</v>
      </c>
      <c r="C66" s="7">
        <f t="shared" ref="C66:D66" si="37">C$44+($G25+C$46*$V$35)/C$45</f>
        <v>58.94637637732076</v>
      </c>
      <c r="D66" s="7">
        <f t="shared" si="37"/>
        <v>82.163464163175959</v>
      </c>
      <c r="E66" s="7">
        <f t="shared" si="10"/>
        <v>0</v>
      </c>
      <c r="F66" s="7">
        <f t="shared" si="10"/>
        <v>2.7</v>
      </c>
      <c r="G66" s="7">
        <f t="shared" si="10"/>
        <v>1.35</v>
      </c>
      <c r="H66" s="7">
        <f t="shared" si="10"/>
        <v>1.8</v>
      </c>
      <c r="I66" s="7">
        <f t="shared" si="11"/>
        <v>63.009980358803126</v>
      </c>
      <c r="M66">
        <v>5100</v>
      </c>
      <c r="N66">
        <f t="shared" si="12"/>
        <v>1141682.4149464024</v>
      </c>
      <c r="O66">
        <f t="shared" si="13"/>
        <v>272564.50868877536</v>
      </c>
      <c r="P66">
        <f t="shared" si="14"/>
        <v>268774.88440813858</v>
      </c>
      <c r="Q66">
        <f t="shared" si="15"/>
        <v>49113.867432207924</v>
      </c>
      <c r="R66">
        <f t="shared" si="16"/>
        <v>254555.94912758347</v>
      </c>
      <c r="S66">
        <f t="shared" si="17"/>
        <v>145459.7950776217</v>
      </c>
      <c r="T66">
        <f t="shared" si="18"/>
        <v>43078.533435403006</v>
      </c>
      <c r="U66">
        <f t="shared" si="19"/>
        <v>283016.28075192374</v>
      </c>
    </row>
    <row r="67" spans="1:21">
      <c r="A67" s="7">
        <f t="shared" si="20"/>
        <v>2038</v>
      </c>
      <c r="B67" s="7">
        <f t="shared" si="8"/>
        <v>130.19403606102588</v>
      </c>
      <c r="C67" s="7">
        <f t="shared" ref="C67:D67" si="38">C$44+($G26+C$46*$V$35)/C$45</f>
        <v>60.606212442894233</v>
      </c>
      <c r="D67" s="7">
        <f t="shared" si="38"/>
        <v>84.518115325966235</v>
      </c>
      <c r="E67" s="7">
        <f t="shared" si="10"/>
        <v>0</v>
      </c>
      <c r="F67" s="7">
        <f t="shared" si="10"/>
        <v>2.7</v>
      </c>
      <c r="G67" s="7">
        <f t="shared" si="10"/>
        <v>1.35</v>
      </c>
      <c r="H67" s="7">
        <f t="shared" si="10"/>
        <v>1.8</v>
      </c>
      <c r="I67" s="7">
        <f t="shared" si="11"/>
        <v>64.920357717293356</v>
      </c>
      <c r="M67">
        <v>5400</v>
      </c>
      <c r="N67">
        <f t="shared" si="12"/>
        <v>1186981.9572487602</v>
      </c>
      <c r="O67">
        <f t="shared" si="13"/>
        <v>281783.25766754535</v>
      </c>
      <c r="P67">
        <f t="shared" si="14"/>
        <v>281415.20272685873</v>
      </c>
      <c r="Q67">
        <f t="shared" si="15"/>
        <v>49113.867432207924</v>
      </c>
      <c r="R67">
        <f t="shared" si="16"/>
        <v>255365.94912758347</v>
      </c>
      <c r="S67">
        <f t="shared" si="17"/>
        <v>145864.7950776217</v>
      </c>
      <c r="T67">
        <f t="shared" si="18"/>
        <v>43618.533435403006</v>
      </c>
      <c r="U67">
        <f t="shared" si="19"/>
        <v>292176.35033126274</v>
      </c>
    </row>
    <row r="68" spans="1:21">
      <c r="A68" s="7">
        <f t="shared" si="20"/>
        <v>2039</v>
      </c>
      <c r="B68" s="7">
        <f t="shared" si="8"/>
        <v>129.03823393435022</v>
      </c>
      <c r="C68" s="7">
        <f t="shared" ref="C68:D68" si="39">C$44+($G27+C$46*$V$35)/C$45</f>
        <v>62.266048508468451</v>
      </c>
      <c r="D68" s="7">
        <f t="shared" si="39"/>
        <v>86.872766488757563</v>
      </c>
      <c r="E68" s="7">
        <f t="shared" si="10"/>
        <v>0</v>
      </c>
      <c r="F68" s="7">
        <f t="shared" si="10"/>
        <v>2.7</v>
      </c>
      <c r="G68" s="7">
        <f t="shared" si="10"/>
        <v>1.35</v>
      </c>
      <c r="H68" s="7">
        <f t="shared" si="10"/>
        <v>1.8</v>
      </c>
      <c r="I68" s="7">
        <f t="shared" si="11"/>
        <v>66.830735075784432</v>
      </c>
      <c r="M68">
        <v>5700</v>
      </c>
      <c r="N68">
        <f t="shared" si="12"/>
        <v>1232281.4995511179</v>
      </c>
      <c r="O68">
        <f t="shared" si="13"/>
        <v>291002.00664631522</v>
      </c>
      <c r="P68">
        <f t="shared" si="14"/>
        <v>294055.52104557888</v>
      </c>
      <c r="Q68">
        <f t="shared" si="15"/>
        <v>49113.867432207924</v>
      </c>
      <c r="R68">
        <f t="shared" si="16"/>
        <v>256175.94912758347</v>
      </c>
      <c r="S68">
        <f t="shared" si="17"/>
        <v>146269.7950776217</v>
      </c>
      <c r="T68">
        <f t="shared" si="18"/>
        <v>44158.533435403006</v>
      </c>
      <c r="U68">
        <f t="shared" si="19"/>
        <v>301336.41991060175</v>
      </c>
    </row>
    <row r="69" spans="1:21">
      <c r="A69" s="7">
        <f t="shared" si="20"/>
        <v>2040</v>
      </c>
      <c r="B69" s="7">
        <f t="shared" si="8"/>
        <v>127.88243180767422</v>
      </c>
      <c r="C69" s="7">
        <f t="shared" ref="C69:D69" si="40">C$44+($G28+C$46*$V$35)/C$45</f>
        <v>63.925884574041923</v>
      </c>
      <c r="D69" s="7">
        <f t="shared" si="40"/>
        <v>89.227417651547839</v>
      </c>
      <c r="E69" s="7">
        <f t="shared" si="10"/>
        <v>0</v>
      </c>
      <c r="F69" s="7">
        <f t="shared" si="10"/>
        <v>2.7</v>
      </c>
      <c r="G69" s="7">
        <f t="shared" si="10"/>
        <v>1.35</v>
      </c>
      <c r="H69" s="7">
        <f t="shared" si="10"/>
        <v>1.8</v>
      </c>
      <c r="I69" s="7">
        <f t="shared" si="11"/>
        <v>68.741112434274655</v>
      </c>
      <c r="M69">
        <v>6000</v>
      </c>
      <c r="N69">
        <f t="shared" si="12"/>
        <v>1277581.0418534756</v>
      </c>
      <c r="O69">
        <f t="shared" si="13"/>
        <v>300220.75562508521</v>
      </c>
      <c r="P69">
        <f t="shared" si="14"/>
        <v>306695.83936429908</v>
      </c>
      <c r="Q69">
        <f t="shared" si="15"/>
        <v>49113.867432207924</v>
      </c>
      <c r="R69">
        <f t="shared" si="16"/>
        <v>256985.94912758347</v>
      </c>
      <c r="S69">
        <f t="shared" si="17"/>
        <v>146674.7950776217</v>
      </c>
      <c r="T69">
        <f t="shared" si="18"/>
        <v>44698.533435403006</v>
      </c>
      <c r="U69">
        <f t="shared" si="19"/>
        <v>310496.48948994075</v>
      </c>
    </row>
    <row r="70" spans="1:21">
      <c r="A70" s="7">
        <f t="shared" si="20"/>
        <v>2041</v>
      </c>
      <c r="B70" s="7">
        <f t="shared" si="8"/>
        <v>126.7266296809982</v>
      </c>
      <c r="C70" s="7">
        <f t="shared" ref="C70:D70" si="41">C$44+($G29+C$46*$V$35)/C$45</f>
        <v>65.585720639616142</v>
      </c>
      <c r="D70" s="7">
        <f t="shared" si="41"/>
        <v>91.582068814339166</v>
      </c>
      <c r="E70" s="7">
        <f t="shared" si="10"/>
        <v>0</v>
      </c>
      <c r="F70" s="7">
        <f t="shared" si="10"/>
        <v>2.7</v>
      </c>
      <c r="G70" s="7">
        <f t="shared" si="10"/>
        <v>1.35</v>
      </c>
      <c r="H70" s="7">
        <f t="shared" si="10"/>
        <v>1.8</v>
      </c>
      <c r="I70" s="7">
        <f t="shared" si="11"/>
        <v>70.65148979276573</v>
      </c>
      <c r="M70">
        <v>6300</v>
      </c>
      <c r="N70">
        <f t="shared" si="12"/>
        <v>1322880.5841558336</v>
      </c>
      <c r="O70">
        <f t="shared" si="13"/>
        <v>309439.5046038552</v>
      </c>
      <c r="P70">
        <f t="shared" si="14"/>
        <v>319336.15768301929</v>
      </c>
      <c r="Q70">
        <f t="shared" si="15"/>
        <v>49113.867432207924</v>
      </c>
      <c r="R70">
        <f t="shared" si="16"/>
        <v>257795.94912758347</v>
      </c>
      <c r="S70">
        <f t="shared" si="17"/>
        <v>147079.7950776217</v>
      </c>
      <c r="T70">
        <f t="shared" si="18"/>
        <v>45238.533435403006</v>
      </c>
      <c r="U70">
        <f t="shared" si="19"/>
        <v>319656.55906927976</v>
      </c>
    </row>
    <row r="71" spans="1:21">
      <c r="A71" s="7">
        <f t="shared" si="20"/>
        <v>2042</v>
      </c>
      <c r="B71" s="7">
        <f t="shared" si="8"/>
        <v>125.57082755432255</v>
      </c>
      <c r="C71" s="7">
        <f t="shared" ref="C71:D71" si="42">C$44+($G30+C$46*$V$35)/C$45</f>
        <v>67.245556705189614</v>
      </c>
      <c r="D71" s="7">
        <f t="shared" si="42"/>
        <v>93.936719977129442</v>
      </c>
      <c r="E71" s="7">
        <f t="shared" si="10"/>
        <v>0</v>
      </c>
      <c r="F71" s="7">
        <f t="shared" si="10"/>
        <v>2.7</v>
      </c>
      <c r="G71" s="7">
        <f t="shared" si="10"/>
        <v>1.35</v>
      </c>
      <c r="H71" s="7">
        <f t="shared" si="10"/>
        <v>1.8</v>
      </c>
      <c r="I71" s="7">
        <f t="shared" si="11"/>
        <v>72.561867151255953</v>
      </c>
      <c r="M71">
        <v>6600</v>
      </c>
      <c r="N71">
        <f t="shared" si="12"/>
        <v>1368180.1264581911</v>
      </c>
      <c r="O71">
        <f t="shared" si="13"/>
        <v>318658.25358262513</v>
      </c>
      <c r="P71">
        <f t="shared" si="14"/>
        <v>331976.47600173939</v>
      </c>
      <c r="Q71">
        <f t="shared" si="15"/>
        <v>49113.867432207924</v>
      </c>
      <c r="R71">
        <f t="shared" si="16"/>
        <v>258605.94912758347</v>
      </c>
      <c r="S71">
        <f t="shared" si="17"/>
        <v>147484.7950776217</v>
      </c>
      <c r="T71">
        <f t="shared" si="18"/>
        <v>45778.533435403006</v>
      </c>
      <c r="U71">
        <f t="shared" si="19"/>
        <v>328816.62864861876</v>
      </c>
    </row>
    <row r="72" spans="1:21">
      <c r="A72" s="7">
        <f t="shared" si="20"/>
        <v>2043</v>
      </c>
      <c r="B72" s="7">
        <f t="shared" si="8"/>
        <v>124.41502542764653</v>
      </c>
      <c r="C72" s="7">
        <f t="shared" ref="C72:D72" si="43">C$44+($G31+C$46*$V$35)/C$45</f>
        <v>68.905392770763086</v>
      </c>
      <c r="D72" s="7">
        <f t="shared" si="43"/>
        <v>96.291371139919718</v>
      </c>
      <c r="E72" s="7">
        <f t="shared" si="10"/>
        <v>0</v>
      </c>
      <c r="F72" s="7">
        <f t="shared" si="10"/>
        <v>2.7</v>
      </c>
      <c r="G72" s="7">
        <f t="shared" si="10"/>
        <v>1.35</v>
      </c>
      <c r="H72" s="7">
        <f t="shared" si="10"/>
        <v>1.8</v>
      </c>
      <c r="I72" s="7">
        <f t="shared" si="11"/>
        <v>74.472244509746176</v>
      </c>
      <c r="M72">
        <v>6900</v>
      </c>
      <c r="N72">
        <f t="shared" si="12"/>
        <v>1413479.6687605488</v>
      </c>
      <c r="O72">
        <f t="shared" si="13"/>
        <v>327877.00256139506</v>
      </c>
      <c r="P72">
        <f t="shared" si="14"/>
        <v>344616.79432045959</v>
      </c>
      <c r="Q72">
        <f t="shared" si="15"/>
        <v>49113.867432207924</v>
      </c>
      <c r="R72">
        <f t="shared" si="16"/>
        <v>259415.94912758347</v>
      </c>
      <c r="S72">
        <f t="shared" si="17"/>
        <v>147889.7950776217</v>
      </c>
      <c r="T72">
        <f t="shared" si="18"/>
        <v>46318.533435403006</v>
      </c>
      <c r="U72">
        <f t="shared" si="19"/>
        <v>337976.69822795776</v>
      </c>
    </row>
    <row r="73" spans="1:21">
      <c r="A73" s="7">
        <f t="shared" si="20"/>
        <v>2044</v>
      </c>
      <c r="B73" s="7">
        <f t="shared" si="8"/>
        <v>123.25922330097052</v>
      </c>
      <c r="C73" s="7">
        <f t="shared" ref="C73:D73" si="44">C$44+($G32+C$46*$V$35)/C$45</f>
        <v>70.565228836337297</v>
      </c>
      <c r="D73" s="7">
        <f t="shared" si="44"/>
        <v>98.646022302711046</v>
      </c>
      <c r="E73" s="7">
        <f t="shared" si="10"/>
        <v>0</v>
      </c>
      <c r="F73" s="7">
        <f t="shared" si="10"/>
        <v>2.7</v>
      </c>
      <c r="G73" s="7">
        <f t="shared" si="10"/>
        <v>1.35</v>
      </c>
      <c r="H73" s="7">
        <f t="shared" si="10"/>
        <v>1.8</v>
      </c>
      <c r="I73" s="7">
        <f t="shared" si="11"/>
        <v>76.382621868237266</v>
      </c>
      <c r="M73">
        <v>7200</v>
      </c>
      <c r="N73">
        <f t="shared" si="12"/>
        <v>1458779.2110629065</v>
      </c>
      <c r="O73">
        <f t="shared" si="13"/>
        <v>337095.75154016505</v>
      </c>
      <c r="P73">
        <f t="shared" si="14"/>
        <v>357257.11263917969</v>
      </c>
      <c r="Q73">
        <f t="shared" si="15"/>
        <v>49113.867432207924</v>
      </c>
      <c r="R73">
        <f t="shared" si="16"/>
        <v>260225.94912758347</v>
      </c>
      <c r="S73">
        <f t="shared" si="17"/>
        <v>148294.7950776217</v>
      </c>
      <c r="T73">
        <f t="shared" si="18"/>
        <v>46858.533435403006</v>
      </c>
      <c r="U73">
        <f t="shared" si="19"/>
        <v>347136.76780729677</v>
      </c>
    </row>
    <row r="74" spans="1:21">
      <c r="A74" s="7">
        <f t="shared" si="20"/>
        <v>2045</v>
      </c>
      <c r="B74" s="7">
        <f t="shared" si="8"/>
        <v>122.1034211742945</v>
      </c>
      <c r="C74" s="7">
        <f t="shared" ref="C74:D74" si="45">C$44+($G33+C$46*$V$35)/C$45</f>
        <v>72.22506490191077</v>
      </c>
      <c r="D74" s="7">
        <f t="shared" si="45"/>
        <v>101.00067346550132</v>
      </c>
      <c r="E74" s="7">
        <f t="shared" si="10"/>
        <v>0</v>
      </c>
      <c r="F74" s="7">
        <f t="shared" si="10"/>
        <v>2.7</v>
      </c>
      <c r="G74" s="7">
        <f t="shared" si="10"/>
        <v>1.35</v>
      </c>
      <c r="H74" s="7">
        <f t="shared" si="10"/>
        <v>1.8</v>
      </c>
      <c r="I74" s="7">
        <f t="shared" si="11"/>
        <v>78.292999226727488</v>
      </c>
      <c r="M74">
        <v>7500</v>
      </c>
      <c r="N74">
        <f t="shared" si="12"/>
        <v>1504078.7533652643</v>
      </c>
      <c r="O74">
        <f t="shared" si="13"/>
        <v>346314.50051893498</v>
      </c>
      <c r="P74">
        <f t="shared" si="14"/>
        <v>369897.43095789989</v>
      </c>
      <c r="Q74">
        <f t="shared" si="15"/>
        <v>49113.867432207924</v>
      </c>
      <c r="R74">
        <f t="shared" si="16"/>
        <v>261035.94912758347</v>
      </c>
      <c r="S74">
        <f t="shared" si="17"/>
        <v>148699.7950776217</v>
      </c>
      <c r="T74">
        <f t="shared" si="18"/>
        <v>47398.533435403006</v>
      </c>
      <c r="U74">
        <f t="shared" si="19"/>
        <v>356296.83738663577</v>
      </c>
    </row>
    <row r="75" spans="1:21">
      <c r="A75" s="7">
        <f t="shared" si="20"/>
        <v>2046</v>
      </c>
      <c r="B75" s="7">
        <f t="shared" si="8"/>
        <v>120.94761904761884</v>
      </c>
      <c r="C75" s="7">
        <f t="shared" ref="C75:D75" si="46">C$44+($G34+C$46*$V$35)/C$45</f>
        <v>73.884900967484995</v>
      </c>
      <c r="D75" s="7">
        <f t="shared" si="46"/>
        <v>103.35532462829266</v>
      </c>
      <c r="E75" s="7">
        <f t="shared" si="10"/>
        <v>0</v>
      </c>
      <c r="F75" s="7">
        <f t="shared" si="10"/>
        <v>2.7</v>
      </c>
      <c r="G75" s="7">
        <f t="shared" si="10"/>
        <v>1.35</v>
      </c>
      <c r="H75" s="7">
        <f t="shared" si="10"/>
        <v>1.8</v>
      </c>
      <c r="I75" s="7">
        <f t="shared" si="11"/>
        <v>80.203376585218564</v>
      </c>
      <c r="M75">
        <v>7800</v>
      </c>
      <c r="N75">
        <f t="shared" si="12"/>
        <v>1549378.295667622</v>
      </c>
      <c r="O75">
        <f t="shared" si="13"/>
        <v>355533.24949770491</v>
      </c>
      <c r="P75">
        <f t="shared" si="14"/>
        <v>382537.7492766201</v>
      </c>
      <c r="Q75">
        <f t="shared" si="15"/>
        <v>49113.867432207924</v>
      </c>
      <c r="R75">
        <f t="shared" si="16"/>
        <v>261845.94912758347</v>
      </c>
      <c r="S75">
        <f t="shared" si="17"/>
        <v>149104.7950776217</v>
      </c>
      <c r="T75">
        <f t="shared" si="18"/>
        <v>47938.533435403006</v>
      </c>
      <c r="U75">
        <f t="shared" si="19"/>
        <v>365456.90696597472</v>
      </c>
    </row>
    <row r="76" spans="1:21">
      <c r="A76" s="7">
        <f t="shared" si="20"/>
        <v>2047</v>
      </c>
      <c r="B76" s="7">
        <f t="shared" si="8"/>
        <v>119.79181692094282</v>
      </c>
      <c r="C76" s="7">
        <f t="shared" ref="C76:D76" si="47">C$44+($G35+C$46*$V$35)/C$45</f>
        <v>75.544737033058468</v>
      </c>
      <c r="D76" s="7">
        <f t="shared" si="47"/>
        <v>105.70997579108294</v>
      </c>
      <c r="E76" s="7">
        <f t="shared" si="10"/>
        <v>0</v>
      </c>
      <c r="F76" s="7">
        <f t="shared" si="10"/>
        <v>2.7</v>
      </c>
      <c r="G76" s="7">
        <f t="shared" si="10"/>
        <v>1.35</v>
      </c>
      <c r="H76" s="7">
        <f t="shared" si="10"/>
        <v>1.8</v>
      </c>
      <c r="I76" s="7">
        <f t="shared" si="11"/>
        <v>82.113753943708787</v>
      </c>
      <c r="M76">
        <v>8100</v>
      </c>
      <c r="N76">
        <f t="shared" si="12"/>
        <v>1594677.8379699797</v>
      </c>
      <c r="O76">
        <f t="shared" si="13"/>
        <v>364751.9984764749</v>
      </c>
      <c r="P76">
        <f t="shared" si="14"/>
        <v>395178.0675953402</v>
      </c>
      <c r="Q76">
        <f t="shared" si="15"/>
        <v>49113.867432207924</v>
      </c>
      <c r="R76">
        <f t="shared" si="16"/>
        <v>262655.94912758347</v>
      </c>
      <c r="S76">
        <f t="shared" si="17"/>
        <v>149509.7950776217</v>
      </c>
      <c r="T76">
        <f t="shared" si="18"/>
        <v>48478.533435403006</v>
      </c>
      <c r="U76">
        <f t="shared" si="19"/>
        <v>374616.97654531372</v>
      </c>
    </row>
    <row r="77" spans="1:21">
      <c r="A77" s="7">
        <f t="shared" si="20"/>
        <v>2048</v>
      </c>
      <c r="B77" s="7">
        <f t="shared" si="8"/>
        <v>118.63601479426681</v>
      </c>
      <c r="C77" s="7">
        <f t="shared" ref="C77:D77" si="48">C$44+($G36+C$46*$V$35)/C$45</f>
        <v>77.20457309863194</v>
      </c>
      <c r="D77" s="7">
        <f t="shared" si="48"/>
        <v>108.0646269538732</v>
      </c>
      <c r="E77" s="7">
        <f t="shared" si="10"/>
        <v>0</v>
      </c>
      <c r="F77" s="7">
        <f t="shared" si="10"/>
        <v>2.7</v>
      </c>
      <c r="G77" s="7">
        <f t="shared" si="10"/>
        <v>1.35</v>
      </c>
      <c r="H77" s="7">
        <f t="shared" si="10"/>
        <v>1.8</v>
      </c>
      <c r="I77" s="7">
        <f t="shared" si="11"/>
        <v>84.024131302199009</v>
      </c>
      <c r="M77">
        <v>8400</v>
      </c>
      <c r="N77">
        <f t="shared" si="12"/>
        <v>1639977.3802723375</v>
      </c>
      <c r="O77">
        <f t="shared" si="13"/>
        <v>373970.74745524477</v>
      </c>
      <c r="P77">
        <f t="shared" si="14"/>
        <v>407818.3859140604</v>
      </c>
      <c r="Q77">
        <f t="shared" si="15"/>
        <v>49113.867432207924</v>
      </c>
      <c r="R77">
        <f t="shared" si="16"/>
        <v>263465.94912758347</v>
      </c>
      <c r="S77">
        <f t="shared" si="17"/>
        <v>149914.7950776217</v>
      </c>
      <c r="T77">
        <f t="shared" si="18"/>
        <v>49018.533435403006</v>
      </c>
      <c r="U77">
        <f t="shared" si="19"/>
        <v>383777.04612465273</v>
      </c>
    </row>
    <row r="78" spans="1:21">
      <c r="A78" s="7">
        <f t="shared" si="20"/>
        <v>2049</v>
      </c>
      <c r="B78" s="7">
        <f t="shared" si="8"/>
        <v>115.16860841423949</v>
      </c>
      <c r="C78" s="7">
        <f t="shared" ref="C78:D78" si="49">C$44+($G37+C$46*$V$35)/C$45</f>
        <v>81.774245229780078</v>
      </c>
      <c r="D78" s="7">
        <f t="shared" si="49"/>
        <v>114.54718509340894</v>
      </c>
      <c r="E78" s="7">
        <f t="shared" si="10"/>
        <v>0</v>
      </c>
      <c r="F78" s="7">
        <f t="shared" si="10"/>
        <v>2.7</v>
      </c>
      <c r="G78" s="7">
        <f t="shared" si="10"/>
        <v>1.35</v>
      </c>
      <c r="H78" s="7">
        <f t="shared" si="10"/>
        <v>1.8</v>
      </c>
      <c r="I78" s="7">
        <f t="shared" si="11"/>
        <v>89.283565264463846</v>
      </c>
      <c r="M78">
        <v>8700</v>
      </c>
      <c r="N78">
        <f t="shared" si="12"/>
        <v>1685276.9225746952</v>
      </c>
      <c r="O78">
        <f t="shared" si="13"/>
        <v>383189.49643401476</v>
      </c>
      <c r="P78">
        <f t="shared" si="14"/>
        <v>420458.70423278061</v>
      </c>
      <c r="Q78">
        <f t="shared" si="15"/>
        <v>49113.867432207924</v>
      </c>
      <c r="R78">
        <f t="shared" si="16"/>
        <v>264275.94912758347</v>
      </c>
      <c r="S78">
        <f t="shared" si="17"/>
        <v>150319.7950776217</v>
      </c>
      <c r="T78">
        <f t="shared" si="18"/>
        <v>49558.533435403006</v>
      </c>
      <c r="U78">
        <f t="shared" si="19"/>
        <v>392937.11570399179</v>
      </c>
    </row>
    <row r="79" spans="1:21">
      <c r="A79" s="7">
        <f t="shared" si="20"/>
        <v>2050</v>
      </c>
      <c r="B79" s="7">
        <f t="shared" si="8"/>
        <v>1.9</v>
      </c>
      <c r="C79" s="7">
        <f t="shared" ref="C79:D79" si="50">C$44+($G38+C$46*$V$35)/C$45</f>
        <v>12.921786213386628</v>
      </c>
      <c r="D79" s="7">
        <f t="shared" si="50"/>
        <v>16.872766488757772</v>
      </c>
      <c r="E79" s="7">
        <f t="shared" si="10"/>
        <v>0</v>
      </c>
      <c r="F79" s="7">
        <f t="shared" si="10"/>
        <v>2.7</v>
      </c>
      <c r="G79" s="7">
        <f t="shared" si="10"/>
        <v>1.35</v>
      </c>
      <c r="H79" s="7">
        <f t="shared" si="10"/>
        <v>1.8</v>
      </c>
      <c r="I79" s="7">
        <f t="shared" si="11"/>
        <v>10.038282245595928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D18" sqref="A1:D18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20" customWidth="1"/>
    <col min="4" max="13" width="23.08984375" customWidth="1"/>
    <col min="25" max="113" width="8.7265625" style="7"/>
  </cols>
  <sheetData>
    <row r="1" spans="1:113">
      <c r="A1" t="s">
        <v>185</v>
      </c>
      <c r="B1" t="s">
        <v>122</v>
      </c>
      <c r="C1" s="20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s="7" t="s">
        <v>171</v>
      </c>
    </row>
    <row r="2" spans="1:113" s="8" customFormat="1">
      <c r="A2" s="8" t="s">
        <v>26</v>
      </c>
      <c r="B2" s="8">
        <v>117000</v>
      </c>
      <c r="C2" s="21">
        <v>2900000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20</v>
      </c>
      <c r="I2" s="8">
        <v>25</v>
      </c>
      <c r="O2" s="8">
        <v>0.15</v>
      </c>
      <c r="Q2" s="8">
        <v>21</v>
      </c>
      <c r="V2" s="8">
        <v>39.369999999999997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</row>
    <row r="3" spans="1:113">
      <c r="A3" t="s">
        <v>27</v>
      </c>
      <c r="B3">
        <v>117000</v>
      </c>
      <c r="C3" s="20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8" customFormat="1">
      <c r="A8" s="8" t="s">
        <v>32</v>
      </c>
      <c r="B8" s="8">
        <v>27800</v>
      </c>
      <c r="C8" s="21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20</v>
      </c>
      <c r="I8" s="8">
        <v>25</v>
      </c>
      <c r="O8" s="8">
        <v>0.4</v>
      </c>
      <c r="Q8" s="8">
        <v>14</v>
      </c>
      <c r="V8" s="8">
        <v>300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</row>
    <row r="9" spans="1:113" s="8" customFormat="1">
      <c r="A9" s="8" t="s">
        <v>33</v>
      </c>
      <c r="B9" s="8">
        <v>27800</v>
      </c>
      <c r="C9" s="21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20</v>
      </c>
      <c r="I9" s="8">
        <v>25</v>
      </c>
      <c r="O9" s="8">
        <v>0.4</v>
      </c>
      <c r="Q9" s="8">
        <v>14</v>
      </c>
      <c r="V9" s="8">
        <v>55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</row>
    <row r="10" spans="1:113">
      <c r="A10" t="s">
        <v>34</v>
      </c>
      <c r="B10">
        <v>27800</v>
      </c>
      <c r="C10" s="20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 s="20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 s="20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 s="20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 s="20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 s="20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8" customFormat="1">
      <c r="A18" s="8" t="s">
        <v>42</v>
      </c>
      <c r="B18" s="8">
        <v>13450</v>
      </c>
      <c r="C18" s="21">
        <v>2690000</v>
      </c>
      <c r="E18" s="8">
        <v>9.4393000000000005E-2</v>
      </c>
      <c r="G18" s="8">
        <v>7</v>
      </c>
      <c r="H18" s="8">
        <v>20</v>
      </c>
      <c r="I18" s="8">
        <v>60</v>
      </c>
      <c r="V18" s="8">
        <v>60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</row>
    <row r="19" spans="1:113">
      <c r="A19" t="s">
        <v>43</v>
      </c>
      <c r="B19">
        <v>33550</v>
      </c>
      <c r="C19" s="20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 s="20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 s="20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 s="20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 s="20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 s="20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 s="20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 s="20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 s="20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 s="20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 s="20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 s="20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 s="20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 s="20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 s="20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 s="20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 s="20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 s="20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 s="20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8" customFormat="1">
      <c r="A38" s="8" t="s">
        <v>13</v>
      </c>
      <c r="B38" s="8">
        <v>100000</v>
      </c>
      <c r="C38" s="21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20</v>
      </c>
      <c r="N38" s="8">
        <v>24</v>
      </c>
      <c r="O38" s="8">
        <v>0.4</v>
      </c>
      <c r="P38" s="8">
        <v>24</v>
      </c>
      <c r="R38" s="8">
        <v>4.07</v>
      </c>
      <c r="S38" s="8">
        <v>63</v>
      </c>
      <c r="T38" s="8">
        <v>6.6666666666666662E-3</v>
      </c>
      <c r="V38" s="8">
        <v>57</v>
      </c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</row>
    <row r="39" spans="1:113">
      <c r="A39" t="s">
        <v>62</v>
      </c>
      <c r="B39">
        <v>126700</v>
      </c>
      <c r="C39" s="20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 s="20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8" customFormat="1">
      <c r="A41" s="8" t="s">
        <v>64</v>
      </c>
      <c r="B41" s="8">
        <v>7745</v>
      </c>
      <c r="C41" s="21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20</v>
      </c>
      <c r="I41" s="8">
        <v>25</v>
      </c>
      <c r="O41" s="8">
        <v>0.2</v>
      </c>
      <c r="Q41" s="8">
        <v>0.75</v>
      </c>
      <c r="U41" s="8">
        <v>43</v>
      </c>
      <c r="V41" s="8">
        <v>100</v>
      </c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 s="20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 s="20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 s="20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8" customFormat="1">
      <c r="A46" s="8" t="s">
        <v>69</v>
      </c>
      <c r="B46" s="8">
        <v>7250</v>
      </c>
      <c r="C46" s="21">
        <v>380000</v>
      </c>
      <c r="E46" s="8">
        <v>9.4393000000000005E-2</v>
      </c>
      <c r="F46" s="8">
        <v>1</v>
      </c>
      <c r="G46" s="8">
        <v>7</v>
      </c>
      <c r="H46" s="8">
        <v>20</v>
      </c>
      <c r="I46" s="18">
        <v>25</v>
      </c>
      <c r="V46" s="8">
        <v>8</v>
      </c>
      <c r="W46" s="8">
        <v>1</v>
      </c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</row>
    <row r="47" spans="1:113">
      <c r="A47" t="s">
        <v>70</v>
      </c>
      <c r="B47">
        <v>0.04</v>
      </c>
      <c r="C47" s="20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 s="20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 s="20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8" customFormat="1">
      <c r="A50" s="8" t="s">
        <v>73</v>
      </c>
      <c r="B50" s="8">
        <v>36053</v>
      </c>
      <c r="C50" s="21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20</v>
      </c>
      <c r="I50" s="8">
        <v>30</v>
      </c>
      <c r="V50" s="8">
        <v>15</v>
      </c>
      <c r="W50" s="8">
        <v>1</v>
      </c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</row>
    <row r="51" spans="1:113" s="8" customFormat="1">
      <c r="A51" s="8" t="s">
        <v>74</v>
      </c>
      <c r="B51" s="8">
        <v>12600</v>
      </c>
      <c r="C51" s="21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20</v>
      </c>
      <c r="I51" s="8">
        <v>30</v>
      </c>
      <c r="V51" s="8">
        <v>5</v>
      </c>
      <c r="W51" s="8">
        <v>1</v>
      </c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</row>
    <row r="52" spans="1:113" s="16" customFormat="1">
      <c r="A52" s="16" t="s">
        <v>178</v>
      </c>
      <c r="B52" s="17">
        <v>540</v>
      </c>
      <c r="C52" s="22">
        <v>284000</v>
      </c>
      <c r="D52" s="16">
        <v>1.8</v>
      </c>
      <c r="F52" s="16">
        <v>0.9</v>
      </c>
      <c r="G52" s="16">
        <v>7</v>
      </c>
      <c r="H52" s="16">
        <v>20</v>
      </c>
      <c r="I52" s="16">
        <v>20</v>
      </c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</row>
    <row r="53" spans="1:113">
      <c r="B53" s="19"/>
      <c r="C53" s="23"/>
      <c r="G53" s="10"/>
    </row>
    <row r="54" spans="1:113">
      <c r="G54" s="10"/>
    </row>
    <row r="55" spans="1:113">
      <c r="G55" s="10"/>
    </row>
    <row r="56" spans="1:113">
      <c r="B56" s="10"/>
      <c r="G56" s="10"/>
    </row>
    <row r="57" spans="1:113">
      <c r="B57" s="12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M29" sqref="M29"/>
    </sheetView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26</v>
      </c>
      <c r="B1" t="s">
        <v>102</v>
      </c>
      <c r="C1" t="s">
        <v>104</v>
      </c>
      <c r="D1">
        <v>9.4393000000000005E-2</v>
      </c>
    </row>
    <row r="2" spans="1:4">
      <c r="A2" t="s">
        <v>26</v>
      </c>
      <c r="B2" t="s">
        <v>105</v>
      </c>
      <c r="C2" t="s">
        <v>104</v>
      </c>
      <c r="D2">
        <v>0.30499999999999999</v>
      </c>
    </row>
    <row r="3" spans="1:4">
      <c r="A3" t="s">
        <v>26</v>
      </c>
      <c r="B3" t="s">
        <v>106</v>
      </c>
      <c r="C3" t="s">
        <v>104</v>
      </c>
      <c r="D3">
        <v>7</v>
      </c>
    </row>
    <row r="4" spans="1:4">
      <c r="A4" t="s">
        <v>26</v>
      </c>
      <c r="B4" t="s">
        <v>107</v>
      </c>
      <c r="C4" t="s">
        <v>104</v>
      </c>
      <c r="D4">
        <v>20</v>
      </c>
    </row>
    <row r="5" spans="1:4">
      <c r="A5" t="s">
        <v>26</v>
      </c>
      <c r="B5" t="s">
        <v>108</v>
      </c>
      <c r="C5" t="s">
        <v>104</v>
      </c>
      <c r="D5">
        <v>25</v>
      </c>
    </row>
    <row r="6" spans="1:4">
      <c r="A6" t="s">
        <v>26</v>
      </c>
      <c r="B6" t="s">
        <v>109</v>
      </c>
      <c r="C6" t="s">
        <v>104</v>
      </c>
      <c r="D6">
        <v>0.15</v>
      </c>
    </row>
    <row r="7" spans="1:4">
      <c r="A7" t="s">
        <v>26</v>
      </c>
      <c r="B7" t="s">
        <v>110</v>
      </c>
      <c r="C7" t="s">
        <v>104</v>
      </c>
      <c r="D7">
        <v>21</v>
      </c>
    </row>
    <row r="8" spans="1:4">
      <c r="A8" t="s">
        <v>27</v>
      </c>
      <c r="B8" t="s">
        <v>102</v>
      </c>
      <c r="C8" t="s">
        <v>104</v>
      </c>
      <c r="D8">
        <v>9.4393000000000005E-2</v>
      </c>
    </row>
    <row r="9" spans="1:4">
      <c r="A9" t="s">
        <v>27</v>
      </c>
      <c r="B9" t="s">
        <v>105</v>
      </c>
      <c r="C9" t="s">
        <v>104</v>
      </c>
      <c r="D9">
        <v>0.30499999999999999</v>
      </c>
    </row>
    <row r="10" spans="1:4">
      <c r="A10" t="s">
        <v>27</v>
      </c>
      <c r="B10" t="s">
        <v>106</v>
      </c>
      <c r="C10" t="s">
        <v>104</v>
      </c>
      <c r="D10">
        <v>7</v>
      </c>
    </row>
    <row r="11" spans="1:4">
      <c r="A11" t="s">
        <v>27</v>
      </c>
      <c r="B11" t="s">
        <v>107</v>
      </c>
      <c r="C11" t="s">
        <v>104</v>
      </c>
      <c r="D11">
        <v>20</v>
      </c>
    </row>
    <row r="12" spans="1:4">
      <c r="A12" t="s">
        <v>27</v>
      </c>
      <c r="B12" t="s">
        <v>108</v>
      </c>
      <c r="C12" t="s">
        <v>104</v>
      </c>
      <c r="D12">
        <v>25</v>
      </c>
    </row>
    <row r="13" spans="1:4">
      <c r="A13" t="s">
        <v>27</v>
      </c>
      <c r="B13" t="s">
        <v>109</v>
      </c>
      <c r="C13" t="s">
        <v>104</v>
      </c>
      <c r="D13">
        <v>0.15</v>
      </c>
    </row>
    <row r="14" spans="1:4">
      <c r="A14" t="s">
        <v>27</v>
      </c>
      <c r="B14" t="s">
        <v>110</v>
      </c>
      <c r="C14" t="s">
        <v>104</v>
      </c>
      <c r="D14">
        <v>21</v>
      </c>
    </row>
    <row r="15" spans="1:4">
      <c r="A15" t="s">
        <v>28</v>
      </c>
      <c r="B15" t="s">
        <v>102</v>
      </c>
      <c r="C15" t="s">
        <v>104</v>
      </c>
      <c r="D15">
        <v>0</v>
      </c>
    </row>
    <row r="16" spans="1:4">
      <c r="A16" t="s">
        <v>28</v>
      </c>
      <c r="B16" t="s">
        <v>105</v>
      </c>
      <c r="C16" t="s">
        <v>104</v>
      </c>
      <c r="D16">
        <v>1</v>
      </c>
    </row>
    <row r="17" spans="1:4">
      <c r="A17" t="s">
        <v>28</v>
      </c>
      <c r="B17" t="s">
        <v>108</v>
      </c>
      <c r="C17" t="s">
        <v>104</v>
      </c>
      <c r="D17">
        <v>30</v>
      </c>
    </row>
    <row r="18" spans="1:4">
      <c r="A18" t="s">
        <v>29</v>
      </c>
      <c r="B18" t="s">
        <v>102</v>
      </c>
      <c r="C18" t="s">
        <v>104</v>
      </c>
      <c r="D18">
        <v>0</v>
      </c>
    </row>
    <row r="19" spans="1:4">
      <c r="A19" t="s">
        <v>29</v>
      </c>
      <c r="B19" t="s">
        <v>105</v>
      </c>
      <c r="C19" t="s">
        <v>104</v>
      </c>
      <c r="D19">
        <v>0.99</v>
      </c>
    </row>
    <row r="20" spans="1:4">
      <c r="A20" t="s">
        <v>29</v>
      </c>
      <c r="B20" t="s">
        <v>108</v>
      </c>
      <c r="C20" t="s">
        <v>104</v>
      </c>
      <c r="D20">
        <v>20</v>
      </c>
    </row>
    <row r="21" spans="1:4">
      <c r="A21" t="s">
        <v>30</v>
      </c>
      <c r="B21" t="s">
        <v>102</v>
      </c>
      <c r="C21" t="s">
        <v>104</v>
      </c>
      <c r="D21">
        <v>0</v>
      </c>
    </row>
    <row r="22" spans="1:4">
      <c r="A22" t="s">
        <v>30</v>
      </c>
      <c r="B22" t="s">
        <v>105</v>
      </c>
      <c r="C22" t="s">
        <v>104</v>
      </c>
      <c r="D22">
        <v>4.2</v>
      </c>
    </row>
    <row r="23" spans="1:4">
      <c r="A23" t="s">
        <v>30</v>
      </c>
      <c r="B23" t="s">
        <v>108</v>
      </c>
      <c r="C23" t="s">
        <v>104</v>
      </c>
      <c r="D23">
        <v>12</v>
      </c>
    </row>
    <row r="24" spans="1:4">
      <c r="A24" t="s">
        <v>31</v>
      </c>
      <c r="B24" t="s">
        <v>102</v>
      </c>
      <c r="C24" t="s">
        <v>104</v>
      </c>
      <c r="D24">
        <v>0</v>
      </c>
    </row>
    <row r="25" spans="1:4">
      <c r="A25" t="s">
        <v>31</v>
      </c>
      <c r="B25" t="s">
        <v>105</v>
      </c>
      <c r="C25" t="s">
        <v>104</v>
      </c>
      <c r="D25">
        <v>4.4000000000000004</v>
      </c>
    </row>
    <row r="26" spans="1:4">
      <c r="A26" t="s">
        <v>31</v>
      </c>
      <c r="B26" t="s">
        <v>108</v>
      </c>
      <c r="C26" t="s">
        <v>104</v>
      </c>
      <c r="D26">
        <v>18</v>
      </c>
    </row>
    <row r="27" spans="1:4">
      <c r="A27" t="s">
        <v>32</v>
      </c>
      <c r="B27" t="s">
        <v>102</v>
      </c>
      <c r="C27" t="s">
        <v>104</v>
      </c>
      <c r="D27">
        <v>9.4393000000000005E-2</v>
      </c>
    </row>
    <row r="28" spans="1:4">
      <c r="A28" t="s">
        <v>32</v>
      </c>
      <c r="B28" t="s">
        <v>105</v>
      </c>
      <c r="C28" t="s">
        <v>104</v>
      </c>
      <c r="D28">
        <v>0.63</v>
      </c>
    </row>
    <row r="29" spans="1:4">
      <c r="A29" t="s">
        <v>32</v>
      </c>
      <c r="B29" t="s">
        <v>106</v>
      </c>
      <c r="C29" t="s">
        <v>104</v>
      </c>
      <c r="D29">
        <v>7</v>
      </c>
    </row>
    <row r="30" spans="1:4">
      <c r="A30" t="s">
        <v>32</v>
      </c>
      <c r="B30" t="s">
        <v>107</v>
      </c>
      <c r="C30" t="s">
        <v>104</v>
      </c>
      <c r="D30">
        <v>20</v>
      </c>
    </row>
    <row r="31" spans="1:4">
      <c r="A31" t="s">
        <v>32</v>
      </c>
      <c r="B31" t="s">
        <v>108</v>
      </c>
      <c r="C31" t="s">
        <v>104</v>
      </c>
      <c r="D31">
        <v>25</v>
      </c>
    </row>
    <row r="32" spans="1:4">
      <c r="A32" t="s">
        <v>32</v>
      </c>
      <c r="B32" t="s">
        <v>109</v>
      </c>
      <c r="C32" t="s">
        <v>104</v>
      </c>
      <c r="D32">
        <v>0.4</v>
      </c>
    </row>
    <row r="33" spans="1:4">
      <c r="A33" t="s">
        <v>32</v>
      </c>
      <c r="B33" t="s">
        <v>110</v>
      </c>
      <c r="C33" t="s">
        <v>104</v>
      </c>
      <c r="D33">
        <v>14</v>
      </c>
    </row>
    <row r="34" spans="1:4">
      <c r="A34" t="s">
        <v>33</v>
      </c>
      <c r="B34" t="s">
        <v>102</v>
      </c>
      <c r="C34" t="s">
        <v>104</v>
      </c>
      <c r="D34">
        <v>9.4393000000000005E-2</v>
      </c>
    </row>
    <row r="35" spans="1:4">
      <c r="A35" t="s">
        <v>33</v>
      </c>
      <c r="B35" t="s">
        <v>105</v>
      </c>
      <c r="C35" t="s">
        <v>104</v>
      </c>
      <c r="D35">
        <v>0.55000000000000004</v>
      </c>
    </row>
    <row r="36" spans="1:4">
      <c r="A36" t="s">
        <v>33</v>
      </c>
      <c r="B36" t="s">
        <v>106</v>
      </c>
      <c r="C36" t="s">
        <v>104</v>
      </c>
      <c r="D36">
        <v>7</v>
      </c>
    </row>
    <row r="37" spans="1:4">
      <c r="A37" t="s">
        <v>33</v>
      </c>
      <c r="B37" t="s">
        <v>107</v>
      </c>
      <c r="C37" t="s">
        <v>104</v>
      </c>
      <c r="D37">
        <v>20</v>
      </c>
    </row>
    <row r="38" spans="1:4">
      <c r="A38" t="s">
        <v>33</v>
      </c>
      <c r="B38" t="s">
        <v>108</v>
      </c>
      <c r="C38" t="s">
        <v>104</v>
      </c>
      <c r="D38">
        <v>25</v>
      </c>
    </row>
    <row r="39" spans="1:4">
      <c r="A39" t="s">
        <v>33</v>
      </c>
      <c r="B39" t="s">
        <v>109</v>
      </c>
      <c r="C39" t="s">
        <v>104</v>
      </c>
      <c r="D39">
        <v>0.4</v>
      </c>
    </row>
    <row r="40" spans="1:4">
      <c r="A40" t="s">
        <v>33</v>
      </c>
      <c r="B40" t="s">
        <v>110</v>
      </c>
      <c r="C40" t="s">
        <v>104</v>
      </c>
      <c r="D40">
        <v>14</v>
      </c>
    </row>
    <row r="41" spans="1:4">
      <c r="A41" t="s">
        <v>34</v>
      </c>
      <c r="B41" t="s">
        <v>102</v>
      </c>
      <c r="C41" t="s">
        <v>104</v>
      </c>
      <c r="D41">
        <v>9.4393000000000005E-2</v>
      </c>
    </row>
    <row r="42" spans="1:4">
      <c r="A42" t="s">
        <v>34</v>
      </c>
      <c r="B42" t="s">
        <v>105</v>
      </c>
      <c r="C42" t="s">
        <v>104</v>
      </c>
      <c r="D42">
        <v>0.55000000000000004</v>
      </c>
    </row>
    <row r="43" spans="1:4">
      <c r="A43" t="s">
        <v>34</v>
      </c>
      <c r="B43" t="s">
        <v>106</v>
      </c>
      <c r="C43" t="s">
        <v>104</v>
      </c>
      <c r="D43">
        <v>7</v>
      </c>
    </row>
    <row r="44" spans="1:4">
      <c r="A44" t="s">
        <v>34</v>
      </c>
      <c r="B44" t="s">
        <v>107</v>
      </c>
      <c r="C44" t="s">
        <v>104</v>
      </c>
      <c r="D44">
        <v>20</v>
      </c>
    </row>
    <row r="45" spans="1:4">
      <c r="A45" t="s">
        <v>34</v>
      </c>
      <c r="B45" t="s">
        <v>108</v>
      </c>
      <c r="C45" t="s">
        <v>104</v>
      </c>
      <c r="D45">
        <v>25</v>
      </c>
    </row>
    <row r="46" spans="1:4">
      <c r="A46" t="s">
        <v>34</v>
      </c>
      <c r="B46" t="s">
        <v>109</v>
      </c>
      <c r="C46" t="s">
        <v>104</v>
      </c>
      <c r="D46">
        <v>0.4</v>
      </c>
    </row>
    <row r="47" spans="1:4">
      <c r="A47" t="s">
        <v>34</v>
      </c>
      <c r="B47" t="s">
        <v>110</v>
      </c>
      <c r="C47" t="s">
        <v>104</v>
      </c>
      <c r="D47">
        <v>14</v>
      </c>
    </row>
    <row r="48" spans="1:4">
      <c r="A48" t="s">
        <v>36</v>
      </c>
      <c r="B48" t="s">
        <v>102</v>
      </c>
      <c r="C48" t="s">
        <v>104</v>
      </c>
      <c r="D48">
        <v>9.4393000000000005E-2</v>
      </c>
    </row>
    <row r="49" spans="1:4">
      <c r="A49" t="s">
        <v>36</v>
      </c>
      <c r="B49" t="s">
        <v>106</v>
      </c>
      <c r="C49" t="s">
        <v>104</v>
      </c>
      <c r="D49">
        <v>7</v>
      </c>
    </row>
    <row r="50" spans="1:4">
      <c r="A50" t="s">
        <v>36</v>
      </c>
      <c r="B50" t="s">
        <v>107</v>
      </c>
      <c r="C50" t="s">
        <v>104</v>
      </c>
      <c r="D50">
        <v>20</v>
      </c>
    </row>
    <row r="51" spans="1:4">
      <c r="A51" t="s">
        <v>36</v>
      </c>
      <c r="B51" t="s">
        <v>108</v>
      </c>
      <c r="C51" t="s">
        <v>104</v>
      </c>
      <c r="D51">
        <v>30</v>
      </c>
    </row>
    <row r="52" spans="1:4">
      <c r="A52" t="s">
        <v>37</v>
      </c>
      <c r="B52" t="s">
        <v>102</v>
      </c>
      <c r="C52" t="s">
        <v>104</v>
      </c>
      <c r="D52">
        <v>9.4393000000000005E-2</v>
      </c>
    </row>
    <row r="53" spans="1:4">
      <c r="A53" t="s">
        <v>37</v>
      </c>
      <c r="B53" t="s">
        <v>106</v>
      </c>
      <c r="C53" t="s">
        <v>104</v>
      </c>
      <c r="D53">
        <v>7</v>
      </c>
    </row>
    <row r="54" spans="1:4">
      <c r="A54" t="s">
        <v>37</v>
      </c>
      <c r="B54" t="s">
        <v>107</v>
      </c>
      <c r="C54" t="s">
        <v>104</v>
      </c>
      <c r="D54">
        <v>20</v>
      </c>
    </row>
    <row r="55" spans="1:4">
      <c r="A55" t="s">
        <v>37</v>
      </c>
      <c r="B55" t="s">
        <v>108</v>
      </c>
      <c r="C55" t="s">
        <v>104</v>
      </c>
      <c r="D55">
        <v>30</v>
      </c>
    </row>
    <row r="56" spans="1:4">
      <c r="A56" t="s">
        <v>38</v>
      </c>
      <c r="B56" t="s">
        <v>102</v>
      </c>
      <c r="C56" t="s">
        <v>104</v>
      </c>
      <c r="D56">
        <v>9.4393000000000005E-2</v>
      </c>
    </row>
    <row r="57" spans="1:4">
      <c r="A57" t="s">
        <v>38</v>
      </c>
      <c r="B57" t="s">
        <v>106</v>
      </c>
      <c r="C57" t="s">
        <v>104</v>
      </c>
      <c r="D57">
        <v>7</v>
      </c>
    </row>
    <row r="58" spans="1:4">
      <c r="A58" t="s">
        <v>38</v>
      </c>
      <c r="B58" t="s">
        <v>107</v>
      </c>
      <c r="C58" t="s">
        <v>104</v>
      </c>
      <c r="D58">
        <v>20</v>
      </c>
    </row>
    <row r="59" spans="1:4">
      <c r="A59" t="s">
        <v>38</v>
      </c>
      <c r="B59" t="s">
        <v>108</v>
      </c>
      <c r="C59" t="s">
        <v>104</v>
      </c>
      <c r="D59">
        <v>25</v>
      </c>
    </row>
    <row r="60" spans="1:4">
      <c r="A60" t="s">
        <v>38</v>
      </c>
      <c r="B60" t="s">
        <v>110</v>
      </c>
      <c r="C60" t="s">
        <v>104</v>
      </c>
      <c r="D60">
        <v>14</v>
      </c>
    </row>
    <row r="61" spans="1:4">
      <c r="A61" t="s">
        <v>39</v>
      </c>
      <c r="B61" t="s">
        <v>102</v>
      </c>
      <c r="C61" t="s">
        <v>104</v>
      </c>
      <c r="D61">
        <v>9.4393000000000005E-2</v>
      </c>
    </row>
    <row r="62" spans="1:4">
      <c r="A62" t="s">
        <v>39</v>
      </c>
      <c r="B62" t="s">
        <v>106</v>
      </c>
      <c r="C62" t="s">
        <v>104</v>
      </c>
      <c r="D62">
        <v>7</v>
      </c>
    </row>
    <row r="63" spans="1:4">
      <c r="A63" t="s">
        <v>39</v>
      </c>
      <c r="B63" t="s">
        <v>107</v>
      </c>
      <c r="C63" t="s">
        <v>104</v>
      </c>
      <c r="D63">
        <v>20</v>
      </c>
    </row>
    <row r="64" spans="1:4">
      <c r="A64" t="s">
        <v>39</v>
      </c>
      <c r="B64" t="s">
        <v>108</v>
      </c>
      <c r="C64" t="s">
        <v>104</v>
      </c>
      <c r="D64">
        <v>20</v>
      </c>
    </row>
    <row r="65" spans="1:4">
      <c r="A65" t="s">
        <v>39</v>
      </c>
      <c r="B65" t="s">
        <v>110</v>
      </c>
      <c r="C65" t="s">
        <v>104</v>
      </c>
      <c r="D65">
        <v>21</v>
      </c>
    </row>
    <row r="66" spans="1:4">
      <c r="A66" t="s">
        <v>40</v>
      </c>
      <c r="B66" t="s">
        <v>102</v>
      </c>
      <c r="C66" t="s">
        <v>104</v>
      </c>
      <c r="D66">
        <v>9.4393000000000005E-2</v>
      </c>
    </row>
    <row r="67" spans="1:4">
      <c r="A67" t="s">
        <v>40</v>
      </c>
      <c r="B67" t="s">
        <v>106</v>
      </c>
      <c r="C67" t="s">
        <v>104</v>
      </c>
      <c r="D67">
        <v>7</v>
      </c>
    </row>
    <row r="68" spans="1:4">
      <c r="A68" t="s">
        <v>40</v>
      </c>
      <c r="B68" t="s">
        <v>107</v>
      </c>
      <c r="C68" t="s">
        <v>104</v>
      </c>
      <c r="D68">
        <v>20</v>
      </c>
    </row>
    <row r="69" spans="1:4">
      <c r="A69" t="s">
        <v>40</v>
      </c>
      <c r="B69" t="s">
        <v>108</v>
      </c>
      <c r="C69" t="s">
        <v>104</v>
      </c>
      <c r="D69">
        <v>25</v>
      </c>
    </row>
    <row r="70" spans="1:4">
      <c r="A70" t="s">
        <v>40</v>
      </c>
      <c r="B70" t="s">
        <v>110</v>
      </c>
      <c r="C70" t="s">
        <v>104</v>
      </c>
      <c r="D70">
        <v>21</v>
      </c>
    </row>
    <row r="71" spans="1:4">
      <c r="A71" t="s">
        <v>44</v>
      </c>
      <c r="B71" t="s">
        <v>102</v>
      </c>
      <c r="C71" t="s">
        <v>104</v>
      </c>
      <c r="D71">
        <v>9.4393000000000005E-2</v>
      </c>
    </row>
    <row r="72" spans="1:4">
      <c r="A72" t="s">
        <v>44</v>
      </c>
      <c r="B72" t="s">
        <v>106</v>
      </c>
      <c r="C72" t="s">
        <v>104</v>
      </c>
      <c r="D72">
        <v>7</v>
      </c>
    </row>
    <row r="73" spans="1:4">
      <c r="A73" t="s">
        <v>44</v>
      </c>
      <c r="B73" t="s">
        <v>107</v>
      </c>
      <c r="C73" t="s">
        <v>104</v>
      </c>
      <c r="D73">
        <v>20</v>
      </c>
    </row>
    <row r="74" spans="1:4">
      <c r="A74" t="s">
        <v>44</v>
      </c>
      <c r="B74" t="s">
        <v>108</v>
      </c>
      <c r="C74" t="s">
        <v>104</v>
      </c>
      <c r="D74">
        <v>60</v>
      </c>
    </row>
    <row r="75" spans="1:4">
      <c r="A75" t="s">
        <v>41</v>
      </c>
      <c r="B75" t="s">
        <v>102</v>
      </c>
      <c r="C75" t="s">
        <v>104</v>
      </c>
      <c r="D75">
        <v>9.4393000000000005E-2</v>
      </c>
    </row>
    <row r="76" spans="1:4">
      <c r="A76" t="s">
        <v>41</v>
      </c>
      <c r="B76" t="s">
        <v>106</v>
      </c>
      <c r="C76" t="s">
        <v>104</v>
      </c>
      <c r="D76">
        <v>7</v>
      </c>
    </row>
    <row r="77" spans="1:4">
      <c r="A77" t="s">
        <v>41</v>
      </c>
      <c r="B77" t="s">
        <v>107</v>
      </c>
      <c r="C77" t="s">
        <v>104</v>
      </c>
      <c r="D77">
        <v>20</v>
      </c>
    </row>
    <row r="78" spans="1:4">
      <c r="A78" t="s">
        <v>41</v>
      </c>
      <c r="B78" t="s">
        <v>108</v>
      </c>
      <c r="C78" t="s">
        <v>104</v>
      </c>
      <c r="D78">
        <v>60</v>
      </c>
    </row>
    <row r="79" spans="1:4">
      <c r="A79" t="s">
        <v>42</v>
      </c>
      <c r="B79" t="s">
        <v>102</v>
      </c>
      <c r="C79" t="s">
        <v>104</v>
      </c>
      <c r="D79">
        <v>9.4393000000000005E-2</v>
      </c>
    </row>
    <row r="80" spans="1:4">
      <c r="A80" t="s">
        <v>42</v>
      </c>
      <c r="B80" t="s">
        <v>106</v>
      </c>
      <c r="C80" t="s">
        <v>104</v>
      </c>
      <c r="D80">
        <v>7</v>
      </c>
    </row>
    <row r="81" spans="1:4">
      <c r="A81" t="s">
        <v>42</v>
      </c>
      <c r="B81" t="s">
        <v>107</v>
      </c>
      <c r="C81" t="s">
        <v>104</v>
      </c>
      <c r="D81">
        <v>20</v>
      </c>
    </row>
    <row r="82" spans="1:4">
      <c r="A82" t="s">
        <v>42</v>
      </c>
      <c r="B82" t="s">
        <v>108</v>
      </c>
      <c r="C82" t="s">
        <v>104</v>
      </c>
      <c r="D82">
        <v>60</v>
      </c>
    </row>
    <row r="83" spans="1:4">
      <c r="A83" t="s">
        <v>43</v>
      </c>
      <c r="B83" t="s">
        <v>102</v>
      </c>
      <c r="C83" t="s">
        <v>104</v>
      </c>
      <c r="D83">
        <v>9.4393000000000005E-2</v>
      </c>
    </row>
    <row r="84" spans="1:4">
      <c r="A84" t="s">
        <v>43</v>
      </c>
      <c r="B84" t="s">
        <v>106</v>
      </c>
      <c r="C84" t="s">
        <v>104</v>
      </c>
      <c r="D84">
        <v>7</v>
      </c>
    </row>
    <row r="85" spans="1:4">
      <c r="A85" t="s">
        <v>43</v>
      </c>
      <c r="B85" t="s">
        <v>107</v>
      </c>
      <c r="C85" t="s">
        <v>104</v>
      </c>
      <c r="D85">
        <v>20</v>
      </c>
    </row>
    <row r="86" spans="1:4">
      <c r="A86" t="s">
        <v>43</v>
      </c>
      <c r="B86" t="s">
        <v>108</v>
      </c>
      <c r="C86" t="s">
        <v>104</v>
      </c>
      <c r="D86">
        <v>60</v>
      </c>
    </row>
    <row r="87" spans="1:4">
      <c r="A87" t="s">
        <v>45</v>
      </c>
      <c r="B87" t="s">
        <v>102</v>
      </c>
      <c r="C87" t="s">
        <v>104</v>
      </c>
      <c r="D87">
        <v>9.4393000000000005E-2</v>
      </c>
    </row>
    <row r="88" spans="1:4">
      <c r="A88" t="s">
        <v>45</v>
      </c>
      <c r="B88" t="s">
        <v>105</v>
      </c>
      <c r="C88" t="s">
        <v>104</v>
      </c>
      <c r="D88">
        <v>1.012</v>
      </c>
    </row>
    <row r="89" spans="1:4">
      <c r="A89" t="s">
        <v>45</v>
      </c>
      <c r="B89" t="s">
        <v>106</v>
      </c>
      <c r="C89" t="s">
        <v>104</v>
      </c>
      <c r="D89">
        <v>7</v>
      </c>
    </row>
    <row r="90" spans="1:4">
      <c r="A90" t="s">
        <v>45</v>
      </c>
      <c r="B90" t="s">
        <v>107</v>
      </c>
      <c r="C90" t="s">
        <v>104</v>
      </c>
      <c r="D90">
        <v>20</v>
      </c>
    </row>
    <row r="91" spans="1:4">
      <c r="A91" t="s">
        <v>45</v>
      </c>
      <c r="B91" t="s">
        <v>108</v>
      </c>
      <c r="C91" t="s">
        <v>104</v>
      </c>
      <c r="D91">
        <v>25</v>
      </c>
    </row>
    <row r="92" spans="1:4">
      <c r="A92" t="s">
        <v>45</v>
      </c>
      <c r="B92" t="s">
        <v>109</v>
      </c>
      <c r="C92" t="s">
        <v>104</v>
      </c>
      <c r="D92">
        <v>0.4</v>
      </c>
    </row>
    <row r="93" spans="1:4">
      <c r="A93" t="s">
        <v>45</v>
      </c>
      <c r="B93" t="s">
        <v>110</v>
      </c>
      <c r="C93" t="s">
        <v>104</v>
      </c>
      <c r="D93">
        <v>21</v>
      </c>
    </row>
    <row r="94" spans="1:4">
      <c r="A94" t="s">
        <v>46</v>
      </c>
      <c r="B94" t="s">
        <v>102</v>
      </c>
      <c r="C94" t="s">
        <v>104</v>
      </c>
      <c r="D94">
        <v>9.4393000000000005E-2</v>
      </c>
    </row>
    <row r="95" spans="1:4">
      <c r="A95" t="s">
        <v>46</v>
      </c>
      <c r="B95" t="s">
        <v>105</v>
      </c>
      <c r="C95" t="s">
        <v>104</v>
      </c>
      <c r="D95">
        <v>1.012</v>
      </c>
    </row>
    <row r="96" spans="1:4">
      <c r="A96" t="s">
        <v>46</v>
      </c>
      <c r="B96" t="s">
        <v>106</v>
      </c>
      <c r="C96" t="s">
        <v>104</v>
      </c>
      <c r="D96">
        <v>7</v>
      </c>
    </row>
    <row r="97" spans="1:4">
      <c r="A97" t="s">
        <v>46</v>
      </c>
      <c r="B97" t="s">
        <v>107</v>
      </c>
      <c r="C97" t="s">
        <v>104</v>
      </c>
      <c r="D97">
        <v>20</v>
      </c>
    </row>
    <row r="98" spans="1:4">
      <c r="A98" t="s">
        <v>46</v>
      </c>
      <c r="B98" t="s">
        <v>108</v>
      </c>
      <c r="C98" t="s">
        <v>104</v>
      </c>
      <c r="D98">
        <v>25</v>
      </c>
    </row>
    <row r="99" spans="1:4">
      <c r="A99" t="s">
        <v>46</v>
      </c>
      <c r="B99" t="s">
        <v>109</v>
      </c>
      <c r="C99" t="s">
        <v>104</v>
      </c>
      <c r="D99">
        <v>0.4</v>
      </c>
    </row>
    <row r="100" spans="1:4">
      <c r="A100" t="s">
        <v>46</v>
      </c>
      <c r="B100" t="s">
        <v>110</v>
      </c>
      <c r="C100" t="s">
        <v>104</v>
      </c>
      <c r="D100">
        <v>21</v>
      </c>
    </row>
    <row r="101" spans="1:4">
      <c r="A101" t="s">
        <v>47</v>
      </c>
      <c r="B101" t="s">
        <v>102</v>
      </c>
      <c r="C101" t="s">
        <v>104</v>
      </c>
      <c r="D101">
        <v>9.4393000000000005E-2</v>
      </c>
    </row>
    <row r="102" spans="1:4">
      <c r="A102" t="s">
        <v>47</v>
      </c>
      <c r="B102" t="s">
        <v>105</v>
      </c>
      <c r="C102" t="s">
        <v>104</v>
      </c>
      <c r="D102">
        <v>0.99</v>
      </c>
    </row>
    <row r="103" spans="1:4">
      <c r="A103" t="s">
        <v>47</v>
      </c>
      <c r="B103" t="s">
        <v>106</v>
      </c>
      <c r="C103" t="s">
        <v>104</v>
      </c>
      <c r="D103">
        <v>7</v>
      </c>
    </row>
    <row r="104" spans="1:4">
      <c r="A104" t="s">
        <v>47</v>
      </c>
      <c r="B104" t="s">
        <v>107</v>
      </c>
      <c r="C104" t="s">
        <v>104</v>
      </c>
      <c r="D104">
        <v>20</v>
      </c>
    </row>
    <row r="105" spans="1:4">
      <c r="A105" t="s">
        <v>47</v>
      </c>
      <c r="B105" t="s">
        <v>108</v>
      </c>
      <c r="C105" t="s">
        <v>104</v>
      </c>
      <c r="D105">
        <v>20</v>
      </c>
    </row>
    <row r="106" spans="1:4">
      <c r="A106" t="s">
        <v>47</v>
      </c>
      <c r="B106" t="s">
        <v>109</v>
      </c>
      <c r="C106" t="s">
        <v>104</v>
      </c>
      <c r="D106">
        <v>0.05</v>
      </c>
    </row>
    <row r="107" spans="1:4">
      <c r="A107" t="s">
        <v>47</v>
      </c>
      <c r="B107" t="s">
        <v>110</v>
      </c>
      <c r="C107" t="s">
        <v>104</v>
      </c>
      <c r="D107">
        <v>1</v>
      </c>
    </row>
    <row r="108" spans="1:4">
      <c r="A108" t="s">
        <v>48</v>
      </c>
      <c r="B108" t="s">
        <v>102</v>
      </c>
      <c r="C108" t="s">
        <v>104</v>
      </c>
      <c r="D108">
        <v>9.4393000000000005E-2</v>
      </c>
    </row>
    <row r="109" spans="1:4">
      <c r="A109" t="s">
        <v>48</v>
      </c>
      <c r="B109" t="s">
        <v>105</v>
      </c>
      <c r="C109" t="s">
        <v>104</v>
      </c>
      <c r="D109">
        <v>0.99</v>
      </c>
    </row>
    <row r="110" spans="1:4">
      <c r="A110" t="s">
        <v>48</v>
      </c>
      <c r="B110" t="s">
        <v>106</v>
      </c>
      <c r="C110" t="s">
        <v>104</v>
      </c>
      <c r="D110">
        <v>7</v>
      </c>
    </row>
    <row r="111" spans="1:4">
      <c r="A111" t="s">
        <v>48</v>
      </c>
      <c r="B111" t="s">
        <v>107</v>
      </c>
      <c r="C111" t="s">
        <v>104</v>
      </c>
      <c r="D111">
        <v>20</v>
      </c>
    </row>
    <row r="112" spans="1:4">
      <c r="A112" t="s">
        <v>48</v>
      </c>
      <c r="B112" t="s">
        <v>108</v>
      </c>
      <c r="C112" t="s">
        <v>104</v>
      </c>
      <c r="D112">
        <v>20</v>
      </c>
    </row>
    <row r="113" spans="1:4">
      <c r="A113" t="s">
        <v>48</v>
      </c>
      <c r="B113" t="s">
        <v>109</v>
      </c>
      <c r="C113" t="s">
        <v>104</v>
      </c>
      <c r="D113">
        <v>0.05</v>
      </c>
    </row>
    <row r="114" spans="1:4">
      <c r="A114" t="s">
        <v>48</v>
      </c>
      <c r="B114" t="s">
        <v>110</v>
      </c>
      <c r="C114" t="s">
        <v>104</v>
      </c>
      <c r="D114">
        <v>1</v>
      </c>
    </row>
    <row r="115" spans="1:4">
      <c r="A115" t="s">
        <v>49</v>
      </c>
      <c r="B115" t="s">
        <v>102</v>
      </c>
      <c r="C115" t="s">
        <v>104</v>
      </c>
      <c r="D115">
        <v>9.4393000000000005E-2</v>
      </c>
    </row>
    <row r="116" spans="1:4">
      <c r="A116" t="s">
        <v>49</v>
      </c>
      <c r="B116" t="s">
        <v>105</v>
      </c>
      <c r="C116" t="s">
        <v>104</v>
      </c>
      <c r="D116">
        <v>1.06</v>
      </c>
    </row>
    <row r="117" spans="1:4">
      <c r="A117" t="s">
        <v>49</v>
      </c>
      <c r="B117" t="s">
        <v>106</v>
      </c>
      <c r="C117" t="s">
        <v>104</v>
      </c>
      <c r="D117">
        <v>7</v>
      </c>
    </row>
    <row r="118" spans="1:4">
      <c r="A118" t="s">
        <v>49</v>
      </c>
      <c r="B118" t="s">
        <v>107</v>
      </c>
      <c r="C118" t="s">
        <v>104</v>
      </c>
      <c r="D118">
        <v>20</v>
      </c>
    </row>
    <row r="119" spans="1:4">
      <c r="A119" t="s">
        <v>49</v>
      </c>
      <c r="B119" t="s">
        <v>108</v>
      </c>
      <c r="C119" t="s">
        <v>104</v>
      </c>
      <c r="D119">
        <v>25</v>
      </c>
    </row>
    <row r="120" spans="1:4">
      <c r="A120" t="s">
        <v>49</v>
      </c>
      <c r="B120" t="s">
        <v>109</v>
      </c>
      <c r="C120" t="s">
        <v>104</v>
      </c>
      <c r="D120">
        <v>0.15</v>
      </c>
    </row>
    <row r="121" spans="1:4">
      <c r="A121" t="s">
        <v>49</v>
      </c>
      <c r="B121" t="s">
        <v>110</v>
      </c>
      <c r="C121" t="s">
        <v>104</v>
      </c>
      <c r="D121">
        <v>2.8</v>
      </c>
    </row>
    <row r="122" spans="1:4">
      <c r="A122" t="s">
        <v>50</v>
      </c>
      <c r="B122" t="s">
        <v>102</v>
      </c>
      <c r="C122" t="s">
        <v>104</v>
      </c>
      <c r="D122">
        <v>9.4393000000000005E-2</v>
      </c>
    </row>
    <row r="123" spans="1:4">
      <c r="A123" t="s">
        <v>50</v>
      </c>
      <c r="B123" t="s">
        <v>105</v>
      </c>
      <c r="C123" t="s">
        <v>104</v>
      </c>
      <c r="D123">
        <v>1.06</v>
      </c>
    </row>
    <row r="124" spans="1:4">
      <c r="A124" t="s">
        <v>50</v>
      </c>
      <c r="B124" t="s">
        <v>106</v>
      </c>
      <c r="C124" t="s">
        <v>104</v>
      </c>
      <c r="D124">
        <v>7</v>
      </c>
    </row>
    <row r="125" spans="1:4">
      <c r="A125" t="s">
        <v>50</v>
      </c>
      <c r="B125" t="s">
        <v>107</v>
      </c>
      <c r="C125" t="s">
        <v>104</v>
      </c>
      <c r="D125">
        <v>20</v>
      </c>
    </row>
    <row r="126" spans="1:4">
      <c r="A126" t="s">
        <v>50</v>
      </c>
      <c r="B126" t="s">
        <v>108</v>
      </c>
      <c r="C126" t="s">
        <v>104</v>
      </c>
      <c r="D126">
        <v>25</v>
      </c>
    </row>
    <row r="127" spans="1:4">
      <c r="A127" t="s">
        <v>50</v>
      </c>
      <c r="B127" t="s">
        <v>109</v>
      </c>
      <c r="C127" t="s">
        <v>104</v>
      </c>
      <c r="D127">
        <v>0.15</v>
      </c>
    </row>
    <row r="128" spans="1:4">
      <c r="A128" t="s">
        <v>50</v>
      </c>
      <c r="B128" t="s">
        <v>110</v>
      </c>
      <c r="C128" t="s">
        <v>104</v>
      </c>
      <c r="D128">
        <v>2.8</v>
      </c>
    </row>
    <row r="129" spans="1:4">
      <c r="A129" t="s">
        <v>51</v>
      </c>
      <c r="B129" t="s">
        <v>102</v>
      </c>
      <c r="C129" t="s">
        <v>104</v>
      </c>
      <c r="D129">
        <v>9.4393000000000005E-2</v>
      </c>
    </row>
    <row r="130" spans="1:4">
      <c r="A130" t="s">
        <v>51</v>
      </c>
      <c r="B130" t="s">
        <v>105</v>
      </c>
      <c r="C130" t="s">
        <v>104</v>
      </c>
      <c r="D130">
        <v>5.4</v>
      </c>
    </row>
    <row r="131" spans="1:4">
      <c r="A131" t="s">
        <v>51</v>
      </c>
      <c r="B131" t="s">
        <v>106</v>
      </c>
      <c r="C131" t="s">
        <v>104</v>
      </c>
      <c r="D131">
        <v>7</v>
      </c>
    </row>
    <row r="132" spans="1:4">
      <c r="A132" t="s">
        <v>51</v>
      </c>
      <c r="B132" t="s">
        <v>107</v>
      </c>
      <c r="C132" t="s">
        <v>104</v>
      </c>
      <c r="D132">
        <v>20</v>
      </c>
    </row>
    <row r="133" spans="1:4">
      <c r="A133" t="s">
        <v>51</v>
      </c>
      <c r="B133" t="s">
        <v>108</v>
      </c>
      <c r="C133" t="s">
        <v>104</v>
      </c>
      <c r="D133">
        <v>25</v>
      </c>
    </row>
    <row r="134" spans="1:4">
      <c r="A134" t="s">
        <v>51</v>
      </c>
      <c r="B134" t="s">
        <v>109</v>
      </c>
      <c r="C134" t="s">
        <v>104</v>
      </c>
      <c r="D134">
        <v>0.25</v>
      </c>
    </row>
    <row r="135" spans="1:4">
      <c r="A135" t="s">
        <v>51</v>
      </c>
      <c r="B135" t="s">
        <v>110</v>
      </c>
      <c r="C135" t="s">
        <v>104</v>
      </c>
      <c r="D135">
        <v>7</v>
      </c>
    </row>
    <row r="136" spans="1:4">
      <c r="A136" t="s">
        <v>52</v>
      </c>
      <c r="B136" t="s">
        <v>102</v>
      </c>
      <c r="C136" t="s">
        <v>104</v>
      </c>
      <c r="D136">
        <v>9.4393000000000005E-2</v>
      </c>
    </row>
    <row r="137" spans="1:4">
      <c r="A137" t="s">
        <v>52</v>
      </c>
      <c r="B137" t="s">
        <v>105</v>
      </c>
      <c r="C137" t="s">
        <v>104</v>
      </c>
      <c r="D137">
        <v>5.4</v>
      </c>
    </row>
    <row r="138" spans="1:4">
      <c r="A138" t="s">
        <v>52</v>
      </c>
      <c r="B138" t="s">
        <v>106</v>
      </c>
      <c r="C138" t="s">
        <v>104</v>
      </c>
      <c r="D138">
        <v>7</v>
      </c>
    </row>
    <row r="139" spans="1:4">
      <c r="A139" t="s">
        <v>52</v>
      </c>
      <c r="B139" t="s">
        <v>107</v>
      </c>
      <c r="C139" t="s">
        <v>104</v>
      </c>
      <c r="D139">
        <v>20</v>
      </c>
    </row>
    <row r="140" spans="1:4">
      <c r="A140" t="s">
        <v>52</v>
      </c>
      <c r="B140" t="s">
        <v>108</v>
      </c>
      <c r="C140" t="s">
        <v>104</v>
      </c>
      <c r="D140">
        <v>25</v>
      </c>
    </row>
    <row r="141" spans="1:4">
      <c r="A141" t="s">
        <v>52</v>
      </c>
      <c r="B141" t="s">
        <v>109</v>
      </c>
      <c r="C141" t="s">
        <v>104</v>
      </c>
      <c r="D141">
        <v>0.25</v>
      </c>
    </row>
    <row r="142" spans="1:4">
      <c r="A142" t="s">
        <v>52</v>
      </c>
      <c r="B142" t="s">
        <v>110</v>
      </c>
      <c r="C142" t="s">
        <v>104</v>
      </c>
      <c r="D142">
        <v>7</v>
      </c>
    </row>
    <row r="143" spans="1:4">
      <c r="A143" t="s">
        <v>53</v>
      </c>
      <c r="B143" t="s">
        <v>102</v>
      </c>
      <c r="C143" t="s">
        <v>104</v>
      </c>
      <c r="D143">
        <v>9.4393000000000005E-2</v>
      </c>
    </row>
    <row r="144" spans="1:4">
      <c r="A144" t="s">
        <v>53</v>
      </c>
      <c r="B144" t="s">
        <v>105</v>
      </c>
      <c r="C144" t="s">
        <v>104</v>
      </c>
      <c r="D144">
        <v>8.9700000000000006</v>
      </c>
    </row>
    <row r="145" spans="1:4">
      <c r="A145" t="s">
        <v>53</v>
      </c>
      <c r="B145" t="s">
        <v>106</v>
      </c>
      <c r="C145" t="s">
        <v>104</v>
      </c>
      <c r="D145">
        <v>7</v>
      </c>
    </row>
    <row r="146" spans="1:4">
      <c r="A146" t="s">
        <v>53</v>
      </c>
      <c r="B146" t="s">
        <v>107</v>
      </c>
      <c r="C146" t="s">
        <v>104</v>
      </c>
      <c r="D146">
        <v>20</v>
      </c>
    </row>
    <row r="147" spans="1:4">
      <c r="A147" t="s">
        <v>53</v>
      </c>
      <c r="B147" t="s">
        <v>108</v>
      </c>
      <c r="C147" t="s">
        <v>104</v>
      </c>
      <c r="D147">
        <v>30</v>
      </c>
    </row>
    <row r="148" spans="1:4">
      <c r="A148" t="s">
        <v>53</v>
      </c>
      <c r="B148" t="s">
        <v>109</v>
      </c>
      <c r="C148" t="s">
        <v>104</v>
      </c>
      <c r="D148">
        <v>0.2</v>
      </c>
    </row>
    <row r="149" spans="1:4">
      <c r="A149" t="s">
        <v>53</v>
      </c>
      <c r="B149" t="s">
        <v>110</v>
      </c>
      <c r="C149" t="s">
        <v>104</v>
      </c>
      <c r="D149">
        <v>14</v>
      </c>
    </row>
    <row r="150" spans="1:4">
      <c r="A150" t="s">
        <v>54</v>
      </c>
      <c r="B150" t="s">
        <v>102</v>
      </c>
      <c r="C150" t="s">
        <v>104</v>
      </c>
      <c r="D150">
        <v>9.4393000000000005E-2</v>
      </c>
    </row>
    <row r="151" spans="1:4">
      <c r="A151" t="s">
        <v>54</v>
      </c>
      <c r="B151" t="s">
        <v>105</v>
      </c>
      <c r="C151" t="s">
        <v>104</v>
      </c>
      <c r="D151">
        <v>8.9700000000000006</v>
      </c>
    </row>
    <row r="152" spans="1:4">
      <c r="A152" t="s">
        <v>54</v>
      </c>
      <c r="B152" t="s">
        <v>106</v>
      </c>
      <c r="C152" t="s">
        <v>104</v>
      </c>
      <c r="D152">
        <v>7</v>
      </c>
    </row>
    <row r="153" spans="1:4">
      <c r="A153" t="s">
        <v>54</v>
      </c>
      <c r="B153" t="s">
        <v>107</v>
      </c>
      <c r="C153" t="s">
        <v>104</v>
      </c>
      <c r="D153">
        <v>20</v>
      </c>
    </row>
    <row r="154" spans="1:4">
      <c r="A154" t="s">
        <v>54</v>
      </c>
      <c r="B154" t="s">
        <v>108</v>
      </c>
      <c r="C154" t="s">
        <v>104</v>
      </c>
      <c r="D154">
        <v>30</v>
      </c>
    </row>
    <row r="155" spans="1:4">
      <c r="A155" t="s">
        <v>54</v>
      </c>
      <c r="B155" t="s">
        <v>109</v>
      </c>
      <c r="C155" t="s">
        <v>104</v>
      </c>
      <c r="D155">
        <v>0.2</v>
      </c>
    </row>
    <row r="156" spans="1:4">
      <c r="A156" t="s">
        <v>54</v>
      </c>
      <c r="B156" t="s">
        <v>110</v>
      </c>
      <c r="C156" t="s">
        <v>104</v>
      </c>
      <c r="D156">
        <v>14</v>
      </c>
    </row>
    <row r="157" spans="1:4">
      <c r="A157" t="s">
        <v>55</v>
      </c>
      <c r="B157" t="s">
        <v>102</v>
      </c>
      <c r="C157" t="s">
        <v>104</v>
      </c>
      <c r="D157">
        <v>9.4393000000000005E-2</v>
      </c>
    </row>
    <row r="158" spans="1:4">
      <c r="A158" t="s">
        <v>55</v>
      </c>
      <c r="B158" t="s">
        <v>105</v>
      </c>
      <c r="C158" t="s">
        <v>104</v>
      </c>
      <c r="D158">
        <v>3.03</v>
      </c>
    </row>
    <row r="159" spans="1:4">
      <c r="A159" t="s">
        <v>55</v>
      </c>
      <c r="B159" t="s">
        <v>106</v>
      </c>
      <c r="C159" t="s">
        <v>104</v>
      </c>
      <c r="D159">
        <v>7</v>
      </c>
    </row>
    <row r="160" spans="1:4">
      <c r="A160" t="s">
        <v>55</v>
      </c>
      <c r="B160" t="s">
        <v>107</v>
      </c>
      <c r="C160" t="s">
        <v>104</v>
      </c>
      <c r="D160">
        <v>20</v>
      </c>
    </row>
    <row r="161" spans="1:4">
      <c r="A161" t="s">
        <v>55</v>
      </c>
      <c r="B161" t="s">
        <v>108</v>
      </c>
      <c r="C161" t="s">
        <v>104</v>
      </c>
      <c r="D161">
        <v>30</v>
      </c>
    </row>
    <row r="162" spans="1:4">
      <c r="A162" t="s">
        <v>55</v>
      </c>
      <c r="B162" t="s">
        <v>109</v>
      </c>
      <c r="C162" t="s">
        <v>104</v>
      </c>
      <c r="D162">
        <v>0.2</v>
      </c>
    </row>
    <row r="163" spans="1:4">
      <c r="A163" t="s">
        <v>55</v>
      </c>
      <c r="B163" t="s">
        <v>110</v>
      </c>
      <c r="C163" t="s">
        <v>104</v>
      </c>
      <c r="D163">
        <v>14</v>
      </c>
    </row>
    <row r="164" spans="1:4">
      <c r="A164" t="s">
        <v>56</v>
      </c>
      <c r="B164" t="s">
        <v>102</v>
      </c>
      <c r="C164" t="s">
        <v>104</v>
      </c>
      <c r="D164">
        <v>9.4393000000000005E-2</v>
      </c>
    </row>
    <row r="165" spans="1:4">
      <c r="A165" t="s">
        <v>56</v>
      </c>
      <c r="B165" t="s">
        <v>105</v>
      </c>
      <c r="C165" t="s">
        <v>104</v>
      </c>
      <c r="D165">
        <v>3.03</v>
      </c>
    </row>
    <row r="166" spans="1:4">
      <c r="A166" t="s">
        <v>56</v>
      </c>
      <c r="B166" t="s">
        <v>106</v>
      </c>
      <c r="C166" t="s">
        <v>104</v>
      </c>
      <c r="D166">
        <v>7</v>
      </c>
    </row>
    <row r="167" spans="1:4">
      <c r="A167" t="s">
        <v>56</v>
      </c>
      <c r="B167" t="s">
        <v>107</v>
      </c>
      <c r="C167" t="s">
        <v>104</v>
      </c>
      <c r="D167">
        <v>20</v>
      </c>
    </row>
    <row r="168" spans="1:4">
      <c r="A168" t="s">
        <v>56</v>
      </c>
      <c r="B168" t="s">
        <v>108</v>
      </c>
      <c r="C168" t="s">
        <v>104</v>
      </c>
      <c r="D168">
        <v>30</v>
      </c>
    </row>
    <row r="169" spans="1:4">
      <c r="A169" t="s">
        <v>56</v>
      </c>
      <c r="B169" t="s">
        <v>109</v>
      </c>
      <c r="C169" t="s">
        <v>104</v>
      </c>
      <c r="D169">
        <v>0.2</v>
      </c>
    </row>
    <row r="170" spans="1:4">
      <c r="A170" t="s">
        <v>56</v>
      </c>
      <c r="B170" t="s">
        <v>110</v>
      </c>
      <c r="C170" t="s">
        <v>104</v>
      </c>
      <c r="D170">
        <v>14</v>
      </c>
    </row>
    <row r="171" spans="1:4">
      <c r="A171" t="s">
        <v>57</v>
      </c>
      <c r="B171" t="s">
        <v>102</v>
      </c>
      <c r="C171" t="s">
        <v>104</v>
      </c>
      <c r="D171">
        <v>9.4393000000000005E-2</v>
      </c>
    </row>
    <row r="172" spans="1:4">
      <c r="A172" t="s">
        <v>57</v>
      </c>
      <c r="B172" t="s">
        <v>105</v>
      </c>
      <c r="C172" t="s">
        <v>104</v>
      </c>
      <c r="D172">
        <v>3.5</v>
      </c>
    </row>
    <row r="173" spans="1:4">
      <c r="A173" t="s">
        <v>57</v>
      </c>
      <c r="B173" t="s">
        <v>106</v>
      </c>
      <c r="C173" t="s">
        <v>104</v>
      </c>
      <c r="D173">
        <v>7</v>
      </c>
    </row>
    <row r="174" spans="1:4">
      <c r="A174" t="s">
        <v>57</v>
      </c>
      <c r="B174" t="s">
        <v>107</v>
      </c>
      <c r="C174" t="s">
        <v>104</v>
      </c>
      <c r="D174">
        <v>20</v>
      </c>
    </row>
    <row r="175" spans="1:4">
      <c r="A175" t="s">
        <v>57</v>
      </c>
      <c r="B175" t="s">
        <v>108</v>
      </c>
      <c r="C175" t="s">
        <v>104</v>
      </c>
      <c r="D175">
        <v>25</v>
      </c>
    </row>
    <row r="176" spans="1:4">
      <c r="A176" t="s">
        <v>57</v>
      </c>
      <c r="B176" t="s">
        <v>109</v>
      </c>
      <c r="C176" t="s">
        <v>104</v>
      </c>
      <c r="D176">
        <v>0.25</v>
      </c>
    </row>
    <row r="177" spans="1:4">
      <c r="A177" t="s">
        <v>57</v>
      </c>
      <c r="B177" t="s">
        <v>110</v>
      </c>
      <c r="C177" t="s">
        <v>104</v>
      </c>
      <c r="D177">
        <v>7</v>
      </c>
    </row>
    <row r="178" spans="1:4">
      <c r="A178" t="s">
        <v>58</v>
      </c>
      <c r="B178" t="s">
        <v>102</v>
      </c>
      <c r="C178" t="s">
        <v>104</v>
      </c>
      <c r="D178">
        <v>9.4393000000000005E-2</v>
      </c>
    </row>
    <row r="179" spans="1:4">
      <c r="A179" t="s">
        <v>58</v>
      </c>
      <c r="B179" t="s">
        <v>105</v>
      </c>
      <c r="C179" t="s">
        <v>104</v>
      </c>
      <c r="D179">
        <v>3.5</v>
      </c>
    </row>
    <row r="180" spans="1:4">
      <c r="A180" t="s">
        <v>58</v>
      </c>
      <c r="B180" t="s">
        <v>106</v>
      </c>
      <c r="C180" t="s">
        <v>104</v>
      </c>
      <c r="D180">
        <v>7</v>
      </c>
    </row>
    <row r="181" spans="1:4">
      <c r="A181" t="s">
        <v>58</v>
      </c>
      <c r="B181" t="s">
        <v>107</v>
      </c>
      <c r="C181" t="s">
        <v>104</v>
      </c>
      <c r="D181">
        <v>20</v>
      </c>
    </row>
    <row r="182" spans="1:4">
      <c r="A182" t="s">
        <v>58</v>
      </c>
      <c r="B182" t="s">
        <v>108</v>
      </c>
      <c r="C182" t="s">
        <v>104</v>
      </c>
      <c r="D182">
        <v>25</v>
      </c>
    </row>
    <row r="183" spans="1:4">
      <c r="A183" t="s">
        <v>58</v>
      </c>
      <c r="B183" t="s">
        <v>109</v>
      </c>
      <c r="C183" t="s">
        <v>104</v>
      </c>
      <c r="D183">
        <v>0.25</v>
      </c>
    </row>
    <row r="184" spans="1:4">
      <c r="A184" t="s">
        <v>58</v>
      </c>
      <c r="B184" t="s">
        <v>110</v>
      </c>
      <c r="C184" t="s">
        <v>104</v>
      </c>
      <c r="D184">
        <v>7</v>
      </c>
    </row>
    <row r="185" spans="1:4">
      <c r="A185" t="s">
        <v>59</v>
      </c>
      <c r="B185" t="s">
        <v>102</v>
      </c>
      <c r="C185" t="s">
        <v>104</v>
      </c>
      <c r="D185">
        <v>9.4393000000000005E-2</v>
      </c>
    </row>
    <row r="186" spans="1:4">
      <c r="A186" t="s">
        <v>59</v>
      </c>
      <c r="B186" t="s">
        <v>105</v>
      </c>
      <c r="C186" t="s">
        <v>104</v>
      </c>
      <c r="D186">
        <v>3.25</v>
      </c>
    </row>
    <row r="187" spans="1:4">
      <c r="A187" t="s">
        <v>59</v>
      </c>
      <c r="B187" t="s">
        <v>106</v>
      </c>
      <c r="C187" t="s">
        <v>104</v>
      </c>
      <c r="D187">
        <v>7</v>
      </c>
    </row>
    <row r="188" spans="1:4">
      <c r="A188" t="s">
        <v>59</v>
      </c>
      <c r="B188" t="s">
        <v>107</v>
      </c>
      <c r="C188" t="s">
        <v>104</v>
      </c>
      <c r="D188">
        <v>20</v>
      </c>
    </row>
    <row r="189" spans="1:4">
      <c r="A189" t="s">
        <v>59</v>
      </c>
      <c r="B189" t="s">
        <v>108</v>
      </c>
      <c r="C189" t="s">
        <v>104</v>
      </c>
      <c r="D189">
        <v>20</v>
      </c>
    </row>
    <row r="190" spans="1:4">
      <c r="A190" t="s">
        <v>59</v>
      </c>
      <c r="B190" t="s">
        <v>109</v>
      </c>
      <c r="C190" t="s">
        <v>104</v>
      </c>
      <c r="D190">
        <v>0.25</v>
      </c>
    </row>
    <row r="191" spans="1:4">
      <c r="A191" t="s">
        <v>59</v>
      </c>
      <c r="B191" t="s">
        <v>110</v>
      </c>
      <c r="C191" t="s">
        <v>104</v>
      </c>
      <c r="D191">
        <v>3.5</v>
      </c>
    </row>
    <row r="192" spans="1:4">
      <c r="A192" t="s">
        <v>64</v>
      </c>
      <c r="B192" t="s">
        <v>102</v>
      </c>
      <c r="C192" t="s">
        <v>104</v>
      </c>
      <c r="D192">
        <v>9.4393000000000005E-2</v>
      </c>
    </row>
    <row r="193" spans="1:4">
      <c r="A193" t="s">
        <v>64</v>
      </c>
      <c r="B193" t="s">
        <v>105</v>
      </c>
      <c r="C193" t="s">
        <v>104</v>
      </c>
      <c r="D193">
        <v>0.45</v>
      </c>
    </row>
    <row r="194" spans="1:4">
      <c r="A194" t="s">
        <v>64</v>
      </c>
      <c r="B194" t="s">
        <v>106</v>
      </c>
      <c r="C194" t="s">
        <v>104</v>
      </c>
      <c r="D194">
        <v>7</v>
      </c>
    </row>
    <row r="195" spans="1:4">
      <c r="A195" t="s">
        <v>64</v>
      </c>
      <c r="B195" t="s">
        <v>107</v>
      </c>
      <c r="C195" t="s">
        <v>104</v>
      </c>
      <c r="D195">
        <v>20</v>
      </c>
    </row>
    <row r="196" spans="1:4">
      <c r="A196" t="s">
        <v>64</v>
      </c>
      <c r="B196" t="s">
        <v>108</v>
      </c>
      <c r="C196" t="s">
        <v>104</v>
      </c>
      <c r="D196">
        <v>25</v>
      </c>
    </row>
    <row r="197" spans="1:4">
      <c r="A197" t="s">
        <v>64</v>
      </c>
      <c r="B197" t="s">
        <v>109</v>
      </c>
      <c r="C197" t="s">
        <v>104</v>
      </c>
      <c r="D197">
        <v>0.2</v>
      </c>
    </row>
    <row r="198" spans="1:4">
      <c r="A198" t="s">
        <v>64</v>
      </c>
      <c r="B198" t="s">
        <v>110</v>
      </c>
      <c r="C198" t="s">
        <v>104</v>
      </c>
      <c r="D198">
        <v>0.75</v>
      </c>
    </row>
    <row r="199" spans="1:4">
      <c r="A199" t="s">
        <v>65</v>
      </c>
      <c r="B199" t="s">
        <v>102</v>
      </c>
      <c r="C199" t="s">
        <v>104</v>
      </c>
      <c r="D199">
        <v>0.109795</v>
      </c>
    </row>
    <row r="200" spans="1:4">
      <c r="A200" t="s">
        <v>65</v>
      </c>
      <c r="B200" t="s">
        <v>106</v>
      </c>
      <c r="C200" t="s">
        <v>104</v>
      </c>
      <c r="D200">
        <v>7</v>
      </c>
    </row>
    <row r="201" spans="1:4">
      <c r="A201" t="s">
        <v>65</v>
      </c>
      <c r="B201" t="s">
        <v>107</v>
      </c>
      <c r="C201" t="s">
        <v>104</v>
      </c>
      <c r="D201">
        <v>15</v>
      </c>
    </row>
    <row r="202" spans="1:4">
      <c r="A202" t="s">
        <v>65</v>
      </c>
      <c r="B202" t="s">
        <v>108</v>
      </c>
      <c r="C202" t="s">
        <v>104</v>
      </c>
      <c r="D202">
        <v>15</v>
      </c>
    </row>
    <row r="203" spans="1:4">
      <c r="A203" t="s">
        <v>67</v>
      </c>
      <c r="B203" t="s">
        <v>102</v>
      </c>
      <c r="C203" t="s">
        <v>104</v>
      </c>
      <c r="D203">
        <v>9.4393000000000005E-2</v>
      </c>
    </row>
    <row r="204" spans="1:4">
      <c r="A204" t="s">
        <v>67</v>
      </c>
      <c r="B204" t="s">
        <v>105</v>
      </c>
      <c r="C204" t="s">
        <v>104</v>
      </c>
      <c r="D204">
        <v>1</v>
      </c>
    </row>
    <row r="205" spans="1:4">
      <c r="A205" t="s">
        <v>67</v>
      </c>
      <c r="B205" t="s">
        <v>115</v>
      </c>
      <c r="C205" t="s">
        <v>104</v>
      </c>
      <c r="D205">
        <v>1</v>
      </c>
    </row>
    <row r="206" spans="1:4">
      <c r="A206" t="s">
        <v>67</v>
      </c>
      <c r="B206" t="s">
        <v>106</v>
      </c>
      <c r="C206" t="s">
        <v>104</v>
      </c>
      <c r="D206">
        <v>7</v>
      </c>
    </row>
    <row r="207" spans="1:4">
      <c r="A207" t="s">
        <v>67</v>
      </c>
      <c r="B207" t="s">
        <v>107</v>
      </c>
      <c r="C207" t="s">
        <v>104</v>
      </c>
      <c r="D207">
        <v>20</v>
      </c>
    </row>
    <row r="208" spans="1:4">
      <c r="A208" t="s">
        <v>67</v>
      </c>
      <c r="B208" t="s">
        <v>108</v>
      </c>
      <c r="C208" t="s">
        <v>104</v>
      </c>
      <c r="D208">
        <v>40</v>
      </c>
    </row>
    <row r="209" spans="1:4">
      <c r="A209" t="s">
        <v>68</v>
      </c>
      <c r="B209" t="s">
        <v>102</v>
      </c>
      <c r="C209" t="s">
        <v>104</v>
      </c>
      <c r="D209">
        <v>9.4393000000000005E-2</v>
      </c>
    </row>
    <row r="210" spans="1:4">
      <c r="A210" t="s">
        <v>68</v>
      </c>
      <c r="B210" t="s">
        <v>105</v>
      </c>
      <c r="C210" t="s">
        <v>104</v>
      </c>
      <c r="D210">
        <v>1</v>
      </c>
    </row>
    <row r="211" spans="1:4">
      <c r="A211" t="s">
        <v>68</v>
      </c>
      <c r="B211" t="s">
        <v>115</v>
      </c>
      <c r="C211" t="s">
        <v>104</v>
      </c>
      <c r="D211">
        <v>1</v>
      </c>
    </row>
    <row r="212" spans="1:4">
      <c r="A212" t="s">
        <v>68</v>
      </c>
      <c r="B212" t="s">
        <v>106</v>
      </c>
      <c r="C212" t="s">
        <v>104</v>
      </c>
      <c r="D212">
        <v>7</v>
      </c>
    </row>
    <row r="213" spans="1:4">
      <c r="A213" t="s">
        <v>68</v>
      </c>
      <c r="B213" t="s">
        <v>107</v>
      </c>
      <c r="C213" t="s">
        <v>104</v>
      </c>
      <c r="D213">
        <v>20</v>
      </c>
    </row>
    <row r="214" spans="1:4">
      <c r="A214" t="s">
        <v>68</v>
      </c>
      <c r="B214" t="s">
        <v>108</v>
      </c>
      <c r="C214" t="s">
        <v>104</v>
      </c>
      <c r="D214">
        <v>40</v>
      </c>
    </row>
    <row r="215" spans="1:4">
      <c r="A215" t="s">
        <v>69</v>
      </c>
      <c r="B215" t="s">
        <v>102</v>
      </c>
      <c r="C215" t="s">
        <v>104</v>
      </c>
      <c r="D215">
        <v>9.4393000000000005E-2</v>
      </c>
    </row>
    <row r="216" spans="1:4">
      <c r="A216" t="s">
        <v>69</v>
      </c>
      <c r="B216" t="s">
        <v>105</v>
      </c>
      <c r="C216" t="s">
        <v>104</v>
      </c>
      <c r="D216">
        <v>1</v>
      </c>
    </row>
    <row r="217" spans="1:4">
      <c r="A217" t="s">
        <v>69</v>
      </c>
      <c r="B217" t="s">
        <v>115</v>
      </c>
      <c r="C217" t="s">
        <v>104</v>
      </c>
      <c r="D217">
        <v>1</v>
      </c>
    </row>
    <row r="218" spans="1:4">
      <c r="A218" t="s">
        <v>69</v>
      </c>
      <c r="B218" t="s">
        <v>106</v>
      </c>
      <c r="C218" t="s">
        <v>104</v>
      </c>
      <c r="D218">
        <v>7</v>
      </c>
    </row>
    <row r="219" spans="1:4">
      <c r="A219" t="s">
        <v>69</v>
      </c>
      <c r="B219" t="s">
        <v>107</v>
      </c>
      <c r="C219" t="s">
        <v>104</v>
      </c>
      <c r="D219">
        <v>20</v>
      </c>
    </row>
    <row r="220" spans="1:4">
      <c r="A220" t="s">
        <v>69</v>
      </c>
      <c r="B220" t="s">
        <v>108</v>
      </c>
      <c r="C220" t="s">
        <v>104</v>
      </c>
      <c r="D220">
        <v>40</v>
      </c>
    </row>
    <row r="221" spans="1:4">
      <c r="A221" t="s">
        <v>66</v>
      </c>
      <c r="B221" t="s">
        <v>102</v>
      </c>
      <c r="C221" t="s">
        <v>104</v>
      </c>
      <c r="D221">
        <v>9.4393000000000005E-2</v>
      </c>
    </row>
    <row r="222" spans="1:4">
      <c r="A222" t="s">
        <v>66</v>
      </c>
      <c r="B222" t="s">
        <v>106</v>
      </c>
      <c r="C222" t="s">
        <v>104</v>
      </c>
      <c r="D222">
        <v>7</v>
      </c>
    </row>
    <row r="223" spans="1:4">
      <c r="A223" t="s">
        <v>66</v>
      </c>
      <c r="B223" t="s">
        <v>107</v>
      </c>
      <c r="C223" t="s">
        <v>104</v>
      </c>
      <c r="D223">
        <v>20</v>
      </c>
    </row>
    <row r="224" spans="1:4">
      <c r="A224" t="s">
        <v>66</v>
      </c>
      <c r="B224" t="s">
        <v>108</v>
      </c>
      <c r="C224" t="s">
        <v>104</v>
      </c>
      <c r="D224">
        <v>25</v>
      </c>
    </row>
    <row r="225" spans="1:4">
      <c r="A225" t="s">
        <v>66</v>
      </c>
      <c r="B225" t="s">
        <v>110</v>
      </c>
      <c r="C225" t="s">
        <v>104</v>
      </c>
      <c r="D225">
        <v>21</v>
      </c>
    </row>
    <row r="226" spans="1:4">
      <c r="A226" t="s">
        <v>70</v>
      </c>
      <c r="B226" t="s">
        <v>102</v>
      </c>
      <c r="C226" t="s">
        <v>104</v>
      </c>
      <c r="D226">
        <v>9.4393000000000005E-2</v>
      </c>
    </row>
    <row r="227" spans="1:4">
      <c r="A227" t="s">
        <v>70</v>
      </c>
      <c r="B227" t="s">
        <v>105</v>
      </c>
      <c r="C227" t="s">
        <v>104</v>
      </c>
      <c r="D227">
        <v>0.5</v>
      </c>
    </row>
    <row r="228" spans="1:4">
      <c r="A228" t="s">
        <v>70</v>
      </c>
      <c r="B228" t="s">
        <v>106</v>
      </c>
      <c r="C228" t="s">
        <v>104</v>
      </c>
      <c r="D228">
        <v>7</v>
      </c>
    </row>
    <row r="229" spans="1:4">
      <c r="A229" t="s">
        <v>70</v>
      </c>
      <c r="B229" t="s">
        <v>107</v>
      </c>
      <c r="C229" t="s">
        <v>104</v>
      </c>
      <c r="D229">
        <v>20</v>
      </c>
    </row>
    <row r="230" spans="1:4">
      <c r="A230" t="s">
        <v>70</v>
      </c>
      <c r="B230" t="s">
        <v>108</v>
      </c>
      <c r="C230" t="s">
        <v>104</v>
      </c>
      <c r="D230">
        <v>30</v>
      </c>
    </row>
    <row r="231" spans="1:4">
      <c r="A231" t="s">
        <v>71</v>
      </c>
      <c r="B231" t="s">
        <v>102</v>
      </c>
      <c r="C231" t="s">
        <v>104</v>
      </c>
      <c r="D231">
        <v>9.4393000000000005E-2</v>
      </c>
    </row>
    <row r="232" spans="1:4">
      <c r="A232" t="s">
        <v>71</v>
      </c>
      <c r="B232" t="s">
        <v>105</v>
      </c>
      <c r="C232" t="s">
        <v>104</v>
      </c>
      <c r="D232">
        <v>0.5</v>
      </c>
    </row>
    <row r="233" spans="1:4">
      <c r="A233" t="s">
        <v>71</v>
      </c>
      <c r="B233" t="s">
        <v>106</v>
      </c>
      <c r="C233" t="s">
        <v>104</v>
      </c>
      <c r="D233">
        <v>7</v>
      </c>
    </row>
    <row r="234" spans="1:4">
      <c r="A234" t="s">
        <v>71</v>
      </c>
      <c r="B234" t="s">
        <v>107</v>
      </c>
      <c r="C234" t="s">
        <v>104</v>
      </c>
      <c r="D234">
        <v>20</v>
      </c>
    </row>
    <row r="235" spans="1:4">
      <c r="A235" t="s">
        <v>71</v>
      </c>
      <c r="B235" t="s">
        <v>108</v>
      </c>
      <c r="C235" t="s">
        <v>104</v>
      </c>
      <c r="D235">
        <v>30</v>
      </c>
    </row>
    <row r="236" spans="1:4">
      <c r="A236" t="s">
        <v>73</v>
      </c>
      <c r="B236" t="s">
        <v>102</v>
      </c>
      <c r="C236" t="s">
        <v>104</v>
      </c>
      <c r="D236">
        <v>9.4393000000000005E-2</v>
      </c>
    </row>
    <row r="237" spans="1:4">
      <c r="A237" t="s">
        <v>73</v>
      </c>
      <c r="B237" t="s">
        <v>105</v>
      </c>
      <c r="C237" t="s">
        <v>104</v>
      </c>
      <c r="D237">
        <v>1</v>
      </c>
    </row>
    <row r="238" spans="1:4">
      <c r="A238" t="s">
        <v>73</v>
      </c>
      <c r="B238" t="s">
        <v>115</v>
      </c>
      <c r="C238" t="s">
        <v>104</v>
      </c>
      <c r="D238">
        <v>1</v>
      </c>
    </row>
    <row r="239" spans="1:4">
      <c r="A239" t="s">
        <v>73</v>
      </c>
      <c r="B239" t="s">
        <v>106</v>
      </c>
      <c r="C239" t="s">
        <v>104</v>
      </c>
      <c r="D239">
        <v>7</v>
      </c>
    </row>
    <row r="240" spans="1:4">
      <c r="A240" t="s">
        <v>73</v>
      </c>
      <c r="B240" t="s">
        <v>107</v>
      </c>
      <c r="C240" t="s">
        <v>104</v>
      </c>
      <c r="D240">
        <v>20</v>
      </c>
    </row>
    <row r="241" spans="1:4">
      <c r="A241" t="s">
        <v>73</v>
      </c>
      <c r="B241" t="s">
        <v>108</v>
      </c>
      <c r="C241" t="s">
        <v>104</v>
      </c>
      <c r="D241">
        <v>30</v>
      </c>
    </row>
    <row r="242" spans="1:4">
      <c r="A242" t="s">
        <v>74</v>
      </c>
      <c r="B242" t="s">
        <v>102</v>
      </c>
      <c r="C242" t="s">
        <v>104</v>
      </c>
      <c r="D242">
        <v>9.4393000000000005E-2</v>
      </c>
    </row>
    <row r="243" spans="1:4">
      <c r="A243" t="s">
        <v>74</v>
      </c>
      <c r="B243" t="s">
        <v>105</v>
      </c>
      <c r="C243" t="s">
        <v>104</v>
      </c>
      <c r="D243">
        <v>1</v>
      </c>
    </row>
    <row r="244" spans="1:4">
      <c r="A244" t="s">
        <v>74</v>
      </c>
      <c r="B244" t="s">
        <v>115</v>
      </c>
      <c r="C244" t="s">
        <v>104</v>
      </c>
      <c r="D244">
        <v>1</v>
      </c>
    </row>
    <row r="245" spans="1:4">
      <c r="A245" t="s">
        <v>74</v>
      </c>
      <c r="B245" t="s">
        <v>106</v>
      </c>
      <c r="C245" t="s">
        <v>104</v>
      </c>
      <c r="D245">
        <v>7</v>
      </c>
    </row>
    <row r="246" spans="1:4">
      <c r="A246" t="s">
        <v>74</v>
      </c>
      <c r="B246" t="s">
        <v>107</v>
      </c>
      <c r="C246" t="s">
        <v>104</v>
      </c>
      <c r="D246">
        <v>20</v>
      </c>
    </row>
    <row r="247" spans="1:4">
      <c r="A247" t="s">
        <v>74</v>
      </c>
      <c r="B247" t="s">
        <v>108</v>
      </c>
      <c r="C247" t="s">
        <v>104</v>
      </c>
      <c r="D247">
        <v>30</v>
      </c>
    </row>
    <row r="248" spans="1:4">
      <c r="A248" t="s">
        <v>72</v>
      </c>
      <c r="B248" t="s">
        <v>102</v>
      </c>
      <c r="C248" t="s">
        <v>104</v>
      </c>
      <c r="D248">
        <v>9.4393000000000005E-2</v>
      </c>
    </row>
    <row r="249" spans="1:4">
      <c r="A249" t="s">
        <v>72</v>
      </c>
      <c r="B249" t="s">
        <v>106</v>
      </c>
      <c r="C249" t="s">
        <v>104</v>
      </c>
      <c r="D249">
        <v>7</v>
      </c>
    </row>
    <row r="250" spans="1:4">
      <c r="A250" t="s">
        <v>72</v>
      </c>
      <c r="B250" t="s">
        <v>107</v>
      </c>
      <c r="C250" t="s">
        <v>104</v>
      </c>
      <c r="D250">
        <v>20</v>
      </c>
    </row>
    <row r="251" spans="1:4">
      <c r="A251" t="s">
        <v>72</v>
      </c>
      <c r="B251" t="s">
        <v>108</v>
      </c>
      <c r="C251" t="s">
        <v>104</v>
      </c>
      <c r="D251">
        <v>30</v>
      </c>
    </row>
    <row r="252" spans="1:4">
      <c r="A252" t="s">
        <v>36</v>
      </c>
      <c r="B252" t="s">
        <v>102</v>
      </c>
      <c r="C252" t="s">
        <v>112</v>
      </c>
      <c r="D252">
        <v>9.4393000000000005E-2</v>
      </c>
    </row>
    <row r="253" spans="1:4">
      <c r="A253" t="s">
        <v>36</v>
      </c>
      <c r="B253" t="s">
        <v>106</v>
      </c>
      <c r="C253" t="s">
        <v>112</v>
      </c>
      <c r="D253">
        <v>7</v>
      </c>
    </row>
    <row r="254" spans="1:4">
      <c r="A254" t="s">
        <v>36</v>
      </c>
      <c r="B254" t="s">
        <v>107</v>
      </c>
      <c r="C254" t="s">
        <v>112</v>
      </c>
      <c r="D254">
        <v>20</v>
      </c>
    </row>
    <row r="255" spans="1:4">
      <c r="A255" t="s">
        <v>36</v>
      </c>
      <c r="B255" t="s">
        <v>108</v>
      </c>
      <c r="C255" t="s">
        <v>112</v>
      </c>
      <c r="D255">
        <v>30</v>
      </c>
    </row>
    <row r="256" spans="1:4">
      <c r="A256" t="s">
        <v>37</v>
      </c>
      <c r="B256" t="s">
        <v>102</v>
      </c>
      <c r="C256" t="s">
        <v>112</v>
      </c>
      <c r="D256">
        <v>9.4393000000000005E-2</v>
      </c>
    </row>
    <row r="257" spans="1:4">
      <c r="A257" t="s">
        <v>37</v>
      </c>
      <c r="B257" t="s">
        <v>106</v>
      </c>
      <c r="C257" t="s">
        <v>112</v>
      </c>
      <c r="D257">
        <v>7</v>
      </c>
    </row>
    <row r="258" spans="1:4">
      <c r="A258" t="s">
        <v>37</v>
      </c>
      <c r="B258" t="s">
        <v>107</v>
      </c>
      <c r="C258" t="s">
        <v>112</v>
      </c>
      <c r="D258">
        <v>20</v>
      </c>
    </row>
    <row r="259" spans="1:4">
      <c r="A259" t="s">
        <v>37</v>
      </c>
      <c r="B259" t="s">
        <v>108</v>
      </c>
      <c r="C259" t="s">
        <v>112</v>
      </c>
      <c r="D259">
        <v>30</v>
      </c>
    </row>
    <row r="260" spans="1:4">
      <c r="A260" t="s">
        <v>44</v>
      </c>
      <c r="B260" t="s">
        <v>102</v>
      </c>
      <c r="C260" t="s">
        <v>112</v>
      </c>
      <c r="D260">
        <v>9.4393000000000005E-2</v>
      </c>
    </row>
    <row r="261" spans="1:4">
      <c r="A261" t="s">
        <v>44</v>
      </c>
      <c r="B261" t="s">
        <v>106</v>
      </c>
      <c r="C261" t="s">
        <v>112</v>
      </c>
      <c r="D261">
        <v>7</v>
      </c>
    </row>
    <row r="262" spans="1:4">
      <c r="A262" t="s">
        <v>44</v>
      </c>
      <c r="B262" t="s">
        <v>107</v>
      </c>
      <c r="C262" t="s">
        <v>112</v>
      </c>
      <c r="D262">
        <v>20</v>
      </c>
    </row>
    <row r="263" spans="1:4">
      <c r="A263" t="s">
        <v>44</v>
      </c>
      <c r="B263" t="s">
        <v>108</v>
      </c>
      <c r="C263" t="s">
        <v>112</v>
      </c>
      <c r="D263">
        <v>60</v>
      </c>
    </row>
    <row r="264" spans="1:4">
      <c r="A264" t="s">
        <v>41</v>
      </c>
      <c r="B264" t="s">
        <v>102</v>
      </c>
      <c r="C264" t="s">
        <v>112</v>
      </c>
      <c r="D264">
        <v>9.4393000000000005E-2</v>
      </c>
    </row>
    <row r="265" spans="1:4">
      <c r="A265" t="s">
        <v>41</v>
      </c>
      <c r="B265" t="s">
        <v>106</v>
      </c>
      <c r="C265" t="s">
        <v>112</v>
      </c>
      <c r="D265">
        <v>7</v>
      </c>
    </row>
    <row r="266" spans="1:4">
      <c r="A266" t="s">
        <v>41</v>
      </c>
      <c r="B266" t="s">
        <v>107</v>
      </c>
      <c r="C266" t="s">
        <v>112</v>
      </c>
      <c r="D266">
        <v>20</v>
      </c>
    </row>
    <row r="267" spans="1:4">
      <c r="A267" t="s">
        <v>41</v>
      </c>
      <c r="B267" t="s">
        <v>108</v>
      </c>
      <c r="C267" t="s">
        <v>112</v>
      </c>
      <c r="D267">
        <v>60</v>
      </c>
    </row>
    <row r="268" spans="1:4">
      <c r="A268" t="s">
        <v>42</v>
      </c>
      <c r="B268" t="s">
        <v>102</v>
      </c>
      <c r="C268" t="s">
        <v>112</v>
      </c>
      <c r="D268">
        <v>9.4393000000000005E-2</v>
      </c>
    </row>
    <row r="269" spans="1:4">
      <c r="A269" t="s">
        <v>42</v>
      </c>
      <c r="B269" t="s">
        <v>106</v>
      </c>
      <c r="C269" t="s">
        <v>112</v>
      </c>
      <c r="D269">
        <v>7</v>
      </c>
    </row>
    <row r="270" spans="1:4">
      <c r="A270" t="s">
        <v>42</v>
      </c>
      <c r="B270" t="s">
        <v>107</v>
      </c>
      <c r="C270" t="s">
        <v>112</v>
      </c>
      <c r="D270">
        <v>20</v>
      </c>
    </row>
    <row r="271" spans="1:4">
      <c r="A271" t="s">
        <v>42</v>
      </c>
      <c r="B271" t="s">
        <v>108</v>
      </c>
      <c r="C271" t="s">
        <v>112</v>
      </c>
      <c r="D271">
        <v>60</v>
      </c>
    </row>
    <row r="272" spans="1:4">
      <c r="A272" t="s">
        <v>43</v>
      </c>
      <c r="B272" t="s">
        <v>102</v>
      </c>
      <c r="C272" t="s">
        <v>112</v>
      </c>
      <c r="D272">
        <v>9.4393000000000005E-2</v>
      </c>
    </row>
    <row r="273" spans="1:4">
      <c r="A273" t="s">
        <v>43</v>
      </c>
      <c r="B273" t="s">
        <v>106</v>
      </c>
      <c r="C273" t="s">
        <v>112</v>
      </c>
      <c r="D273">
        <v>7</v>
      </c>
    </row>
    <row r="274" spans="1:4">
      <c r="A274" t="s">
        <v>43</v>
      </c>
      <c r="B274" t="s">
        <v>107</v>
      </c>
      <c r="C274" t="s">
        <v>112</v>
      </c>
      <c r="D274">
        <v>20</v>
      </c>
    </row>
    <row r="275" spans="1:4">
      <c r="A275" t="s">
        <v>43</v>
      </c>
      <c r="B275" t="s">
        <v>108</v>
      </c>
      <c r="C275" t="s">
        <v>112</v>
      </c>
      <c r="D275">
        <v>60</v>
      </c>
    </row>
    <row r="276" spans="1:4">
      <c r="A276" t="s">
        <v>51</v>
      </c>
      <c r="B276" t="s">
        <v>102</v>
      </c>
      <c r="C276" t="s">
        <v>112</v>
      </c>
      <c r="D276">
        <v>9.4393000000000005E-2</v>
      </c>
    </row>
    <row r="277" spans="1:4">
      <c r="A277" t="s">
        <v>51</v>
      </c>
      <c r="B277" t="s">
        <v>105</v>
      </c>
      <c r="C277" t="s">
        <v>112</v>
      </c>
      <c r="D277">
        <v>5.3</v>
      </c>
    </row>
    <row r="278" spans="1:4">
      <c r="A278" t="s">
        <v>51</v>
      </c>
      <c r="B278" t="s">
        <v>106</v>
      </c>
      <c r="C278" t="s">
        <v>112</v>
      </c>
      <c r="D278">
        <v>7</v>
      </c>
    </row>
    <row r="279" spans="1:4">
      <c r="A279" t="s">
        <v>51</v>
      </c>
      <c r="B279" t="s">
        <v>107</v>
      </c>
      <c r="C279" t="s">
        <v>112</v>
      </c>
      <c r="D279">
        <v>20</v>
      </c>
    </row>
    <row r="280" spans="1:4">
      <c r="A280" t="s">
        <v>51</v>
      </c>
      <c r="B280" t="s">
        <v>108</v>
      </c>
      <c r="C280" t="s">
        <v>112</v>
      </c>
      <c r="D280">
        <v>25</v>
      </c>
    </row>
    <row r="281" spans="1:4">
      <c r="A281" t="s">
        <v>51</v>
      </c>
      <c r="B281" t="s">
        <v>109</v>
      </c>
      <c r="C281" t="s">
        <v>112</v>
      </c>
      <c r="D281">
        <v>0.25</v>
      </c>
    </row>
    <row r="282" spans="1:4">
      <c r="A282" t="s">
        <v>51</v>
      </c>
      <c r="B282" t="s">
        <v>110</v>
      </c>
      <c r="C282" t="s">
        <v>112</v>
      </c>
      <c r="D282">
        <v>7</v>
      </c>
    </row>
    <row r="283" spans="1:4">
      <c r="A283" t="s">
        <v>52</v>
      </c>
      <c r="B283" t="s">
        <v>102</v>
      </c>
      <c r="C283" t="s">
        <v>112</v>
      </c>
      <c r="D283">
        <v>9.4393000000000005E-2</v>
      </c>
    </row>
    <row r="284" spans="1:4">
      <c r="A284" t="s">
        <v>52</v>
      </c>
      <c r="B284" t="s">
        <v>105</v>
      </c>
      <c r="C284" t="s">
        <v>112</v>
      </c>
      <c r="D284">
        <v>5.3</v>
      </c>
    </row>
    <row r="285" spans="1:4">
      <c r="A285" t="s">
        <v>52</v>
      </c>
      <c r="B285" t="s">
        <v>106</v>
      </c>
      <c r="C285" t="s">
        <v>112</v>
      </c>
      <c r="D285">
        <v>7</v>
      </c>
    </row>
    <row r="286" spans="1:4">
      <c r="A286" t="s">
        <v>52</v>
      </c>
      <c r="B286" t="s">
        <v>107</v>
      </c>
      <c r="C286" t="s">
        <v>112</v>
      </c>
      <c r="D286">
        <v>20</v>
      </c>
    </row>
    <row r="287" spans="1:4">
      <c r="A287" t="s">
        <v>52</v>
      </c>
      <c r="B287" t="s">
        <v>108</v>
      </c>
      <c r="C287" t="s">
        <v>112</v>
      </c>
      <c r="D287">
        <v>25</v>
      </c>
    </row>
    <row r="288" spans="1:4">
      <c r="A288" t="s">
        <v>52</v>
      </c>
      <c r="B288" t="s">
        <v>109</v>
      </c>
      <c r="C288" t="s">
        <v>112</v>
      </c>
      <c r="D288">
        <v>0.25</v>
      </c>
    </row>
    <row r="289" spans="1:4">
      <c r="A289" t="s">
        <v>52</v>
      </c>
      <c r="B289" t="s">
        <v>110</v>
      </c>
      <c r="C289" t="s">
        <v>112</v>
      </c>
      <c r="D289">
        <v>7</v>
      </c>
    </row>
    <row r="290" spans="1:4">
      <c r="A290" t="s">
        <v>53</v>
      </c>
      <c r="B290" t="s">
        <v>102</v>
      </c>
      <c r="C290" t="s">
        <v>112</v>
      </c>
      <c r="D290">
        <v>9.4393000000000005E-2</v>
      </c>
    </row>
    <row r="291" spans="1:4">
      <c r="A291" t="s">
        <v>53</v>
      </c>
      <c r="B291" t="s">
        <v>105</v>
      </c>
      <c r="C291" t="s">
        <v>112</v>
      </c>
      <c r="D291">
        <v>8.8699999999999992</v>
      </c>
    </row>
    <row r="292" spans="1:4">
      <c r="A292" t="s">
        <v>53</v>
      </c>
      <c r="B292" t="s">
        <v>106</v>
      </c>
      <c r="C292" t="s">
        <v>112</v>
      </c>
      <c r="D292">
        <v>7</v>
      </c>
    </row>
    <row r="293" spans="1:4">
      <c r="A293" t="s">
        <v>53</v>
      </c>
      <c r="B293" t="s">
        <v>107</v>
      </c>
      <c r="C293" t="s">
        <v>112</v>
      </c>
      <c r="D293">
        <v>20</v>
      </c>
    </row>
    <row r="294" spans="1:4">
      <c r="A294" t="s">
        <v>53</v>
      </c>
      <c r="B294" t="s">
        <v>108</v>
      </c>
      <c r="C294" t="s">
        <v>112</v>
      </c>
      <c r="D294">
        <v>30</v>
      </c>
    </row>
    <row r="295" spans="1:4">
      <c r="A295" t="s">
        <v>53</v>
      </c>
      <c r="B295" t="s">
        <v>109</v>
      </c>
      <c r="C295" t="s">
        <v>112</v>
      </c>
      <c r="D295">
        <v>0.2</v>
      </c>
    </row>
    <row r="296" spans="1:4">
      <c r="A296" t="s">
        <v>53</v>
      </c>
      <c r="B296" t="s">
        <v>110</v>
      </c>
      <c r="C296" t="s">
        <v>112</v>
      </c>
      <c r="D296">
        <v>14</v>
      </c>
    </row>
    <row r="297" spans="1:4">
      <c r="A297" t="s">
        <v>54</v>
      </c>
      <c r="B297" t="s">
        <v>102</v>
      </c>
      <c r="C297" t="s">
        <v>112</v>
      </c>
      <c r="D297">
        <v>9.4393000000000005E-2</v>
      </c>
    </row>
    <row r="298" spans="1:4">
      <c r="A298" t="s">
        <v>54</v>
      </c>
      <c r="B298" t="s">
        <v>105</v>
      </c>
      <c r="C298" t="s">
        <v>112</v>
      </c>
      <c r="D298">
        <v>8.8699999999999992</v>
      </c>
    </row>
    <row r="299" spans="1:4">
      <c r="A299" t="s">
        <v>54</v>
      </c>
      <c r="B299" t="s">
        <v>106</v>
      </c>
      <c r="C299" t="s">
        <v>112</v>
      </c>
      <c r="D299">
        <v>7</v>
      </c>
    </row>
    <row r="300" spans="1:4">
      <c r="A300" t="s">
        <v>54</v>
      </c>
      <c r="B300" t="s">
        <v>107</v>
      </c>
      <c r="C300" t="s">
        <v>112</v>
      </c>
      <c r="D300">
        <v>20</v>
      </c>
    </row>
    <row r="301" spans="1:4">
      <c r="A301" t="s">
        <v>54</v>
      </c>
      <c r="B301" t="s">
        <v>108</v>
      </c>
      <c r="C301" t="s">
        <v>112</v>
      </c>
      <c r="D301">
        <v>30</v>
      </c>
    </row>
    <row r="302" spans="1:4">
      <c r="A302" t="s">
        <v>54</v>
      </c>
      <c r="B302" t="s">
        <v>109</v>
      </c>
      <c r="C302" t="s">
        <v>112</v>
      </c>
      <c r="D302">
        <v>0.2</v>
      </c>
    </row>
    <row r="303" spans="1:4">
      <c r="A303" t="s">
        <v>54</v>
      </c>
      <c r="B303" t="s">
        <v>110</v>
      </c>
      <c r="C303" t="s">
        <v>112</v>
      </c>
      <c r="D303">
        <v>14</v>
      </c>
    </row>
    <row r="304" spans="1:4">
      <c r="A304" t="s">
        <v>55</v>
      </c>
      <c r="B304" t="s">
        <v>102</v>
      </c>
      <c r="C304" t="s">
        <v>112</v>
      </c>
      <c r="D304">
        <v>9.4393000000000005E-2</v>
      </c>
    </row>
    <row r="305" spans="1:4">
      <c r="A305" t="s">
        <v>55</v>
      </c>
      <c r="B305" t="s">
        <v>105</v>
      </c>
      <c r="C305" t="s">
        <v>112</v>
      </c>
      <c r="D305">
        <v>3</v>
      </c>
    </row>
    <row r="306" spans="1:4">
      <c r="A306" t="s">
        <v>55</v>
      </c>
      <c r="B306" t="s">
        <v>106</v>
      </c>
      <c r="C306" t="s">
        <v>112</v>
      </c>
      <c r="D306">
        <v>7</v>
      </c>
    </row>
    <row r="307" spans="1:4">
      <c r="A307" t="s">
        <v>55</v>
      </c>
      <c r="B307" t="s">
        <v>107</v>
      </c>
      <c r="C307" t="s">
        <v>112</v>
      </c>
      <c r="D307">
        <v>20</v>
      </c>
    </row>
    <row r="308" spans="1:4">
      <c r="A308" t="s">
        <v>55</v>
      </c>
      <c r="B308" t="s">
        <v>108</v>
      </c>
      <c r="C308" t="s">
        <v>112</v>
      </c>
      <c r="D308">
        <v>30</v>
      </c>
    </row>
    <row r="309" spans="1:4">
      <c r="A309" t="s">
        <v>55</v>
      </c>
      <c r="B309" t="s">
        <v>109</v>
      </c>
      <c r="C309" t="s">
        <v>112</v>
      </c>
      <c r="D309">
        <v>0.2</v>
      </c>
    </row>
    <row r="310" spans="1:4">
      <c r="A310" t="s">
        <v>55</v>
      </c>
      <c r="B310" t="s">
        <v>110</v>
      </c>
      <c r="C310" t="s">
        <v>112</v>
      </c>
      <c r="D310">
        <v>14</v>
      </c>
    </row>
    <row r="311" spans="1:4">
      <c r="A311" t="s">
        <v>56</v>
      </c>
      <c r="B311" t="s">
        <v>102</v>
      </c>
      <c r="C311" t="s">
        <v>112</v>
      </c>
      <c r="D311">
        <v>9.4393000000000005E-2</v>
      </c>
    </row>
    <row r="312" spans="1:4">
      <c r="A312" t="s">
        <v>56</v>
      </c>
      <c r="B312" t="s">
        <v>105</v>
      </c>
      <c r="C312" t="s">
        <v>112</v>
      </c>
      <c r="D312">
        <v>3</v>
      </c>
    </row>
    <row r="313" spans="1:4">
      <c r="A313" t="s">
        <v>56</v>
      </c>
      <c r="B313" t="s">
        <v>106</v>
      </c>
      <c r="C313" t="s">
        <v>112</v>
      </c>
      <c r="D313">
        <v>7</v>
      </c>
    </row>
    <row r="314" spans="1:4">
      <c r="A314" t="s">
        <v>56</v>
      </c>
      <c r="B314" t="s">
        <v>107</v>
      </c>
      <c r="C314" t="s">
        <v>112</v>
      </c>
      <c r="D314">
        <v>20</v>
      </c>
    </row>
    <row r="315" spans="1:4">
      <c r="A315" t="s">
        <v>56</v>
      </c>
      <c r="B315" t="s">
        <v>108</v>
      </c>
      <c r="C315" t="s">
        <v>112</v>
      </c>
      <c r="D315">
        <v>30</v>
      </c>
    </row>
    <row r="316" spans="1:4">
      <c r="A316" t="s">
        <v>56</v>
      </c>
      <c r="B316" t="s">
        <v>109</v>
      </c>
      <c r="C316" t="s">
        <v>112</v>
      </c>
      <c r="D316">
        <v>0.2</v>
      </c>
    </row>
    <row r="317" spans="1:4">
      <c r="A317" t="s">
        <v>56</v>
      </c>
      <c r="B317" t="s">
        <v>110</v>
      </c>
      <c r="C317" t="s">
        <v>112</v>
      </c>
      <c r="D317">
        <v>14</v>
      </c>
    </row>
    <row r="318" spans="1:4">
      <c r="A318" t="s">
        <v>57</v>
      </c>
      <c r="B318" t="s">
        <v>102</v>
      </c>
      <c r="C318" t="s">
        <v>112</v>
      </c>
      <c r="D318">
        <v>9.4393000000000005E-2</v>
      </c>
    </row>
    <row r="319" spans="1:4">
      <c r="A319" t="s">
        <v>57</v>
      </c>
      <c r="B319" t="s">
        <v>105</v>
      </c>
      <c r="C319" t="s">
        <v>112</v>
      </c>
      <c r="D319">
        <v>3.5</v>
      </c>
    </row>
    <row r="320" spans="1:4">
      <c r="A320" t="s">
        <v>57</v>
      </c>
      <c r="B320" t="s">
        <v>106</v>
      </c>
      <c r="C320" t="s">
        <v>112</v>
      </c>
      <c r="D320">
        <v>7</v>
      </c>
    </row>
    <row r="321" spans="1:4">
      <c r="A321" t="s">
        <v>57</v>
      </c>
      <c r="B321" t="s">
        <v>107</v>
      </c>
      <c r="C321" t="s">
        <v>112</v>
      </c>
      <c r="D321">
        <v>20</v>
      </c>
    </row>
    <row r="322" spans="1:4">
      <c r="A322" t="s">
        <v>57</v>
      </c>
      <c r="B322" t="s">
        <v>108</v>
      </c>
      <c r="C322" t="s">
        <v>112</v>
      </c>
      <c r="D322">
        <v>25</v>
      </c>
    </row>
    <row r="323" spans="1:4">
      <c r="A323" t="s">
        <v>57</v>
      </c>
      <c r="B323" t="s">
        <v>109</v>
      </c>
      <c r="C323" t="s">
        <v>112</v>
      </c>
      <c r="D323">
        <v>0.25</v>
      </c>
    </row>
    <row r="324" spans="1:4">
      <c r="A324" t="s">
        <v>57</v>
      </c>
      <c r="B324" t="s">
        <v>110</v>
      </c>
      <c r="C324" t="s">
        <v>112</v>
      </c>
      <c r="D324">
        <v>7</v>
      </c>
    </row>
    <row r="325" spans="1:4">
      <c r="A325" t="s">
        <v>58</v>
      </c>
      <c r="B325" t="s">
        <v>102</v>
      </c>
      <c r="C325" t="s">
        <v>112</v>
      </c>
      <c r="D325">
        <v>9.4393000000000005E-2</v>
      </c>
    </row>
    <row r="326" spans="1:4">
      <c r="A326" t="s">
        <v>58</v>
      </c>
      <c r="B326" t="s">
        <v>105</v>
      </c>
      <c r="C326" t="s">
        <v>112</v>
      </c>
      <c r="D326">
        <v>3.5</v>
      </c>
    </row>
    <row r="327" spans="1:4">
      <c r="A327" t="s">
        <v>58</v>
      </c>
      <c r="B327" t="s">
        <v>106</v>
      </c>
      <c r="C327" t="s">
        <v>112</v>
      </c>
      <c r="D327">
        <v>7</v>
      </c>
    </row>
    <row r="328" spans="1:4">
      <c r="A328" t="s">
        <v>58</v>
      </c>
      <c r="B328" t="s">
        <v>107</v>
      </c>
      <c r="C328" t="s">
        <v>112</v>
      </c>
      <c r="D328">
        <v>20</v>
      </c>
    </row>
    <row r="329" spans="1:4">
      <c r="A329" t="s">
        <v>58</v>
      </c>
      <c r="B329" t="s">
        <v>108</v>
      </c>
      <c r="C329" t="s">
        <v>112</v>
      </c>
      <c r="D329">
        <v>25</v>
      </c>
    </row>
    <row r="330" spans="1:4">
      <c r="A330" t="s">
        <v>58</v>
      </c>
      <c r="B330" t="s">
        <v>109</v>
      </c>
      <c r="C330" t="s">
        <v>112</v>
      </c>
      <c r="D330">
        <v>0.25</v>
      </c>
    </row>
    <row r="331" spans="1:4">
      <c r="A331" t="s">
        <v>58</v>
      </c>
      <c r="B331" t="s">
        <v>110</v>
      </c>
      <c r="C331" t="s">
        <v>112</v>
      </c>
      <c r="D331">
        <v>7</v>
      </c>
    </row>
    <row r="332" spans="1:4">
      <c r="A332" t="s">
        <v>59</v>
      </c>
      <c r="B332" t="s">
        <v>102</v>
      </c>
      <c r="C332" t="s">
        <v>112</v>
      </c>
      <c r="D332">
        <v>9.4393000000000005E-2</v>
      </c>
    </row>
    <row r="333" spans="1:4">
      <c r="A333" t="s">
        <v>59</v>
      </c>
      <c r="B333" t="s">
        <v>105</v>
      </c>
      <c r="C333" t="s">
        <v>112</v>
      </c>
      <c r="D333">
        <v>3.2</v>
      </c>
    </row>
    <row r="334" spans="1:4">
      <c r="A334" t="s">
        <v>59</v>
      </c>
      <c r="B334" t="s">
        <v>106</v>
      </c>
      <c r="C334" t="s">
        <v>112</v>
      </c>
      <c r="D334">
        <v>7</v>
      </c>
    </row>
    <row r="335" spans="1:4">
      <c r="A335" t="s">
        <v>59</v>
      </c>
      <c r="B335" t="s">
        <v>107</v>
      </c>
      <c r="C335" t="s">
        <v>112</v>
      </c>
      <c r="D335">
        <v>20</v>
      </c>
    </row>
    <row r="336" spans="1:4">
      <c r="A336" t="s">
        <v>59</v>
      </c>
      <c r="B336" t="s">
        <v>108</v>
      </c>
      <c r="C336" t="s">
        <v>112</v>
      </c>
      <c r="D336">
        <v>20</v>
      </c>
    </row>
    <row r="337" spans="1:4">
      <c r="A337" t="s">
        <v>59</v>
      </c>
      <c r="B337" t="s">
        <v>109</v>
      </c>
      <c r="C337" t="s">
        <v>112</v>
      </c>
      <c r="D337">
        <v>0.25</v>
      </c>
    </row>
    <row r="338" spans="1:4">
      <c r="A338" t="s">
        <v>59</v>
      </c>
      <c r="B338" t="s">
        <v>110</v>
      </c>
      <c r="C338" t="s">
        <v>112</v>
      </c>
      <c r="D338">
        <v>3.5</v>
      </c>
    </row>
    <row r="339" spans="1:4">
      <c r="A339" t="s">
        <v>69</v>
      </c>
      <c r="B339" t="s">
        <v>102</v>
      </c>
      <c r="C339" t="s">
        <v>112</v>
      </c>
      <c r="D339">
        <v>9.4393000000000005E-2</v>
      </c>
    </row>
    <row r="340" spans="1:4">
      <c r="A340" t="s">
        <v>69</v>
      </c>
      <c r="B340" t="s">
        <v>105</v>
      </c>
      <c r="C340" t="s">
        <v>112</v>
      </c>
      <c r="D340">
        <v>1</v>
      </c>
    </row>
    <row r="341" spans="1:4">
      <c r="A341" t="s">
        <v>69</v>
      </c>
      <c r="B341" t="s">
        <v>115</v>
      </c>
      <c r="C341" t="s">
        <v>112</v>
      </c>
      <c r="D341">
        <v>1</v>
      </c>
    </row>
    <row r="342" spans="1:4">
      <c r="A342" t="s">
        <v>69</v>
      </c>
      <c r="B342" t="s">
        <v>106</v>
      </c>
      <c r="C342" t="s">
        <v>112</v>
      </c>
      <c r="D342">
        <v>7</v>
      </c>
    </row>
    <row r="343" spans="1:4">
      <c r="A343" t="s">
        <v>69</v>
      </c>
      <c r="B343" t="s">
        <v>107</v>
      </c>
      <c r="C343" t="s">
        <v>112</v>
      </c>
      <c r="D343">
        <v>20</v>
      </c>
    </row>
    <row r="344" spans="1:4">
      <c r="A344" t="s">
        <v>69</v>
      </c>
      <c r="B344" t="s">
        <v>108</v>
      </c>
      <c r="C344" t="s">
        <v>112</v>
      </c>
      <c r="D344">
        <v>40</v>
      </c>
    </row>
    <row r="345" spans="1:4">
      <c r="A345" t="s">
        <v>73</v>
      </c>
      <c r="B345" t="s">
        <v>102</v>
      </c>
      <c r="C345" t="s">
        <v>112</v>
      </c>
      <c r="D345">
        <v>9.4393000000000005E-2</v>
      </c>
    </row>
    <row r="346" spans="1:4">
      <c r="A346" t="s">
        <v>73</v>
      </c>
      <c r="B346" t="s">
        <v>105</v>
      </c>
      <c r="C346" t="s">
        <v>112</v>
      </c>
      <c r="D346">
        <v>1</v>
      </c>
    </row>
    <row r="347" spans="1:4">
      <c r="A347" t="s">
        <v>73</v>
      </c>
      <c r="B347" t="s">
        <v>115</v>
      </c>
      <c r="C347" t="s">
        <v>112</v>
      </c>
      <c r="D347">
        <v>1</v>
      </c>
    </row>
    <row r="348" spans="1:4">
      <c r="A348" t="s">
        <v>73</v>
      </c>
      <c r="B348" t="s">
        <v>106</v>
      </c>
      <c r="C348" t="s">
        <v>112</v>
      </c>
      <c r="D348">
        <v>7</v>
      </c>
    </row>
    <row r="349" spans="1:4">
      <c r="A349" t="s">
        <v>73</v>
      </c>
      <c r="B349" t="s">
        <v>107</v>
      </c>
      <c r="C349" t="s">
        <v>112</v>
      </c>
      <c r="D349">
        <v>20</v>
      </c>
    </row>
    <row r="350" spans="1:4">
      <c r="A350" t="s">
        <v>73</v>
      </c>
      <c r="B350" t="s">
        <v>108</v>
      </c>
      <c r="C350" t="s">
        <v>112</v>
      </c>
      <c r="D350">
        <v>30</v>
      </c>
    </row>
    <row r="351" spans="1:4">
      <c r="A351" t="s">
        <v>74</v>
      </c>
      <c r="B351" t="s">
        <v>102</v>
      </c>
      <c r="C351" t="s">
        <v>112</v>
      </c>
      <c r="D351">
        <v>9.4393000000000005E-2</v>
      </c>
    </row>
    <row r="352" spans="1:4">
      <c r="A352" t="s">
        <v>74</v>
      </c>
      <c r="B352" t="s">
        <v>105</v>
      </c>
      <c r="C352" t="s">
        <v>112</v>
      </c>
      <c r="D352">
        <v>1</v>
      </c>
    </row>
    <row r="353" spans="1:4">
      <c r="A353" t="s">
        <v>74</v>
      </c>
      <c r="B353" t="s">
        <v>115</v>
      </c>
      <c r="C353" t="s">
        <v>112</v>
      </c>
      <c r="D353">
        <v>1</v>
      </c>
    </row>
    <row r="354" spans="1:4">
      <c r="A354" t="s">
        <v>74</v>
      </c>
      <c r="B354" t="s">
        <v>106</v>
      </c>
      <c r="C354" t="s">
        <v>112</v>
      </c>
      <c r="D354">
        <v>7</v>
      </c>
    </row>
    <row r="355" spans="1:4">
      <c r="A355" t="s">
        <v>74</v>
      </c>
      <c r="B355" t="s">
        <v>107</v>
      </c>
      <c r="C355" t="s">
        <v>112</v>
      </c>
      <c r="D355">
        <v>20</v>
      </c>
    </row>
    <row r="356" spans="1:4">
      <c r="A356" t="s">
        <v>74</v>
      </c>
      <c r="B356" t="s">
        <v>108</v>
      </c>
      <c r="C356" t="s">
        <v>112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130" zoomScaleNormal="130" workbookViewId="0">
      <selection activeCell="H26" sqref="H26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181</v>
      </c>
      <c r="B1" t="s">
        <v>182</v>
      </c>
      <c r="C1" t="s">
        <v>183</v>
      </c>
      <c r="D1" t="s">
        <v>184</v>
      </c>
    </row>
    <row r="2" spans="1:4">
      <c r="A2" t="s">
        <v>26</v>
      </c>
      <c r="B2" t="s">
        <v>102</v>
      </c>
      <c r="C2" t="s">
        <v>103</v>
      </c>
      <c r="D2">
        <v>9.4393000000000005E-2</v>
      </c>
    </row>
    <row r="3" spans="1:4">
      <c r="A3" t="s">
        <v>26</v>
      </c>
      <c r="B3" t="s">
        <v>105</v>
      </c>
      <c r="C3" t="s">
        <v>103</v>
      </c>
      <c r="D3">
        <v>0.309</v>
      </c>
    </row>
    <row r="4" spans="1:4">
      <c r="A4" t="s">
        <v>26</v>
      </c>
      <c r="B4" t="s">
        <v>106</v>
      </c>
      <c r="C4" t="s">
        <v>103</v>
      </c>
      <c r="D4">
        <v>7</v>
      </c>
    </row>
    <row r="5" spans="1:4">
      <c r="A5" t="s">
        <v>26</v>
      </c>
      <c r="B5" t="s">
        <v>107</v>
      </c>
      <c r="C5" t="s">
        <v>103</v>
      </c>
      <c r="D5">
        <v>20</v>
      </c>
    </row>
    <row r="6" spans="1:4">
      <c r="A6" t="s">
        <v>26</v>
      </c>
      <c r="B6" t="s">
        <v>108</v>
      </c>
      <c r="C6" t="s">
        <v>103</v>
      </c>
      <c r="D6">
        <v>25</v>
      </c>
    </row>
    <row r="7" spans="1:4">
      <c r="A7" t="s">
        <v>26</v>
      </c>
      <c r="B7" t="s">
        <v>109</v>
      </c>
      <c r="C7" t="s">
        <v>103</v>
      </c>
      <c r="D7">
        <v>0.15</v>
      </c>
    </row>
    <row r="8" spans="1:4">
      <c r="A8" t="s">
        <v>26</v>
      </c>
      <c r="B8" t="s">
        <v>110</v>
      </c>
      <c r="C8" t="s">
        <v>103</v>
      </c>
      <c r="D8">
        <v>21</v>
      </c>
    </row>
    <row r="9" spans="1:4">
      <c r="A9" t="s">
        <v>27</v>
      </c>
      <c r="B9" t="s">
        <v>102</v>
      </c>
      <c r="C9" t="s">
        <v>103</v>
      </c>
      <c r="D9">
        <v>9.4393000000000005E-2</v>
      </c>
    </row>
    <row r="10" spans="1:4">
      <c r="A10" t="s">
        <v>27</v>
      </c>
      <c r="B10" t="s">
        <v>105</v>
      </c>
      <c r="C10" t="s">
        <v>103</v>
      </c>
      <c r="D10">
        <v>0.309</v>
      </c>
    </row>
    <row r="11" spans="1:4">
      <c r="A11" t="s">
        <v>27</v>
      </c>
      <c r="B11" t="s">
        <v>106</v>
      </c>
      <c r="C11" t="s">
        <v>103</v>
      </c>
      <c r="D11">
        <v>7</v>
      </c>
    </row>
    <row r="12" spans="1:4">
      <c r="A12" t="s">
        <v>27</v>
      </c>
      <c r="B12" t="s">
        <v>107</v>
      </c>
      <c r="C12" t="s">
        <v>103</v>
      </c>
      <c r="D12">
        <v>20</v>
      </c>
    </row>
    <row r="13" spans="1:4">
      <c r="A13" t="s">
        <v>27</v>
      </c>
      <c r="B13" t="s">
        <v>108</v>
      </c>
      <c r="C13" t="s">
        <v>103</v>
      </c>
      <c r="D13">
        <v>25</v>
      </c>
    </row>
    <row r="14" spans="1:4">
      <c r="A14" t="s">
        <v>27</v>
      </c>
      <c r="B14" t="s">
        <v>109</v>
      </c>
      <c r="C14" t="s">
        <v>103</v>
      </c>
      <c r="D14">
        <v>0.15</v>
      </c>
    </row>
    <row r="15" spans="1:4">
      <c r="A15" t="s">
        <v>27</v>
      </c>
      <c r="B15" t="s">
        <v>110</v>
      </c>
      <c r="C15" t="s">
        <v>103</v>
      </c>
      <c r="D15">
        <v>21</v>
      </c>
    </row>
    <row r="16" spans="1:4">
      <c r="A16" t="s">
        <v>28</v>
      </c>
      <c r="B16" t="s">
        <v>102</v>
      </c>
      <c r="C16" t="s">
        <v>103</v>
      </c>
      <c r="D16">
        <v>0</v>
      </c>
    </row>
    <row r="17" spans="1:4">
      <c r="A17" t="s">
        <v>28</v>
      </c>
      <c r="B17" t="s">
        <v>105</v>
      </c>
      <c r="C17" t="s">
        <v>103</v>
      </c>
      <c r="D17">
        <v>1</v>
      </c>
    </row>
    <row r="18" spans="1:4">
      <c r="A18" t="s">
        <v>28</v>
      </c>
      <c r="B18" t="s">
        <v>108</v>
      </c>
      <c r="C18" t="s">
        <v>103</v>
      </c>
      <c r="D18">
        <v>30</v>
      </c>
    </row>
    <row r="19" spans="1:4">
      <c r="A19" t="s">
        <v>29</v>
      </c>
      <c r="B19" t="s">
        <v>102</v>
      </c>
      <c r="C19" t="s">
        <v>103</v>
      </c>
      <c r="D19">
        <v>0</v>
      </c>
    </row>
    <row r="20" spans="1:4">
      <c r="A20" t="s">
        <v>29</v>
      </c>
      <c r="B20" t="s">
        <v>105</v>
      </c>
      <c r="C20" t="s">
        <v>103</v>
      </c>
      <c r="D20">
        <v>0.98</v>
      </c>
    </row>
    <row r="21" spans="1:4">
      <c r="A21" t="s">
        <v>29</v>
      </c>
      <c r="B21" t="s">
        <v>108</v>
      </c>
      <c r="C21" t="s">
        <v>103</v>
      </c>
      <c r="D21">
        <v>20</v>
      </c>
    </row>
    <row r="22" spans="1:4">
      <c r="A22" t="s">
        <v>30</v>
      </c>
      <c r="B22" t="s">
        <v>102</v>
      </c>
      <c r="C22" t="s">
        <v>103</v>
      </c>
      <c r="D22">
        <v>0</v>
      </c>
    </row>
    <row r="23" spans="1:4">
      <c r="A23" t="s">
        <v>30</v>
      </c>
      <c r="B23" t="s">
        <v>105</v>
      </c>
      <c r="C23" t="s">
        <v>103</v>
      </c>
      <c r="D23">
        <v>4.0999999999999996</v>
      </c>
    </row>
    <row r="24" spans="1:4">
      <c r="A24" t="s">
        <v>30</v>
      </c>
      <c r="B24" t="s">
        <v>108</v>
      </c>
      <c r="C24" t="s">
        <v>103</v>
      </c>
      <c r="D24">
        <v>12</v>
      </c>
    </row>
    <row r="25" spans="1:4">
      <c r="A25" t="s">
        <v>31</v>
      </c>
      <c r="B25" t="s">
        <v>102</v>
      </c>
      <c r="C25" t="s">
        <v>103</v>
      </c>
      <c r="D25">
        <v>0</v>
      </c>
    </row>
    <row r="26" spans="1:4">
      <c r="A26" t="s">
        <v>31</v>
      </c>
      <c r="B26" t="s">
        <v>105</v>
      </c>
      <c r="C26" t="s">
        <v>103</v>
      </c>
      <c r="D26">
        <v>4.2</v>
      </c>
    </row>
    <row r="27" spans="1:4">
      <c r="A27" t="s">
        <v>31</v>
      </c>
      <c r="B27" t="s">
        <v>108</v>
      </c>
      <c r="C27" t="s">
        <v>103</v>
      </c>
      <c r="D27">
        <v>18</v>
      </c>
    </row>
    <row r="28" spans="1:4">
      <c r="A28" t="s">
        <v>32</v>
      </c>
      <c r="B28" t="s">
        <v>102</v>
      </c>
      <c r="C28" t="s">
        <v>103</v>
      </c>
      <c r="D28">
        <v>9.4393000000000005E-2</v>
      </c>
    </row>
    <row r="29" spans="1:4">
      <c r="A29" t="s">
        <v>32</v>
      </c>
      <c r="B29" t="s">
        <v>105</v>
      </c>
      <c r="C29" t="s">
        <v>103</v>
      </c>
      <c r="D29">
        <v>0.61</v>
      </c>
    </row>
    <row r="30" spans="1:4">
      <c r="A30" t="s">
        <v>32</v>
      </c>
      <c r="B30" t="s">
        <v>106</v>
      </c>
      <c r="C30" t="s">
        <v>103</v>
      </c>
      <c r="D30">
        <v>7</v>
      </c>
    </row>
    <row r="31" spans="1:4">
      <c r="A31" t="s">
        <v>32</v>
      </c>
      <c r="B31" t="s">
        <v>107</v>
      </c>
      <c r="C31" t="s">
        <v>103</v>
      </c>
      <c r="D31">
        <v>20</v>
      </c>
    </row>
    <row r="32" spans="1:4">
      <c r="A32" t="s">
        <v>32</v>
      </c>
      <c r="B32" t="s">
        <v>108</v>
      </c>
      <c r="C32" t="s">
        <v>103</v>
      </c>
      <c r="D32">
        <v>25</v>
      </c>
    </row>
    <row r="33" spans="1:4">
      <c r="A33" t="s">
        <v>32</v>
      </c>
      <c r="B33" t="s">
        <v>109</v>
      </c>
      <c r="C33" t="s">
        <v>103</v>
      </c>
      <c r="D33">
        <v>0.4</v>
      </c>
    </row>
    <row r="34" spans="1:4">
      <c r="A34" t="s">
        <v>32</v>
      </c>
      <c r="B34" t="s">
        <v>110</v>
      </c>
      <c r="C34" t="s">
        <v>103</v>
      </c>
      <c r="D34">
        <v>14</v>
      </c>
    </row>
    <row r="35" spans="1:4">
      <c r="A35" t="s">
        <v>33</v>
      </c>
      <c r="B35" t="s">
        <v>102</v>
      </c>
      <c r="C35" t="s">
        <v>103</v>
      </c>
      <c r="D35">
        <v>9.4393000000000005E-2</v>
      </c>
    </row>
    <row r="36" spans="1:4">
      <c r="A36" t="s">
        <v>33</v>
      </c>
      <c r="B36" t="s">
        <v>105</v>
      </c>
      <c r="C36" t="s">
        <v>103</v>
      </c>
      <c r="D36">
        <v>0.53</v>
      </c>
    </row>
    <row r="37" spans="1:4">
      <c r="A37" t="s">
        <v>33</v>
      </c>
      <c r="B37" t="s">
        <v>106</v>
      </c>
      <c r="C37" t="s">
        <v>103</v>
      </c>
      <c r="D37">
        <v>7</v>
      </c>
    </row>
    <row r="38" spans="1:4">
      <c r="A38" t="s">
        <v>33</v>
      </c>
      <c r="B38" t="s">
        <v>107</v>
      </c>
      <c r="C38" t="s">
        <v>103</v>
      </c>
      <c r="D38">
        <v>20</v>
      </c>
    </row>
    <row r="39" spans="1:4">
      <c r="A39" t="s">
        <v>33</v>
      </c>
      <c r="B39" t="s">
        <v>108</v>
      </c>
      <c r="C39" t="s">
        <v>103</v>
      </c>
      <c r="D39">
        <v>25</v>
      </c>
    </row>
    <row r="40" spans="1:4">
      <c r="A40" t="s">
        <v>33</v>
      </c>
      <c r="B40" t="s">
        <v>109</v>
      </c>
      <c r="C40" t="s">
        <v>103</v>
      </c>
      <c r="D40">
        <v>0.4</v>
      </c>
    </row>
    <row r="41" spans="1:4">
      <c r="A41" t="s">
        <v>33</v>
      </c>
      <c r="B41" t="s">
        <v>110</v>
      </c>
      <c r="C41" t="s">
        <v>103</v>
      </c>
      <c r="D41">
        <v>14</v>
      </c>
    </row>
    <row r="42" spans="1:4">
      <c r="A42" t="s">
        <v>34</v>
      </c>
      <c r="B42" t="s">
        <v>102</v>
      </c>
      <c r="C42" t="s">
        <v>103</v>
      </c>
      <c r="D42">
        <v>9.4393000000000005E-2</v>
      </c>
    </row>
    <row r="43" spans="1:4">
      <c r="A43" t="s">
        <v>34</v>
      </c>
      <c r="B43" t="s">
        <v>105</v>
      </c>
      <c r="C43" t="s">
        <v>103</v>
      </c>
      <c r="D43">
        <v>0.53</v>
      </c>
    </row>
    <row r="44" spans="1:4">
      <c r="A44" t="s">
        <v>34</v>
      </c>
      <c r="B44" t="s">
        <v>106</v>
      </c>
      <c r="C44" t="s">
        <v>103</v>
      </c>
      <c r="D44">
        <v>7</v>
      </c>
    </row>
    <row r="45" spans="1:4">
      <c r="A45" t="s">
        <v>34</v>
      </c>
      <c r="B45" t="s">
        <v>107</v>
      </c>
      <c r="C45" t="s">
        <v>103</v>
      </c>
      <c r="D45">
        <v>20</v>
      </c>
    </row>
    <row r="46" spans="1:4">
      <c r="A46" t="s">
        <v>34</v>
      </c>
      <c r="B46" t="s">
        <v>108</v>
      </c>
      <c r="C46" t="s">
        <v>103</v>
      </c>
      <c r="D46">
        <v>25</v>
      </c>
    </row>
    <row r="47" spans="1:4">
      <c r="A47" t="s">
        <v>34</v>
      </c>
      <c r="B47" t="s">
        <v>109</v>
      </c>
      <c r="C47" t="s">
        <v>103</v>
      </c>
      <c r="D47">
        <v>0.4</v>
      </c>
    </row>
    <row r="48" spans="1:4">
      <c r="A48" t="s">
        <v>34</v>
      </c>
      <c r="B48" t="s">
        <v>110</v>
      </c>
      <c r="C48" t="s">
        <v>103</v>
      </c>
      <c r="D48">
        <v>14</v>
      </c>
    </row>
    <row r="49" spans="1:4">
      <c r="A49" t="s">
        <v>36</v>
      </c>
      <c r="B49" t="s">
        <v>102</v>
      </c>
      <c r="C49" t="s">
        <v>103</v>
      </c>
      <c r="D49">
        <v>9.4393000000000005E-2</v>
      </c>
    </row>
    <row r="50" spans="1:4">
      <c r="A50" t="s">
        <v>36</v>
      </c>
      <c r="B50" t="s">
        <v>106</v>
      </c>
      <c r="C50" t="s">
        <v>103</v>
      </c>
      <c r="D50">
        <v>7</v>
      </c>
    </row>
    <row r="51" spans="1:4">
      <c r="A51" t="s">
        <v>36</v>
      </c>
      <c r="B51" t="s">
        <v>107</v>
      </c>
      <c r="C51" t="s">
        <v>103</v>
      </c>
      <c r="D51">
        <v>20</v>
      </c>
    </row>
    <row r="52" spans="1:4">
      <c r="A52" t="s">
        <v>36</v>
      </c>
      <c r="B52" t="s">
        <v>108</v>
      </c>
      <c r="C52" t="s">
        <v>103</v>
      </c>
      <c r="D52">
        <v>30</v>
      </c>
    </row>
    <row r="53" spans="1:4">
      <c r="A53" t="s">
        <v>37</v>
      </c>
      <c r="B53" t="s">
        <v>102</v>
      </c>
      <c r="C53" t="s">
        <v>103</v>
      </c>
      <c r="D53">
        <v>9.4393000000000005E-2</v>
      </c>
    </row>
    <row r="54" spans="1:4">
      <c r="A54" t="s">
        <v>37</v>
      </c>
      <c r="B54" t="s">
        <v>106</v>
      </c>
      <c r="C54" t="s">
        <v>103</v>
      </c>
      <c r="D54">
        <v>7</v>
      </c>
    </row>
    <row r="55" spans="1:4">
      <c r="A55" t="s">
        <v>37</v>
      </c>
      <c r="B55" t="s">
        <v>107</v>
      </c>
      <c r="C55" t="s">
        <v>103</v>
      </c>
      <c r="D55">
        <v>20</v>
      </c>
    </row>
    <row r="56" spans="1:4">
      <c r="A56" t="s">
        <v>37</v>
      </c>
      <c r="B56" t="s">
        <v>108</v>
      </c>
      <c r="C56" t="s">
        <v>103</v>
      </c>
      <c r="D56">
        <v>30</v>
      </c>
    </row>
    <row r="57" spans="1:4">
      <c r="A57" t="s">
        <v>39</v>
      </c>
      <c r="B57" t="s">
        <v>102</v>
      </c>
      <c r="C57" t="s">
        <v>103</v>
      </c>
      <c r="D57">
        <v>9.4393000000000005E-2</v>
      </c>
    </row>
    <row r="58" spans="1:4">
      <c r="A58" t="s">
        <v>39</v>
      </c>
      <c r="B58" t="s">
        <v>106</v>
      </c>
      <c r="C58" t="s">
        <v>103</v>
      </c>
      <c r="D58">
        <v>7</v>
      </c>
    </row>
    <row r="59" spans="1:4">
      <c r="A59" t="s">
        <v>39</v>
      </c>
      <c r="B59" t="s">
        <v>107</v>
      </c>
      <c r="C59" t="s">
        <v>103</v>
      </c>
      <c r="D59">
        <v>20</v>
      </c>
    </row>
    <row r="60" spans="1:4">
      <c r="A60" t="s">
        <v>39</v>
      </c>
      <c r="B60" t="s">
        <v>108</v>
      </c>
      <c r="C60" t="s">
        <v>103</v>
      </c>
      <c r="D60">
        <v>20</v>
      </c>
    </row>
    <row r="61" spans="1:4">
      <c r="A61" t="s">
        <v>39</v>
      </c>
      <c r="B61" t="s">
        <v>110</v>
      </c>
      <c r="C61" t="s">
        <v>103</v>
      </c>
      <c r="D61">
        <v>21</v>
      </c>
    </row>
    <row r="62" spans="1:4">
      <c r="A62" t="s">
        <v>44</v>
      </c>
      <c r="B62" t="s">
        <v>102</v>
      </c>
      <c r="C62" t="s">
        <v>103</v>
      </c>
      <c r="D62">
        <v>9.4393000000000005E-2</v>
      </c>
    </row>
    <row r="63" spans="1:4">
      <c r="A63" t="s">
        <v>44</v>
      </c>
      <c r="B63" t="s">
        <v>106</v>
      </c>
      <c r="C63" t="s">
        <v>103</v>
      </c>
      <c r="D63">
        <v>7</v>
      </c>
    </row>
    <row r="64" spans="1:4">
      <c r="A64" t="s">
        <v>44</v>
      </c>
      <c r="B64" t="s">
        <v>107</v>
      </c>
      <c r="C64" t="s">
        <v>103</v>
      </c>
      <c r="D64">
        <v>20</v>
      </c>
    </row>
    <row r="65" spans="1:4">
      <c r="A65" t="s">
        <v>44</v>
      </c>
      <c r="B65" t="s">
        <v>108</v>
      </c>
      <c r="C65" t="s">
        <v>103</v>
      </c>
      <c r="D65">
        <v>60</v>
      </c>
    </row>
    <row r="66" spans="1:4">
      <c r="A66" t="s">
        <v>41</v>
      </c>
      <c r="B66" t="s">
        <v>102</v>
      </c>
      <c r="C66" t="s">
        <v>103</v>
      </c>
      <c r="D66">
        <v>9.4393000000000005E-2</v>
      </c>
    </row>
    <row r="67" spans="1:4">
      <c r="A67" t="s">
        <v>41</v>
      </c>
      <c r="B67" t="s">
        <v>106</v>
      </c>
      <c r="C67" t="s">
        <v>103</v>
      </c>
      <c r="D67">
        <v>7</v>
      </c>
    </row>
    <row r="68" spans="1:4">
      <c r="A68" t="s">
        <v>41</v>
      </c>
      <c r="B68" t="s">
        <v>107</v>
      </c>
      <c r="C68" t="s">
        <v>103</v>
      </c>
      <c r="D68">
        <v>20</v>
      </c>
    </row>
    <row r="69" spans="1:4">
      <c r="A69" t="s">
        <v>41</v>
      </c>
      <c r="B69" t="s">
        <v>108</v>
      </c>
      <c r="C69" t="s">
        <v>103</v>
      </c>
      <c r="D69">
        <v>60</v>
      </c>
    </row>
    <row r="70" spans="1:4">
      <c r="A70" t="s">
        <v>42</v>
      </c>
      <c r="B70" t="s">
        <v>102</v>
      </c>
      <c r="C70" t="s">
        <v>103</v>
      </c>
      <c r="D70">
        <v>9.4393000000000005E-2</v>
      </c>
    </row>
    <row r="71" spans="1:4">
      <c r="A71" t="s">
        <v>42</v>
      </c>
      <c r="B71" t="s">
        <v>106</v>
      </c>
      <c r="C71" t="s">
        <v>103</v>
      </c>
      <c r="D71">
        <v>7</v>
      </c>
    </row>
    <row r="72" spans="1:4">
      <c r="A72" t="s">
        <v>42</v>
      </c>
      <c r="B72" t="s">
        <v>107</v>
      </c>
      <c r="C72" t="s">
        <v>103</v>
      </c>
      <c r="D72">
        <v>20</v>
      </c>
    </row>
    <row r="73" spans="1:4">
      <c r="A73" t="s">
        <v>42</v>
      </c>
      <c r="B73" t="s">
        <v>108</v>
      </c>
      <c r="C73" t="s">
        <v>103</v>
      </c>
      <c r="D73">
        <v>60</v>
      </c>
    </row>
    <row r="74" spans="1:4">
      <c r="A74" t="s">
        <v>43</v>
      </c>
      <c r="B74" t="s">
        <v>102</v>
      </c>
      <c r="C74" t="s">
        <v>103</v>
      </c>
      <c r="D74">
        <v>9.4393000000000005E-2</v>
      </c>
    </row>
    <row r="75" spans="1:4">
      <c r="A75" t="s">
        <v>43</v>
      </c>
      <c r="B75" t="s">
        <v>106</v>
      </c>
      <c r="C75" t="s">
        <v>103</v>
      </c>
      <c r="D75">
        <v>7</v>
      </c>
    </row>
    <row r="76" spans="1:4">
      <c r="A76" t="s">
        <v>43</v>
      </c>
      <c r="B76" t="s">
        <v>107</v>
      </c>
      <c r="C76" t="s">
        <v>103</v>
      </c>
      <c r="D76">
        <v>20</v>
      </c>
    </row>
    <row r="77" spans="1:4">
      <c r="A77" t="s">
        <v>43</v>
      </c>
      <c r="B77" t="s">
        <v>108</v>
      </c>
      <c r="C77" t="s">
        <v>103</v>
      </c>
      <c r="D77">
        <v>60</v>
      </c>
    </row>
    <row r="78" spans="1:4">
      <c r="A78" t="s">
        <v>45</v>
      </c>
      <c r="B78" t="s">
        <v>102</v>
      </c>
      <c r="C78" t="s">
        <v>103</v>
      </c>
      <c r="D78">
        <v>9.4393000000000005E-2</v>
      </c>
    </row>
    <row r="79" spans="1:4">
      <c r="A79" t="s">
        <v>45</v>
      </c>
      <c r="B79" t="s">
        <v>105</v>
      </c>
      <c r="C79" t="s">
        <v>103</v>
      </c>
      <c r="D79">
        <v>1.012</v>
      </c>
    </row>
    <row r="80" spans="1:4">
      <c r="A80" t="s">
        <v>45</v>
      </c>
      <c r="B80" t="s">
        <v>106</v>
      </c>
      <c r="C80" t="s">
        <v>103</v>
      </c>
      <c r="D80">
        <v>7</v>
      </c>
    </row>
    <row r="81" spans="1:4">
      <c r="A81" t="s">
        <v>45</v>
      </c>
      <c r="B81" t="s">
        <v>107</v>
      </c>
      <c r="C81" t="s">
        <v>103</v>
      </c>
      <c r="D81">
        <v>20</v>
      </c>
    </row>
    <row r="82" spans="1:4">
      <c r="A82" t="s">
        <v>45</v>
      </c>
      <c r="B82" t="s">
        <v>108</v>
      </c>
      <c r="C82" t="s">
        <v>103</v>
      </c>
      <c r="D82">
        <v>25</v>
      </c>
    </row>
    <row r="83" spans="1:4">
      <c r="A83" t="s">
        <v>45</v>
      </c>
      <c r="B83" t="s">
        <v>109</v>
      </c>
      <c r="C83" t="s">
        <v>103</v>
      </c>
      <c r="D83">
        <v>0.4</v>
      </c>
    </row>
    <row r="84" spans="1:4">
      <c r="A84" t="s">
        <v>45</v>
      </c>
      <c r="B84" t="s">
        <v>110</v>
      </c>
      <c r="C84" t="s">
        <v>103</v>
      </c>
      <c r="D84">
        <v>21</v>
      </c>
    </row>
    <row r="85" spans="1:4">
      <c r="A85" t="s">
        <v>46</v>
      </c>
      <c r="B85" t="s">
        <v>102</v>
      </c>
      <c r="C85" t="s">
        <v>103</v>
      </c>
      <c r="D85">
        <v>9.4393000000000005E-2</v>
      </c>
    </row>
    <row r="86" spans="1:4">
      <c r="A86" t="s">
        <v>46</v>
      </c>
      <c r="B86" t="s">
        <v>105</v>
      </c>
      <c r="C86" t="s">
        <v>103</v>
      </c>
      <c r="D86">
        <v>1.012</v>
      </c>
    </row>
    <row r="87" spans="1:4">
      <c r="A87" t="s">
        <v>46</v>
      </c>
      <c r="B87" t="s">
        <v>106</v>
      </c>
      <c r="C87" t="s">
        <v>103</v>
      </c>
      <c r="D87">
        <v>7</v>
      </c>
    </row>
    <row r="88" spans="1:4">
      <c r="A88" t="s">
        <v>46</v>
      </c>
      <c r="B88" t="s">
        <v>107</v>
      </c>
      <c r="C88" t="s">
        <v>103</v>
      </c>
      <c r="D88">
        <v>20</v>
      </c>
    </row>
    <row r="89" spans="1:4">
      <c r="A89" t="s">
        <v>46</v>
      </c>
      <c r="B89" t="s">
        <v>108</v>
      </c>
      <c r="C89" t="s">
        <v>103</v>
      </c>
      <c r="D89">
        <v>25</v>
      </c>
    </row>
    <row r="90" spans="1:4">
      <c r="A90" t="s">
        <v>46</v>
      </c>
      <c r="B90" t="s">
        <v>109</v>
      </c>
      <c r="C90" t="s">
        <v>103</v>
      </c>
      <c r="D90">
        <v>0.4</v>
      </c>
    </row>
    <row r="91" spans="1:4">
      <c r="A91" t="s">
        <v>46</v>
      </c>
      <c r="B91" t="s">
        <v>110</v>
      </c>
      <c r="C91" t="s">
        <v>103</v>
      </c>
      <c r="D91">
        <v>21</v>
      </c>
    </row>
    <row r="92" spans="1:4">
      <c r="A92" t="s">
        <v>47</v>
      </c>
      <c r="B92" t="s">
        <v>102</v>
      </c>
      <c r="C92" t="s">
        <v>103</v>
      </c>
      <c r="D92">
        <v>9.4393000000000005E-2</v>
      </c>
    </row>
    <row r="93" spans="1:4">
      <c r="A93" t="s">
        <v>47</v>
      </c>
      <c r="B93" t="s">
        <v>105</v>
      </c>
      <c r="C93" t="s">
        <v>103</v>
      </c>
      <c r="D93">
        <v>0.99</v>
      </c>
    </row>
    <row r="94" spans="1:4">
      <c r="A94" t="s">
        <v>47</v>
      </c>
      <c r="B94" t="s">
        <v>106</v>
      </c>
      <c r="C94" t="s">
        <v>103</v>
      </c>
      <c r="D94">
        <v>7</v>
      </c>
    </row>
    <row r="95" spans="1:4">
      <c r="A95" t="s">
        <v>47</v>
      </c>
      <c r="B95" t="s">
        <v>107</v>
      </c>
      <c r="C95" t="s">
        <v>103</v>
      </c>
      <c r="D95">
        <v>20</v>
      </c>
    </row>
    <row r="96" spans="1:4">
      <c r="A96" t="s">
        <v>47</v>
      </c>
      <c r="B96" t="s">
        <v>108</v>
      </c>
      <c r="C96" t="s">
        <v>103</v>
      </c>
      <c r="D96">
        <v>20</v>
      </c>
    </row>
    <row r="97" spans="1:4">
      <c r="A97" t="s">
        <v>47</v>
      </c>
      <c r="B97" t="s">
        <v>109</v>
      </c>
      <c r="C97" t="s">
        <v>103</v>
      </c>
      <c r="D97">
        <v>0.05</v>
      </c>
    </row>
    <row r="98" spans="1:4">
      <c r="A98" t="s">
        <v>47</v>
      </c>
      <c r="B98" t="s">
        <v>110</v>
      </c>
      <c r="C98" t="s">
        <v>103</v>
      </c>
      <c r="D98">
        <v>1</v>
      </c>
    </row>
    <row r="99" spans="1:4">
      <c r="A99" t="s">
        <v>48</v>
      </c>
      <c r="B99" t="s">
        <v>102</v>
      </c>
      <c r="C99" t="s">
        <v>103</v>
      </c>
      <c r="D99">
        <v>9.4393000000000005E-2</v>
      </c>
    </row>
    <row r="100" spans="1:4">
      <c r="A100" t="s">
        <v>48</v>
      </c>
      <c r="B100" t="s">
        <v>105</v>
      </c>
      <c r="C100" t="s">
        <v>103</v>
      </c>
      <c r="D100">
        <v>0.99</v>
      </c>
    </row>
    <row r="101" spans="1:4">
      <c r="A101" t="s">
        <v>48</v>
      </c>
      <c r="B101" t="s">
        <v>106</v>
      </c>
      <c r="C101" t="s">
        <v>103</v>
      </c>
      <c r="D101">
        <v>7</v>
      </c>
    </row>
    <row r="102" spans="1:4">
      <c r="A102" t="s">
        <v>48</v>
      </c>
      <c r="B102" t="s">
        <v>107</v>
      </c>
      <c r="C102" t="s">
        <v>103</v>
      </c>
      <c r="D102">
        <v>20</v>
      </c>
    </row>
    <row r="103" spans="1:4">
      <c r="A103" t="s">
        <v>48</v>
      </c>
      <c r="B103" t="s">
        <v>108</v>
      </c>
      <c r="C103" t="s">
        <v>103</v>
      </c>
      <c r="D103">
        <v>20</v>
      </c>
    </row>
    <row r="104" spans="1:4">
      <c r="A104" t="s">
        <v>48</v>
      </c>
      <c r="B104" t="s">
        <v>109</v>
      </c>
      <c r="C104" t="s">
        <v>103</v>
      </c>
      <c r="D104">
        <v>0.05</v>
      </c>
    </row>
    <row r="105" spans="1:4">
      <c r="A105" t="s">
        <v>48</v>
      </c>
      <c r="B105" t="s">
        <v>110</v>
      </c>
      <c r="C105" t="s">
        <v>103</v>
      </c>
      <c r="D105">
        <v>1</v>
      </c>
    </row>
    <row r="106" spans="1:4">
      <c r="A106" t="s">
        <v>49</v>
      </c>
      <c r="B106" t="s">
        <v>102</v>
      </c>
      <c r="C106" t="s">
        <v>103</v>
      </c>
      <c r="D106">
        <v>9.4393000000000005E-2</v>
      </c>
    </row>
    <row r="107" spans="1:4">
      <c r="A107" t="s">
        <v>49</v>
      </c>
      <c r="B107" t="s">
        <v>105</v>
      </c>
      <c r="C107" t="s">
        <v>103</v>
      </c>
      <c r="D107">
        <v>1.06</v>
      </c>
    </row>
    <row r="108" spans="1:4">
      <c r="A108" t="s">
        <v>49</v>
      </c>
      <c r="B108" t="s">
        <v>106</v>
      </c>
      <c r="C108" t="s">
        <v>103</v>
      </c>
      <c r="D108">
        <v>7</v>
      </c>
    </row>
    <row r="109" spans="1:4">
      <c r="A109" t="s">
        <v>49</v>
      </c>
      <c r="B109" t="s">
        <v>107</v>
      </c>
      <c r="C109" t="s">
        <v>103</v>
      </c>
      <c r="D109">
        <v>20</v>
      </c>
    </row>
    <row r="110" spans="1:4">
      <c r="A110" t="s">
        <v>49</v>
      </c>
      <c r="B110" t="s">
        <v>108</v>
      </c>
      <c r="C110" t="s">
        <v>103</v>
      </c>
      <c r="D110">
        <v>25</v>
      </c>
    </row>
    <row r="111" spans="1:4">
      <c r="A111" t="s">
        <v>49</v>
      </c>
      <c r="B111" t="s">
        <v>109</v>
      </c>
      <c r="C111" t="s">
        <v>103</v>
      </c>
      <c r="D111">
        <v>0.15</v>
      </c>
    </row>
    <row r="112" spans="1:4">
      <c r="A112" t="s">
        <v>49</v>
      </c>
      <c r="B112" t="s">
        <v>110</v>
      </c>
      <c r="C112" t="s">
        <v>103</v>
      </c>
      <c r="D112">
        <v>2.8</v>
      </c>
    </row>
    <row r="113" spans="1:4">
      <c r="A113" t="s">
        <v>50</v>
      </c>
      <c r="B113" t="s">
        <v>102</v>
      </c>
      <c r="C113" t="s">
        <v>103</v>
      </c>
      <c r="D113">
        <v>9.4393000000000005E-2</v>
      </c>
    </row>
    <row r="114" spans="1:4">
      <c r="A114" t="s">
        <v>50</v>
      </c>
      <c r="B114" t="s">
        <v>105</v>
      </c>
      <c r="C114" t="s">
        <v>103</v>
      </c>
      <c r="D114">
        <v>1.06</v>
      </c>
    </row>
    <row r="115" spans="1:4">
      <c r="A115" t="s">
        <v>50</v>
      </c>
      <c r="B115" t="s">
        <v>106</v>
      </c>
      <c r="C115" t="s">
        <v>103</v>
      </c>
      <c r="D115">
        <v>7</v>
      </c>
    </row>
    <row r="116" spans="1:4">
      <c r="A116" t="s">
        <v>50</v>
      </c>
      <c r="B116" t="s">
        <v>107</v>
      </c>
      <c r="C116" t="s">
        <v>103</v>
      </c>
      <c r="D116">
        <v>20</v>
      </c>
    </row>
    <row r="117" spans="1:4">
      <c r="A117" t="s">
        <v>50</v>
      </c>
      <c r="B117" t="s">
        <v>108</v>
      </c>
      <c r="C117" t="s">
        <v>103</v>
      </c>
      <c r="D117">
        <v>25</v>
      </c>
    </row>
    <row r="118" spans="1:4">
      <c r="A118" t="s">
        <v>50</v>
      </c>
      <c r="B118" t="s">
        <v>109</v>
      </c>
      <c r="C118" t="s">
        <v>103</v>
      </c>
      <c r="D118">
        <v>0.15</v>
      </c>
    </row>
    <row r="119" spans="1:4">
      <c r="A119" t="s">
        <v>50</v>
      </c>
      <c r="B119" t="s">
        <v>110</v>
      </c>
      <c r="C119" t="s">
        <v>103</v>
      </c>
      <c r="D119">
        <v>2.8</v>
      </c>
    </row>
    <row r="120" spans="1:4">
      <c r="A120" t="s">
        <v>51</v>
      </c>
      <c r="B120" t="s">
        <v>102</v>
      </c>
      <c r="C120" t="s">
        <v>103</v>
      </c>
      <c r="D120">
        <v>9.4393000000000005E-2</v>
      </c>
    </row>
    <row r="121" spans="1:4">
      <c r="A121" t="s">
        <v>51</v>
      </c>
      <c r="B121" t="s">
        <v>105</v>
      </c>
      <c r="C121" t="s">
        <v>103</v>
      </c>
      <c r="D121">
        <v>5.2</v>
      </c>
    </row>
    <row r="122" spans="1:4">
      <c r="A122" t="s">
        <v>51</v>
      </c>
      <c r="B122" t="s">
        <v>106</v>
      </c>
      <c r="C122" t="s">
        <v>103</v>
      </c>
      <c r="D122">
        <v>7</v>
      </c>
    </row>
    <row r="123" spans="1:4">
      <c r="A123" t="s">
        <v>51</v>
      </c>
      <c r="B123" t="s">
        <v>107</v>
      </c>
      <c r="C123" t="s">
        <v>103</v>
      </c>
      <c r="D123">
        <v>20</v>
      </c>
    </row>
    <row r="124" spans="1:4">
      <c r="A124" t="s">
        <v>51</v>
      </c>
      <c r="B124" t="s">
        <v>108</v>
      </c>
      <c r="C124" t="s">
        <v>103</v>
      </c>
      <c r="D124">
        <v>25</v>
      </c>
    </row>
    <row r="125" spans="1:4">
      <c r="A125" t="s">
        <v>51</v>
      </c>
      <c r="B125" t="s">
        <v>109</v>
      </c>
      <c r="C125" t="s">
        <v>103</v>
      </c>
      <c r="D125">
        <v>0.25</v>
      </c>
    </row>
    <row r="126" spans="1:4">
      <c r="A126" t="s">
        <v>51</v>
      </c>
      <c r="B126" t="s">
        <v>110</v>
      </c>
      <c r="C126" t="s">
        <v>103</v>
      </c>
      <c r="D126">
        <v>7</v>
      </c>
    </row>
    <row r="127" spans="1:4">
      <c r="A127" t="s">
        <v>52</v>
      </c>
      <c r="B127" t="s">
        <v>102</v>
      </c>
      <c r="C127" t="s">
        <v>103</v>
      </c>
      <c r="D127">
        <v>9.4393000000000005E-2</v>
      </c>
    </row>
    <row r="128" spans="1:4">
      <c r="A128" t="s">
        <v>52</v>
      </c>
      <c r="B128" t="s">
        <v>105</v>
      </c>
      <c r="C128" t="s">
        <v>103</v>
      </c>
      <c r="D128">
        <v>5.2</v>
      </c>
    </row>
    <row r="129" spans="1:4">
      <c r="A129" t="s">
        <v>52</v>
      </c>
      <c r="B129" t="s">
        <v>106</v>
      </c>
      <c r="C129" t="s">
        <v>103</v>
      </c>
      <c r="D129">
        <v>7</v>
      </c>
    </row>
    <row r="130" spans="1:4">
      <c r="A130" t="s">
        <v>52</v>
      </c>
      <c r="B130" t="s">
        <v>107</v>
      </c>
      <c r="C130" t="s">
        <v>103</v>
      </c>
      <c r="D130">
        <v>20</v>
      </c>
    </row>
    <row r="131" spans="1:4">
      <c r="A131" t="s">
        <v>52</v>
      </c>
      <c r="B131" t="s">
        <v>108</v>
      </c>
      <c r="C131" t="s">
        <v>103</v>
      </c>
      <c r="D131">
        <v>25</v>
      </c>
    </row>
    <row r="132" spans="1:4">
      <c r="A132" t="s">
        <v>52</v>
      </c>
      <c r="B132" t="s">
        <v>109</v>
      </c>
      <c r="C132" t="s">
        <v>103</v>
      </c>
      <c r="D132">
        <v>0.25</v>
      </c>
    </row>
    <row r="133" spans="1:4">
      <c r="A133" t="s">
        <v>52</v>
      </c>
      <c r="B133" t="s">
        <v>110</v>
      </c>
      <c r="C133" t="s">
        <v>103</v>
      </c>
      <c r="D133">
        <v>7</v>
      </c>
    </row>
    <row r="134" spans="1:4">
      <c r="A134" t="s">
        <v>53</v>
      </c>
      <c r="B134" t="s">
        <v>102</v>
      </c>
      <c r="C134" t="s">
        <v>103</v>
      </c>
      <c r="D134">
        <v>9.4393000000000005E-2</v>
      </c>
    </row>
    <row r="135" spans="1:4">
      <c r="A135" t="s">
        <v>53</v>
      </c>
      <c r="B135" t="s">
        <v>105</v>
      </c>
      <c r="C135" t="s">
        <v>103</v>
      </c>
      <c r="D135">
        <v>8.66</v>
      </c>
    </row>
    <row r="136" spans="1:4">
      <c r="A136" t="s">
        <v>53</v>
      </c>
      <c r="B136" t="s">
        <v>106</v>
      </c>
      <c r="C136" t="s">
        <v>103</v>
      </c>
      <c r="D136">
        <v>7</v>
      </c>
    </row>
    <row r="137" spans="1:4">
      <c r="A137" t="s">
        <v>53</v>
      </c>
      <c r="B137" t="s">
        <v>107</v>
      </c>
      <c r="C137" t="s">
        <v>103</v>
      </c>
      <c r="D137">
        <v>20</v>
      </c>
    </row>
    <row r="138" spans="1:4">
      <c r="A138" t="s">
        <v>53</v>
      </c>
      <c r="B138" t="s">
        <v>108</v>
      </c>
      <c r="C138" t="s">
        <v>103</v>
      </c>
      <c r="D138">
        <v>30</v>
      </c>
    </row>
    <row r="139" spans="1:4">
      <c r="A139" t="s">
        <v>53</v>
      </c>
      <c r="B139" t="s">
        <v>109</v>
      </c>
      <c r="C139" t="s">
        <v>103</v>
      </c>
      <c r="D139">
        <v>0.2</v>
      </c>
    </row>
    <row r="140" spans="1:4">
      <c r="A140" t="s">
        <v>53</v>
      </c>
      <c r="B140" t="s">
        <v>110</v>
      </c>
      <c r="C140" t="s">
        <v>103</v>
      </c>
      <c r="D140">
        <v>14</v>
      </c>
    </row>
    <row r="141" spans="1:4">
      <c r="A141" t="s">
        <v>54</v>
      </c>
      <c r="B141" t="s">
        <v>102</v>
      </c>
      <c r="C141" t="s">
        <v>103</v>
      </c>
      <c r="D141">
        <v>9.4393000000000005E-2</v>
      </c>
    </row>
    <row r="142" spans="1:4">
      <c r="A142" t="s">
        <v>54</v>
      </c>
      <c r="B142" t="s">
        <v>105</v>
      </c>
      <c r="C142" t="s">
        <v>103</v>
      </c>
      <c r="D142">
        <v>8.66</v>
      </c>
    </row>
    <row r="143" spans="1:4">
      <c r="A143" t="s">
        <v>54</v>
      </c>
      <c r="B143" t="s">
        <v>106</v>
      </c>
      <c r="C143" t="s">
        <v>103</v>
      </c>
      <c r="D143">
        <v>7</v>
      </c>
    </row>
    <row r="144" spans="1:4">
      <c r="A144" t="s">
        <v>54</v>
      </c>
      <c r="B144" t="s">
        <v>107</v>
      </c>
      <c r="C144" t="s">
        <v>103</v>
      </c>
      <c r="D144">
        <v>20</v>
      </c>
    </row>
    <row r="145" spans="1:4">
      <c r="A145" t="s">
        <v>54</v>
      </c>
      <c r="B145" t="s">
        <v>108</v>
      </c>
      <c r="C145" t="s">
        <v>103</v>
      </c>
      <c r="D145">
        <v>30</v>
      </c>
    </row>
    <row r="146" spans="1:4">
      <c r="A146" t="s">
        <v>54</v>
      </c>
      <c r="B146" t="s">
        <v>109</v>
      </c>
      <c r="C146" t="s">
        <v>103</v>
      </c>
      <c r="D146">
        <v>0.2</v>
      </c>
    </row>
    <row r="147" spans="1:4">
      <c r="A147" t="s">
        <v>54</v>
      </c>
      <c r="B147" t="s">
        <v>110</v>
      </c>
      <c r="C147" t="s">
        <v>103</v>
      </c>
      <c r="D147">
        <v>14</v>
      </c>
    </row>
    <row r="148" spans="1:4">
      <c r="A148" t="s">
        <v>55</v>
      </c>
      <c r="B148" t="s">
        <v>102</v>
      </c>
      <c r="C148" t="s">
        <v>103</v>
      </c>
      <c r="D148">
        <v>9.4393000000000005E-2</v>
      </c>
    </row>
    <row r="149" spans="1:4">
      <c r="A149" t="s">
        <v>55</v>
      </c>
      <c r="B149" t="s">
        <v>105</v>
      </c>
      <c r="C149" t="s">
        <v>103</v>
      </c>
      <c r="D149">
        <v>2.98</v>
      </c>
    </row>
    <row r="150" spans="1:4">
      <c r="A150" t="s">
        <v>55</v>
      </c>
      <c r="B150" t="s">
        <v>106</v>
      </c>
      <c r="C150" t="s">
        <v>103</v>
      </c>
      <c r="D150">
        <v>7</v>
      </c>
    </row>
    <row r="151" spans="1:4">
      <c r="A151" t="s">
        <v>55</v>
      </c>
      <c r="B151" t="s">
        <v>107</v>
      </c>
      <c r="C151" t="s">
        <v>103</v>
      </c>
      <c r="D151">
        <v>20</v>
      </c>
    </row>
    <row r="152" spans="1:4">
      <c r="A152" t="s">
        <v>55</v>
      </c>
      <c r="B152" t="s">
        <v>108</v>
      </c>
      <c r="C152" t="s">
        <v>103</v>
      </c>
      <c r="D152">
        <v>30</v>
      </c>
    </row>
    <row r="153" spans="1:4">
      <c r="A153" t="s">
        <v>55</v>
      </c>
      <c r="B153" t="s">
        <v>109</v>
      </c>
      <c r="C153" t="s">
        <v>103</v>
      </c>
      <c r="D153">
        <v>0.2</v>
      </c>
    </row>
    <row r="154" spans="1:4">
      <c r="A154" t="s">
        <v>55</v>
      </c>
      <c r="B154" t="s">
        <v>110</v>
      </c>
      <c r="C154" t="s">
        <v>103</v>
      </c>
      <c r="D154">
        <v>14</v>
      </c>
    </row>
    <row r="155" spans="1:4">
      <c r="A155" t="s">
        <v>56</v>
      </c>
      <c r="B155" t="s">
        <v>102</v>
      </c>
      <c r="C155" t="s">
        <v>103</v>
      </c>
      <c r="D155">
        <v>9.4393000000000005E-2</v>
      </c>
    </row>
    <row r="156" spans="1:4">
      <c r="A156" t="s">
        <v>56</v>
      </c>
      <c r="B156" t="s">
        <v>105</v>
      </c>
      <c r="C156" t="s">
        <v>103</v>
      </c>
      <c r="D156">
        <v>2.98</v>
      </c>
    </row>
    <row r="157" spans="1:4">
      <c r="A157" t="s">
        <v>56</v>
      </c>
      <c r="B157" t="s">
        <v>106</v>
      </c>
      <c r="C157" t="s">
        <v>103</v>
      </c>
      <c r="D157">
        <v>7</v>
      </c>
    </row>
    <row r="158" spans="1:4">
      <c r="A158" t="s">
        <v>56</v>
      </c>
      <c r="B158" t="s">
        <v>107</v>
      </c>
      <c r="C158" t="s">
        <v>103</v>
      </c>
      <c r="D158">
        <v>20</v>
      </c>
    </row>
    <row r="159" spans="1:4">
      <c r="A159" t="s">
        <v>56</v>
      </c>
      <c r="B159" t="s">
        <v>108</v>
      </c>
      <c r="C159" t="s">
        <v>103</v>
      </c>
      <c r="D159">
        <v>30</v>
      </c>
    </row>
    <row r="160" spans="1:4">
      <c r="A160" t="s">
        <v>56</v>
      </c>
      <c r="B160" t="s">
        <v>109</v>
      </c>
      <c r="C160" t="s">
        <v>103</v>
      </c>
      <c r="D160">
        <v>0.2</v>
      </c>
    </row>
    <row r="161" spans="1:4">
      <c r="A161" t="s">
        <v>56</v>
      </c>
      <c r="B161" t="s">
        <v>110</v>
      </c>
      <c r="C161" t="s">
        <v>103</v>
      </c>
      <c r="D161">
        <v>14</v>
      </c>
    </row>
    <row r="162" spans="1:4">
      <c r="A162" t="s">
        <v>57</v>
      </c>
      <c r="B162" t="s">
        <v>102</v>
      </c>
      <c r="C162" t="s">
        <v>103</v>
      </c>
      <c r="D162">
        <v>9.4393000000000005E-2</v>
      </c>
    </row>
    <row r="163" spans="1:4">
      <c r="A163" t="s">
        <v>57</v>
      </c>
      <c r="B163" t="s">
        <v>105</v>
      </c>
      <c r="C163" t="s">
        <v>103</v>
      </c>
      <c r="D163">
        <v>3.4</v>
      </c>
    </row>
    <row r="164" spans="1:4">
      <c r="A164" t="s">
        <v>57</v>
      </c>
      <c r="B164" t="s">
        <v>106</v>
      </c>
      <c r="C164" t="s">
        <v>103</v>
      </c>
      <c r="D164">
        <v>7</v>
      </c>
    </row>
    <row r="165" spans="1:4">
      <c r="A165" t="s">
        <v>57</v>
      </c>
      <c r="B165" t="s">
        <v>107</v>
      </c>
      <c r="C165" t="s">
        <v>103</v>
      </c>
      <c r="D165">
        <v>20</v>
      </c>
    </row>
    <row r="166" spans="1:4">
      <c r="A166" t="s">
        <v>57</v>
      </c>
      <c r="B166" t="s">
        <v>108</v>
      </c>
      <c r="C166" t="s">
        <v>103</v>
      </c>
      <c r="D166">
        <v>25</v>
      </c>
    </row>
    <row r="167" spans="1:4">
      <c r="A167" t="s">
        <v>57</v>
      </c>
      <c r="B167" t="s">
        <v>109</v>
      </c>
      <c r="C167" t="s">
        <v>103</v>
      </c>
      <c r="D167">
        <v>0.25</v>
      </c>
    </row>
    <row r="168" spans="1:4">
      <c r="A168" t="s">
        <v>57</v>
      </c>
      <c r="B168" t="s">
        <v>110</v>
      </c>
      <c r="C168" t="s">
        <v>103</v>
      </c>
      <c r="D168">
        <v>7</v>
      </c>
    </row>
    <row r="169" spans="1:4">
      <c r="A169" t="s">
        <v>58</v>
      </c>
      <c r="B169" t="s">
        <v>102</v>
      </c>
      <c r="C169" t="s">
        <v>103</v>
      </c>
      <c r="D169">
        <v>9.4393000000000005E-2</v>
      </c>
    </row>
    <row r="170" spans="1:4">
      <c r="A170" t="s">
        <v>58</v>
      </c>
      <c r="B170" t="s">
        <v>105</v>
      </c>
      <c r="C170" t="s">
        <v>103</v>
      </c>
      <c r="D170">
        <v>3.4</v>
      </c>
    </row>
    <row r="171" spans="1:4">
      <c r="A171" t="s">
        <v>58</v>
      </c>
      <c r="B171" t="s">
        <v>106</v>
      </c>
      <c r="C171" t="s">
        <v>103</v>
      </c>
      <c r="D171">
        <v>7</v>
      </c>
    </row>
    <row r="172" spans="1:4">
      <c r="A172" t="s">
        <v>58</v>
      </c>
      <c r="B172" t="s">
        <v>107</v>
      </c>
      <c r="C172" t="s">
        <v>103</v>
      </c>
      <c r="D172">
        <v>20</v>
      </c>
    </row>
    <row r="173" spans="1:4">
      <c r="A173" t="s">
        <v>58</v>
      </c>
      <c r="B173" t="s">
        <v>108</v>
      </c>
      <c r="C173" t="s">
        <v>103</v>
      </c>
      <c r="D173">
        <v>25</v>
      </c>
    </row>
    <row r="174" spans="1:4">
      <c r="A174" t="s">
        <v>58</v>
      </c>
      <c r="B174" t="s">
        <v>109</v>
      </c>
      <c r="C174" t="s">
        <v>103</v>
      </c>
      <c r="D174">
        <v>0.25</v>
      </c>
    </row>
    <row r="175" spans="1:4">
      <c r="A175" t="s">
        <v>58</v>
      </c>
      <c r="B175" t="s">
        <v>110</v>
      </c>
      <c r="C175" t="s">
        <v>103</v>
      </c>
      <c r="D175">
        <v>7</v>
      </c>
    </row>
    <row r="176" spans="1:4">
      <c r="A176" t="s">
        <v>59</v>
      </c>
      <c r="B176" t="s">
        <v>102</v>
      </c>
      <c r="C176" t="s">
        <v>103</v>
      </c>
      <c r="D176">
        <v>9.4393000000000005E-2</v>
      </c>
    </row>
    <row r="177" spans="1:4">
      <c r="A177" t="s">
        <v>59</v>
      </c>
      <c r="B177" t="s">
        <v>105</v>
      </c>
      <c r="C177" t="s">
        <v>103</v>
      </c>
      <c r="D177">
        <v>3.1</v>
      </c>
    </row>
    <row r="178" spans="1:4">
      <c r="A178" t="s">
        <v>59</v>
      </c>
      <c r="B178" t="s">
        <v>106</v>
      </c>
      <c r="C178" t="s">
        <v>103</v>
      </c>
      <c r="D178">
        <v>7</v>
      </c>
    </row>
    <row r="179" spans="1:4">
      <c r="A179" t="s">
        <v>59</v>
      </c>
      <c r="B179" t="s">
        <v>107</v>
      </c>
      <c r="C179" t="s">
        <v>103</v>
      </c>
      <c r="D179">
        <v>20</v>
      </c>
    </row>
    <row r="180" spans="1:4">
      <c r="A180" t="s">
        <v>59</v>
      </c>
      <c r="B180" t="s">
        <v>108</v>
      </c>
      <c r="C180" t="s">
        <v>103</v>
      </c>
      <c r="D180">
        <v>20</v>
      </c>
    </row>
    <row r="181" spans="1:4">
      <c r="A181" t="s">
        <v>59</v>
      </c>
      <c r="B181" t="s">
        <v>109</v>
      </c>
      <c r="C181" t="s">
        <v>103</v>
      </c>
      <c r="D181">
        <v>0.25</v>
      </c>
    </row>
    <row r="182" spans="1:4">
      <c r="A182" t="s">
        <v>59</v>
      </c>
      <c r="B182" t="s">
        <v>110</v>
      </c>
      <c r="C182" t="s">
        <v>103</v>
      </c>
      <c r="D182">
        <v>3.5</v>
      </c>
    </row>
    <row r="183" spans="1:4">
      <c r="A183" t="s">
        <v>64</v>
      </c>
      <c r="B183" t="s">
        <v>102</v>
      </c>
      <c r="C183" t="s">
        <v>103</v>
      </c>
      <c r="D183">
        <v>9.4393000000000005E-2</v>
      </c>
    </row>
    <row r="184" spans="1:4">
      <c r="A184" t="s">
        <v>64</v>
      </c>
      <c r="B184" t="s">
        <v>105</v>
      </c>
      <c r="C184" t="s">
        <v>103</v>
      </c>
      <c r="D184">
        <v>0.43</v>
      </c>
    </row>
    <row r="185" spans="1:4">
      <c r="A185" t="s">
        <v>64</v>
      </c>
      <c r="B185" t="s">
        <v>106</v>
      </c>
      <c r="C185" t="s">
        <v>103</v>
      </c>
      <c r="D185">
        <v>7</v>
      </c>
    </row>
    <row r="186" spans="1:4">
      <c r="A186" t="s">
        <v>64</v>
      </c>
      <c r="B186" t="s">
        <v>107</v>
      </c>
      <c r="C186" t="s">
        <v>103</v>
      </c>
      <c r="D186">
        <v>20</v>
      </c>
    </row>
    <row r="187" spans="1:4">
      <c r="A187" t="s">
        <v>64</v>
      </c>
      <c r="B187" t="s">
        <v>108</v>
      </c>
      <c r="C187" t="s">
        <v>103</v>
      </c>
      <c r="D187">
        <v>25</v>
      </c>
    </row>
    <row r="188" spans="1:4">
      <c r="A188" t="s">
        <v>64</v>
      </c>
      <c r="B188" t="s">
        <v>109</v>
      </c>
      <c r="C188" t="s">
        <v>103</v>
      </c>
      <c r="D188">
        <v>0.2</v>
      </c>
    </row>
    <row r="189" spans="1:4">
      <c r="A189" t="s">
        <v>64</v>
      </c>
      <c r="B189" t="s">
        <v>110</v>
      </c>
      <c r="C189" t="s">
        <v>103</v>
      </c>
      <c r="D189">
        <v>0.75</v>
      </c>
    </row>
    <row r="190" spans="1:4">
      <c r="A190" t="s">
        <v>65</v>
      </c>
      <c r="B190" t="s">
        <v>102</v>
      </c>
      <c r="C190" t="s">
        <v>103</v>
      </c>
      <c r="D190">
        <v>0.109795</v>
      </c>
    </row>
    <row r="191" spans="1:4">
      <c r="A191" t="s">
        <v>65</v>
      </c>
      <c r="B191" t="s">
        <v>106</v>
      </c>
      <c r="C191" t="s">
        <v>103</v>
      </c>
      <c r="D191">
        <v>7</v>
      </c>
    </row>
    <row r="192" spans="1:4">
      <c r="A192" t="s">
        <v>65</v>
      </c>
      <c r="B192" t="s">
        <v>107</v>
      </c>
      <c r="C192" t="s">
        <v>103</v>
      </c>
      <c r="D192">
        <v>15</v>
      </c>
    </row>
    <row r="193" spans="1:4">
      <c r="A193" t="s">
        <v>65</v>
      </c>
      <c r="B193" t="s">
        <v>108</v>
      </c>
      <c r="C193" t="s">
        <v>103</v>
      </c>
      <c r="D193">
        <v>15</v>
      </c>
    </row>
    <row r="194" spans="1:4">
      <c r="A194" t="s">
        <v>67</v>
      </c>
      <c r="B194" t="s">
        <v>102</v>
      </c>
      <c r="C194" t="s">
        <v>103</v>
      </c>
      <c r="D194">
        <v>9.4393000000000005E-2</v>
      </c>
    </row>
    <row r="195" spans="1:4">
      <c r="A195" t="s">
        <v>67</v>
      </c>
      <c r="B195" t="s">
        <v>105</v>
      </c>
      <c r="C195" t="s">
        <v>103</v>
      </c>
      <c r="D195">
        <v>1</v>
      </c>
    </row>
    <row r="196" spans="1:4">
      <c r="A196" t="s">
        <v>67</v>
      </c>
      <c r="B196" t="s">
        <v>115</v>
      </c>
      <c r="C196" t="s">
        <v>103</v>
      </c>
      <c r="D196">
        <v>1</v>
      </c>
    </row>
    <row r="197" spans="1:4">
      <c r="A197" t="s">
        <v>67</v>
      </c>
      <c r="B197" t="s">
        <v>106</v>
      </c>
      <c r="C197" t="s">
        <v>103</v>
      </c>
      <c r="D197">
        <v>7</v>
      </c>
    </row>
    <row r="198" spans="1:4">
      <c r="A198" t="s">
        <v>67</v>
      </c>
      <c r="B198" t="s">
        <v>107</v>
      </c>
      <c r="C198" t="s">
        <v>103</v>
      </c>
      <c r="D198">
        <v>20</v>
      </c>
    </row>
    <row r="199" spans="1:4">
      <c r="A199" t="s">
        <v>67</v>
      </c>
      <c r="B199" t="s">
        <v>108</v>
      </c>
      <c r="C199" t="s">
        <v>103</v>
      </c>
      <c r="D199">
        <v>40</v>
      </c>
    </row>
    <row r="200" spans="1:4">
      <c r="A200" t="s">
        <v>68</v>
      </c>
      <c r="B200" t="s">
        <v>102</v>
      </c>
      <c r="C200" t="s">
        <v>103</v>
      </c>
      <c r="D200">
        <v>9.4393000000000005E-2</v>
      </c>
    </row>
    <row r="201" spans="1:4">
      <c r="A201" t="s">
        <v>68</v>
      </c>
      <c r="B201" t="s">
        <v>105</v>
      </c>
      <c r="C201" t="s">
        <v>103</v>
      </c>
      <c r="D201">
        <v>1</v>
      </c>
    </row>
    <row r="202" spans="1:4">
      <c r="A202" t="s">
        <v>68</v>
      </c>
      <c r="B202" t="s">
        <v>115</v>
      </c>
      <c r="C202" t="s">
        <v>103</v>
      </c>
      <c r="D202">
        <v>1</v>
      </c>
    </row>
    <row r="203" spans="1:4">
      <c r="A203" t="s">
        <v>68</v>
      </c>
      <c r="B203" t="s">
        <v>106</v>
      </c>
      <c r="C203" t="s">
        <v>103</v>
      </c>
      <c r="D203">
        <v>7</v>
      </c>
    </row>
    <row r="204" spans="1:4">
      <c r="A204" t="s">
        <v>68</v>
      </c>
      <c r="B204" t="s">
        <v>107</v>
      </c>
      <c r="C204" t="s">
        <v>103</v>
      </c>
      <c r="D204">
        <v>20</v>
      </c>
    </row>
    <row r="205" spans="1:4">
      <c r="A205" t="s">
        <v>68</v>
      </c>
      <c r="B205" t="s">
        <v>108</v>
      </c>
      <c r="C205" t="s">
        <v>103</v>
      </c>
      <c r="D205">
        <v>40</v>
      </c>
    </row>
    <row r="206" spans="1:4">
      <c r="A206" t="s">
        <v>69</v>
      </c>
      <c r="B206" t="s">
        <v>102</v>
      </c>
      <c r="C206" t="s">
        <v>103</v>
      </c>
      <c r="D206">
        <v>9.4393000000000005E-2</v>
      </c>
    </row>
    <row r="207" spans="1:4">
      <c r="A207" t="s">
        <v>69</v>
      </c>
      <c r="B207" t="s">
        <v>105</v>
      </c>
      <c r="C207" t="s">
        <v>103</v>
      </c>
      <c r="D207">
        <v>1</v>
      </c>
    </row>
    <row r="208" spans="1:4">
      <c r="A208" t="s">
        <v>69</v>
      </c>
      <c r="B208" t="s">
        <v>115</v>
      </c>
      <c r="C208" t="s">
        <v>103</v>
      </c>
      <c r="D208">
        <v>1</v>
      </c>
    </row>
    <row r="209" spans="1:4">
      <c r="A209" t="s">
        <v>69</v>
      </c>
      <c r="B209" t="s">
        <v>106</v>
      </c>
      <c r="C209" t="s">
        <v>103</v>
      </c>
      <c r="D209">
        <v>7</v>
      </c>
    </row>
    <row r="210" spans="1:4">
      <c r="A210" t="s">
        <v>69</v>
      </c>
      <c r="B210" t="s">
        <v>107</v>
      </c>
      <c r="C210" t="s">
        <v>103</v>
      </c>
      <c r="D210">
        <v>20</v>
      </c>
    </row>
    <row r="211" spans="1:4">
      <c r="A211" t="s">
        <v>69</v>
      </c>
      <c r="B211" t="s">
        <v>108</v>
      </c>
      <c r="C211" t="s">
        <v>103</v>
      </c>
      <c r="D211">
        <v>40</v>
      </c>
    </row>
    <row r="212" spans="1:4">
      <c r="A212" t="s">
        <v>70</v>
      </c>
      <c r="B212" t="s">
        <v>102</v>
      </c>
      <c r="C212" t="s">
        <v>103</v>
      </c>
      <c r="D212">
        <v>9.4393000000000005E-2</v>
      </c>
    </row>
    <row r="213" spans="1:4">
      <c r="A213" t="s">
        <v>70</v>
      </c>
      <c r="B213" t="s">
        <v>105</v>
      </c>
      <c r="C213" t="s">
        <v>103</v>
      </c>
      <c r="D213">
        <v>0.48</v>
      </c>
    </row>
    <row r="214" spans="1:4">
      <c r="A214" t="s">
        <v>70</v>
      </c>
      <c r="B214" t="s">
        <v>106</v>
      </c>
      <c r="C214" t="s">
        <v>103</v>
      </c>
      <c r="D214">
        <v>7</v>
      </c>
    </row>
    <row r="215" spans="1:4">
      <c r="A215" t="s">
        <v>70</v>
      </c>
      <c r="B215" t="s">
        <v>107</v>
      </c>
      <c r="C215" t="s">
        <v>103</v>
      </c>
      <c r="D215">
        <v>20</v>
      </c>
    </row>
    <row r="216" spans="1:4">
      <c r="A216" t="s">
        <v>70</v>
      </c>
      <c r="B216" t="s">
        <v>108</v>
      </c>
      <c r="C216" t="s">
        <v>103</v>
      </c>
      <c r="D216">
        <v>30</v>
      </c>
    </row>
    <row r="217" spans="1:4">
      <c r="A217" t="s">
        <v>71</v>
      </c>
      <c r="B217" t="s">
        <v>102</v>
      </c>
      <c r="C217" t="s">
        <v>103</v>
      </c>
      <c r="D217">
        <v>9.4393000000000005E-2</v>
      </c>
    </row>
    <row r="218" spans="1:4">
      <c r="A218" t="s">
        <v>71</v>
      </c>
      <c r="B218" t="s">
        <v>105</v>
      </c>
      <c r="C218" t="s">
        <v>103</v>
      </c>
      <c r="D218">
        <v>0.48</v>
      </c>
    </row>
    <row r="219" spans="1:4">
      <c r="A219" t="s">
        <v>71</v>
      </c>
      <c r="B219" t="s">
        <v>106</v>
      </c>
      <c r="C219" t="s">
        <v>103</v>
      </c>
      <c r="D219">
        <v>7</v>
      </c>
    </row>
    <row r="220" spans="1:4">
      <c r="A220" t="s">
        <v>71</v>
      </c>
      <c r="B220" t="s">
        <v>107</v>
      </c>
      <c r="C220" t="s">
        <v>103</v>
      </c>
      <c r="D220">
        <v>20</v>
      </c>
    </row>
    <row r="221" spans="1:4">
      <c r="A221" t="s">
        <v>71</v>
      </c>
      <c r="B221" t="s">
        <v>108</v>
      </c>
      <c r="C221" t="s">
        <v>103</v>
      </c>
      <c r="D221">
        <v>30</v>
      </c>
    </row>
    <row r="222" spans="1:4">
      <c r="A222" t="s">
        <v>73</v>
      </c>
      <c r="B222" t="s">
        <v>102</v>
      </c>
      <c r="C222" t="s">
        <v>103</v>
      </c>
      <c r="D222">
        <v>9.4393000000000005E-2</v>
      </c>
    </row>
    <row r="223" spans="1:4">
      <c r="A223" t="s">
        <v>73</v>
      </c>
      <c r="B223" t="s">
        <v>105</v>
      </c>
      <c r="C223" t="s">
        <v>103</v>
      </c>
      <c r="D223">
        <v>1</v>
      </c>
    </row>
    <row r="224" spans="1:4">
      <c r="A224" t="s">
        <v>73</v>
      </c>
      <c r="B224" t="s">
        <v>115</v>
      </c>
      <c r="C224" t="s">
        <v>103</v>
      </c>
      <c r="D224">
        <v>1</v>
      </c>
    </row>
    <row r="225" spans="1:4">
      <c r="A225" t="s">
        <v>73</v>
      </c>
      <c r="B225" t="s">
        <v>106</v>
      </c>
      <c r="C225" t="s">
        <v>103</v>
      </c>
      <c r="D225">
        <v>7</v>
      </c>
    </row>
    <row r="226" spans="1:4">
      <c r="A226" t="s">
        <v>73</v>
      </c>
      <c r="B226" t="s">
        <v>107</v>
      </c>
      <c r="C226" t="s">
        <v>103</v>
      </c>
      <c r="D226">
        <v>20</v>
      </c>
    </row>
    <row r="227" spans="1:4">
      <c r="A227" t="s">
        <v>73</v>
      </c>
      <c r="B227" t="s">
        <v>108</v>
      </c>
      <c r="C227" t="s">
        <v>103</v>
      </c>
      <c r="D227">
        <v>30</v>
      </c>
    </row>
    <row r="228" spans="1:4">
      <c r="A228" t="s">
        <v>74</v>
      </c>
      <c r="B228" t="s">
        <v>102</v>
      </c>
      <c r="C228" t="s">
        <v>103</v>
      </c>
      <c r="D228">
        <v>9.4393000000000005E-2</v>
      </c>
    </row>
    <row r="229" spans="1:4">
      <c r="A229" t="s">
        <v>74</v>
      </c>
      <c r="B229" t="s">
        <v>105</v>
      </c>
      <c r="C229" t="s">
        <v>103</v>
      </c>
      <c r="D229">
        <v>1</v>
      </c>
    </row>
    <row r="230" spans="1:4">
      <c r="A230" t="s">
        <v>74</v>
      </c>
      <c r="B230" t="s">
        <v>115</v>
      </c>
      <c r="C230" t="s">
        <v>103</v>
      </c>
      <c r="D230">
        <v>1</v>
      </c>
    </row>
    <row r="231" spans="1:4">
      <c r="A231" t="s">
        <v>74</v>
      </c>
      <c r="B231" t="s">
        <v>106</v>
      </c>
      <c r="C231" t="s">
        <v>103</v>
      </c>
      <c r="D231">
        <v>7</v>
      </c>
    </row>
    <row r="232" spans="1:4">
      <c r="A232" t="s">
        <v>74</v>
      </c>
      <c r="B232" t="s">
        <v>107</v>
      </c>
      <c r="C232" t="s">
        <v>103</v>
      </c>
      <c r="D232">
        <v>20</v>
      </c>
    </row>
    <row r="233" spans="1:4">
      <c r="A233" t="s">
        <v>74</v>
      </c>
      <c r="B233" t="s">
        <v>108</v>
      </c>
      <c r="C233" t="s">
        <v>103</v>
      </c>
      <c r="D233">
        <v>30</v>
      </c>
    </row>
    <row r="234" spans="1:4">
      <c r="A234" t="s">
        <v>72</v>
      </c>
      <c r="B234" t="s">
        <v>102</v>
      </c>
      <c r="C234" t="s">
        <v>103</v>
      </c>
      <c r="D234">
        <v>9.4393000000000005E-2</v>
      </c>
    </row>
    <row r="235" spans="1:4">
      <c r="A235" t="s">
        <v>72</v>
      </c>
      <c r="B235" t="s">
        <v>106</v>
      </c>
      <c r="C235" t="s">
        <v>103</v>
      </c>
      <c r="D235">
        <v>7</v>
      </c>
    </row>
    <row r="236" spans="1:4">
      <c r="A236" t="s">
        <v>72</v>
      </c>
      <c r="B236" t="s">
        <v>107</v>
      </c>
      <c r="C236" t="s">
        <v>103</v>
      </c>
      <c r="D236">
        <v>20</v>
      </c>
    </row>
    <row r="237" spans="1:4">
      <c r="A237" t="s">
        <v>72</v>
      </c>
      <c r="B237" t="s">
        <v>108</v>
      </c>
      <c r="C237" t="s">
        <v>103</v>
      </c>
      <c r="D237">
        <v>25</v>
      </c>
    </row>
    <row r="238" spans="1:4">
      <c r="A238" t="s">
        <v>35</v>
      </c>
      <c r="B238" t="s">
        <v>102</v>
      </c>
      <c r="C238" t="s">
        <v>111</v>
      </c>
      <c r="D238">
        <v>9.4393000000000005E-2</v>
      </c>
    </row>
    <row r="239" spans="1:4">
      <c r="A239" t="s">
        <v>35</v>
      </c>
      <c r="B239" t="s">
        <v>106</v>
      </c>
      <c r="C239" t="s">
        <v>111</v>
      </c>
      <c r="D239">
        <v>7</v>
      </c>
    </row>
    <row r="240" spans="1:4">
      <c r="A240" t="s">
        <v>35</v>
      </c>
      <c r="B240" t="s">
        <v>107</v>
      </c>
      <c r="C240" t="s">
        <v>111</v>
      </c>
      <c r="D240">
        <v>20</v>
      </c>
    </row>
    <row r="241" spans="1:4">
      <c r="A241" t="s">
        <v>60</v>
      </c>
      <c r="B241" t="s">
        <v>102</v>
      </c>
      <c r="C241" t="s">
        <v>111</v>
      </c>
      <c r="D241">
        <v>9.4393000000000005E-2</v>
      </c>
    </row>
    <row r="242" spans="1:4">
      <c r="A242" t="s">
        <v>60</v>
      </c>
      <c r="B242" t="s">
        <v>105</v>
      </c>
      <c r="C242" t="s">
        <v>111</v>
      </c>
      <c r="D242">
        <v>1</v>
      </c>
    </row>
    <row r="243" spans="1:4">
      <c r="A243" t="s">
        <v>60</v>
      </c>
      <c r="B243" t="s">
        <v>106</v>
      </c>
      <c r="C243" t="s">
        <v>111</v>
      </c>
      <c r="D243">
        <v>7</v>
      </c>
    </row>
    <row r="244" spans="1:4">
      <c r="A244" t="s">
        <v>60</v>
      </c>
      <c r="B244" t="s">
        <v>107</v>
      </c>
      <c r="C244" t="s">
        <v>111</v>
      </c>
      <c r="D244">
        <v>20</v>
      </c>
    </row>
    <row r="245" spans="1:4">
      <c r="A245" t="s">
        <v>60</v>
      </c>
      <c r="B245" t="s">
        <v>113</v>
      </c>
      <c r="C245" t="s">
        <v>111</v>
      </c>
      <c r="D245">
        <v>24</v>
      </c>
    </row>
    <row r="246" spans="1:4">
      <c r="A246" t="s">
        <v>60</v>
      </c>
      <c r="B246" t="s">
        <v>109</v>
      </c>
      <c r="C246" t="s">
        <v>111</v>
      </c>
      <c r="D246">
        <v>0.4</v>
      </c>
    </row>
    <row r="247" spans="1:4">
      <c r="A247" t="s">
        <v>60</v>
      </c>
      <c r="B247" t="s">
        <v>114</v>
      </c>
      <c r="C247" t="s">
        <v>111</v>
      </c>
      <c r="D247">
        <v>24</v>
      </c>
    </row>
    <row r="248" spans="1:4">
      <c r="A248" t="s">
        <v>61</v>
      </c>
      <c r="B248" t="s">
        <v>102</v>
      </c>
      <c r="C248" t="s">
        <v>111</v>
      </c>
      <c r="D248">
        <v>9.4393000000000005E-2</v>
      </c>
    </row>
    <row r="249" spans="1:4">
      <c r="A249" t="s">
        <v>61</v>
      </c>
      <c r="B249" t="s">
        <v>105</v>
      </c>
      <c r="C249" t="s">
        <v>111</v>
      </c>
      <c r="D249">
        <v>1</v>
      </c>
    </row>
    <row r="250" spans="1:4">
      <c r="A250" t="s">
        <v>61</v>
      </c>
      <c r="B250" t="s">
        <v>106</v>
      </c>
      <c r="C250" t="s">
        <v>111</v>
      </c>
      <c r="D250">
        <v>7</v>
      </c>
    </row>
    <row r="251" spans="1:4">
      <c r="A251" t="s">
        <v>61</v>
      </c>
      <c r="B251" t="s">
        <v>107</v>
      </c>
      <c r="C251" t="s">
        <v>111</v>
      </c>
      <c r="D251">
        <v>20</v>
      </c>
    </row>
    <row r="252" spans="1:4">
      <c r="A252" t="s">
        <v>61</v>
      </c>
      <c r="B252" t="s">
        <v>113</v>
      </c>
      <c r="C252" t="s">
        <v>111</v>
      </c>
      <c r="D252">
        <v>24</v>
      </c>
    </row>
    <row r="253" spans="1:4">
      <c r="A253" t="s">
        <v>61</v>
      </c>
      <c r="B253" t="s">
        <v>109</v>
      </c>
      <c r="C253" t="s">
        <v>111</v>
      </c>
      <c r="D253">
        <v>0.4</v>
      </c>
    </row>
    <row r="254" spans="1:4">
      <c r="A254" t="s">
        <v>61</v>
      </c>
      <c r="B254" t="s">
        <v>114</v>
      </c>
      <c r="C254" t="s">
        <v>111</v>
      </c>
      <c r="D254">
        <v>24</v>
      </c>
    </row>
    <row r="255" spans="1:4">
      <c r="A255" t="s">
        <v>13</v>
      </c>
      <c r="B255" t="s">
        <v>102</v>
      </c>
      <c r="C255" t="s">
        <v>111</v>
      </c>
      <c r="D255">
        <v>9.4393000000000005E-2</v>
      </c>
    </row>
    <row r="256" spans="1:4">
      <c r="A256" t="s">
        <v>13</v>
      </c>
      <c r="B256" t="s">
        <v>105</v>
      </c>
      <c r="C256" t="s">
        <v>111</v>
      </c>
      <c r="D256">
        <v>0.28499999999999998</v>
      </c>
    </row>
    <row r="257" spans="1:4">
      <c r="A257" t="s">
        <v>13</v>
      </c>
      <c r="B257" t="s">
        <v>106</v>
      </c>
      <c r="C257" t="s">
        <v>111</v>
      </c>
      <c r="D257">
        <v>7</v>
      </c>
    </row>
    <row r="258" spans="1:4">
      <c r="A258" t="s">
        <v>13</v>
      </c>
      <c r="B258" t="s">
        <v>107</v>
      </c>
      <c r="C258" t="s">
        <v>111</v>
      </c>
      <c r="D258">
        <v>20</v>
      </c>
    </row>
    <row r="259" spans="1:4">
      <c r="A259" t="s">
        <v>13</v>
      </c>
      <c r="B259" t="s">
        <v>113</v>
      </c>
      <c r="C259" t="s">
        <v>111</v>
      </c>
      <c r="D259">
        <v>24</v>
      </c>
    </row>
    <row r="260" spans="1:4">
      <c r="A260" t="s">
        <v>13</v>
      </c>
      <c r="B260" t="s">
        <v>109</v>
      </c>
      <c r="C260" t="s">
        <v>111</v>
      </c>
      <c r="D260">
        <v>0.4</v>
      </c>
    </row>
    <row r="261" spans="1:4">
      <c r="A261" t="s">
        <v>13</v>
      </c>
      <c r="B261" t="s">
        <v>114</v>
      </c>
      <c r="C261" t="s">
        <v>111</v>
      </c>
      <c r="D261">
        <v>24</v>
      </c>
    </row>
    <row r="262" spans="1:4">
      <c r="A262" t="s">
        <v>62</v>
      </c>
      <c r="B262" t="s">
        <v>102</v>
      </c>
      <c r="C262" t="s">
        <v>111</v>
      </c>
      <c r="D262">
        <v>9.4393000000000005E-2</v>
      </c>
    </row>
    <row r="263" spans="1:4">
      <c r="A263" t="s">
        <v>62</v>
      </c>
      <c r="B263" t="s">
        <v>105</v>
      </c>
      <c r="C263" t="s">
        <v>111</v>
      </c>
      <c r="D263">
        <v>2.2499999999999998E-3</v>
      </c>
    </row>
    <row r="264" spans="1:4">
      <c r="A264" t="s">
        <v>62</v>
      </c>
      <c r="B264" t="s">
        <v>106</v>
      </c>
      <c r="C264" t="s">
        <v>111</v>
      </c>
      <c r="D264">
        <v>7</v>
      </c>
    </row>
    <row r="265" spans="1:4">
      <c r="A265" t="s">
        <v>62</v>
      </c>
      <c r="B265" t="s">
        <v>107</v>
      </c>
      <c r="C265" t="s">
        <v>111</v>
      </c>
      <c r="D265">
        <v>20</v>
      </c>
    </row>
    <row r="266" spans="1:4">
      <c r="A266" t="s">
        <v>62</v>
      </c>
      <c r="B266" t="s">
        <v>113</v>
      </c>
      <c r="C266" t="s">
        <v>111</v>
      </c>
      <c r="D266">
        <v>24</v>
      </c>
    </row>
    <row r="267" spans="1:4">
      <c r="A267" t="s">
        <v>62</v>
      </c>
      <c r="B267" t="s">
        <v>109</v>
      </c>
      <c r="C267" t="s">
        <v>111</v>
      </c>
      <c r="D267">
        <v>0.4</v>
      </c>
    </row>
    <row r="268" spans="1:4">
      <c r="A268" t="s">
        <v>62</v>
      </c>
      <c r="B268" t="s">
        <v>114</v>
      </c>
      <c r="C268" t="s">
        <v>111</v>
      </c>
      <c r="D268">
        <v>24</v>
      </c>
    </row>
    <row r="269" spans="1:4">
      <c r="A269" t="s">
        <v>63</v>
      </c>
      <c r="B269" t="s">
        <v>102</v>
      </c>
      <c r="C269" t="s">
        <v>111</v>
      </c>
      <c r="D269">
        <v>9.4393000000000005E-2</v>
      </c>
    </row>
    <row r="270" spans="1:4">
      <c r="A270" t="s">
        <v>63</v>
      </c>
      <c r="B270" t="s">
        <v>105</v>
      </c>
      <c r="C270" t="s">
        <v>111</v>
      </c>
      <c r="D270">
        <v>2.2499999999999998E-3</v>
      </c>
    </row>
    <row r="271" spans="1:4">
      <c r="A271" t="s">
        <v>63</v>
      </c>
      <c r="B271" t="s">
        <v>106</v>
      </c>
      <c r="C271" t="s">
        <v>111</v>
      </c>
      <c r="D271">
        <v>7</v>
      </c>
    </row>
    <row r="272" spans="1:4">
      <c r="A272" t="s">
        <v>63</v>
      </c>
      <c r="B272" t="s">
        <v>107</v>
      </c>
      <c r="C272" t="s">
        <v>111</v>
      </c>
      <c r="D272">
        <v>20</v>
      </c>
    </row>
    <row r="273" spans="1:4">
      <c r="A273" t="s">
        <v>63</v>
      </c>
      <c r="B273" t="s">
        <v>113</v>
      </c>
      <c r="C273" t="s">
        <v>111</v>
      </c>
      <c r="D273">
        <v>24</v>
      </c>
    </row>
    <row r="274" spans="1:4">
      <c r="A274" t="s">
        <v>63</v>
      </c>
      <c r="B274" t="s">
        <v>109</v>
      </c>
      <c r="C274" t="s">
        <v>111</v>
      </c>
      <c r="D274">
        <v>0.4</v>
      </c>
    </row>
    <row r="275" spans="1:4">
      <c r="A275" t="s">
        <v>63</v>
      </c>
      <c r="B275" t="s">
        <v>114</v>
      </c>
      <c r="C275" t="s">
        <v>111</v>
      </c>
      <c r="D275">
        <v>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1"/>
  <sheetViews>
    <sheetView topLeftCell="A223" workbookViewId="0">
      <selection activeCell="E259" sqref="E259"/>
    </sheetView>
  </sheetViews>
  <sheetFormatPr defaultRowHeight="14.5"/>
  <cols>
    <col min="1" max="6" width="40.81640625" customWidth="1"/>
  </cols>
  <sheetData>
    <row r="1" spans="1:6">
      <c r="A1" t="s">
        <v>186</v>
      </c>
      <c r="B1" t="s">
        <v>181</v>
      </c>
      <c r="C1" t="s">
        <v>187</v>
      </c>
      <c r="D1" t="s">
        <v>182</v>
      </c>
      <c r="E1" t="s">
        <v>183</v>
      </c>
      <c r="F1" t="s">
        <v>184</v>
      </c>
    </row>
    <row r="2" spans="1:6">
      <c r="A2" t="s">
        <v>116</v>
      </c>
      <c r="B2" t="s">
        <v>35</v>
      </c>
      <c r="C2" t="s">
        <v>117</v>
      </c>
      <c r="D2" t="s">
        <v>118</v>
      </c>
      <c r="E2" t="s">
        <v>111</v>
      </c>
      <c r="F2">
        <v>0.9</v>
      </c>
    </row>
    <row r="3" spans="1:6">
      <c r="A3" t="s">
        <v>116</v>
      </c>
      <c r="B3" t="s">
        <v>35</v>
      </c>
      <c r="C3" t="s">
        <v>117</v>
      </c>
      <c r="D3" t="s">
        <v>119</v>
      </c>
      <c r="E3" t="s">
        <v>111</v>
      </c>
      <c r="F3">
        <v>21</v>
      </c>
    </row>
    <row r="4" spans="1:6">
      <c r="A4" t="s">
        <v>116</v>
      </c>
      <c r="B4" t="s">
        <v>40</v>
      </c>
      <c r="C4" t="s">
        <v>120</v>
      </c>
      <c r="D4" t="s">
        <v>118</v>
      </c>
      <c r="E4" t="s">
        <v>111</v>
      </c>
      <c r="F4">
        <v>3.3</v>
      </c>
    </row>
    <row r="5" spans="1:6">
      <c r="A5" t="s">
        <v>116</v>
      </c>
      <c r="B5" t="s">
        <v>66</v>
      </c>
      <c r="C5" t="s">
        <v>120</v>
      </c>
      <c r="D5" t="s">
        <v>118</v>
      </c>
      <c r="E5" t="s">
        <v>111</v>
      </c>
      <c r="F5">
        <v>3.3</v>
      </c>
    </row>
    <row r="6" spans="1:6">
      <c r="A6" t="s">
        <v>121</v>
      </c>
      <c r="B6" t="s">
        <v>35</v>
      </c>
      <c r="C6" t="s">
        <v>120</v>
      </c>
      <c r="D6" t="s">
        <v>118</v>
      </c>
      <c r="E6" t="s">
        <v>111</v>
      </c>
      <c r="F6">
        <v>1</v>
      </c>
    </row>
    <row r="7" spans="1:6">
      <c r="A7" t="s">
        <v>121</v>
      </c>
      <c r="B7" t="s">
        <v>35</v>
      </c>
      <c r="C7" t="s">
        <v>117</v>
      </c>
      <c r="D7" t="s">
        <v>118</v>
      </c>
      <c r="E7" t="s">
        <v>111</v>
      </c>
      <c r="F7">
        <v>0.1</v>
      </c>
    </row>
    <row r="8" spans="1:6">
      <c r="A8" t="s">
        <v>80</v>
      </c>
      <c r="B8" t="s">
        <v>38</v>
      </c>
      <c r="C8" t="s">
        <v>117</v>
      </c>
      <c r="D8" t="s">
        <v>122</v>
      </c>
      <c r="E8" t="s">
        <v>111</v>
      </c>
      <c r="F8">
        <v>104000</v>
      </c>
    </row>
    <row r="9" spans="1:6">
      <c r="A9" t="s">
        <v>80</v>
      </c>
      <c r="B9" t="s">
        <v>38</v>
      </c>
      <c r="C9" t="s">
        <v>117</v>
      </c>
      <c r="D9" t="s">
        <v>123</v>
      </c>
      <c r="E9" t="s">
        <v>111</v>
      </c>
      <c r="F9">
        <v>3460000</v>
      </c>
    </row>
    <row r="10" spans="1:6">
      <c r="A10" t="s">
        <v>80</v>
      </c>
      <c r="B10" t="s">
        <v>38</v>
      </c>
      <c r="C10" t="s">
        <v>117</v>
      </c>
      <c r="D10" t="s">
        <v>118</v>
      </c>
      <c r="E10" t="s">
        <v>111</v>
      </c>
      <c r="F10">
        <v>225</v>
      </c>
    </row>
    <row r="11" spans="1:6">
      <c r="A11" t="s">
        <v>80</v>
      </c>
      <c r="B11" t="s">
        <v>38</v>
      </c>
      <c r="C11" t="s">
        <v>117</v>
      </c>
      <c r="D11" t="s">
        <v>119</v>
      </c>
      <c r="E11" t="s">
        <v>111</v>
      </c>
      <c r="F11">
        <v>1.0629999999999999</v>
      </c>
    </row>
    <row r="12" spans="1:6">
      <c r="A12" t="s">
        <v>75</v>
      </c>
      <c r="B12" t="s">
        <v>39</v>
      </c>
      <c r="C12" t="s">
        <v>117</v>
      </c>
      <c r="D12" t="s">
        <v>118</v>
      </c>
      <c r="E12" t="s">
        <v>103</v>
      </c>
      <c r="F12">
        <v>252</v>
      </c>
    </row>
    <row r="13" spans="1:6">
      <c r="A13" t="s">
        <v>75</v>
      </c>
      <c r="B13" t="s">
        <v>39</v>
      </c>
      <c r="C13" t="s">
        <v>117</v>
      </c>
      <c r="D13" t="s">
        <v>118</v>
      </c>
      <c r="E13" t="s">
        <v>104</v>
      </c>
      <c r="F13">
        <v>280</v>
      </c>
    </row>
    <row r="14" spans="1:6">
      <c r="A14" t="s">
        <v>124</v>
      </c>
      <c r="B14" t="s">
        <v>28</v>
      </c>
      <c r="C14" t="s">
        <v>117</v>
      </c>
      <c r="D14" t="s">
        <v>118</v>
      </c>
      <c r="E14" t="s">
        <v>111</v>
      </c>
      <c r="F14">
        <v>3.0000000000000001E-3</v>
      </c>
    </row>
    <row r="15" spans="1:6">
      <c r="A15" t="s">
        <v>124</v>
      </c>
      <c r="B15" t="s">
        <v>29</v>
      </c>
      <c r="C15" t="s">
        <v>117</v>
      </c>
      <c r="D15" t="s">
        <v>118</v>
      </c>
      <c r="E15" t="s">
        <v>111</v>
      </c>
      <c r="F15">
        <v>0.01</v>
      </c>
    </row>
    <row r="16" spans="1:6">
      <c r="A16" t="s">
        <v>124</v>
      </c>
      <c r="B16" t="s">
        <v>30</v>
      </c>
      <c r="C16" t="s">
        <v>117</v>
      </c>
      <c r="D16" t="s">
        <v>118</v>
      </c>
      <c r="E16" t="s">
        <v>111</v>
      </c>
      <c r="F16">
        <v>6.0000000000000001E-3</v>
      </c>
    </row>
    <row r="17" spans="1:6">
      <c r="A17" t="s">
        <v>124</v>
      </c>
      <c r="B17" t="s">
        <v>31</v>
      </c>
      <c r="C17" t="s">
        <v>117</v>
      </c>
      <c r="D17" t="s">
        <v>118</v>
      </c>
      <c r="E17" t="s">
        <v>111</v>
      </c>
      <c r="F17">
        <v>0.01</v>
      </c>
    </row>
    <row r="18" spans="1:6">
      <c r="A18" t="s">
        <v>79</v>
      </c>
      <c r="B18" t="s">
        <v>38</v>
      </c>
      <c r="C18" t="s">
        <v>120</v>
      </c>
      <c r="D18" t="s">
        <v>118</v>
      </c>
      <c r="E18" t="s">
        <v>111</v>
      </c>
      <c r="F18">
        <v>755.03355704697992</v>
      </c>
    </row>
    <row r="19" spans="1:6">
      <c r="A19" t="s">
        <v>79</v>
      </c>
      <c r="B19" t="s">
        <v>39</v>
      </c>
      <c r="C19" t="s">
        <v>120</v>
      </c>
      <c r="D19" t="s">
        <v>122</v>
      </c>
      <c r="E19" t="s">
        <v>103</v>
      </c>
      <c r="F19">
        <v>26200</v>
      </c>
    </row>
    <row r="20" spans="1:6">
      <c r="A20" t="s">
        <v>79</v>
      </c>
      <c r="B20" t="s">
        <v>39</v>
      </c>
      <c r="C20" t="s">
        <v>120</v>
      </c>
      <c r="D20" t="s">
        <v>122</v>
      </c>
      <c r="E20" t="s">
        <v>104</v>
      </c>
      <c r="F20">
        <v>24100</v>
      </c>
    </row>
    <row r="21" spans="1:6">
      <c r="A21" t="s">
        <v>79</v>
      </c>
      <c r="B21" t="s">
        <v>39</v>
      </c>
      <c r="C21" t="s">
        <v>120</v>
      </c>
      <c r="D21" t="s">
        <v>123</v>
      </c>
      <c r="E21" t="s">
        <v>103</v>
      </c>
      <c r="F21">
        <v>1600000</v>
      </c>
    </row>
    <row r="22" spans="1:6">
      <c r="A22" t="s">
        <v>79</v>
      </c>
      <c r="B22" t="s">
        <v>39</v>
      </c>
      <c r="C22" t="s">
        <v>120</v>
      </c>
      <c r="D22" t="s">
        <v>123</v>
      </c>
      <c r="E22" t="s">
        <v>104</v>
      </c>
      <c r="F22">
        <v>1500000</v>
      </c>
    </row>
    <row r="23" spans="1:6">
      <c r="A23" t="s">
        <v>79</v>
      </c>
      <c r="B23" t="s">
        <v>39</v>
      </c>
      <c r="C23" t="s">
        <v>120</v>
      </c>
      <c r="D23" t="s">
        <v>118</v>
      </c>
      <c r="E23" t="s">
        <v>111</v>
      </c>
      <c r="F23">
        <v>400</v>
      </c>
    </row>
    <row r="24" spans="1:6">
      <c r="A24" t="s">
        <v>79</v>
      </c>
      <c r="B24" t="s">
        <v>39</v>
      </c>
      <c r="C24" t="s">
        <v>120</v>
      </c>
      <c r="D24" t="s">
        <v>119</v>
      </c>
      <c r="E24" t="s">
        <v>103</v>
      </c>
      <c r="F24">
        <v>1.7</v>
      </c>
    </row>
    <row r="25" spans="1:6">
      <c r="A25" t="s">
        <v>79</v>
      </c>
      <c r="B25" t="s">
        <v>39</v>
      </c>
      <c r="C25" t="s">
        <v>120</v>
      </c>
      <c r="D25" t="s">
        <v>119</v>
      </c>
      <c r="E25" t="s">
        <v>104</v>
      </c>
      <c r="F25">
        <v>1.6</v>
      </c>
    </row>
    <row r="26" spans="1:6">
      <c r="A26" t="s">
        <v>125</v>
      </c>
      <c r="B26" t="s">
        <v>26</v>
      </c>
      <c r="C26" t="s">
        <v>117</v>
      </c>
      <c r="D26" t="s">
        <v>118</v>
      </c>
      <c r="E26" t="s">
        <v>103</v>
      </c>
      <c r="F26">
        <v>54.04</v>
      </c>
    </row>
    <row r="27" spans="1:6">
      <c r="A27" t="s">
        <v>125</v>
      </c>
      <c r="B27" t="s">
        <v>26</v>
      </c>
      <c r="C27" t="s">
        <v>117</v>
      </c>
      <c r="D27" t="s">
        <v>118</v>
      </c>
      <c r="E27" t="s">
        <v>104</v>
      </c>
      <c r="F27">
        <v>54.4</v>
      </c>
    </row>
    <row r="28" spans="1:6">
      <c r="A28" t="s">
        <v>125</v>
      </c>
      <c r="B28" t="s">
        <v>45</v>
      </c>
      <c r="C28" t="s">
        <v>117</v>
      </c>
      <c r="D28" t="s">
        <v>122</v>
      </c>
      <c r="E28" t="s">
        <v>103</v>
      </c>
      <c r="F28">
        <v>31000</v>
      </c>
    </row>
    <row r="29" spans="1:6">
      <c r="A29" t="s">
        <v>125</v>
      </c>
      <c r="B29" t="s">
        <v>45</v>
      </c>
      <c r="C29" t="s">
        <v>117</v>
      </c>
      <c r="D29" t="s">
        <v>122</v>
      </c>
      <c r="E29" t="s">
        <v>104</v>
      </c>
      <c r="F29">
        <v>27900</v>
      </c>
    </row>
    <row r="30" spans="1:6">
      <c r="A30" t="s">
        <v>125</v>
      </c>
      <c r="B30" t="s">
        <v>45</v>
      </c>
      <c r="C30" t="s">
        <v>117</v>
      </c>
      <c r="D30" t="s">
        <v>123</v>
      </c>
      <c r="E30" t="s">
        <v>103</v>
      </c>
      <c r="F30">
        <v>680000</v>
      </c>
    </row>
    <row r="31" spans="1:6">
      <c r="A31" t="s">
        <v>125</v>
      </c>
      <c r="B31" t="s">
        <v>45</v>
      </c>
      <c r="C31" t="s">
        <v>117</v>
      </c>
      <c r="D31" t="s">
        <v>123</v>
      </c>
      <c r="E31" t="s">
        <v>104</v>
      </c>
      <c r="F31">
        <v>610000</v>
      </c>
    </row>
    <row r="32" spans="1:6">
      <c r="A32" t="s">
        <v>125</v>
      </c>
      <c r="B32" t="s">
        <v>45</v>
      </c>
      <c r="C32" t="s">
        <v>117</v>
      </c>
      <c r="D32" t="s">
        <v>118</v>
      </c>
      <c r="E32" t="s">
        <v>111</v>
      </c>
      <c r="F32">
        <v>6.1</v>
      </c>
    </row>
    <row r="33" spans="1:6">
      <c r="A33" t="s">
        <v>125</v>
      </c>
      <c r="B33" t="s">
        <v>45</v>
      </c>
      <c r="C33" t="s">
        <v>117</v>
      </c>
      <c r="D33" t="s">
        <v>119</v>
      </c>
      <c r="E33" t="s">
        <v>103</v>
      </c>
      <c r="F33">
        <v>2.62</v>
      </c>
    </row>
    <row r="34" spans="1:6">
      <c r="A34" t="s">
        <v>125</v>
      </c>
      <c r="B34" t="s">
        <v>45</v>
      </c>
      <c r="C34" t="s">
        <v>117</v>
      </c>
      <c r="D34" t="s">
        <v>119</v>
      </c>
      <c r="E34" t="s">
        <v>104</v>
      </c>
      <c r="F34">
        <v>2.95</v>
      </c>
    </row>
    <row r="35" spans="1:6">
      <c r="A35" t="s">
        <v>125</v>
      </c>
      <c r="B35" t="s">
        <v>47</v>
      </c>
      <c r="C35" t="s">
        <v>117</v>
      </c>
      <c r="D35" t="s">
        <v>122</v>
      </c>
      <c r="E35" t="s">
        <v>103</v>
      </c>
      <c r="F35">
        <v>1020</v>
      </c>
    </row>
    <row r="36" spans="1:6">
      <c r="A36" t="s">
        <v>125</v>
      </c>
      <c r="B36" t="s">
        <v>47</v>
      </c>
      <c r="C36" t="s">
        <v>117</v>
      </c>
      <c r="D36" t="s">
        <v>122</v>
      </c>
      <c r="E36" t="s">
        <v>104</v>
      </c>
      <c r="F36">
        <v>920</v>
      </c>
    </row>
    <row r="37" spans="1:6">
      <c r="A37" t="s">
        <v>125</v>
      </c>
      <c r="B37" t="s">
        <v>47</v>
      </c>
      <c r="C37" t="s">
        <v>117</v>
      </c>
      <c r="D37" t="s">
        <v>123</v>
      </c>
      <c r="E37" t="s">
        <v>111</v>
      </c>
      <c r="F37">
        <v>60000</v>
      </c>
    </row>
    <row r="38" spans="1:6">
      <c r="A38" t="s">
        <v>125</v>
      </c>
      <c r="B38" t="s">
        <v>47</v>
      </c>
      <c r="C38" t="s">
        <v>117</v>
      </c>
      <c r="D38" t="s">
        <v>118</v>
      </c>
      <c r="E38" t="s">
        <v>111</v>
      </c>
      <c r="F38">
        <v>10</v>
      </c>
    </row>
    <row r="39" spans="1:6">
      <c r="A39" t="s">
        <v>125</v>
      </c>
      <c r="B39" t="s">
        <v>47</v>
      </c>
      <c r="C39" t="s">
        <v>117</v>
      </c>
      <c r="D39" t="s">
        <v>119</v>
      </c>
      <c r="E39" t="s">
        <v>111</v>
      </c>
      <c r="F39">
        <v>1</v>
      </c>
    </row>
    <row r="40" spans="1:6">
      <c r="A40" t="s">
        <v>125</v>
      </c>
      <c r="B40" t="s">
        <v>49</v>
      </c>
      <c r="C40" t="s">
        <v>117</v>
      </c>
      <c r="D40" t="s">
        <v>122</v>
      </c>
      <c r="E40" t="s">
        <v>103</v>
      </c>
      <c r="F40">
        <v>1900</v>
      </c>
    </row>
    <row r="41" spans="1:6">
      <c r="A41" t="s">
        <v>125</v>
      </c>
      <c r="B41" t="s">
        <v>49</v>
      </c>
      <c r="C41" t="s">
        <v>117</v>
      </c>
      <c r="D41" t="s">
        <v>122</v>
      </c>
      <c r="E41" t="s">
        <v>104</v>
      </c>
      <c r="F41">
        <v>1700</v>
      </c>
    </row>
    <row r="42" spans="1:6">
      <c r="A42" t="s">
        <v>125</v>
      </c>
      <c r="B42" t="s">
        <v>49</v>
      </c>
      <c r="C42" t="s">
        <v>117</v>
      </c>
      <c r="D42" t="s">
        <v>123</v>
      </c>
      <c r="E42" t="s">
        <v>111</v>
      </c>
      <c r="F42">
        <v>50000</v>
      </c>
    </row>
    <row r="43" spans="1:6">
      <c r="A43" t="s">
        <v>125</v>
      </c>
      <c r="B43" t="s">
        <v>49</v>
      </c>
      <c r="C43" t="s">
        <v>117</v>
      </c>
      <c r="D43" t="s">
        <v>118</v>
      </c>
      <c r="E43" t="s">
        <v>111</v>
      </c>
      <c r="F43">
        <v>5.25</v>
      </c>
    </row>
    <row r="44" spans="1:6">
      <c r="A44" t="s">
        <v>125</v>
      </c>
      <c r="B44" t="s">
        <v>49</v>
      </c>
      <c r="C44" t="s">
        <v>117</v>
      </c>
      <c r="D44" t="s">
        <v>119</v>
      </c>
      <c r="E44" t="s">
        <v>111</v>
      </c>
      <c r="F44">
        <v>1</v>
      </c>
    </row>
    <row r="45" spans="1:6">
      <c r="A45" t="s">
        <v>125</v>
      </c>
      <c r="B45" t="s">
        <v>51</v>
      </c>
      <c r="C45" t="s">
        <v>117</v>
      </c>
      <c r="D45" t="s">
        <v>122</v>
      </c>
      <c r="E45" t="s">
        <v>111</v>
      </c>
      <c r="F45">
        <v>2000</v>
      </c>
    </row>
    <row r="46" spans="1:6">
      <c r="A46" t="s">
        <v>125</v>
      </c>
      <c r="B46" t="s">
        <v>51</v>
      </c>
      <c r="C46" t="s">
        <v>117</v>
      </c>
      <c r="D46" t="s">
        <v>123</v>
      </c>
      <c r="E46" t="s">
        <v>111</v>
      </c>
      <c r="F46">
        <v>570000</v>
      </c>
    </row>
    <row r="47" spans="1:6">
      <c r="A47" t="s">
        <v>125</v>
      </c>
      <c r="B47" t="s">
        <v>51</v>
      </c>
      <c r="C47" t="s">
        <v>117</v>
      </c>
      <c r="D47" t="s">
        <v>126</v>
      </c>
      <c r="E47" t="s">
        <v>111</v>
      </c>
      <c r="F47">
        <v>10</v>
      </c>
    </row>
    <row r="48" spans="1:6">
      <c r="A48" t="s">
        <v>125</v>
      </c>
      <c r="B48" t="s">
        <v>51</v>
      </c>
      <c r="C48" t="s">
        <v>117</v>
      </c>
      <c r="D48" t="s">
        <v>118</v>
      </c>
      <c r="E48" t="s">
        <v>111</v>
      </c>
      <c r="F48">
        <v>10</v>
      </c>
    </row>
    <row r="49" spans="1:6">
      <c r="A49" t="s">
        <v>125</v>
      </c>
      <c r="B49" t="s">
        <v>51</v>
      </c>
      <c r="C49" t="s">
        <v>117</v>
      </c>
      <c r="D49" t="s">
        <v>119</v>
      </c>
      <c r="E49" t="s">
        <v>103</v>
      </c>
      <c r="F49">
        <v>2.0099999999999998</v>
      </c>
    </row>
    <row r="50" spans="1:6">
      <c r="A50" t="s">
        <v>125</v>
      </c>
      <c r="B50" t="s">
        <v>51</v>
      </c>
      <c r="C50" t="s">
        <v>117</v>
      </c>
      <c r="D50" t="s">
        <v>119</v>
      </c>
      <c r="E50" t="s">
        <v>112</v>
      </c>
      <c r="F50">
        <v>2.09</v>
      </c>
    </row>
    <row r="51" spans="1:6">
      <c r="A51" t="s">
        <v>125</v>
      </c>
      <c r="B51" t="s">
        <v>51</v>
      </c>
      <c r="C51" t="s">
        <v>117</v>
      </c>
      <c r="D51" t="s">
        <v>119</v>
      </c>
      <c r="E51" t="s">
        <v>104</v>
      </c>
      <c r="F51">
        <v>1.69</v>
      </c>
    </row>
    <row r="52" spans="1:6">
      <c r="A52" t="s">
        <v>125</v>
      </c>
      <c r="B52" t="s">
        <v>53</v>
      </c>
      <c r="C52" t="s">
        <v>117</v>
      </c>
      <c r="D52" t="s">
        <v>122</v>
      </c>
      <c r="E52" t="s">
        <v>103</v>
      </c>
      <c r="F52">
        <v>22500</v>
      </c>
    </row>
    <row r="53" spans="1:6">
      <c r="A53" t="s">
        <v>125</v>
      </c>
      <c r="B53" t="s">
        <v>53</v>
      </c>
      <c r="C53" t="s">
        <v>117</v>
      </c>
      <c r="D53" t="s">
        <v>122</v>
      </c>
      <c r="E53" t="s">
        <v>112</v>
      </c>
      <c r="F53">
        <v>21800</v>
      </c>
    </row>
    <row r="54" spans="1:6">
      <c r="A54" t="s">
        <v>125</v>
      </c>
      <c r="B54" t="s">
        <v>53</v>
      </c>
      <c r="C54" t="s">
        <v>117</v>
      </c>
      <c r="D54" t="s">
        <v>122</v>
      </c>
      <c r="E54" t="s">
        <v>104</v>
      </c>
      <c r="F54">
        <v>21100</v>
      </c>
    </row>
    <row r="55" spans="1:6">
      <c r="A55" t="s">
        <v>125</v>
      </c>
      <c r="B55" t="s">
        <v>53</v>
      </c>
      <c r="C55" t="s">
        <v>117</v>
      </c>
      <c r="D55" t="s">
        <v>123</v>
      </c>
      <c r="E55" t="s">
        <v>103</v>
      </c>
      <c r="F55">
        <v>2690000</v>
      </c>
    </row>
    <row r="56" spans="1:6">
      <c r="A56" t="s">
        <v>125</v>
      </c>
      <c r="B56" t="s">
        <v>53</v>
      </c>
      <c r="C56" t="s">
        <v>117</v>
      </c>
      <c r="D56" t="s">
        <v>123</v>
      </c>
      <c r="E56" t="s">
        <v>112</v>
      </c>
      <c r="F56">
        <v>2610000</v>
      </c>
    </row>
    <row r="57" spans="1:6">
      <c r="A57" t="s">
        <v>125</v>
      </c>
      <c r="B57" t="s">
        <v>53</v>
      </c>
      <c r="C57" t="s">
        <v>117</v>
      </c>
      <c r="D57" t="s">
        <v>123</v>
      </c>
      <c r="E57" t="s">
        <v>104</v>
      </c>
      <c r="F57">
        <v>2530000</v>
      </c>
    </row>
    <row r="58" spans="1:6">
      <c r="A58" t="s">
        <v>125</v>
      </c>
      <c r="B58" t="s">
        <v>53</v>
      </c>
      <c r="C58" t="s">
        <v>117</v>
      </c>
      <c r="D58" t="s">
        <v>118</v>
      </c>
      <c r="E58" t="s">
        <v>103</v>
      </c>
      <c r="F58">
        <v>13.1</v>
      </c>
    </row>
    <row r="59" spans="1:6">
      <c r="A59" t="s">
        <v>125</v>
      </c>
      <c r="B59" t="s">
        <v>53</v>
      </c>
      <c r="C59" t="s">
        <v>117</v>
      </c>
      <c r="D59" t="s">
        <v>118</v>
      </c>
      <c r="E59" t="s">
        <v>112</v>
      </c>
      <c r="F59">
        <v>13.1</v>
      </c>
    </row>
    <row r="60" spans="1:6">
      <c r="A60" t="s">
        <v>125</v>
      </c>
      <c r="B60" t="s">
        <v>53</v>
      </c>
      <c r="C60" t="s">
        <v>117</v>
      </c>
      <c r="D60" t="s">
        <v>118</v>
      </c>
      <c r="E60" t="s">
        <v>104</v>
      </c>
      <c r="F60">
        <v>13</v>
      </c>
    </row>
    <row r="61" spans="1:6">
      <c r="A61" t="s">
        <v>125</v>
      </c>
      <c r="B61" t="s">
        <v>53</v>
      </c>
      <c r="C61" t="s">
        <v>117</v>
      </c>
      <c r="D61" t="s">
        <v>119</v>
      </c>
      <c r="E61" t="s">
        <v>103</v>
      </c>
      <c r="F61">
        <v>4.5999999999999996</v>
      </c>
    </row>
    <row r="62" spans="1:6">
      <c r="A62" t="s">
        <v>125</v>
      </c>
      <c r="B62" t="s">
        <v>53</v>
      </c>
      <c r="C62" t="s">
        <v>117</v>
      </c>
      <c r="D62" t="s">
        <v>119</v>
      </c>
      <c r="E62" t="s">
        <v>112</v>
      </c>
      <c r="F62">
        <v>4.5999999999999996</v>
      </c>
    </row>
    <row r="63" spans="1:6">
      <c r="A63" t="s">
        <v>125</v>
      </c>
      <c r="B63" t="s">
        <v>53</v>
      </c>
      <c r="C63" t="s">
        <v>117</v>
      </c>
      <c r="D63" t="s">
        <v>119</v>
      </c>
      <c r="E63" t="s">
        <v>104</v>
      </c>
      <c r="F63">
        <v>4.3</v>
      </c>
    </row>
    <row r="64" spans="1:6">
      <c r="A64" t="s">
        <v>125</v>
      </c>
      <c r="B64" t="s">
        <v>55</v>
      </c>
      <c r="C64" t="s">
        <v>117</v>
      </c>
      <c r="D64" t="s">
        <v>122</v>
      </c>
      <c r="E64" t="s">
        <v>103</v>
      </c>
      <c r="F64">
        <v>16300</v>
      </c>
    </row>
    <row r="65" spans="1:6">
      <c r="A65" t="s">
        <v>125</v>
      </c>
      <c r="B65" t="s">
        <v>55</v>
      </c>
      <c r="C65" t="s">
        <v>117</v>
      </c>
      <c r="D65" t="s">
        <v>122</v>
      </c>
      <c r="E65" t="s">
        <v>112</v>
      </c>
      <c r="F65">
        <v>15800</v>
      </c>
    </row>
    <row r="66" spans="1:6">
      <c r="A66" t="s">
        <v>125</v>
      </c>
      <c r="B66" t="s">
        <v>55</v>
      </c>
      <c r="C66" t="s">
        <v>117</v>
      </c>
      <c r="D66" t="s">
        <v>122</v>
      </c>
      <c r="E66" t="s">
        <v>104</v>
      </c>
      <c r="F66">
        <v>15300</v>
      </c>
    </row>
    <row r="67" spans="1:6">
      <c r="A67" t="s">
        <v>125</v>
      </c>
      <c r="B67" t="s">
        <v>55</v>
      </c>
      <c r="C67" t="s">
        <v>117</v>
      </c>
      <c r="D67" t="s">
        <v>123</v>
      </c>
      <c r="E67" t="s">
        <v>103</v>
      </c>
      <c r="F67">
        <v>1970000</v>
      </c>
    </row>
    <row r="68" spans="1:6">
      <c r="A68" t="s">
        <v>125</v>
      </c>
      <c r="B68" t="s">
        <v>55</v>
      </c>
      <c r="C68" t="s">
        <v>117</v>
      </c>
      <c r="D68" t="s">
        <v>123</v>
      </c>
      <c r="E68" t="s">
        <v>112</v>
      </c>
      <c r="F68">
        <v>1910000</v>
      </c>
    </row>
    <row r="69" spans="1:6">
      <c r="A69" t="s">
        <v>125</v>
      </c>
      <c r="B69" t="s">
        <v>55</v>
      </c>
      <c r="C69" t="s">
        <v>117</v>
      </c>
      <c r="D69" t="s">
        <v>123</v>
      </c>
      <c r="E69" t="s">
        <v>104</v>
      </c>
      <c r="F69">
        <v>1850000</v>
      </c>
    </row>
    <row r="70" spans="1:6">
      <c r="A70" t="s">
        <v>125</v>
      </c>
      <c r="B70" t="s">
        <v>55</v>
      </c>
      <c r="C70" t="s">
        <v>117</v>
      </c>
      <c r="D70" t="s">
        <v>118</v>
      </c>
      <c r="E70" t="s">
        <v>103</v>
      </c>
      <c r="F70">
        <v>17.399999999999999</v>
      </c>
    </row>
    <row r="71" spans="1:6">
      <c r="A71" t="s">
        <v>125</v>
      </c>
      <c r="B71" t="s">
        <v>55</v>
      </c>
      <c r="C71" t="s">
        <v>117</v>
      </c>
      <c r="D71" t="s">
        <v>118</v>
      </c>
      <c r="E71" t="s">
        <v>112</v>
      </c>
      <c r="F71">
        <v>17.399999999999999</v>
      </c>
    </row>
    <row r="72" spans="1:6">
      <c r="A72" t="s">
        <v>125</v>
      </c>
      <c r="B72" t="s">
        <v>55</v>
      </c>
      <c r="C72" t="s">
        <v>117</v>
      </c>
      <c r="D72" t="s">
        <v>118</v>
      </c>
      <c r="E72" t="s">
        <v>104</v>
      </c>
      <c r="F72">
        <v>17.3</v>
      </c>
    </row>
    <row r="73" spans="1:6">
      <c r="A73" t="s">
        <v>125</v>
      </c>
      <c r="B73" t="s">
        <v>55</v>
      </c>
      <c r="C73" t="s">
        <v>117</v>
      </c>
      <c r="D73" t="s">
        <v>119</v>
      </c>
      <c r="E73" t="s">
        <v>103</v>
      </c>
      <c r="F73">
        <v>2.9</v>
      </c>
    </row>
    <row r="74" spans="1:6">
      <c r="A74" t="s">
        <v>125</v>
      </c>
      <c r="B74" t="s">
        <v>55</v>
      </c>
      <c r="C74" t="s">
        <v>117</v>
      </c>
      <c r="D74" t="s">
        <v>119</v>
      </c>
      <c r="E74" t="s">
        <v>112</v>
      </c>
      <c r="F74">
        <v>2.9</v>
      </c>
    </row>
    <row r="75" spans="1:6">
      <c r="A75" t="s">
        <v>125</v>
      </c>
      <c r="B75" t="s">
        <v>55</v>
      </c>
      <c r="C75" t="s">
        <v>117</v>
      </c>
      <c r="D75" t="s">
        <v>119</v>
      </c>
      <c r="E75" t="s">
        <v>104</v>
      </c>
      <c r="F75">
        <v>2.8</v>
      </c>
    </row>
    <row r="76" spans="1:6">
      <c r="A76" t="s">
        <v>125</v>
      </c>
      <c r="B76" t="s">
        <v>57</v>
      </c>
      <c r="C76" t="s">
        <v>117</v>
      </c>
      <c r="D76" t="s">
        <v>122</v>
      </c>
      <c r="E76" t="s">
        <v>111</v>
      </c>
      <c r="F76">
        <v>4000</v>
      </c>
    </row>
    <row r="77" spans="1:6">
      <c r="A77" t="s">
        <v>125</v>
      </c>
      <c r="B77" t="s">
        <v>57</v>
      </c>
      <c r="C77" t="s">
        <v>117</v>
      </c>
      <c r="D77" t="s">
        <v>123</v>
      </c>
      <c r="E77" t="s">
        <v>111</v>
      </c>
      <c r="F77">
        <v>380000</v>
      </c>
    </row>
    <row r="78" spans="1:6">
      <c r="A78" t="s">
        <v>125</v>
      </c>
      <c r="B78" t="s">
        <v>57</v>
      </c>
      <c r="C78" t="s">
        <v>117</v>
      </c>
      <c r="D78" t="s">
        <v>126</v>
      </c>
      <c r="E78" t="s">
        <v>111</v>
      </c>
      <c r="F78">
        <v>10</v>
      </c>
    </row>
    <row r="79" spans="1:6">
      <c r="A79" t="s">
        <v>125</v>
      </c>
      <c r="B79" t="s">
        <v>57</v>
      </c>
      <c r="C79" t="s">
        <v>117</v>
      </c>
      <c r="D79" t="s">
        <v>118</v>
      </c>
      <c r="E79" t="s">
        <v>111</v>
      </c>
      <c r="F79">
        <v>20</v>
      </c>
    </row>
    <row r="80" spans="1:6">
      <c r="A80" t="s">
        <v>125</v>
      </c>
      <c r="B80" t="s">
        <v>57</v>
      </c>
      <c r="C80" t="s">
        <v>117</v>
      </c>
      <c r="D80" t="s">
        <v>119</v>
      </c>
      <c r="E80" t="s">
        <v>103</v>
      </c>
      <c r="F80">
        <v>1.51</v>
      </c>
    </row>
    <row r="81" spans="1:6">
      <c r="A81" t="s">
        <v>125</v>
      </c>
      <c r="B81" t="s">
        <v>57</v>
      </c>
      <c r="C81" t="s">
        <v>117</v>
      </c>
      <c r="D81" t="s">
        <v>119</v>
      </c>
      <c r="E81" t="s">
        <v>112</v>
      </c>
      <c r="F81">
        <v>1.59</v>
      </c>
    </row>
    <row r="82" spans="1:6">
      <c r="A82" t="s">
        <v>125</v>
      </c>
      <c r="B82" t="s">
        <v>57</v>
      </c>
      <c r="C82" t="s">
        <v>117</v>
      </c>
      <c r="D82" t="s">
        <v>119</v>
      </c>
      <c r="E82" t="s">
        <v>104</v>
      </c>
      <c r="F82">
        <v>1.67</v>
      </c>
    </row>
    <row r="83" spans="1:6">
      <c r="A83" t="s">
        <v>125</v>
      </c>
      <c r="B83" t="s">
        <v>60</v>
      </c>
      <c r="C83" t="s">
        <v>117</v>
      </c>
      <c r="D83" t="s">
        <v>122</v>
      </c>
      <c r="E83" t="s">
        <v>111</v>
      </c>
      <c r="F83">
        <v>28000</v>
      </c>
    </row>
    <row r="84" spans="1:6">
      <c r="A84" t="s">
        <v>125</v>
      </c>
      <c r="B84" t="s">
        <v>60</v>
      </c>
      <c r="C84" t="s">
        <v>117</v>
      </c>
      <c r="D84" t="s">
        <v>123</v>
      </c>
      <c r="E84" t="s">
        <v>111</v>
      </c>
      <c r="F84">
        <v>1000000</v>
      </c>
    </row>
    <row r="85" spans="1:6">
      <c r="A85" t="s">
        <v>125</v>
      </c>
      <c r="B85" t="s">
        <v>60</v>
      </c>
      <c r="C85" t="s">
        <v>117</v>
      </c>
      <c r="D85" t="s">
        <v>127</v>
      </c>
      <c r="E85" t="s">
        <v>111</v>
      </c>
      <c r="F85">
        <v>6.6666666666666662E-3</v>
      </c>
    </row>
    <row r="86" spans="1:6">
      <c r="A86" t="s">
        <v>125</v>
      </c>
      <c r="B86" t="s">
        <v>60</v>
      </c>
      <c r="C86" t="s">
        <v>117</v>
      </c>
      <c r="D86" t="s">
        <v>118</v>
      </c>
      <c r="E86" t="s">
        <v>111</v>
      </c>
      <c r="F86">
        <v>200</v>
      </c>
    </row>
    <row r="87" spans="1:6">
      <c r="A87" t="s">
        <v>125</v>
      </c>
      <c r="B87" t="s">
        <v>60</v>
      </c>
      <c r="C87" t="s">
        <v>117</v>
      </c>
      <c r="D87" t="s">
        <v>119</v>
      </c>
      <c r="E87" t="s">
        <v>111</v>
      </c>
      <c r="F87">
        <v>1.2</v>
      </c>
    </row>
    <row r="88" spans="1:6">
      <c r="A88" t="s">
        <v>125</v>
      </c>
      <c r="B88" t="s">
        <v>62</v>
      </c>
      <c r="C88" t="s">
        <v>117</v>
      </c>
      <c r="D88" t="s">
        <v>118</v>
      </c>
      <c r="E88" t="s">
        <v>111</v>
      </c>
      <c r="F88">
        <v>50</v>
      </c>
    </row>
    <row r="89" spans="1:6">
      <c r="A89" t="s">
        <v>125</v>
      </c>
      <c r="B89" t="s">
        <v>62</v>
      </c>
      <c r="C89" t="s">
        <v>117</v>
      </c>
      <c r="D89" t="s">
        <v>119</v>
      </c>
      <c r="E89" t="s">
        <v>111</v>
      </c>
      <c r="F89">
        <v>1.2</v>
      </c>
    </row>
    <row r="90" spans="1:6">
      <c r="A90" t="s">
        <v>125</v>
      </c>
      <c r="B90" t="s">
        <v>70</v>
      </c>
      <c r="C90" t="s">
        <v>117</v>
      </c>
      <c r="D90" t="s">
        <v>122</v>
      </c>
      <c r="E90" t="s">
        <v>111</v>
      </c>
      <c r="F90">
        <v>0.04</v>
      </c>
    </row>
    <row r="91" spans="1:6">
      <c r="A91" t="s">
        <v>125</v>
      </c>
      <c r="B91" t="s">
        <v>70</v>
      </c>
      <c r="C91" t="s">
        <v>117</v>
      </c>
      <c r="D91" t="s">
        <v>123</v>
      </c>
      <c r="E91" t="s">
        <v>103</v>
      </c>
      <c r="F91">
        <v>180000</v>
      </c>
    </row>
    <row r="92" spans="1:6">
      <c r="A92" t="s">
        <v>125</v>
      </c>
      <c r="B92" t="s">
        <v>70</v>
      </c>
      <c r="C92" t="s">
        <v>117</v>
      </c>
      <c r="D92" t="s">
        <v>123</v>
      </c>
      <c r="E92" t="s">
        <v>104</v>
      </c>
      <c r="F92">
        <v>170000</v>
      </c>
    </row>
    <row r="93" spans="1:6">
      <c r="A93" t="s">
        <v>125</v>
      </c>
      <c r="B93" t="s">
        <v>70</v>
      </c>
      <c r="C93" t="s">
        <v>117</v>
      </c>
      <c r="D93" t="s">
        <v>119</v>
      </c>
      <c r="E93" t="s">
        <v>103</v>
      </c>
      <c r="F93">
        <v>0.3</v>
      </c>
    </row>
    <row r="94" spans="1:6">
      <c r="A94" t="s">
        <v>125</v>
      </c>
      <c r="B94" t="s">
        <v>70</v>
      </c>
      <c r="C94" t="s">
        <v>117</v>
      </c>
      <c r="D94" t="s">
        <v>119</v>
      </c>
      <c r="E94" t="s">
        <v>104</v>
      </c>
      <c r="F94">
        <v>0.35</v>
      </c>
    </row>
    <row r="95" spans="1:6">
      <c r="A95" t="s">
        <v>100</v>
      </c>
      <c r="B95" t="s">
        <v>26</v>
      </c>
      <c r="C95" t="s">
        <v>117</v>
      </c>
      <c r="D95" t="s">
        <v>122</v>
      </c>
      <c r="E95" t="s">
        <v>103</v>
      </c>
      <c r="F95">
        <v>117000</v>
      </c>
    </row>
    <row r="96" spans="1:6">
      <c r="A96" t="s">
        <v>100</v>
      </c>
      <c r="B96" t="s">
        <v>26</v>
      </c>
      <c r="C96" t="s">
        <v>117</v>
      </c>
      <c r="D96" t="s">
        <v>122</v>
      </c>
      <c r="E96" t="s">
        <v>104</v>
      </c>
      <c r="F96">
        <v>108000</v>
      </c>
    </row>
    <row r="97" spans="1:6">
      <c r="A97" t="s">
        <v>100</v>
      </c>
      <c r="B97" t="s">
        <v>26</v>
      </c>
      <c r="C97" t="s">
        <v>117</v>
      </c>
      <c r="D97" t="s">
        <v>123</v>
      </c>
      <c r="E97" t="s">
        <v>103</v>
      </c>
      <c r="F97">
        <v>2900000</v>
      </c>
    </row>
    <row r="98" spans="1:6">
      <c r="A98" t="s">
        <v>100</v>
      </c>
      <c r="B98" t="s">
        <v>26</v>
      </c>
      <c r="C98" t="s">
        <v>117</v>
      </c>
      <c r="D98" t="s">
        <v>123</v>
      </c>
      <c r="E98" t="s">
        <v>104</v>
      </c>
      <c r="F98">
        <v>2700000</v>
      </c>
    </row>
    <row r="99" spans="1:6">
      <c r="A99" t="s">
        <v>100</v>
      </c>
      <c r="B99" t="s">
        <v>26</v>
      </c>
      <c r="C99" t="s">
        <v>117</v>
      </c>
      <c r="D99" t="s">
        <v>118</v>
      </c>
      <c r="E99" t="s">
        <v>103</v>
      </c>
      <c r="F99">
        <v>24.7</v>
      </c>
    </row>
    <row r="100" spans="1:6">
      <c r="A100" t="s">
        <v>100</v>
      </c>
      <c r="B100" t="s">
        <v>26</v>
      </c>
      <c r="C100" t="s">
        <v>117</v>
      </c>
      <c r="D100" t="s">
        <v>118</v>
      </c>
      <c r="E100" t="s">
        <v>104</v>
      </c>
      <c r="F100">
        <v>24.4</v>
      </c>
    </row>
    <row r="101" spans="1:6">
      <c r="A101" t="s">
        <v>100</v>
      </c>
      <c r="B101" t="s">
        <v>26</v>
      </c>
      <c r="C101" t="s">
        <v>117</v>
      </c>
      <c r="D101" t="s">
        <v>119</v>
      </c>
      <c r="E101" t="s">
        <v>111</v>
      </c>
      <c r="F101">
        <v>1.9</v>
      </c>
    </row>
    <row r="102" spans="1:6">
      <c r="A102" t="s">
        <v>100</v>
      </c>
      <c r="B102" t="s">
        <v>27</v>
      </c>
      <c r="C102" t="s">
        <v>117</v>
      </c>
      <c r="D102" t="s">
        <v>122</v>
      </c>
      <c r="E102" t="s">
        <v>103</v>
      </c>
      <c r="F102">
        <v>117000</v>
      </c>
    </row>
    <row r="103" spans="1:6">
      <c r="A103" t="s">
        <v>100</v>
      </c>
      <c r="B103" t="s">
        <v>27</v>
      </c>
      <c r="C103" t="s">
        <v>117</v>
      </c>
      <c r="D103" t="s">
        <v>122</v>
      </c>
      <c r="E103" t="s">
        <v>104</v>
      </c>
      <c r="F103">
        <v>108000</v>
      </c>
    </row>
    <row r="104" spans="1:6">
      <c r="A104" t="s">
        <v>100</v>
      </c>
      <c r="B104" t="s">
        <v>27</v>
      </c>
      <c r="C104" t="s">
        <v>117</v>
      </c>
      <c r="D104" t="s">
        <v>123</v>
      </c>
      <c r="E104" t="s">
        <v>103</v>
      </c>
      <c r="F104">
        <v>2900000</v>
      </c>
    </row>
    <row r="105" spans="1:6">
      <c r="A105" t="s">
        <v>100</v>
      </c>
      <c r="B105" t="s">
        <v>27</v>
      </c>
      <c r="C105" t="s">
        <v>117</v>
      </c>
      <c r="D105" t="s">
        <v>123</v>
      </c>
      <c r="E105" t="s">
        <v>104</v>
      </c>
      <c r="F105">
        <v>2700000</v>
      </c>
    </row>
    <row r="106" spans="1:6">
      <c r="A106" t="s">
        <v>100</v>
      </c>
      <c r="B106" t="s">
        <v>27</v>
      </c>
      <c r="C106" t="s">
        <v>117</v>
      </c>
      <c r="D106" t="s">
        <v>118</v>
      </c>
      <c r="E106" t="s">
        <v>103</v>
      </c>
      <c r="F106">
        <v>24.7</v>
      </c>
    </row>
    <row r="107" spans="1:6">
      <c r="A107" t="s">
        <v>100</v>
      </c>
      <c r="B107" t="s">
        <v>27</v>
      </c>
      <c r="C107" t="s">
        <v>117</v>
      </c>
      <c r="D107" t="s">
        <v>118</v>
      </c>
      <c r="E107" t="s">
        <v>104</v>
      </c>
      <c r="F107">
        <v>24.4</v>
      </c>
    </row>
    <row r="108" spans="1:6">
      <c r="A108" t="s">
        <v>100</v>
      </c>
      <c r="B108" t="s">
        <v>27</v>
      </c>
      <c r="C108" t="s">
        <v>117</v>
      </c>
      <c r="D108" t="s">
        <v>119</v>
      </c>
      <c r="E108" t="s">
        <v>111</v>
      </c>
      <c r="F108">
        <v>1.9</v>
      </c>
    </row>
    <row r="109" spans="1:6">
      <c r="A109" t="s">
        <v>100</v>
      </c>
      <c r="B109" t="s">
        <v>32</v>
      </c>
      <c r="C109" t="s">
        <v>117</v>
      </c>
      <c r="D109" t="s">
        <v>122</v>
      </c>
      <c r="E109" t="s">
        <v>103</v>
      </c>
      <c r="F109">
        <v>27800</v>
      </c>
    </row>
    <row r="110" spans="1:6">
      <c r="A110" t="s">
        <v>100</v>
      </c>
      <c r="B110" t="s">
        <v>32</v>
      </c>
      <c r="C110" t="s">
        <v>117</v>
      </c>
      <c r="D110" s="1" t="s">
        <v>122</v>
      </c>
      <c r="E110" s="1" t="s">
        <v>104</v>
      </c>
      <c r="F110" s="1">
        <v>26000</v>
      </c>
    </row>
    <row r="111" spans="1:6">
      <c r="A111" t="s">
        <v>100</v>
      </c>
      <c r="B111" t="s">
        <v>32</v>
      </c>
      <c r="C111" t="s">
        <v>117</v>
      </c>
      <c r="D111" t="s">
        <v>123</v>
      </c>
      <c r="E111" t="s">
        <v>103</v>
      </c>
      <c r="F111">
        <v>830000</v>
      </c>
    </row>
    <row r="112" spans="1:6">
      <c r="A112" t="s">
        <v>100</v>
      </c>
      <c r="B112" t="s">
        <v>32</v>
      </c>
      <c r="C112" t="s">
        <v>117</v>
      </c>
      <c r="D112" s="1" t="s">
        <v>123</v>
      </c>
      <c r="E112" s="1" t="s">
        <v>104</v>
      </c>
      <c r="F112" s="1">
        <v>800000</v>
      </c>
    </row>
    <row r="113" spans="1:6">
      <c r="A113" t="s">
        <v>100</v>
      </c>
      <c r="B113" t="s">
        <v>32</v>
      </c>
      <c r="C113" t="s">
        <v>117</v>
      </c>
      <c r="D113" t="s">
        <v>118</v>
      </c>
      <c r="E113" t="s">
        <v>111</v>
      </c>
      <c r="F113">
        <v>300</v>
      </c>
    </row>
    <row r="114" spans="1:6">
      <c r="A114" t="s">
        <v>100</v>
      </c>
      <c r="B114" t="s">
        <v>32</v>
      </c>
      <c r="C114" t="s">
        <v>117</v>
      </c>
      <c r="D114" t="s">
        <v>119</v>
      </c>
      <c r="E114" t="s">
        <v>103</v>
      </c>
      <c r="F114">
        <v>4.2</v>
      </c>
    </row>
    <row r="115" spans="1:6">
      <c r="A115" t="s">
        <v>100</v>
      </c>
      <c r="B115" t="s">
        <v>32</v>
      </c>
      <c r="C115" t="s">
        <v>117</v>
      </c>
      <c r="D115" s="1" t="s">
        <v>119</v>
      </c>
      <c r="E115" s="1" t="s">
        <v>104</v>
      </c>
      <c r="F115" s="1">
        <v>4</v>
      </c>
    </row>
    <row r="116" spans="1:6">
      <c r="A116" t="s">
        <v>100</v>
      </c>
      <c r="B116" t="s">
        <v>33</v>
      </c>
      <c r="C116" t="s">
        <v>117</v>
      </c>
      <c r="D116" t="s">
        <v>122</v>
      </c>
      <c r="E116" t="s">
        <v>103</v>
      </c>
      <c r="F116">
        <v>27800</v>
      </c>
    </row>
    <row r="117" spans="1:6">
      <c r="A117" t="s">
        <v>100</v>
      </c>
      <c r="B117" t="s">
        <v>33</v>
      </c>
      <c r="C117" t="s">
        <v>117</v>
      </c>
      <c r="D117" t="s">
        <v>122</v>
      </c>
      <c r="E117" t="s">
        <v>104</v>
      </c>
      <c r="F117">
        <v>26000</v>
      </c>
    </row>
    <row r="118" spans="1:6">
      <c r="A118" t="s">
        <v>100</v>
      </c>
      <c r="B118" t="s">
        <v>33</v>
      </c>
      <c r="C118" t="s">
        <v>117</v>
      </c>
      <c r="D118" t="s">
        <v>123</v>
      </c>
      <c r="E118" t="s">
        <v>103</v>
      </c>
      <c r="F118">
        <v>1200000</v>
      </c>
    </row>
    <row r="119" spans="1:6">
      <c r="A119" t="s">
        <v>100</v>
      </c>
      <c r="B119" t="s">
        <v>33</v>
      </c>
      <c r="C119" t="s">
        <v>117</v>
      </c>
      <c r="D119" t="s">
        <v>123</v>
      </c>
      <c r="E119" t="s">
        <v>104</v>
      </c>
      <c r="F119">
        <v>1100000</v>
      </c>
    </row>
    <row r="120" spans="1:6">
      <c r="A120" t="s">
        <v>100</v>
      </c>
      <c r="B120" t="s">
        <v>33</v>
      </c>
      <c r="C120" t="s">
        <v>117</v>
      </c>
      <c r="D120" t="s">
        <v>118</v>
      </c>
      <c r="E120" t="s">
        <v>111</v>
      </c>
      <c r="F120">
        <v>55</v>
      </c>
    </row>
    <row r="121" spans="1:6">
      <c r="A121" t="s">
        <v>100</v>
      </c>
      <c r="B121" t="s">
        <v>33</v>
      </c>
      <c r="C121" t="s">
        <v>117</v>
      </c>
      <c r="D121" t="s">
        <v>119</v>
      </c>
      <c r="E121" t="s">
        <v>103</v>
      </c>
      <c r="F121">
        <v>4.2</v>
      </c>
    </row>
    <row r="122" spans="1:6">
      <c r="A122" t="s">
        <v>100</v>
      </c>
      <c r="B122" t="s">
        <v>33</v>
      </c>
      <c r="C122" t="s">
        <v>117</v>
      </c>
      <c r="D122" t="s">
        <v>119</v>
      </c>
      <c r="E122" t="s">
        <v>104</v>
      </c>
      <c r="F122">
        <v>4</v>
      </c>
    </row>
    <row r="123" spans="1:6">
      <c r="A123" t="s">
        <v>100</v>
      </c>
      <c r="B123" t="s">
        <v>34</v>
      </c>
      <c r="C123" t="s">
        <v>117</v>
      </c>
      <c r="D123" t="s">
        <v>122</v>
      </c>
      <c r="E123" t="s">
        <v>103</v>
      </c>
      <c r="F123">
        <v>27800</v>
      </c>
    </row>
    <row r="124" spans="1:6">
      <c r="A124" t="s">
        <v>100</v>
      </c>
      <c r="B124" t="s">
        <v>34</v>
      </c>
      <c r="C124" t="s">
        <v>117</v>
      </c>
      <c r="D124" t="s">
        <v>122</v>
      </c>
      <c r="E124" t="s">
        <v>104</v>
      </c>
      <c r="F124">
        <v>26000</v>
      </c>
    </row>
    <row r="125" spans="1:6">
      <c r="A125" t="s">
        <v>100</v>
      </c>
      <c r="B125" t="s">
        <v>34</v>
      </c>
      <c r="C125" t="s">
        <v>117</v>
      </c>
      <c r="D125" t="s">
        <v>123</v>
      </c>
      <c r="E125" t="s">
        <v>103</v>
      </c>
      <c r="F125">
        <v>1200000</v>
      </c>
    </row>
    <row r="126" spans="1:6">
      <c r="A126" t="s">
        <v>100</v>
      </c>
      <c r="B126" t="s">
        <v>34</v>
      </c>
      <c r="C126" t="s">
        <v>117</v>
      </c>
      <c r="D126" t="s">
        <v>123</v>
      </c>
      <c r="E126" t="s">
        <v>104</v>
      </c>
      <c r="F126">
        <v>1100000</v>
      </c>
    </row>
    <row r="127" spans="1:6">
      <c r="A127" t="s">
        <v>100</v>
      </c>
      <c r="B127" t="s">
        <v>34</v>
      </c>
      <c r="C127" t="s">
        <v>117</v>
      </c>
      <c r="D127" t="s">
        <v>118</v>
      </c>
      <c r="E127" t="s">
        <v>111</v>
      </c>
      <c r="F127">
        <v>55</v>
      </c>
    </row>
    <row r="128" spans="1:6">
      <c r="A128" t="s">
        <v>100</v>
      </c>
      <c r="B128" t="s">
        <v>34</v>
      </c>
      <c r="C128" t="s">
        <v>117</v>
      </c>
      <c r="D128" t="s">
        <v>119</v>
      </c>
      <c r="E128" t="s">
        <v>103</v>
      </c>
      <c r="F128">
        <v>4.2</v>
      </c>
    </row>
    <row r="129" spans="1:6">
      <c r="A129" t="s">
        <v>100</v>
      </c>
      <c r="B129" t="s">
        <v>34</v>
      </c>
      <c r="C129" t="s">
        <v>117</v>
      </c>
      <c r="D129" t="s">
        <v>119</v>
      </c>
      <c r="E129" t="s">
        <v>104</v>
      </c>
      <c r="F129">
        <v>4</v>
      </c>
    </row>
    <row r="130" spans="1:6">
      <c r="A130" t="s">
        <v>100</v>
      </c>
      <c r="B130" t="s">
        <v>35</v>
      </c>
      <c r="C130" t="s">
        <v>120</v>
      </c>
      <c r="D130" t="s">
        <v>123</v>
      </c>
      <c r="E130" t="s">
        <v>111</v>
      </c>
      <c r="F130">
        <v>3250000</v>
      </c>
    </row>
    <row r="131" spans="1:6">
      <c r="A131" t="s">
        <v>100</v>
      </c>
      <c r="B131" t="s">
        <v>35</v>
      </c>
      <c r="C131" t="s">
        <v>120</v>
      </c>
      <c r="D131" t="s">
        <v>118</v>
      </c>
      <c r="E131" t="s">
        <v>111</v>
      </c>
      <c r="F131">
        <v>0.3</v>
      </c>
    </row>
    <row r="132" spans="1:6">
      <c r="A132" t="s">
        <v>100</v>
      </c>
      <c r="B132" t="s">
        <v>36</v>
      </c>
      <c r="C132" t="s">
        <v>117</v>
      </c>
      <c r="D132" t="s">
        <v>122</v>
      </c>
      <c r="E132" t="s">
        <v>103</v>
      </c>
      <c r="F132">
        <v>68680</v>
      </c>
    </row>
    <row r="133" spans="1:6">
      <c r="A133" t="s">
        <v>100</v>
      </c>
      <c r="B133" t="s">
        <v>36</v>
      </c>
      <c r="C133" t="s">
        <v>117</v>
      </c>
      <c r="D133" t="s">
        <v>122</v>
      </c>
      <c r="E133" t="s">
        <v>112</v>
      </c>
      <c r="F133">
        <v>61710.000000000007</v>
      </c>
    </row>
    <row r="134" spans="1:6">
      <c r="A134" t="s">
        <v>100</v>
      </c>
      <c r="B134" t="s">
        <v>36</v>
      </c>
      <c r="C134" t="s">
        <v>117</v>
      </c>
      <c r="D134" t="s">
        <v>122</v>
      </c>
      <c r="E134" t="s">
        <v>104</v>
      </c>
      <c r="F134">
        <v>58140.000000000007</v>
      </c>
    </row>
    <row r="135" spans="1:6">
      <c r="A135" t="s">
        <v>100</v>
      </c>
      <c r="B135" t="s">
        <v>36</v>
      </c>
      <c r="C135" t="s">
        <v>117</v>
      </c>
      <c r="D135" t="s">
        <v>123</v>
      </c>
      <c r="E135" t="s">
        <v>103</v>
      </c>
      <c r="F135">
        <v>4040000</v>
      </c>
    </row>
    <row r="136" spans="1:6">
      <c r="A136" t="s">
        <v>100</v>
      </c>
      <c r="B136" t="s">
        <v>36</v>
      </c>
      <c r="C136" t="s">
        <v>117</v>
      </c>
      <c r="D136" t="s">
        <v>123</v>
      </c>
      <c r="E136" t="s">
        <v>112</v>
      </c>
      <c r="F136">
        <v>3630000</v>
      </c>
    </row>
    <row r="137" spans="1:6">
      <c r="A137" t="s">
        <v>100</v>
      </c>
      <c r="B137" t="s">
        <v>36</v>
      </c>
      <c r="C137" t="s">
        <v>117</v>
      </c>
      <c r="D137" t="s">
        <v>123</v>
      </c>
      <c r="E137" t="s">
        <v>104</v>
      </c>
      <c r="F137">
        <v>3420000</v>
      </c>
    </row>
    <row r="138" spans="1:6">
      <c r="A138" t="s">
        <v>100</v>
      </c>
      <c r="B138" t="s">
        <v>36</v>
      </c>
      <c r="C138" t="s">
        <v>117</v>
      </c>
      <c r="D138" t="s">
        <v>118</v>
      </c>
      <c r="E138" t="s">
        <v>111</v>
      </c>
      <c r="F138">
        <v>150</v>
      </c>
    </row>
    <row r="139" spans="1:6">
      <c r="A139" t="s">
        <v>100</v>
      </c>
      <c r="B139" t="s">
        <v>37</v>
      </c>
      <c r="C139" t="s">
        <v>117</v>
      </c>
      <c r="D139" t="s">
        <v>122</v>
      </c>
      <c r="E139" t="s">
        <v>103</v>
      </c>
      <c r="F139">
        <v>60520.000000000007</v>
      </c>
    </row>
    <row r="140" spans="1:6">
      <c r="A140" t="s">
        <v>100</v>
      </c>
      <c r="B140" t="s">
        <v>37</v>
      </c>
      <c r="C140" t="s">
        <v>117</v>
      </c>
      <c r="D140" t="s">
        <v>122</v>
      </c>
      <c r="E140" t="s">
        <v>112</v>
      </c>
      <c r="F140">
        <v>54230.000000000007</v>
      </c>
    </row>
    <row r="141" spans="1:6">
      <c r="A141" t="s">
        <v>100</v>
      </c>
      <c r="B141" t="s">
        <v>37</v>
      </c>
      <c r="C141" t="s">
        <v>117</v>
      </c>
      <c r="D141" t="s">
        <v>122</v>
      </c>
      <c r="E141" t="s">
        <v>104</v>
      </c>
      <c r="F141">
        <v>51170.000000000007</v>
      </c>
    </row>
    <row r="142" spans="1:6">
      <c r="A142" t="s">
        <v>100</v>
      </c>
      <c r="B142" t="s">
        <v>37</v>
      </c>
      <c r="C142" t="s">
        <v>117</v>
      </c>
      <c r="D142" t="s">
        <v>123</v>
      </c>
      <c r="E142" t="s">
        <v>103</v>
      </c>
      <c r="F142">
        <v>3560000</v>
      </c>
    </row>
    <row r="143" spans="1:6">
      <c r="A143" t="s">
        <v>100</v>
      </c>
      <c r="B143" t="s">
        <v>37</v>
      </c>
      <c r="C143" t="s">
        <v>117</v>
      </c>
      <c r="D143" t="s">
        <v>123</v>
      </c>
      <c r="E143" t="s">
        <v>112</v>
      </c>
      <c r="F143">
        <v>3190000</v>
      </c>
    </row>
    <row r="144" spans="1:6">
      <c r="A144" t="s">
        <v>100</v>
      </c>
      <c r="B144" t="s">
        <v>37</v>
      </c>
      <c r="C144" t="s">
        <v>117</v>
      </c>
      <c r="D144" t="s">
        <v>123</v>
      </c>
      <c r="E144" t="s">
        <v>104</v>
      </c>
      <c r="F144">
        <v>3010000</v>
      </c>
    </row>
    <row r="145" spans="1:6">
      <c r="A145" t="s">
        <v>100</v>
      </c>
      <c r="B145" t="s">
        <v>37</v>
      </c>
      <c r="C145" t="s">
        <v>117</v>
      </c>
      <c r="D145" t="s">
        <v>118</v>
      </c>
      <c r="E145" t="s">
        <v>111</v>
      </c>
      <c r="F145">
        <v>100</v>
      </c>
    </row>
    <row r="146" spans="1:6">
      <c r="A146" t="s">
        <v>100</v>
      </c>
      <c r="B146" t="s">
        <v>40</v>
      </c>
      <c r="C146" t="s">
        <v>120</v>
      </c>
      <c r="D146" t="s">
        <v>118</v>
      </c>
      <c r="E146" t="s">
        <v>104</v>
      </c>
      <c r="F146">
        <v>1.730666666666667</v>
      </c>
    </row>
    <row r="147" spans="1:6">
      <c r="A147" t="s">
        <v>100</v>
      </c>
      <c r="B147" t="s">
        <v>44</v>
      </c>
      <c r="C147" t="s">
        <v>117</v>
      </c>
      <c r="D147" t="s">
        <v>122</v>
      </c>
      <c r="E147" t="s">
        <v>103</v>
      </c>
      <c r="F147">
        <v>14950</v>
      </c>
    </row>
    <row r="148" spans="1:6">
      <c r="A148" t="s">
        <v>100</v>
      </c>
      <c r="B148" t="s">
        <v>44</v>
      </c>
      <c r="C148" t="s">
        <v>117</v>
      </c>
      <c r="D148" t="s">
        <v>122</v>
      </c>
      <c r="E148" t="s">
        <v>112</v>
      </c>
      <c r="F148">
        <v>14900</v>
      </c>
    </row>
    <row r="149" spans="1:6">
      <c r="A149" t="s">
        <v>100</v>
      </c>
      <c r="B149" t="s">
        <v>44</v>
      </c>
      <c r="C149" t="s">
        <v>117</v>
      </c>
      <c r="D149" t="s">
        <v>122</v>
      </c>
      <c r="E149" t="s">
        <v>104</v>
      </c>
      <c r="F149">
        <v>14850</v>
      </c>
    </row>
    <row r="150" spans="1:6">
      <c r="A150" t="s">
        <v>100</v>
      </c>
      <c r="B150" t="s">
        <v>44</v>
      </c>
      <c r="C150" t="s">
        <v>117</v>
      </c>
      <c r="D150" t="s">
        <v>123</v>
      </c>
      <c r="E150" t="s">
        <v>103</v>
      </c>
      <c r="F150">
        <v>2990000</v>
      </c>
    </row>
    <row r="151" spans="1:6">
      <c r="A151" t="s">
        <v>100</v>
      </c>
      <c r="B151" t="s">
        <v>44</v>
      </c>
      <c r="C151" t="s">
        <v>117</v>
      </c>
      <c r="D151" t="s">
        <v>123</v>
      </c>
      <c r="E151" t="s">
        <v>112</v>
      </c>
      <c r="F151">
        <v>2980000</v>
      </c>
    </row>
    <row r="152" spans="1:6">
      <c r="A152" t="s">
        <v>100</v>
      </c>
      <c r="B152" t="s">
        <v>44</v>
      </c>
      <c r="C152" t="s">
        <v>117</v>
      </c>
      <c r="D152" t="s">
        <v>123</v>
      </c>
      <c r="E152" t="s">
        <v>104</v>
      </c>
      <c r="F152">
        <v>2970000</v>
      </c>
    </row>
    <row r="153" spans="1:6">
      <c r="A153" t="s">
        <v>100</v>
      </c>
      <c r="B153" t="s">
        <v>44</v>
      </c>
      <c r="C153" t="s">
        <v>117</v>
      </c>
      <c r="D153" t="s">
        <v>118</v>
      </c>
      <c r="E153" t="s">
        <v>111</v>
      </c>
      <c r="F153">
        <v>10</v>
      </c>
    </row>
    <row r="154" spans="1:6">
      <c r="A154" t="s">
        <v>100</v>
      </c>
      <c r="B154" t="s">
        <v>41</v>
      </c>
      <c r="C154" t="s">
        <v>117</v>
      </c>
      <c r="D154" t="s">
        <v>122</v>
      </c>
      <c r="E154" t="s">
        <v>103</v>
      </c>
      <c r="F154">
        <v>11450</v>
      </c>
    </row>
    <row r="155" spans="1:6">
      <c r="A155" t="s">
        <v>100</v>
      </c>
      <c r="B155" t="s">
        <v>41</v>
      </c>
      <c r="C155" t="s">
        <v>117</v>
      </c>
      <c r="D155" t="s">
        <v>122</v>
      </c>
      <c r="E155" t="s">
        <v>112</v>
      </c>
      <c r="F155">
        <v>11400</v>
      </c>
    </row>
    <row r="156" spans="1:6">
      <c r="A156" t="s">
        <v>100</v>
      </c>
      <c r="B156" t="s">
        <v>41</v>
      </c>
      <c r="C156" t="s">
        <v>117</v>
      </c>
      <c r="D156" t="s">
        <v>122</v>
      </c>
      <c r="E156" t="s">
        <v>104</v>
      </c>
      <c r="F156">
        <v>11375</v>
      </c>
    </row>
    <row r="157" spans="1:6">
      <c r="A157" t="s">
        <v>100</v>
      </c>
      <c r="B157" t="s">
        <v>41</v>
      </c>
      <c r="C157" t="s">
        <v>117</v>
      </c>
      <c r="D157" t="s">
        <v>123</v>
      </c>
      <c r="E157" t="s">
        <v>103</v>
      </c>
      <c r="F157">
        <v>2290000</v>
      </c>
    </row>
    <row r="158" spans="1:6">
      <c r="A158" t="s">
        <v>100</v>
      </c>
      <c r="B158" t="s">
        <v>41</v>
      </c>
      <c r="C158" t="s">
        <v>117</v>
      </c>
      <c r="D158" t="s">
        <v>123</v>
      </c>
      <c r="E158" t="s">
        <v>112</v>
      </c>
      <c r="F158">
        <v>2280000</v>
      </c>
    </row>
    <row r="159" spans="1:6">
      <c r="A159" t="s">
        <v>100</v>
      </c>
      <c r="B159" t="s">
        <v>41</v>
      </c>
      <c r="C159" t="s">
        <v>117</v>
      </c>
      <c r="D159" t="s">
        <v>123</v>
      </c>
      <c r="E159" t="s">
        <v>104</v>
      </c>
      <c r="F159">
        <v>2275000</v>
      </c>
    </row>
    <row r="160" spans="1:6">
      <c r="A160" t="s">
        <v>100</v>
      </c>
      <c r="B160" t="s">
        <v>41</v>
      </c>
      <c r="C160" t="s">
        <v>117</v>
      </c>
      <c r="D160" t="s">
        <v>118</v>
      </c>
      <c r="E160" t="s">
        <v>111</v>
      </c>
      <c r="F160">
        <v>200</v>
      </c>
    </row>
    <row r="161" spans="1:6">
      <c r="A161" t="s">
        <v>100</v>
      </c>
      <c r="B161" t="s">
        <v>42</v>
      </c>
      <c r="C161" t="s">
        <v>117</v>
      </c>
      <c r="D161" t="s">
        <v>122</v>
      </c>
      <c r="E161" t="s">
        <v>103</v>
      </c>
      <c r="F161">
        <v>13450</v>
      </c>
    </row>
    <row r="162" spans="1:6">
      <c r="A162" t="s">
        <v>100</v>
      </c>
      <c r="B162" t="s">
        <v>42</v>
      </c>
      <c r="C162" t="s">
        <v>117</v>
      </c>
      <c r="D162" t="s">
        <v>122</v>
      </c>
      <c r="E162" t="s">
        <v>112</v>
      </c>
      <c r="F162">
        <v>13425</v>
      </c>
    </row>
    <row r="163" spans="1:6">
      <c r="A163" t="s">
        <v>100</v>
      </c>
      <c r="B163" t="s">
        <v>42</v>
      </c>
      <c r="C163" t="s">
        <v>117</v>
      </c>
      <c r="D163" t="s">
        <v>122</v>
      </c>
      <c r="E163" t="s">
        <v>104</v>
      </c>
      <c r="F163">
        <v>13425</v>
      </c>
    </row>
    <row r="164" spans="1:6">
      <c r="A164" t="s">
        <v>100</v>
      </c>
      <c r="B164" t="s">
        <v>42</v>
      </c>
      <c r="C164" t="s">
        <v>117</v>
      </c>
      <c r="D164" t="s">
        <v>123</v>
      </c>
      <c r="E164" t="s">
        <v>103</v>
      </c>
      <c r="F164">
        <v>2690000</v>
      </c>
    </row>
    <row r="165" spans="1:6">
      <c r="A165" t="s">
        <v>100</v>
      </c>
      <c r="B165" t="s">
        <v>42</v>
      </c>
      <c r="C165" t="s">
        <v>117</v>
      </c>
      <c r="D165" t="s">
        <v>123</v>
      </c>
      <c r="E165" t="s">
        <v>112</v>
      </c>
      <c r="F165">
        <v>2685000</v>
      </c>
    </row>
    <row r="166" spans="1:6">
      <c r="A166" t="s">
        <v>100</v>
      </c>
      <c r="B166" t="s">
        <v>42</v>
      </c>
      <c r="C166" t="s">
        <v>117</v>
      </c>
      <c r="D166" t="s">
        <v>123</v>
      </c>
      <c r="E166" t="s">
        <v>104</v>
      </c>
      <c r="F166">
        <v>2685000</v>
      </c>
    </row>
    <row r="167" spans="1:6">
      <c r="A167" t="s">
        <v>100</v>
      </c>
      <c r="B167" t="s">
        <v>42</v>
      </c>
      <c r="C167" t="s">
        <v>117</v>
      </c>
      <c r="D167" t="s">
        <v>118</v>
      </c>
      <c r="E167" t="s">
        <v>111</v>
      </c>
      <c r="F167">
        <v>60</v>
      </c>
    </row>
    <row r="168" spans="1:6">
      <c r="A168" t="s">
        <v>100</v>
      </c>
      <c r="B168" t="s">
        <v>43</v>
      </c>
      <c r="C168" t="s">
        <v>117</v>
      </c>
      <c r="D168" t="s">
        <v>122</v>
      </c>
      <c r="E168" t="s">
        <v>103</v>
      </c>
      <c r="F168">
        <v>33550</v>
      </c>
    </row>
    <row r="169" spans="1:6">
      <c r="A169" t="s">
        <v>100</v>
      </c>
      <c r="B169" t="s">
        <v>43</v>
      </c>
      <c r="C169" t="s">
        <v>117</v>
      </c>
      <c r="D169" t="s">
        <v>122</v>
      </c>
      <c r="E169" t="s">
        <v>112</v>
      </c>
      <c r="F169">
        <v>33500</v>
      </c>
    </row>
    <row r="170" spans="1:6">
      <c r="A170" t="s">
        <v>100</v>
      </c>
      <c r="B170" t="s">
        <v>43</v>
      </c>
      <c r="C170" t="s">
        <v>117</v>
      </c>
      <c r="D170" t="s">
        <v>122</v>
      </c>
      <c r="E170" t="s">
        <v>104</v>
      </c>
      <c r="F170">
        <v>33450</v>
      </c>
    </row>
    <row r="171" spans="1:6">
      <c r="A171" t="s">
        <v>100</v>
      </c>
      <c r="B171" t="s">
        <v>43</v>
      </c>
      <c r="C171" t="s">
        <v>117</v>
      </c>
      <c r="D171" t="s">
        <v>123</v>
      </c>
      <c r="E171" t="s">
        <v>103</v>
      </c>
      <c r="F171">
        <v>3355000</v>
      </c>
    </row>
    <row r="172" spans="1:6">
      <c r="A172" t="s">
        <v>100</v>
      </c>
      <c r="B172" t="s">
        <v>43</v>
      </c>
      <c r="C172" t="s">
        <v>117</v>
      </c>
      <c r="D172" t="s">
        <v>123</v>
      </c>
      <c r="E172" t="s">
        <v>112</v>
      </c>
      <c r="F172">
        <v>3350000</v>
      </c>
    </row>
    <row r="173" spans="1:6">
      <c r="A173" t="s">
        <v>100</v>
      </c>
      <c r="B173" t="s">
        <v>43</v>
      </c>
      <c r="C173" t="s">
        <v>117</v>
      </c>
      <c r="D173" t="s">
        <v>123</v>
      </c>
      <c r="E173" t="s">
        <v>104</v>
      </c>
      <c r="F173">
        <v>3345000</v>
      </c>
    </row>
    <row r="174" spans="1:6">
      <c r="A174" t="s">
        <v>100</v>
      </c>
      <c r="B174" t="s">
        <v>43</v>
      </c>
      <c r="C174" t="s">
        <v>117</v>
      </c>
      <c r="D174" t="s">
        <v>118</v>
      </c>
      <c r="E174" t="s">
        <v>111</v>
      </c>
      <c r="F174">
        <v>10</v>
      </c>
    </row>
    <row r="175" spans="1:6">
      <c r="A175" t="s">
        <v>100</v>
      </c>
      <c r="B175" t="s">
        <v>13</v>
      </c>
      <c r="C175" t="s">
        <v>117</v>
      </c>
      <c r="D175" t="s">
        <v>128</v>
      </c>
      <c r="E175" t="s">
        <v>111</v>
      </c>
      <c r="F175">
        <v>63</v>
      </c>
    </row>
    <row r="176" spans="1:6">
      <c r="A176" t="s">
        <v>100</v>
      </c>
      <c r="B176" t="s">
        <v>13</v>
      </c>
      <c r="C176" t="s">
        <v>117</v>
      </c>
      <c r="D176" t="s">
        <v>122</v>
      </c>
      <c r="E176" t="s">
        <v>111</v>
      </c>
      <c r="F176">
        <v>100000</v>
      </c>
    </row>
    <row r="177" spans="1:6">
      <c r="A177" t="s">
        <v>100</v>
      </c>
      <c r="B177" t="s">
        <v>13</v>
      </c>
      <c r="C177" t="s">
        <v>117</v>
      </c>
      <c r="D177" t="s">
        <v>129</v>
      </c>
      <c r="E177" t="s">
        <v>111</v>
      </c>
      <c r="F177">
        <v>4.07</v>
      </c>
    </row>
    <row r="178" spans="1:6">
      <c r="A178" t="s">
        <v>100</v>
      </c>
      <c r="B178" t="s">
        <v>13</v>
      </c>
      <c r="C178" t="s">
        <v>117</v>
      </c>
      <c r="D178" t="s">
        <v>123</v>
      </c>
      <c r="E178" t="s">
        <v>111</v>
      </c>
      <c r="F178">
        <v>4000000</v>
      </c>
    </row>
    <row r="179" spans="1:6">
      <c r="A179" t="s">
        <v>100</v>
      </c>
      <c r="B179" t="s">
        <v>13</v>
      </c>
      <c r="C179" t="s">
        <v>117</v>
      </c>
      <c r="D179" t="s">
        <v>127</v>
      </c>
      <c r="E179" t="s">
        <v>111</v>
      </c>
      <c r="F179">
        <v>6.6666666666666662E-3</v>
      </c>
    </row>
    <row r="180" spans="1:6">
      <c r="A180" t="s">
        <v>100</v>
      </c>
      <c r="B180" t="s">
        <v>13</v>
      </c>
      <c r="C180" t="s">
        <v>117</v>
      </c>
      <c r="D180" t="s">
        <v>118</v>
      </c>
      <c r="E180" t="s">
        <v>111</v>
      </c>
      <c r="F180">
        <v>57</v>
      </c>
    </row>
    <row r="181" spans="1:6">
      <c r="A181" t="s">
        <v>100</v>
      </c>
      <c r="B181" t="s">
        <v>13</v>
      </c>
      <c r="C181" t="s">
        <v>117</v>
      </c>
      <c r="D181" t="s">
        <v>119</v>
      </c>
      <c r="E181" t="s">
        <v>111</v>
      </c>
      <c r="F181">
        <v>4</v>
      </c>
    </row>
    <row r="182" spans="1:6">
      <c r="A182" t="s">
        <v>100</v>
      </c>
      <c r="B182" t="s">
        <v>62</v>
      </c>
      <c r="C182" t="s">
        <v>117</v>
      </c>
      <c r="D182" t="s">
        <v>128</v>
      </c>
      <c r="E182" t="s">
        <v>111</v>
      </c>
      <c r="F182">
        <v>50</v>
      </c>
    </row>
    <row r="183" spans="1:6">
      <c r="A183" t="s">
        <v>100</v>
      </c>
      <c r="B183" t="s">
        <v>62</v>
      </c>
      <c r="C183" t="s">
        <v>117</v>
      </c>
      <c r="D183" t="s">
        <v>122</v>
      </c>
      <c r="E183" t="s">
        <v>111</v>
      </c>
      <c r="F183">
        <v>126700</v>
      </c>
    </row>
    <row r="184" spans="1:6">
      <c r="A184" t="s">
        <v>100</v>
      </c>
      <c r="B184" t="s">
        <v>62</v>
      </c>
      <c r="C184" t="s">
        <v>117</v>
      </c>
      <c r="D184" t="s">
        <v>129</v>
      </c>
      <c r="E184" t="s">
        <v>111</v>
      </c>
      <c r="F184">
        <v>4.07</v>
      </c>
    </row>
    <row r="185" spans="1:6">
      <c r="A185" t="s">
        <v>100</v>
      </c>
      <c r="B185" t="s">
        <v>62</v>
      </c>
      <c r="C185" t="s">
        <v>117</v>
      </c>
      <c r="D185" t="s">
        <v>123</v>
      </c>
      <c r="E185" t="s">
        <v>111</v>
      </c>
      <c r="F185">
        <v>5067000</v>
      </c>
    </row>
    <row r="186" spans="1:6">
      <c r="A186" t="s">
        <v>100</v>
      </c>
      <c r="B186" t="s">
        <v>62</v>
      </c>
      <c r="C186" t="s">
        <v>117</v>
      </c>
      <c r="D186" t="s">
        <v>127</v>
      </c>
      <c r="E186" t="s">
        <v>111</v>
      </c>
      <c r="F186">
        <v>6.6666666666666662E-3</v>
      </c>
    </row>
    <row r="187" spans="1:6">
      <c r="A187" t="s">
        <v>100</v>
      </c>
      <c r="B187" t="s">
        <v>62</v>
      </c>
      <c r="C187" t="s">
        <v>117</v>
      </c>
      <c r="D187" t="s">
        <v>118</v>
      </c>
      <c r="E187" t="s">
        <v>111</v>
      </c>
      <c r="F187">
        <v>45</v>
      </c>
    </row>
    <row r="188" spans="1:6">
      <c r="A188" t="s">
        <v>100</v>
      </c>
      <c r="B188" t="s">
        <v>62</v>
      </c>
      <c r="C188" t="s">
        <v>117</v>
      </c>
      <c r="D188" t="s">
        <v>119</v>
      </c>
      <c r="E188" t="s">
        <v>111</v>
      </c>
      <c r="F188">
        <v>4</v>
      </c>
    </row>
    <row r="189" spans="1:6">
      <c r="A189" t="s">
        <v>100</v>
      </c>
      <c r="B189" t="s">
        <v>63</v>
      </c>
      <c r="C189" t="s">
        <v>117</v>
      </c>
      <c r="D189" t="s">
        <v>128</v>
      </c>
      <c r="E189" t="s">
        <v>111</v>
      </c>
      <c r="F189">
        <v>50</v>
      </c>
    </row>
    <row r="190" spans="1:6">
      <c r="A190" t="s">
        <v>100</v>
      </c>
      <c r="B190" t="s">
        <v>63</v>
      </c>
      <c r="C190" t="s">
        <v>117</v>
      </c>
      <c r="D190" t="s">
        <v>122</v>
      </c>
      <c r="E190" t="s">
        <v>111</v>
      </c>
      <c r="F190">
        <v>126700</v>
      </c>
    </row>
    <row r="191" spans="1:6">
      <c r="A191" t="s">
        <v>100</v>
      </c>
      <c r="B191" t="s">
        <v>63</v>
      </c>
      <c r="C191" t="s">
        <v>117</v>
      </c>
      <c r="D191" t="s">
        <v>129</v>
      </c>
      <c r="E191" t="s">
        <v>111</v>
      </c>
      <c r="F191">
        <v>4.07</v>
      </c>
    </row>
    <row r="192" spans="1:6">
      <c r="A192" t="s">
        <v>100</v>
      </c>
      <c r="B192" t="s">
        <v>63</v>
      </c>
      <c r="C192" t="s">
        <v>117</v>
      </c>
      <c r="D192" t="s">
        <v>123</v>
      </c>
      <c r="E192" t="s">
        <v>111</v>
      </c>
      <c r="F192">
        <v>5067000</v>
      </c>
    </row>
    <row r="193" spans="1:6">
      <c r="A193" t="s">
        <v>100</v>
      </c>
      <c r="B193" t="s">
        <v>63</v>
      </c>
      <c r="C193" t="s">
        <v>117</v>
      </c>
      <c r="D193" t="s">
        <v>127</v>
      </c>
      <c r="E193" t="s">
        <v>111</v>
      </c>
      <c r="F193">
        <v>6.6666666666666662E-3</v>
      </c>
    </row>
    <row r="194" spans="1:6">
      <c r="A194" t="s">
        <v>100</v>
      </c>
      <c r="B194" t="s">
        <v>63</v>
      </c>
      <c r="C194" t="s">
        <v>117</v>
      </c>
      <c r="D194" t="s">
        <v>118</v>
      </c>
      <c r="E194" t="s">
        <v>111</v>
      </c>
      <c r="F194">
        <v>45</v>
      </c>
    </row>
    <row r="195" spans="1:6">
      <c r="A195" t="s">
        <v>100</v>
      </c>
      <c r="B195" t="s">
        <v>63</v>
      </c>
      <c r="C195" t="s">
        <v>117</v>
      </c>
      <c r="D195" t="s">
        <v>119</v>
      </c>
      <c r="E195" t="s">
        <v>111</v>
      </c>
      <c r="F195">
        <v>4</v>
      </c>
    </row>
    <row r="196" spans="1:6">
      <c r="A196" t="s">
        <v>100</v>
      </c>
      <c r="B196" t="s">
        <v>64</v>
      </c>
      <c r="C196" t="s">
        <v>117</v>
      </c>
      <c r="D196" t="s">
        <v>122</v>
      </c>
      <c r="E196" t="s">
        <v>103</v>
      </c>
      <c r="F196">
        <v>7745</v>
      </c>
    </row>
    <row r="197" spans="1:6">
      <c r="A197" t="s">
        <v>100</v>
      </c>
      <c r="B197" t="s">
        <v>64</v>
      </c>
      <c r="C197" t="s">
        <v>117</v>
      </c>
      <c r="D197" t="s">
        <v>122</v>
      </c>
      <c r="E197" t="s">
        <v>104</v>
      </c>
      <c r="F197">
        <v>7423</v>
      </c>
    </row>
    <row r="198" spans="1:6">
      <c r="A198" t="s">
        <v>100</v>
      </c>
      <c r="B198" t="s">
        <v>64</v>
      </c>
      <c r="C198" t="s">
        <v>117</v>
      </c>
      <c r="D198" t="s">
        <v>123</v>
      </c>
      <c r="E198" t="s">
        <v>103</v>
      </c>
      <c r="F198">
        <v>435000</v>
      </c>
    </row>
    <row r="199" spans="1:6">
      <c r="A199" t="s">
        <v>100</v>
      </c>
      <c r="B199" t="s">
        <v>64</v>
      </c>
      <c r="C199" t="s">
        <v>117</v>
      </c>
      <c r="D199" t="s">
        <v>123</v>
      </c>
      <c r="E199" t="s">
        <v>104</v>
      </c>
      <c r="F199">
        <v>412000</v>
      </c>
    </row>
    <row r="200" spans="1:6">
      <c r="A200" t="s">
        <v>100</v>
      </c>
      <c r="B200" t="s">
        <v>64</v>
      </c>
      <c r="C200" t="s">
        <v>117</v>
      </c>
      <c r="D200" t="s">
        <v>126</v>
      </c>
      <c r="E200" t="s">
        <v>111</v>
      </c>
      <c r="F200">
        <v>43</v>
      </c>
    </row>
    <row r="201" spans="1:6">
      <c r="A201" t="s">
        <v>100</v>
      </c>
      <c r="B201" t="s">
        <v>64</v>
      </c>
      <c r="C201" t="s">
        <v>117</v>
      </c>
      <c r="D201" t="s">
        <v>118</v>
      </c>
      <c r="E201" t="s">
        <v>111</v>
      </c>
      <c r="F201">
        <v>100</v>
      </c>
    </row>
    <row r="202" spans="1:6">
      <c r="A202" t="s">
        <v>100</v>
      </c>
      <c r="B202" t="s">
        <v>64</v>
      </c>
      <c r="C202" t="s">
        <v>117</v>
      </c>
      <c r="D202" t="s">
        <v>119</v>
      </c>
      <c r="E202" t="s">
        <v>111</v>
      </c>
      <c r="F202">
        <v>4.5</v>
      </c>
    </row>
    <row r="203" spans="1:6">
      <c r="A203" t="s">
        <v>100</v>
      </c>
      <c r="B203" t="s">
        <v>65</v>
      </c>
      <c r="C203" t="s">
        <v>120</v>
      </c>
      <c r="D203" t="s">
        <v>122</v>
      </c>
      <c r="E203" t="s">
        <v>103</v>
      </c>
      <c r="F203">
        <v>30000</v>
      </c>
    </row>
    <row r="204" spans="1:6">
      <c r="A204" t="s">
        <v>100</v>
      </c>
      <c r="B204" t="s">
        <v>65</v>
      </c>
      <c r="C204" t="s">
        <v>120</v>
      </c>
      <c r="D204" t="s">
        <v>122</v>
      </c>
      <c r="E204" t="s">
        <v>104</v>
      </c>
      <c r="F204">
        <v>20000</v>
      </c>
    </row>
    <row r="205" spans="1:6">
      <c r="A205" t="s">
        <v>100</v>
      </c>
      <c r="B205" t="s">
        <v>65</v>
      </c>
      <c r="C205" t="s">
        <v>120</v>
      </c>
      <c r="D205" t="s">
        <v>123</v>
      </c>
      <c r="E205" t="s">
        <v>103</v>
      </c>
      <c r="F205">
        <v>600000</v>
      </c>
    </row>
    <row r="206" spans="1:6">
      <c r="A206" t="s">
        <v>100</v>
      </c>
      <c r="B206" t="s">
        <v>65</v>
      </c>
      <c r="C206" t="s">
        <v>120</v>
      </c>
      <c r="D206" t="s">
        <v>123</v>
      </c>
      <c r="E206" t="s">
        <v>104</v>
      </c>
      <c r="F206">
        <v>400000</v>
      </c>
    </row>
    <row r="207" spans="1:6">
      <c r="A207" t="s">
        <v>100</v>
      </c>
      <c r="B207" t="s">
        <v>65</v>
      </c>
      <c r="C207" t="s">
        <v>120</v>
      </c>
      <c r="D207" t="s">
        <v>127</v>
      </c>
      <c r="E207" t="s">
        <v>111</v>
      </c>
      <c r="F207">
        <v>50</v>
      </c>
    </row>
    <row r="208" spans="1:6">
      <c r="A208" t="s">
        <v>100</v>
      </c>
      <c r="B208" t="s">
        <v>65</v>
      </c>
      <c r="C208" t="s">
        <v>120</v>
      </c>
      <c r="D208" t="s">
        <v>118</v>
      </c>
      <c r="E208" t="s">
        <v>111</v>
      </c>
      <c r="F208">
        <v>10</v>
      </c>
    </row>
    <row r="209" spans="1:6">
      <c r="A209" t="s">
        <v>100</v>
      </c>
      <c r="B209" t="s">
        <v>65</v>
      </c>
      <c r="C209" t="s">
        <v>120</v>
      </c>
      <c r="D209" t="s">
        <v>119</v>
      </c>
      <c r="E209" t="s">
        <v>111</v>
      </c>
      <c r="F209">
        <v>0</v>
      </c>
    </row>
    <row r="210" spans="1:6">
      <c r="A210" t="s">
        <v>100</v>
      </c>
      <c r="B210" t="s">
        <v>67</v>
      </c>
      <c r="C210" t="s">
        <v>117</v>
      </c>
      <c r="D210" t="s">
        <v>122</v>
      </c>
      <c r="E210" t="s">
        <v>103</v>
      </c>
      <c r="F210">
        <v>9240</v>
      </c>
    </row>
    <row r="211" spans="1:6">
      <c r="A211" t="s">
        <v>100</v>
      </c>
      <c r="B211" t="s">
        <v>67</v>
      </c>
      <c r="C211" t="s">
        <v>117</v>
      </c>
      <c r="D211" t="s">
        <v>122</v>
      </c>
      <c r="E211" t="s">
        <v>104</v>
      </c>
      <c r="F211">
        <v>7810</v>
      </c>
    </row>
    <row r="212" spans="1:6">
      <c r="A212" t="s">
        <v>100</v>
      </c>
      <c r="B212" t="s">
        <v>67</v>
      </c>
      <c r="C212" t="s">
        <v>117</v>
      </c>
      <c r="D212" t="s">
        <v>123</v>
      </c>
      <c r="E212" t="s">
        <v>103</v>
      </c>
      <c r="F212">
        <v>630000</v>
      </c>
    </row>
    <row r="213" spans="1:6">
      <c r="A213" t="s">
        <v>100</v>
      </c>
      <c r="B213" t="s">
        <v>67</v>
      </c>
      <c r="C213" t="s">
        <v>117</v>
      </c>
      <c r="D213" t="s">
        <v>123</v>
      </c>
      <c r="E213" t="s">
        <v>104</v>
      </c>
      <c r="F213">
        <v>490000</v>
      </c>
    </row>
    <row r="214" spans="1:6">
      <c r="A214" t="s">
        <v>100</v>
      </c>
      <c r="B214" t="s">
        <v>67</v>
      </c>
      <c r="C214" t="s">
        <v>117</v>
      </c>
      <c r="D214" t="s">
        <v>118</v>
      </c>
      <c r="E214" t="s">
        <v>111</v>
      </c>
      <c r="F214">
        <v>0.1</v>
      </c>
    </row>
    <row r="215" spans="1:6">
      <c r="A215" t="s">
        <v>100</v>
      </c>
      <c r="B215" t="s">
        <v>68</v>
      </c>
      <c r="C215" t="s">
        <v>117</v>
      </c>
      <c r="D215" t="s">
        <v>122</v>
      </c>
      <c r="E215" t="s">
        <v>103</v>
      </c>
      <c r="F215">
        <v>10815</v>
      </c>
    </row>
    <row r="216" spans="1:6">
      <c r="A216" t="s">
        <v>100</v>
      </c>
      <c r="B216" t="s">
        <v>68</v>
      </c>
      <c r="C216" t="s">
        <v>117</v>
      </c>
      <c r="D216" t="s">
        <v>122</v>
      </c>
      <c r="E216" t="s">
        <v>104</v>
      </c>
      <c r="F216">
        <v>9135</v>
      </c>
    </row>
    <row r="217" spans="1:6">
      <c r="A217" t="s">
        <v>100</v>
      </c>
      <c r="B217" t="s">
        <v>68</v>
      </c>
      <c r="C217" t="s">
        <v>117</v>
      </c>
      <c r="D217" t="s">
        <v>123</v>
      </c>
      <c r="E217" t="s">
        <v>103</v>
      </c>
      <c r="F217">
        <v>870000</v>
      </c>
    </row>
    <row r="218" spans="1:6">
      <c r="A218" t="s">
        <v>100</v>
      </c>
      <c r="B218" t="s">
        <v>68</v>
      </c>
      <c r="C218" t="s">
        <v>117</v>
      </c>
      <c r="D218" t="s">
        <v>123</v>
      </c>
      <c r="E218" t="s">
        <v>104</v>
      </c>
      <c r="F218">
        <v>590000</v>
      </c>
    </row>
    <row r="219" spans="1:6">
      <c r="A219" t="s">
        <v>100</v>
      </c>
      <c r="B219" t="s">
        <v>68</v>
      </c>
      <c r="C219" t="s">
        <v>117</v>
      </c>
      <c r="D219" t="s">
        <v>118</v>
      </c>
      <c r="E219" t="s">
        <v>111</v>
      </c>
      <c r="F219">
        <v>6.0000000000000001E-3</v>
      </c>
    </row>
    <row r="220" spans="1:6">
      <c r="A220" t="s">
        <v>100</v>
      </c>
      <c r="B220" t="s">
        <v>69</v>
      </c>
      <c r="C220" t="s">
        <v>117</v>
      </c>
      <c r="D220" t="s">
        <v>122</v>
      </c>
      <c r="E220" t="s">
        <v>103</v>
      </c>
      <c r="F220">
        <v>7250</v>
      </c>
    </row>
    <row r="221" spans="1:6">
      <c r="A221" t="s">
        <v>100</v>
      </c>
      <c r="B221" t="s">
        <v>69</v>
      </c>
      <c r="C221" t="s">
        <v>117</v>
      </c>
      <c r="D221" t="s">
        <v>122</v>
      </c>
      <c r="E221" t="s">
        <v>112</v>
      </c>
      <c r="F221">
        <v>6625</v>
      </c>
    </row>
    <row r="222" spans="1:6">
      <c r="A222" t="s">
        <v>100</v>
      </c>
      <c r="B222" t="s">
        <v>69</v>
      </c>
      <c r="C222" t="s">
        <v>117</v>
      </c>
      <c r="D222" t="s">
        <v>122</v>
      </c>
      <c r="E222" t="s">
        <v>104</v>
      </c>
      <c r="F222">
        <v>6250</v>
      </c>
    </row>
    <row r="223" spans="1:6">
      <c r="A223" t="s">
        <v>100</v>
      </c>
      <c r="B223" t="s">
        <v>69</v>
      </c>
      <c r="C223" t="s">
        <v>117</v>
      </c>
      <c r="D223" t="s">
        <v>123</v>
      </c>
      <c r="E223" t="s">
        <v>103</v>
      </c>
      <c r="F223">
        <v>380000</v>
      </c>
    </row>
    <row r="224" spans="1:6">
      <c r="A224" t="s">
        <v>100</v>
      </c>
      <c r="B224" t="s">
        <v>69</v>
      </c>
      <c r="C224" t="s">
        <v>117</v>
      </c>
      <c r="D224" t="s">
        <v>123</v>
      </c>
      <c r="E224" t="s">
        <v>112</v>
      </c>
      <c r="F224">
        <v>330000</v>
      </c>
    </row>
    <row r="225" spans="1:6">
      <c r="A225" t="s">
        <v>100</v>
      </c>
      <c r="B225" t="s">
        <v>69</v>
      </c>
      <c r="C225" t="s">
        <v>117</v>
      </c>
      <c r="D225" t="s">
        <v>123</v>
      </c>
      <c r="E225" t="s">
        <v>104</v>
      </c>
      <c r="F225">
        <v>300000</v>
      </c>
    </row>
    <row r="226" spans="1:6">
      <c r="A226" t="s">
        <v>100</v>
      </c>
      <c r="B226" t="s">
        <v>69</v>
      </c>
      <c r="C226" t="s">
        <v>117</v>
      </c>
      <c r="D226" t="s">
        <v>118</v>
      </c>
      <c r="E226" t="s">
        <v>111</v>
      </c>
      <c r="F226">
        <v>8</v>
      </c>
    </row>
    <row r="227" spans="1:6">
      <c r="A227" t="s">
        <v>100</v>
      </c>
      <c r="B227" t="s">
        <v>66</v>
      </c>
      <c r="C227" t="s">
        <v>120</v>
      </c>
      <c r="D227" t="s">
        <v>118</v>
      </c>
      <c r="E227" t="s">
        <v>111</v>
      </c>
      <c r="F227">
        <v>472</v>
      </c>
    </row>
    <row r="228" spans="1:6">
      <c r="A228" t="s">
        <v>100</v>
      </c>
      <c r="B228" t="s">
        <v>73</v>
      </c>
      <c r="C228" t="s">
        <v>117</v>
      </c>
      <c r="D228" t="s">
        <v>122</v>
      </c>
      <c r="E228" t="s">
        <v>103</v>
      </c>
      <c r="F228">
        <v>36053</v>
      </c>
    </row>
    <row r="229" spans="1:6">
      <c r="A229" t="s">
        <v>100</v>
      </c>
      <c r="B229" t="s">
        <v>73</v>
      </c>
      <c r="C229" t="s">
        <v>117</v>
      </c>
      <c r="D229" t="s">
        <v>122</v>
      </c>
      <c r="E229" t="s">
        <v>112</v>
      </c>
      <c r="F229">
        <v>33169</v>
      </c>
    </row>
    <row r="230" spans="1:6">
      <c r="A230" t="s">
        <v>100</v>
      </c>
      <c r="B230" t="s">
        <v>73</v>
      </c>
      <c r="C230" t="s">
        <v>117</v>
      </c>
      <c r="D230" t="s">
        <v>122</v>
      </c>
      <c r="E230" t="s">
        <v>104</v>
      </c>
      <c r="F230">
        <v>32448</v>
      </c>
    </row>
    <row r="231" spans="1:6">
      <c r="A231" t="s">
        <v>100</v>
      </c>
      <c r="B231" t="s">
        <v>73</v>
      </c>
      <c r="C231" t="s">
        <v>117</v>
      </c>
      <c r="D231" t="s">
        <v>123</v>
      </c>
      <c r="E231" t="s">
        <v>103</v>
      </c>
      <c r="F231">
        <v>1930000</v>
      </c>
    </row>
    <row r="232" spans="1:6">
      <c r="A232" t="s">
        <v>100</v>
      </c>
      <c r="B232" t="s">
        <v>73</v>
      </c>
      <c r="C232" t="s">
        <v>117</v>
      </c>
      <c r="D232" t="s">
        <v>123</v>
      </c>
      <c r="E232" t="s">
        <v>112</v>
      </c>
      <c r="F232">
        <v>1810000</v>
      </c>
    </row>
    <row r="233" spans="1:6">
      <c r="A233" t="s">
        <v>100</v>
      </c>
      <c r="B233" t="s">
        <v>73</v>
      </c>
      <c r="C233" t="s">
        <v>117</v>
      </c>
      <c r="D233" t="s">
        <v>123</v>
      </c>
      <c r="E233" t="s">
        <v>104</v>
      </c>
      <c r="F233">
        <v>1780000</v>
      </c>
    </row>
    <row r="234" spans="1:6">
      <c r="A234" t="s">
        <v>100</v>
      </c>
      <c r="B234" t="s">
        <v>73</v>
      </c>
      <c r="C234" t="s">
        <v>117</v>
      </c>
      <c r="D234" t="s">
        <v>118</v>
      </c>
      <c r="E234" t="s">
        <v>103</v>
      </c>
      <c r="F234">
        <v>15</v>
      </c>
    </row>
    <row r="235" spans="1:6">
      <c r="A235" t="s">
        <v>100</v>
      </c>
      <c r="B235" t="s">
        <v>73</v>
      </c>
      <c r="C235" t="s">
        <v>117</v>
      </c>
      <c r="D235" t="s">
        <v>118</v>
      </c>
      <c r="E235" t="s">
        <v>112</v>
      </c>
      <c r="F235">
        <v>18</v>
      </c>
    </row>
    <row r="236" spans="1:6">
      <c r="A236" t="s">
        <v>100</v>
      </c>
      <c r="B236" t="s">
        <v>73</v>
      </c>
      <c r="C236" t="s">
        <v>117</v>
      </c>
      <c r="D236" t="s">
        <v>118</v>
      </c>
      <c r="E236" t="s">
        <v>104</v>
      </c>
      <c r="F236">
        <v>20</v>
      </c>
    </row>
    <row r="237" spans="1:6">
      <c r="A237" t="s">
        <v>100</v>
      </c>
      <c r="B237" t="s">
        <v>73</v>
      </c>
      <c r="C237" t="s">
        <v>117</v>
      </c>
      <c r="D237" t="s">
        <v>119</v>
      </c>
      <c r="E237" t="s">
        <v>103</v>
      </c>
      <c r="F237">
        <v>2.7</v>
      </c>
    </row>
    <row r="238" spans="1:6">
      <c r="A238" t="s">
        <v>100</v>
      </c>
      <c r="B238" t="s">
        <v>73</v>
      </c>
      <c r="C238" t="s">
        <v>117</v>
      </c>
      <c r="D238" t="s">
        <v>119</v>
      </c>
      <c r="E238" t="s">
        <v>112</v>
      </c>
      <c r="F238">
        <v>2.5</v>
      </c>
    </row>
    <row r="239" spans="1:6">
      <c r="A239" t="s">
        <v>100</v>
      </c>
      <c r="B239" t="s">
        <v>73</v>
      </c>
      <c r="C239" t="s">
        <v>117</v>
      </c>
      <c r="D239" t="s">
        <v>119</v>
      </c>
      <c r="E239" t="s">
        <v>104</v>
      </c>
      <c r="F239">
        <v>2.4</v>
      </c>
    </row>
    <row r="240" spans="1:6">
      <c r="A240" t="s">
        <v>100</v>
      </c>
      <c r="B240" t="s">
        <v>74</v>
      </c>
      <c r="C240" t="s">
        <v>117</v>
      </c>
      <c r="D240" t="s">
        <v>122</v>
      </c>
      <c r="E240" t="s">
        <v>103</v>
      </c>
      <c r="F240">
        <v>12600</v>
      </c>
    </row>
    <row r="241" spans="1:6">
      <c r="A241" t="s">
        <v>100</v>
      </c>
      <c r="B241" t="s">
        <v>74</v>
      </c>
      <c r="C241" t="s">
        <v>117</v>
      </c>
      <c r="D241" t="s">
        <v>122</v>
      </c>
      <c r="E241" t="s">
        <v>112</v>
      </c>
      <c r="F241">
        <v>11592</v>
      </c>
    </row>
    <row r="242" spans="1:6">
      <c r="A242" t="s">
        <v>100</v>
      </c>
      <c r="B242" t="s">
        <v>74</v>
      </c>
      <c r="C242" t="s">
        <v>117</v>
      </c>
      <c r="D242" t="s">
        <v>122</v>
      </c>
      <c r="E242" t="s">
        <v>104</v>
      </c>
      <c r="F242">
        <v>11340</v>
      </c>
    </row>
    <row r="243" spans="1:6">
      <c r="A243" t="s">
        <v>100</v>
      </c>
      <c r="B243" t="s">
        <v>74</v>
      </c>
      <c r="C243" t="s">
        <v>117</v>
      </c>
      <c r="D243" t="s">
        <v>123</v>
      </c>
      <c r="E243" t="s">
        <v>103</v>
      </c>
      <c r="F243">
        <v>1040000</v>
      </c>
    </row>
    <row r="244" spans="1:6">
      <c r="A244" t="s">
        <v>100</v>
      </c>
      <c r="B244" t="s">
        <v>74</v>
      </c>
      <c r="C244" t="s">
        <v>117</v>
      </c>
      <c r="D244" t="s">
        <v>123</v>
      </c>
      <c r="E244" t="s">
        <v>112</v>
      </c>
      <c r="F244">
        <v>980000</v>
      </c>
    </row>
    <row r="245" spans="1:6">
      <c r="A245" t="s">
        <v>100</v>
      </c>
      <c r="B245" t="s">
        <v>74</v>
      </c>
      <c r="C245" t="s">
        <v>117</v>
      </c>
      <c r="D245" t="s">
        <v>123</v>
      </c>
      <c r="E245" t="s">
        <v>104</v>
      </c>
      <c r="F245">
        <v>960000</v>
      </c>
    </row>
    <row r="246" spans="1:6">
      <c r="A246" t="s">
        <v>100</v>
      </c>
      <c r="B246" t="s">
        <v>74</v>
      </c>
      <c r="C246" t="s">
        <v>117</v>
      </c>
      <c r="D246" t="s">
        <v>118</v>
      </c>
      <c r="E246" t="s">
        <v>103</v>
      </c>
      <c r="F246">
        <v>5</v>
      </c>
    </row>
    <row r="247" spans="1:6">
      <c r="A247" t="s">
        <v>100</v>
      </c>
      <c r="B247" t="s">
        <v>74</v>
      </c>
      <c r="C247" t="s">
        <v>117</v>
      </c>
      <c r="D247" t="s">
        <v>118</v>
      </c>
      <c r="E247" t="s">
        <v>112</v>
      </c>
      <c r="F247">
        <v>5.5</v>
      </c>
    </row>
    <row r="248" spans="1:6">
      <c r="A248" t="s">
        <v>100</v>
      </c>
      <c r="B248" t="s">
        <v>74</v>
      </c>
      <c r="C248" t="s">
        <v>117</v>
      </c>
      <c r="D248" t="s">
        <v>118</v>
      </c>
      <c r="E248" t="s">
        <v>104</v>
      </c>
      <c r="F248">
        <v>6</v>
      </c>
    </row>
    <row r="249" spans="1:6">
      <c r="A249" t="s">
        <v>100</v>
      </c>
      <c r="B249" t="s">
        <v>74</v>
      </c>
      <c r="C249" t="s">
        <v>117</v>
      </c>
      <c r="D249" t="s">
        <v>119</v>
      </c>
      <c r="E249" t="s">
        <v>103</v>
      </c>
      <c r="F249">
        <v>1.35</v>
      </c>
    </row>
    <row r="250" spans="1:6">
      <c r="A250" t="s">
        <v>100</v>
      </c>
      <c r="B250" t="s">
        <v>74</v>
      </c>
      <c r="C250" t="s">
        <v>117</v>
      </c>
      <c r="D250" t="s">
        <v>119</v>
      </c>
      <c r="E250" t="s">
        <v>112</v>
      </c>
      <c r="F250">
        <v>1.24</v>
      </c>
    </row>
    <row r="251" spans="1:6">
      <c r="A251" t="s">
        <v>100</v>
      </c>
      <c r="B251" t="s">
        <v>74</v>
      </c>
      <c r="C251" t="s">
        <v>117</v>
      </c>
      <c r="D251" t="s">
        <v>119</v>
      </c>
      <c r="E251" t="s">
        <v>104</v>
      </c>
      <c r="F251">
        <v>1.22</v>
      </c>
    </row>
    <row r="252" spans="1:6">
      <c r="A252" t="s">
        <v>100</v>
      </c>
      <c r="B252" t="s">
        <v>72</v>
      </c>
      <c r="C252" t="s">
        <v>117</v>
      </c>
      <c r="D252" t="s">
        <v>123</v>
      </c>
      <c r="E252" t="s">
        <v>103</v>
      </c>
      <c r="F252">
        <v>3350000</v>
      </c>
    </row>
    <row r="253" spans="1:6">
      <c r="A253" t="s">
        <v>100</v>
      </c>
      <c r="B253" t="s">
        <v>72</v>
      </c>
      <c r="C253" t="s">
        <v>117</v>
      </c>
      <c r="D253" t="s">
        <v>123</v>
      </c>
      <c r="E253" t="s">
        <v>104</v>
      </c>
      <c r="F253">
        <v>1600000</v>
      </c>
    </row>
    <row r="254" spans="1:6">
      <c r="A254" t="s">
        <v>100</v>
      </c>
      <c r="B254" t="s">
        <v>72</v>
      </c>
      <c r="C254" t="s">
        <v>117</v>
      </c>
      <c r="D254" t="s">
        <v>118</v>
      </c>
      <c r="E254" t="s">
        <v>103</v>
      </c>
      <c r="F254">
        <v>55</v>
      </c>
    </row>
    <row r="255" spans="1:6">
      <c r="A255" t="s">
        <v>100</v>
      </c>
      <c r="B255" t="s">
        <v>72</v>
      </c>
      <c r="C255" t="s">
        <v>117</v>
      </c>
      <c r="D255" t="s">
        <v>118</v>
      </c>
      <c r="E255" t="s">
        <v>104</v>
      </c>
      <c r="F255">
        <v>275</v>
      </c>
    </row>
    <row r="256" spans="1:6">
      <c r="A256" t="s">
        <v>100</v>
      </c>
      <c r="B256" t="s">
        <v>72</v>
      </c>
      <c r="C256" t="s">
        <v>117</v>
      </c>
      <c r="D256" t="s">
        <v>119</v>
      </c>
      <c r="E256" t="s">
        <v>103</v>
      </c>
      <c r="F256">
        <v>10</v>
      </c>
    </row>
    <row r="257" spans="1:6">
      <c r="A257" t="s">
        <v>100</v>
      </c>
      <c r="B257" t="s">
        <v>72</v>
      </c>
      <c r="C257" t="s">
        <v>117</v>
      </c>
      <c r="D257" t="s">
        <v>119</v>
      </c>
      <c r="E257" t="s">
        <v>104</v>
      </c>
      <c r="F257">
        <v>7</v>
      </c>
    </row>
    <row r="258" spans="1:6">
      <c r="A258" t="s">
        <v>130</v>
      </c>
      <c r="B258" t="s">
        <v>39</v>
      </c>
      <c r="C258" t="s">
        <v>117</v>
      </c>
      <c r="D258" t="s">
        <v>118</v>
      </c>
      <c r="E258" t="s">
        <v>103</v>
      </c>
      <c r="F258">
        <v>88</v>
      </c>
    </row>
    <row r="259" spans="1:6">
      <c r="A259" t="s">
        <v>130</v>
      </c>
      <c r="B259" t="s">
        <v>39</v>
      </c>
      <c r="C259" t="s">
        <v>117</v>
      </c>
      <c r="D259" t="s">
        <v>118</v>
      </c>
      <c r="E259" t="s">
        <v>104</v>
      </c>
      <c r="F259">
        <v>80</v>
      </c>
    </row>
    <row r="260" spans="1:6">
      <c r="A260" t="s">
        <v>130</v>
      </c>
      <c r="B260" t="s">
        <v>40</v>
      </c>
      <c r="C260" t="s">
        <v>117</v>
      </c>
      <c r="D260" t="s">
        <v>118</v>
      </c>
      <c r="E260" t="s">
        <v>111</v>
      </c>
      <c r="F260">
        <v>86.533333333333346</v>
      </c>
    </row>
    <row r="261" spans="1:6">
      <c r="A261" t="s">
        <v>130</v>
      </c>
      <c r="B261" t="s">
        <v>65</v>
      </c>
      <c r="C261" t="s">
        <v>117</v>
      </c>
      <c r="D261" t="s">
        <v>118</v>
      </c>
      <c r="E261" t="s">
        <v>103</v>
      </c>
      <c r="F261">
        <v>1.2</v>
      </c>
    </row>
    <row r="262" spans="1:6">
      <c r="A262" t="s">
        <v>130</v>
      </c>
      <c r="B262" t="s">
        <v>65</v>
      </c>
      <c r="C262" t="s">
        <v>117</v>
      </c>
      <c r="D262" t="s">
        <v>118</v>
      </c>
      <c r="E262" t="s">
        <v>104</v>
      </c>
      <c r="F262">
        <v>1</v>
      </c>
    </row>
    <row r="263" spans="1:6">
      <c r="A263" t="s">
        <v>130</v>
      </c>
      <c r="B263" t="s">
        <v>66</v>
      </c>
      <c r="C263" t="s">
        <v>117</v>
      </c>
      <c r="D263" t="s">
        <v>118</v>
      </c>
      <c r="E263" t="s">
        <v>111</v>
      </c>
      <c r="F263">
        <v>118</v>
      </c>
    </row>
    <row r="264" spans="1:6">
      <c r="A264" t="s">
        <v>86</v>
      </c>
      <c r="B264" t="s">
        <v>40</v>
      </c>
      <c r="C264" t="s">
        <v>120</v>
      </c>
      <c r="D264" t="s">
        <v>118</v>
      </c>
      <c r="E264" t="s">
        <v>111</v>
      </c>
      <c r="F264">
        <v>344.40266666666668</v>
      </c>
    </row>
    <row r="265" spans="1:6">
      <c r="A265" t="s">
        <v>86</v>
      </c>
      <c r="B265" t="s">
        <v>65</v>
      </c>
      <c r="C265" t="s">
        <v>117</v>
      </c>
      <c r="D265" t="s">
        <v>118</v>
      </c>
      <c r="E265" t="s">
        <v>103</v>
      </c>
      <c r="F265">
        <v>6.2</v>
      </c>
    </row>
    <row r="266" spans="1:6">
      <c r="A266" t="s">
        <v>86</v>
      </c>
      <c r="B266" t="s">
        <v>65</v>
      </c>
      <c r="C266" t="s">
        <v>117</v>
      </c>
      <c r="D266" t="s">
        <v>118</v>
      </c>
      <c r="E266" t="s">
        <v>104</v>
      </c>
      <c r="F266">
        <v>6.7</v>
      </c>
    </row>
    <row r="267" spans="1:6">
      <c r="A267" t="s">
        <v>131</v>
      </c>
      <c r="B267" t="s">
        <v>40</v>
      </c>
      <c r="C267" t="s">
        <v>117</v>
      </c>
      <c r="D267" t="s">
        <v>123</v>
      </c>
      <c r="E267" t="s">
        <v>111</v>
      </c>
      <c r="F267">
        <v>900000</v>
      </c>
    </row>
    <row r="268" spans="1:6">
      <c r="A268" t="s">
        <v>131</v>
      </c>
      <c r="B268" t="s">
        <v>40</v>
      </c>
      <c r="C268" t="s">
        <v>117</v>
      </c>
      <c r="D268" t="s">
        <v>118</v>
      </c>
      <c r="E268" t="s">
        <v>111</v>
      </c>
      <c r="F268">
        <v>259.60000000000002</v>
      </c>
    </row>
    <row r="269" spans="1:6">
      <c r="A269" t="s">
        <v>131</v>
      </c>
      <c r="B269" t="s">
        <v>40</v>
      </c>
      <c r="C269" t="s">
        <v>117</v>
      </c>
      <c r="D269" t="s">
        <v>119</v>
      </c>
      <c r="E269" t="s">
        <v>111</v>
      </c>
      <c r="F269">
        <v>9.5</v>
      </c>
    </row>
    <row r="270" spans="1:6">
      <c r="A270" t="s">
        <v>131</v>
      </c>
      <c r="B270" t="s">
        <v>66</v>
      </c>
      <c r="C270" t="s">
        <v>117</v>
      </c>
      <c r="D270" t="s">
        <v>123</v>
      </c>
      <c r="E270" t="s">
        <v>111</v>
      </c>
      <c r="F270">
        <v>1600000</v>
      </c>
    </row>
    <row r="271" spans="1:6">
      <c r="A271" t="s">
        <v>131</v>
      </c>
      <c r="B271" t="s">
        <v>66</v>
      </c>
      <c r="C271" t="s">
        <v>117</v>
      </c>
      <c r="D271" t="s">
        <v>118</v>
      </c>
      <c r="E271" t="s">
        <v>111</v>
      </c>
      <c r="F271">
        <v>259.60000000000002</v>
      </c>
    </row>
    <row r="272" spans="1:6">
      <c r="A272" t="s">
        <v>131</v>
      </c>
      <c r="B272" t="s">
        <v>66</v>
      </c>
      <c r="C272" t="s">
        <v>117</v>
      </c>
      <c r="D272" t="s">
        <v>119</v>
      </c>
      <c r="E272" t="s">
        <v>111</v>
      </c>
      <c r="F272">
        <v>7.4</v>
      </c>
    </row>
    <row r="273" spans="1:6">
      <c r="A273" t="s">
        <v>132</v>
      </c>
      <c r="B273" t="s">
        <v>27</v>
      </c>
      <c r="C273" t="s">
        <v>117</v>
      </c>
      <c r="D273" t="s">
        <v>118</v>
      </c>
      <c r="E273" t="s">
        <v>103</v>
      </c>
      <c r="F273">
        <v>54.04</v>
      </c>
    </row>
    <row r="274" spans="1:6">
      <c r="A274" t="s">
        <v>132</v>
      </c>
      <c r="B274" t="s">
        <v>27</v>
      </c>
      <c r="C274" t="s">
        <v>117</v>
      </c>
      <c r="D274" t="s">
        <v>118</v>
      </c>
      <c r="E274" t="s">
        <v>104</v>
      </c>
      <c r="F274">
        <v>54.4</v>
      </c>
    </row>
    <row r="275" spans="1:6">
      <c r="A275" t="s">
        <v>132</v>
      </c>
      <c r="B275" t="s">
        <v>46</v>
      </c>
      <c r="C275" t="s">
        <v>117</v>
      </c>
      <c r="D275" t="s">
        <v>122</v>
      </c>
      <c r="E275" t="s">
        <v>103</v>
      </c>
      <c r="F275">
        <v>31000</v>
      </c>
    </row>
    <row r="276" spans="1:6">
      <c r="A276" t="s">
        <v>132</v>
      </c>
      <c r="B276" t="s">
        <v>46</v>
      </c>
      <c r="C276" t="s">
        <v>117</v>
      </c>
      <c r="D276" t="s">
        <v>122</v>
      </c>
      <c r="E276" t="s">
        <v>104</v>
      </c>
      <c r="F276">
        <v>27900</v>
      </c>
    </row>
    <row r="277" spans="1:6">
      <c r="A277" t="s">
        <v>132</v>
      </c>
      <c r="B277" t="s">
        <v>46</v>
      </c>
      <c r="C277" t="s">
        <v>117</v>
      </c>
      <c r="D277" t="s">
        <v>123</v>
      </c>
      <c r="E277" t="s">
        <v>103</v>
      </c>
      <c r="F277">
        <v>680000</v>
      </c>
    </row>
    <row r="278" spans="1:6">
      <c r="A278" t="s">
        <v>132</v>
      </c>
      <c r="B278" t="s">
        <v>46</v>
      </c>
      <c r="C278" t="s">
        <v>117</v>
      </c>
      <c r="D278" t="s">
        <v>123</v>
      </c>
      <c r="E278" t="s">
        <v>104</v>
      </c>
      <c r="F278">
        <v>610000</v>
      </c>
    </row>
    <row r="279" spans="1:6">
      <c r="A279" t="s">
        <v>132</v>
      </c>
      <c r="B279" t="s">
        <v>46</v>
      </c>
      <c r="C279" t="s">
        <v>117</v>
      </c>
      <c r="D279" t="s">
        <v>118</v>
      </c>
      <c r="E279" t="s">
        <v>111</v>
      </c>
      <c r="F279">
        <v>6.1</v>
      </c>
    </row>
    <row r="280" spans="1:6">
      <c r="A280" t="s">
        <v>132</v>
      </c>
      <c r="B280" t="s">
        <v>46</v>
      </c>
      <c r="C280" t="s">
        <v>117</v>
      </c>
      <c r="D280" t="s">
        <v>119</v>
      </c>
      <c r="E280" t="s">
        <v>103</v>
      </c>
      <c r="F280">
        <v>2.62</v>
      </c>
    </row>
    <row r="281" spans="1:6">
      <c r="A281" t="s">
        <v>132</v>
      </c>
      <c r="B281" t="s">
        <v>46</v>
      </c>
      <c r="C281" t="s">
        <v>117</v>
      </c>
      <c r="D281" t="s">
        <v>119</v>
      </c>
      <c r="E281" t="s">
        <v>104</v>
      </c>
      <c r="F281">
        <v>2.95</v>
      </c>
    </row>
    <row r="282" spans="1:6">
      <c r="A282" t="s">
        <v>132</v>
      </c>
      <c r="B282" t="s">
        <v>48</v>
      </c>
      <c r="C282" t="s">
        <v>117</v>
      </c>
      <c r="D282" t="s">
        <v>122</v>
      </c>
      <c r="E282" t="s">
        <v>103</v>
      </c>
      <c r="F282">
        <v>1020</v>
      </c>
    </row>
    <row r="283" spans="1:6">
      <c r="A283" t="s">
        <v>132</v>
      </c>
      <c r="B283" t="s">
        <v>48</v>
      </c>
      <c r="C283" t="s">
        <v>117</v>
      </c>
      <c r="D283" t="s">
        <v>122</v>
      </c>
      <c r="E283" t="s">
        <v>104</v>
      </c>
      <c r="F283">
        <v>920</v>
      </c>
    </row>
    <row r="284" spans="1:6">
      <c r="A284" t="s">
        <v>132</v>
      </c>
      <c r="B284" t="s">
        <v>48</v>
      </c>
      <c r="C284" t="s">
        <v>117</v>
      </c>
      <c r="D284" t="s">
        <v>123</v>
      </c>
      <c r="E284" t="s">
        <v>111</v>
      </c>
      <c r="F284">
        <v>60000</v>
      </c>
    </row>
    <row r="285" spans="1:6">
      <c r="A285" t="s">
        <v>132</v>
      </c>
      <c r="B285" t="s">
        <v>48</v>
      </c>
      <c r="C285" t="s">
        <v>117</v>
      </c>
      <c r="D285" t="s">
        <v>118</v>
      </c>
      <c r="E285" t="s">
        <v>111</v>
      </c>
      <c r="F285">
        <v>10</v>
      </c>
    </row>
    <row r="286" spans="1:6">
      <c r="A286" t="s">
        <v>132</v>
      </c>
      <c r="B286" t="s">
        <v>48</v>
      </c>
      <c r="C286" t="s">
        <v>117</v>
      </c>
      <c r="D286" t="s">
        <v>119</v>
      </c>
      <c r="E286" t="s">
        <v>111</v>
      </c>
      <c r="F286">
        <v>1</v>
      </c>
    </row>
    <row r="287" spans="1:6">
      <c r="A287" t="s">
        <v>132</v>
      </c>
      <c r="B287" t="s">
        <v>50</v>
      </c>
      <c r="C287" t="s">
        <v>117</v>
      </c>
      <c r="D287" t="s">
        <v>122</v>
      </c>
      <c r="E287" t="s">
        <v>103</v>
      </c>
      <c r="F287">
        <v>1900</v>
      </c>
    </row>
    <row r="288" spans="1:6">
      <c r="A288" t="s">
        <v>132</v>
      </c>
      <c r="B288" t="s">
        <v>50</v>
      </c>
      <c r="C288" t="s">
        <v>117</v>
      </c>
      <c r="D288" t="s">
        <v>122</v>
      </c>
      <c r="E288" t="s">
        <v>104</v>
      </c>
      <c r="F288">
        <v>1700</v>
      </c>
    </row>
    <row r="289" spans="1:6">
      <c r="A289" t="s">
        <v>132</v>
      </c>
      <c r="B289" t="s">
        <v>50</v>
      </c>
      <c r="C289" t="s">
        <v>117</v>
      </c>
      <c r="D289" t="s">
        <v>123</v>
      </c>
      <c r="E289" t="s">
        <v>111</v>
      </c>
      <c r="F289">
        <v>50000</v>
      </c>
    </row>
    <row r="290" spans="1:6">
      <c r="A290" t="s">
        <v>132</v>
      </c>
      <c r="B290" t="s">
        <v>50</v>
      </c>
      <c r="C290" t="s">
        <v>117</v>
      </c>
      <c r="D290" t="s">
        <v>118</v>
      </c>
      <c r="E290" t="s">
        <v>111</v>
      </c>
      <c r="F290">
        <v>5.25</v>
      </c>
    </row>
    <row r="291" spans="1:6">
      <c r="A291" t="s">
        <v>132</v>
      </c>
      <c r="B291" t="s">
        <v>50</v>
      </c>
      <c r="C291" t="s">
        <v>117</v>
      </c>
      <c r="D291" t="s">
        <v>119</v>
      </c>
      <c r="E291" t="s">
        <v>111</v>
      </c>
      <c r="F291">
        <v>1</v>
      </c>
    </row>
    <row r="292" spans="1:6">
      <c r="A292" t="s">
        <v>132</v>
      </c>
      <c r="B292" t="s">
        <v>52</v>
      </c>
      <c r="C292" t="s">
        <v>117</v>
      </c>
      <c r="D292" t="s">
        <v>122</v>
      </c>
      <c r="E292" t="s">
        <v>111</v>
      </c>
      <c r="F292">
        <v>2000</v>
      </c>
    </row>
    <row r="293" spans="1:6">
      <c r="A293" t="s">
        <v>132</v>
      </c>
      <c r="B293" t="s">
        <v>52</v>
      </c>
      <c r="C293" t="s">
        <v>117</v>
      </c>
      <c r="D293" t="s">
        <v>123</v>
      </c>
      <c r="E293" t="s">
        <v>111</v>
      </c>
      <c r="F293">
        <v>570000</v>
      </c>
    </row>
    <row r="294" spans="1:6">
      <c r="A294" t="s">
        <v>132</v>
      </c>
      <c r="B294" t="s">
        <v>52</v>
      </c>
      <c r="C294" t="s">
        <v>117</v>
      </c>
      <c r="D294" t="s">
        <v>126</v>
      </c>
      <c r="E294" t="s">
        <v>111</v>
      </c>
      <c r="F294">
        <v>10</v>
      </c>
    </row>
    <row r="295" spans="1:6">
      <c r="A295" t="s">
        <v>132</v>
      </c>
      <c r="B295" t="s">
        <v>52</v>
      </c>
      <c r="C295" t="s">
        <v>117</v>
      </c>
      <c r="D295" t="s">
        <v>118</v>
      </c>
      <c r="E295" t="s">
        <v>111</v>
      </c>
      <c r="F295">
        <v>10</v>
      </c>
    </row>
    <row r="296" spans="1:6">
      <c r="A296" t="s">
        <v>132</v>
      </c>
      <c r="B296" t="s">
        <v>52</v>
      </c>
      <c r="C296" t="s">
        <v>117</v>
      </c>
      <c r="D296" t="s">
        <v>119</v>
      </c>
      <c r="E296" t="s">
        <v>103</v>
      </c>
      <c r="F296">
        <v>2.0099999999999998</v>
      </c>
    </row>
    <row r="297" spans="1:6">
      <c r="A297" t="s">
        <v>132</v>
      </c>
      <c r="B297" t="s">
        <v>52</v>
      </c>
      <c r="C297" t="s">
        <v>117</v>
      </c>
      <c r="D297" t="s">
        <v>119</v>
      </c>
      <c r="E297" t="s">
        <v>112</v>
      </c>
      <c r="F297">
        <v>2.09</v>
      </c>
    </row>
    <row r="298" spans="1:6">
      <c r="A298" t="s">
        <v>132</v>
      </c>
      <c r="B298" t="s">
        <v>52</v>
      </c>
      <c r="C298" t="s">
        <v>117</v>
      </c>
      <c r="D298" t="s">
        <v>119</v>
      </c>
      <c r="E298" t="s">
        <v>104</v>
      </c>
      <c r="F298">
        <v>1.69</v>
      </c>
    </row>
    <row r="299" spans="1:6">
      <c r="A299" t="s">
        <v>132</v>
      </c>
      <c r="B299" t="s">
        <v>54</v>
      </c>
      <c r="C299" t="s">
        <v>117</v>
      </c>
      <c r="D299" t="s">
        <v>122</v>
      </c>
      <c r="E299" t="s">
        <v>103</v>
      </c>
      <c r="F299">
        <v>22500</v>
      </c>
    </row>
    <row r="300" spans="1:6">
      <c r="A300" t="s">
        <v>132</v>
      </c>
      <c r="B300" t="s">
        <v>54</v>
      </c>
      <c r="C300" t="s">
        <v>117</v>
      </c>
      <c r="D300" t="s">
        <v>122</v>
      </c>
      <c r="E300" t="s">
        <v>112</v>
      </c>
      <c r="F300">
        <v>21800</v>
      </c>
    </row>
    <row r="301" spans="1:6">
      <c r="A301" t="s">
        <v>132</v>
      </c>
      <c r="B301" t="s">
        <v>54</v>
      </c>
      <c r="C301" t="s">
        <v>117</v>
      </c>
      <c r="D301" t="s">
        <v>122</v>
      </c>
      <c r="E301" t="s">
        <v>104</v>
      </c>
      <c r="F301">
        <v>21100</v>
      </c>
    </row>
    <row r="302" spans="1:6">
      <c r="A302" t="s">
        <v>132</v>
      </c>
      <c r="B302" t="s">
        <v>54</v>
      </c>
      <c r="C302" t="s">
        <v>117</v>
      </c>
      <c r="D302" t="s">
        <v>123</v>
      </c>
      <c r="E302" t="s">
        <v>103</v>
      </c>
      <c r="F302">
        <v>2690000</v>
      </c>
    </row>
    <row r="303" spans="1:6">
      <c r="A303" t="s">
        <v>132</v>
      </c>
      <c r="B303" t="s">
        <v>54</v>
      </c>
      <c r="C303" t="s">
        <v>117</v>
      </c>
      <c r="D303" t="s">
        <v>123</v>
      </c>
      <c r="E303" t="s">
        <v>112</v>
      </c>
      <c r="F303">
        <v>2610000</v>
      </c>
    </row>
    <row r="304" spans="1:6">
      <c r="A304" t="s">
        <v>132</v>
      </c>
      <c r="B304" t="s">
        <v>54</v>
      </c>
      <c r="C304" t="s">
        <v>117</v>
      </c>
      <c r="D304" t="s">
        <v>123</v>
      </c>
      <c r="E304" t="s">
        <v>104</v>
      </c>
      <c r="F304">
        <v>2530000</v>
      </c>
    </row>
    <row r="305" spans="1:6">
      <c r="A305" t="s">
        <v>132</v>
      </c>
      <c r="B305" t="s">
        <v>54</v>
      </c>
      <c r="C305" t="s">
        <v>117</v>
      </c>
      <c r="D305" t="s">
        <v>118</v>
      </c>
      <c r="E305" t="s">
        <v>103</v>
      </c>
      <c r="F305">
        <v>13.1</v>
      </c>
    </row>
    <row r="306" spans="1:6">
      <c r="A306" t="s">
        <v>132</v>
      </c>
      <c r="B306" t="s">
        <v>54</v>
      </c>
      <c r="C306" t="s">
        <v>117</v>
      </c>
      <c r="D306" t="s">
        <v>118</v>
      </c>
      <c r="E306" t="s">
        <v>112</v>
      </c>
      <c r="F306">
        <v>13.1</v>
      </c>
    </row>
    <row r="307" spans="1:6">
      <c r="A307" t="s">
        <v>132</v>
      </c>
      <c r="B307" t="s">
        <v>54</v>
      </c>
      <c r="C307" t="s">
        <v>117</v>
      </c>
      <c r="D307" t="s">
        <v>118</v>
      </c>
      <c r="E307" t="s">
        <v>104</v>
      </c>
      <c r="F307">
        <v>13</v>
      </c>
    </row>
    <row r="308" spans="1:6">
      <c r="A308" t="s">
        <v>132</v>
      </c>
      <c r="B308" t="s">
        <v>54</v>
      </c>
      <c r="C308" t="s">
        <v>117</v>
      </c>
      <c r="D308" t="s">
        <v>119</v>
      </c>
      <c r="E308" t="s">
        <v>103</v>
      </c>
      <c r="F308">
        <v>4.5999999999999996</v>
      </c>
    </row>
    <row r="309" spans="1:6">
      <c r="A309" t="s">
        <v>132</v>
      </c>
      <c r="B309" t="s">
        <v>54</v>
      </c>
      <c r="C309" t="s">
        <v>117</v>
      </c>
      <c r="D309" t="s">
        <v>119</v>
      </c>
      <c r="E309" t="s">
        <v>112</v>
      </c>
      <c r="F309">
        <v>4.5999999999999996</v>
      </c>
    </row>
    <row r="310" spans="1:6">
      <c r="A310" t="s">
        <v>132</v>
      </c>
      <c r="B310" t="s">
        <v>54</v>
      </c>
      <c r="C310" t="s">
        <v>117</v>
      </c>
      <c r="D310" t="s">
        <v>119</v>
      </c>
      <c r="E310" t="s">
        <v>104</v>
      </c>
      <c r="F310">
        <v>4.3</v>
      </c>
    </row>
    <row r="311" spans="1:6">
      <c r="A311" t="s">
        <v>132</v>
      </c>
      <c r="B311" t="s">
        <v>56</v>
      </c>
      <c r="C311" t="s">
        <v>117</v>
      </c>
      <c r="D311" t="s">
        <v>122</v>
      </c>
      <c r="E311" t="s">
        <v>103</v>
      </c>
      <c r="F311">
        <v>16300</v>
      </c>
    </row>
    <row r="312" spans="1:6">
      <c r="A312" t="s">
        <v>132</v>
      </c>
      <c r="B312" t="s">
        <v>56</v>
      </c>
      <c r="C312" t="s">
        <v>117</v>
      </c>
      <c r="D312" t="s">
        <v>122</v>
      </c>
      <c r="E312" t="s">
        <v>112</v>
      </c>
      <c r="F312">
        <v>15800</v>
      </c>
    </row>
    <row r="313" spans="1:6">
      <c r="A313" t="s">
        <v>132</v>
      </c>
      <c r="B313" t="s">
        <v>56</v>
      </c>
      <c r="C313" t="s">
        <v>117</v>
      </c>
      <c r="D313" t="s">
        <v>122</v>
      </c>
      <c r="E313" t="s">
        <v>104</v>
      </c>
      <c r="F313">
        <v>15300</v>
      </c>
    </row>
    <row r="314" spans="1:6">
      <c r="A314" t="s">
        <v>132</v>
      </c>
      <c r="B314" t="s">
        <v>56</v>
      </c>
      <c r="C314" t="s">
        <v>117</v>
      </c>
      <c r="D314" t="s">
        <v>123</v>
      </c>
      <c r="E314" t="s">
        <v>103</v>
      </c>
      <c r="F314">
        <v>1970000</v>
      </c>
    </row>
    <row r="315" spans="1:6">
      <c r="A315" t="s">
        <v>132</v>
      </c>
      <c r="B315" t="s">
        <v>56</v>
      </c>
      <c r="C315" t="s">
        <v>117</v>
      </c>
      <c r="D315" t="s">
        <v>123</v>
      </c>
      <c r="E315" t="s">
        <v>112</v>
      </c>
      <c r="F315">
        <v>1910000</v>
      </c>
    </row>
    <row r="316" spans="1:6">
      <c r="A316" t="s">
        <v>132</v>
      </c>
      <c r="B316" t="s">
        <v>56</v>
      </c>
      <c r="C316" t="s">
        <v>117</v>
      </c>
      <c r="D316" t="s">
        <v>123</v>
      </c>
      <c r="E316" t="s">
        <v>104</v>
      </c>
      <c r="F316">
        <v>1850000</v>
      </c>
    </row>
    <row r="317" spans="1:6">
      <c r="A317" t="s">
        <v>132</v>
      </c>
      <c r="B317" t="s">
        <v>56</v>
      </c>
      <c r="C317" t="s">
        <v>117</v>
      </c>
      <c r="D317" t="s">
        <v>118</v>
      </c>
      <c r="E317" t="s">
        <v>103</v>
      </c>
      <c r="F317">
        <v>17.399999999999999</v>
      </c>
    </row>
    <row r="318" spans="1:6">
      <c r="A318" t="s">
        <v>132</v>
      </c>
      <c r="B318" t="s">
        <v>56</v>
      </c>
      <c r="C318" t="s">
        <v>117</v>
      </c>
      <c r="D318" t="s">
        <v>118</v>
      </c>
      <c r="E318" t="s">
        <v>112</v>
      </c>
      <c r="F318">
        <v>17.399999999999999</v>
      </c>
    </row>
    <row r="319" spans="1:6">
      <c r="A319" t="s">
        <v>132</v>
      </c>
      <c r="B319" t="s">
        <v>56</v>
      </c>
      <c r="C319" t="s">
        <v>117</v>
      </c>
      <c r="D319" t="s">
        <v>118</v>
      </c>
      <c r="E319" t="s">
        <v>104</v>
      </c>
      <c r="F319">
        <v>17.3</v>
      </c>
    </row>
    <row r="320" spans="1:6">
      <c r="A320" t="s">
        <v>132</v>
      </c>
      <c r="B320" t="s">
        <v>56</v>
      </c>
      <c r="C320" t="s">
        <v>117</v>
      </c>
      <c r="D320" t="s">
        <v>119</v>
      </c>
      <c r="E320" t="s">
        <v>103</v>
      </c>
      <c r="F320">
        <v>2.9</v>
      </c>
    </row>
    <row r="321" spans="1:6">
      <c r="A321" t="s">
        <v>132</v>
      </c>
      <c r="B321" t="s">
        <v>56</v>
      </c>
      <c r="C321" t="s">
        <v>117</v>
      </c>
      <c r="D321" t="s">
        <v>119</v>
      </c>
      <c r="E321" t="s">
        <v>112</v>
      </c>
      <c r="F321">
        <v>2.9</v>
      </c>
    </row>
    <row r="322" spans="1:6">
      <c r="A322" t="s">
        <v>132</v>
      </c>
      <c r="B322" t="s">
        <v>56</v>
      </c>
      <c r="C322" t="s">
        <v>117</v>
      </c>
      <c r="D322" t="s">
        <v>119</v>
      </c>
      <c r="E322" t="s">
        <v>104</v>
      </c>
      <c r="F322">
        <v>2.8</v>
      </c>
    </row>
    <row r="323" spans="1:6">
      <c r="A323" t="s">
        <v>132</v>
      </c>
      <c r="B323" t="s">
        <v>58</v>
      </c>
      <c r="C323" t="s">
        <v>117</v>
      </c>
      <c r="D323" t="s">
        <v>122</v>
      </c>
      <c r="E323" t="s">
        <v>111</v>
      </c>
      <c r="F323">
        <v>4000</v>
      </c>
    </row>
    <row r="324" spans="1:6">
      <c r="A324" t="s">
        <v>132</v>
      </c>
      <c r="B324" t="s">
        <v>58</v>
      </c>
      <c r="C324" t="s">
        <v>117</v>
      </c>
      <c r="D324" t="s">
        <v>123</v>
      </c>
      <c r="E324" t="s">
        <v>111</v>
      </c>
      <c r="F324">
        <v>380000</v>
      </c>
    </row>
    <row r="325" spans="1:6">
      <c r="A325" t="s">
        <v>132</v>
      </c>
      <c r="B325" t="s">
        <v>58</v>
      </c>
      <c r="C325" t="s">
        <v>117</v>
      </c>
      <c r="D325" t="s">
        <v>126</v>
      </c>
      <c r="E325" t="s">
        <v>111</v>
      </c>
      <c r="F325">
        <v>10</v>
      </c>
    </row>
    <row r="326" spans="1:6">
      <c r="A326" t="s">
        <v>132</v>
      </c>
      <c r="B326" t="s">
        <v>58</v>
      </c>
      <c r="C326" t="s">
        <v>117</v>
      </c>
      <c r="D326" t="s">
        <v>118</v>
      </c>
      <c r="E326" t="s">
        <v>111</v>
      </c>
      <c r="F326">
        <v>20</v>
      </c>
    </row>
    <row r="327" spans="1:6">
      <c r="A327" t="s">
        <v>132</v>
      </c>
      <c r="B327" t="s">
        <v>58</v>
      </c>
      <c r="C327" t="s">
        <v>117</v>
      </c>
      <c r="D327" t="s">
        <v>119</v>
      </c>
      <c r="E327" t="s">
        <v>103</v>
      </c>
      <c r="F327">
        <v>1.51</v>
      </c>
    </row>
    <row r="328" spans="1:6">
      <c r="A328" t="s">
        <v>132</v>
      </c>
      <c r="B328" t="s">
        <v>58</v>
      </c>
      <c r="C328" t="s">
        <v>117</v>
      </c>
      <c r="D328" t="s">
        <v>119</v>
      </c>
      <c r="E328" t="s">
        <v>112</v>
      </c>
      <c r="F328">
        <v>1.59</v>
      </c>
    </row>
    <row r="329" spans="1:6">
      <c r="A329" t="s">
        <v>132</v>
      </c>
      <c r="B329" t="s">
        <v>58</v>
      </c>
      <c r="C329" t="s">
        <v>117</v>
      </c>
      <c r="D329" t="s">
        <v>119</v>
      </c>
      <c r="E329" t="s">
        <v>104</v>
      </c>
      <c r="F329">
        <v>1.67</v>
      </c>
    </row>
    <row r="330" spans="1:6">
      <c r="A330" t="s">
        <v>132</v>
      </c>
      <c r="B330" t="s">
        <v>59</v>
      </c>
      <c r="C330" t="s">
        <v>117</v>
      </c>
      <c r="D330" t="s">
        <v>122</v>
      </c>
      <c r="E330" t="s">
        <v>103</v>
      </c>
      <c r="F330">
        <v>870</v>
      </c>
    </row>
    <row r="331" spans="1:6">
      <c r="A331" t="s">
        <v>132</v>
      </c>
      <c r="B331" t="s">
        <v>59</v>
      </c>
      <c r="C331" t="s">
        <v>117</v>
      </c>
      <c r="D331" t="s">
        <v>122</v>
      </c>
      <c r="E331" t="s">
        <v>112</v>
      </c>
      <c r="F331">
        <v>800</v>
      </c>
    </row>
    <row r="332" spans="1:6">
      <c r="A332" t="s">
        <v>132</v>
      </c>
      <c r="B332" t="s">
        <v>59</v>
      </c>
      <c r="C332" t="s">
        <v>117</v>
      </c>
      <c r="D332" t="s">
        <v>122</v>
      </c>
      <c r="E332" t="s">
        <v>104</v>
      </c>
      <c r="F332">
        <v>720</v>
      </c>
    </row>
    <row r="333" spans="1:6">
      <c r="A333" t="s">
        <v>132</v>
      </c>
      <c r="B333" t="s">
        <v>59</v>
      </c>
      <c r="C333" t="s">
        <v>117</v>
      </c>
      <c r="D333" t="s">
        <v>123</v>
      </c>
      <c r="E333" t="s">
        <v>103</v>
      </c>
      <c r="F333">
        <v>930000</v>
      </c>
    </row>
    <row r="334" spans="1:6">
      <c r="A334" t="s">
        <v>132</v>
      </c>
      <c r="B334" t="s">
        <v>59</v>
      </c>
      <c r="C334" t="s">
        <v>117</v>
      </c>
      <c r="D334" t="s">
        <v>123</v>
      </c>
      <c r="E334" t="s">
        <v>112</v>
      </c>
      <c r="F334">
        <v>880000</v>
      </c>
    </row>
    <row r="335" spans="1:6">
      <c r="A335" t="s">
        <v>132</v>
      </c>
      <c r="B335" t="s">
        <v>59</v>
      </c>
      <c r="C335" t="s">
        <v>117</v>
      </c>
      <c r="D335" t="s">
        <v>123</v>
      </c>
      <c r="E335" t="s">
        <v>104</v>
      </c>
      <c r="F335">
        <v>840000</v>
      </c>
    </row>
    <row r="336" spans="1:6">
      <c r="A336" t="s">
        <v>132</v>
      </c>
      <c r="B336" t="s">
        <v>59</v>
      </c>
      <c r="C336" t="s">
        <v>117</v>
      </c>
      <c r="D336" t="s">
        <v>118</v>
      </c>
      <c r="E336" t="s">
        <v>111</v>
      </c>
      <c r="F336">
        <v>1.5</v>
      </c>
    </row>
    <row r="337" spans="1:6">
      <c r="A337" t="s">
        <v>132</v>
      </c>
      <c r="B337" t="s">
        <v>59</v>
      </c>
      <c r="C337" t="s">
        <v>117</v>
      </c>
      <c r="D337" t="s">
        <v>119</v>
      </c>
      <c r="E337" t="s">
        <v>103</v>
      </c>
      <c r="F337">
        <v>3.2</v>
      </c>
    </row>
    <row r="338" spans="1:6">
      <c r="A338" t="s">
        <v>132</v>
      </c>
      <c r="B338" t="s">
        <v>59</v>
      </c>
      <c r="C338" t="s">
        <v>117</v>
      </c>
      <c r="D338" t="s">
        <v>119</v>
      </c>
      <c r="E338" t="s">
        <v>112</v>
      </c>
      <c r="F338">
        <v>3.2</v>
      </c>
    </row>
    <row r="339" spans="1:6">
      <c r="A339" t="s">
        <v>132</v>
      </c>
      <c r="B339" t="s">
        <v>59</v>
      </c>
      <c r="C339" t="s">
        <v>117</v>
      </c>
      <c r="D339" t="s">
        <v>119</v>
      </c>
      <c r="E339" t="s">
        <v>104</v>
      </c>
      <c r="F339">
        <v>3.1</v>
      </c>
    </row>
    <row r="340" spans="1:6">
      <c r="A340" t="s">
        <v>132</v>
      </c>
      <c r="B340" t="s">
        <v>61</v>
      </c>
      <c r="C340" t="s">
        <v>117</v>
      </c>
      <c r="D340" t="s">
        <v>122</v>
      </c>
      <c r="E340" t="s">
        <v>111</v>
      </c>
      <c r="F340">
        <v>28000</v>
      </c>
    </row>
    <row r="341" spans="1:6">
      <c r="A341" t="s">
        <v>132</v>
      </c>
      <c r="B341" t="s">
        <v>61</v>
      </c>
      <c r="C341" t="s">
        <v>117</v>
      </c>
      <c r="D341" t="s">
        <v>123</v>
      </c>
      <c r="E341" t="s">
        <v>111</v>
      </c>
      <c r="F341">
        <v>1000000</v>
      </c>
    </row>
    <row r="342" spans="1:6">
      <c r="A342" t="s">
        <v>132</v>
      </c>
      <c r="B342" t="s">
        <v>61</v>
      </c>
      <c r="C342" t="s">
        <v>117</v>
      </c>
      <c r="D342" t="s">
        <v>127</v>
      </c>
      <c r="E342" t="s">
        <v>111</v>
      </c>
      <c r="F342">
        <v>6.6666666666666662E-3</v>
      </c>
    </row>
    <row r="343" spans="1:6">
      <c r="A343" t="s">
        <v>132</v>
      </c>
      <c r="B343" t="s">
        <v>61</v>
      </c>
      <c r="C343" t="s">
        <v>117</v>
      </c>
      <c r="D343" t="s">
        <v>118</v>
      </c>
      <c r="E343" t="s">
        <v>111</v>
      </c>
      <c r="F343">
        <v>200</v>
      </c>
    </row>
    <row r="344" spans="1:6">
      <c r="A344" t="s">
        <v>132</v>
      </c>
      <c r="B344" t="s">
        <v>61</v>
      </c>
      <c r="C344" t="s">
        <v>117</v>
      </c>
      <c r="D344" t="s">
        <v>119</v>
      </c>
      <c r="E344" t="s">
        <v>111</v>
      </c>
      <c r="F344">
        <v>1.2</v>
      </c>
    </row>
    <row r="345" spans="1:6">
      <c r="A345" t="s">
        <v>132</v>
      </c>
      <c r="B345" t="s">
        <v>63</v>
      </c>
      <c r="C345" t="s">
        <v>117</v>
      </c>
      <c r="D345" t="s">
        <v>118</v>
      </c>
      <c r="E345" t="s">
        <v>111</v>
      </c>
      <c r="F345">
        <v>50</v>
      </c>
    </row>
    <row r="346" spans="1:6">
      <c r="A346" t="s">
        <v>132</v>
      </c>
      <c r="B346" t="s">
        <v>63</v>
      </c>
      <c r="C346" t="s">
        <v>117</v>
      </c>
      <c r="D346" t="s">
        <v>119</v>
      </c>
      <c r="E346" t="s">
        <v>111</v>
      </c>
      <c r="F346">
        <v>1.2</v>
      </c>
    </row>
    <row r="347" spans="1:6">
      <c r="A347" t="s">
        <v>132</v>
      </c>
      <c r="B347" t="s">
        <v>71</v>
      </c>
      <c r="C347" t="s">
        <v>117</v>
      </c>
      <c r="D347" t="s">
        <v>122</v>
      </c>
      <c r="E347" t="s">
        <v>111</v>
      </c>
      <c r="F347">
        <v>0.04</v>
      </c>
    </row>
    <row r="348" spans="1:6">
      <c r="A348" t="s">
        <v>132</v>
      </c>
      <c r="B348" t="s">
        <v>71</v>
      </c>
      <c r="C348" t="s">
        <v>117</v>
      </c>
      <c r="D348" t="s">
        <v>123</v>
      </c>
      <c r="E348" t="s">
        <v>103</v>
      </c>
      <c r="F348">
        <v>180000</v>
      </c>
    </row>
    <row r="349" spans="1:6">
      <c r="A349" t="s">
        <v>132</v>
      </c>
      <c r="B349" t="s">
        <v>71</v>
      </c>
      <c r="C349" t="s">
        <v>117</v>
      </c>
      <c r="D349" t="s">
        <v>123</v>
      </c>
      <c r="E349" t="s">
        <v>104</v>
      </c>
      <c r="F349">
        <v>170000</v>
      </c>
    </row>
    <row r="350" spans="1:6">
      <c r="A350" t="s">
        <v>132</v>
      </c>
      <c r="B350" t="s">
        <v>71</v>
      </c>
      <c r="C350" t="s">
        <v>117</v>
      </c>
      <c r="D350" t="s">
        <v>119</v>
      </c>
      <c r="E350" t="s">
        <v>103</v>
      </c>
      <c r="F350">
        <v>0.3</v>
      </c>
    </row>
    <row r="351" spans="1:6">
      <c r="A351" t="s">
        <v>132</v>
      </c>
      <c r="B351" t="s">
        <v>71</v>
      </c>
      <c r="C351" t="s">
        <v>117</v>
      </c>
      <c r="D351" t="s">
        <v>119</v>
      </c>
      <c r="E351" t="s">
        <v>104</v>
      </c>
      <c r="F351">
        <v>0.35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dimension ref="A1:Z22"/>
  <sheetViews>
    <sheetView workbookViewId="0">
      <selection activeCell="D22" sqref="D22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146</v>
      </c>
      <c r="G1" t="s">
        <v>147</v>
      </c>
      <c r="L1" t="s">
        <v>165</v>
      </c>
      <c r="M1" s="2" t="s">
        <v>149</v>
      </c>
      <c r="N1" s="2" t="s">
        <v>150</v>
      </c>
      <c r="O1" s="2" t="s">
        <v>151</v>
      </c>
      <c r="P1" s="2" t="s">
        <v>150</v>
      </c>
      <c r="Q1" s="2" t="s">
        <v>152</v>
      </c>
      <c r="R1" s="2" t="s">
        <v>150</v>
      </c>
      <c r="S1" s="2" t="s">
        <v>153</v>
      </c>
      <c r="T1" s="2" t="s">
        <v>150</v>
      </c>
      <c r="U1" s="2" t="s">
        <v>154</v>
      </c>
      <c r="V1" s="2" t="s">
        <v>150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 ht="39">
      <c r="A2" t="s">
        <v>133</v>
      </c>
      <c r="G2" t="s">
        <v>148</v>
      </c>
      <c r="M2" s="3" t="s">
        <v>159</v>
      </c>
      <c r="N2" s="3"/>
      <c r="O2" s="3" t="s">
        <v>160</v>
      </c>
      <c r="P2" s="3"/>
      <c r="Q2" s="3" t="s">
        <v>161</v>
      </c>
      <c r="R2" s="3"/>
      <c r="S2" s="3" t="s">
        <v>162</v>
      </c>
      <c r="T2" s="3"/>
      <c r="U2" s="3" t="s">
        <v>163</v>
      </c>
      <c r="V2" s="3"/>
      <c r="W2" s="3" t="s">
        <v>163</v>
      </c>
      <c r="X2" s="3" t="s">
        <v>164</v>
      </c>
      <c r="Y2" s="3"/>
      <c r="Z2" s="3" t="s">
        <v>161</v>
      </c>
    </row>
    <row r="3" spans="1:26">
      <c r="A3" t="s">
        <v>134</v>
      </c>
      <c r="G3" t="s">
        <v>133</v>
      </c>
    </row>
    <row r="4" spans="1:26">
      <c r="A4" t="s">
        <v>135</v>
      </c>
      <c r="G4" t="s">
        <v>134</v>
      </c>
      <c r="O4" t="s">
        <v>123</v>
      </c>
      <c r="Q4" t="s">
        <v>122</v>
      </c>
      <c r="S4" t="s">
        <v>119</v>
      </c>
    </row>
    <row r="5" spans="1:26">
      <c r="A5" t="s">
        <v>136</v>
      </c>
      <c r="G5" t="s">
        <v>135</v>
      </c>
    </row>
    <row r="6" spans="1:26">
      <c r="A6" t="s">
        <v>137</v>
      </c>
      <c r="G6" t="s">
        <v>136</v>
      </c>
    </row>
    <row r="7" spans="1:26">
      <c r="A7" t="s">
        <v>138</v>
      </c>
      <c r="G7" t="s">
        <v>137</v>
      </c>
    </row>
    <row r="8" spans="1:26">
      <c r="A8" t="s">
        <v>139</v>
      </c>
      <c r="G8" t="s">
        <v>138</v>
      </c>
    </row>
    <row r="9" spans="1:26">
      <c r="A9" t="s">
        <v>140</v>
      </c>
      <c r="G9" t="s">
        <v>139</v>
      </c>
    </row>
    <row r="10" spans="1:26">
      <c r="A10" t="s">
        <v>141</v>
      </c>
      <c r="G10" t="s">
        <v>140</v>
      </c>
    </row>
    <row r="11" spans="1:26">
      <c r="A11" t="s">
        <v>142</v>
      </c>
      <c r="G11" t="s">
        <v>141</v>
      </c>
    </row>
    <row r="12" spans="1:26">
      <c r="A12" t="s">
        <v>143</v>
      </c>
      <c r="G12" t="s">
        <v>142</v>
      </c>
    </row>
    <row r="13" spans="1:26">
      <c r="A13" t="s">
        <v>144</v>
      </c>
      <c r="G13" t="s">
        <v>143</v>
      </c>
    </row>
    <row r="14" spans="1:26">
      <c r="A14" t="s">
        <v>145</v>
      </c>
      <c r="G14" t="s">
        <v>144</v>
      </c>
    </row>
    <row r="15" spans="1:26">
      <c r="G15" t="s">
        <v>145</v>
      </c>
    </row>
    <row r="19" spans="1:3">
      <c r="B19" t="s">
        <v>189</v>
      </c>
      <c r="C19" t="s">
        <v>193</v>
      </c>
    </row>
    <row r="20" spans="1:3">
      <c r="A20" s="15" t="s">
        <v>188</v>
      </c>
      <c r="B20" t="s">
        <v>190</v>
      </c>
      <c r="C20" t="s">
        <v>194</v>
      </c>
    </row>
    <row r="21" spans="1:3">
      <c r="A21" s="15" t="s">
        <v>191</v>
      </c>
      <c r="B21" t="s">
        <v>192</v>
      </c>
      <c r="C21" t="s">
        <v>195</v>
      </c>
    </row>
    <row r="22" spans="1:3">
      <c r="A22" s="16" t="s">
        <v>146</v>
      </c>
      <c r="B22" t="s">
        <v>192</v>
      </c>
      <c r="C22" t="s">
        <v>196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Q93"/>
  <sheetViews>
    <sheetView zoomScale="85" zoomScaleNormal="85" workbookViewId="0">
      <selection activeCell="F33" sqref="F33"/>
    </sheetView>
  </sheetViews>
  <sheetFormatPr defaultRowHeight="14.5"/>
  <cols>
    <col min="1" max="1" width="28.90625" customWidth="1"/>
    <col min="2" max="2" width="25.1796875" customWidth="1"/>
    <col min="3" max="3" width="31.54296875" customWidth="1"/>
    <col min="4" max="4" width="14.7265625" customWidth="1"/>
    <col min="7" max="7" width="16.08984375" customWidth="1"/>
  </cols>
  <sheetData>
    <row r="1" spans="1:17">
      <c r="A1" s="31" t="s">
        <v>85</v>
      </c>
      <c r="B1" s="32">
        <v>2030</v>
      </c>
      <c r="C1" s="31" t="s">
        <v>83</v>
      </c>
      <c r="D1" s="31">
        <v>40.68</v>
      </c>
      <c r="F1" t="s">
        <v>211</v>
      </c>
    </row>
    <row r="2" spans="1:17">
      <c r="A2" s="31" t="s">
        <v>86</v>
      </c>
      <c r="B2" s="32">
        <v>2030</v>
      </c>
      <c r="C2" s="31" t="s">
        <v>83</v>
      </c>
      <c r="D2" s="31">
        <v>65</v>
      </c>
    </row>
    <row r="3" spans="1:17">
      <c r="A3" s="31" t="s">
        <v>87</v>
      </c>
      <c r="B3" s="32">
        <v>2030</v>
      </c>
      <c r="C3" s="31" t="s">
        <v>83</v>
      </c>
      <c r="D3" s="31">
        <v>36.323999999999998</v>
      </c>
    </row>
    <row r="4" spans="1:17">
      <c r="A4" s="31" t="s">
        <v>88</v>
      </c>
      <c r="B4" s="32">
        <v>2030</v>
      </c>
      <c r="C4" s="31" t="s">
        <v>83</v>
      </c>
      <c r="D4" s="31">
        <v>6.48</v>
      </c>
    </row>
    <row r="5" spans="1:17">
      <c r="A5" s="31" t="s">
        <v>11</v>
      </c>
      <c r="B5" s="32">
        <v>2030</v>
      </c>
      <c r="C5" s="31" t="s">
        <v>83</v>
      </c>
      <c r="D5" s="31">
        <v>26.81</v>
      </c>
      <c r="L5" s="30"/>
      <c r="M5" s="30"/>
      <c r="N5" s="30"/>
      <c r="O5" s="30"/>
      <c r="P5" s="30"/>
      <c r="Q5" s="30"/>
    </row>
    <row r="6" spans="1:17">
      <c r="A6" s="31" t="s">
        <v>89</v>
      </c>
      <c r="B6" s="32">
        <v>2030</v>
      </c>
      <c r="C6" s="31" t="s">
        <v>83</v>
      </c>
      <c r="D6" s="31">
        <v>14.65</v>
      </c>
      <c r="L6" s="30"/>
      <c r="M6" s="30"/>
      <c r="N6" s="30"/>
      <c r="O6" s="30"/>
      <c r="P6" s="30"/>
      <c r="Q6" s="30"/>
    </row>
    <row r="7" spans="1:17">
      <c r="A7" s="31" t="s">
        <v>90</v>
      </c>
      <c r="B7" s="32">
        <v>2030</v>
      </c>
      <c r="C7" s="31" t="s">
        <v>83</v>
      </c>
      <c r="D7" s="31">
        <v>1.69</v>
      </c>
      <c r="L7" s="30"/>
      <c r="M7" s="30"/>
      <c r="N7" s="30"/>
      <c r="O7" s="30"/>
      <c r="P7" s="30"/>
      <c r="Q7" s="30"/>
    </row>
    <row r="8" spans="1:17">
      <c r="A8" s="31" t="s">
        <v>91</v>
      </c>
      <c r="B8" s="32">
        <v>2030</v>
      </c>
      <c r="C8" s="31" t="s">
        <v>83</v>
      </c>
      <c r="D8" s="31">
        <v>6.6960000000000006</v>
      </c>
      <c r="L8" s="30"/>
      <c r="M8" s="30"/>
      <c r="N8" s="30"/>
      <c r="O8" s="30"/>
      <c r="P8" s="30"/>
      <c r="Q8" s="30"/>
    </row>
    <row r="9" spans="1:17">
      <c r="A9" s="31" t="s">
        <v>84</v>
      </c>
      <c r="B9" s="32">
        <v>2030</v>
      </c>
      <c r="C9" s="31" t="s">
        <v>83</v>
      </c>
      <c r="D9" s="31">
        <v>7.0919999999999996</v>
      </c>
      <c r="L9" s="30"/>
      <c r="M9" s="30"/>
      <c r="N9" s="30"/>
      <c r="O9" s="30"/>
      <c r="P9" s="30"/>
      <c r="Q9" s="30"/>
    </row>
    <row r="10" spans="1:17">
      <c r="A10" s="31" t="s">
        <v>81</v>
      </c>
      <c r="B10" s="32">
        <v>2030</v>
      </c>
      <c r="C10" s="31" t="s">
        <v>83</v>
      </c>
      <c r="D10" s="31">
        <v>7.5</v>
      </c>
      <c r="L10" s="30"/>
      <c r="M10" s="30"/>
      <c r="N10" s="30"/>
      <c r="O10" s="30"/>
      <c r="P10" s="30"/>
      <c r="Q10" s="30"/>
    </row>
    <row r="11" spans="1:17">
      <c r="A11" s="31" t="s">
        <v>82</v>
      </c>
      <c r="B11" s="32">
        <v>2030</v>
      </c>
      <c r="C11" s="31" t="s">
        <v>83</v>
      </c>
      <c r="D11" s="31">
        <v>45</v>
      </c>
      <c r="E11" s="30"/>
      <c r="F11" s="30"/>
      <c r="I11" s="30"/>
      <c r="J11" s="30"/>
      <c r="K11" s="30"/>
      <c r="L11" s="30"/>
      <c r="M11" s="30"/>
      <c r="N11" s="30"/>
      <c r="O11" s="30"/>
      <c r="P11" s="30"/>
      <c r="Q11" s="30"/>
    </row>
    <row r="12" spans="1:17">
      <c r="A12" s="31" t="s">
        <v>80</v>
      </c>
      <c r="B12" s="32">
        <v>2030</v>
      </c>
      <c r="C12" s="31" t="s">
        <v>83</v>
      </c>
      <c r="D12" s="31">
        <v>82.5</v>
      </c>
      <c r="E12" s="30"/>
      <c r="F12" s="30"/>
      <c r="I12" s="30">
        <v>2020</v>
      </c>
      <c r="J12" s="30">
        <v>2030</v>
      </c>
      <c r="K12" s="30">
        <v>2050</v>
      </c>
      <c r="L12" s="30"/>
      <c r="M12" s="30"/>
      <c r="N12" s="30"/>
      <c r="O12" s="30"/>
      <c r="P12" s="30"/>
      <c r="Q12" s="30"/>
    </row>
    <row r="13" spans="1:17">
      <c r="A13" s="31" t="s">
        <v>75</v>
      </c>
      <c r="B13" s="32">
        <v>2030</v>
      </c>
      <c r="C13" s="31" t="s">
        <v>83</v>
      </c>
      <c r="D13" s="31">
        <v>74.66</v>
      </c>
      <c r="E13" s="30"/>
      <c r="F13" s="30"/>
      <c r="H13" t="s">
        <v>85</v>
      </c>
      <c r="I13" s="29">
        <v>21.175000000000001</v>
      </c>
      <c r="J13" s="29">
        <v>40.68</v>
      </c>
      <c r="K13">
        <v>79.69</v>
      </c>
      <c r="L13" s="30"/>
      <c r="M13" s="30"/>
      <c r="N13" s="30"/>
      <c r="O13" s="30"/>
      <c r="P13" s="30"/>
      <c r="Q13" s="30"/>
    </row>
    <row r="14" spans="1:17">
      <c r="A14" s="31" t="s">
        <v>79</v>
      </c>
      <c r="B14" s="32">
        <v>2030</v>
      </c>
      <c r="C14" s="31" t="s">
        <v>83</v>
      </c>
      <c r="D14" s="31">
        <v>15</v>
      </c>
      <c r="E14" s="30"/>
      <c r="F14" s="30"/>
      <c r="H14" s="29" t="s">
        <v>86</v>
      </c>
      <c r="I14" s="29">
        <v>74.965000000000003</v>
      </c>
      <c r="J14" s="29">
        <v>65</v>
      </c>
      <c r="K14" s="29">
        <v>45.07</v>
      </c>
      <c r="L14" s="30"/>
      <c r="M14" s="30"/>
      <c r="N14" s="30"/>
      <c r="O14" s="30"/>
      <c r="P14" s="30"/>
      <c r="Q14" s="30"/>
    </row>
    <row r="15" spans="1:17">
      <c r="A15" s="33" t="s">
        <v>100</v>
      </c>
      <c r="B15" s="31">
        <v>2020</v>
      </c>
      <c r="C15" s="33" t="s">
        <v>101</v>
      </c>
      <c r="D15" s="33">
        <v>1</v>
      </c>
      <c r="E15" s="30"/>
      <c r="F15" s="30"/>
      <c r="H15" s="18" t="s">
        <v>87</v>
      </c>
      <c r="I15" s="18">
        <v>46.44</v>
      </c>
      <c r="J15" s="18">
        <v>36.323999999999998</v>
      </c>
      <c r="K15" s="18">
        <v>32.832000000000001</v>
      </c>
      <c r="L15" s="30"/>
      <c r="M15" s="30"/>
      <c r="N15" s="30"/>
      <c r="O15" s="30"/>
      <c r="P15" s="30"/>
      <c r="Q15" s="30"/>
    </row>
    <row r="16" spans="1:17">
      <c r="A16" s="31" t="s">
        <v>85</v>
      </c>
      <c r="B16" s="31">
        <v>2020</v>
      </c>
      <c r="C16" s="31" t="s">
        <v>83</v>
      </c>
      <c r="D16" s="31">
        <v>21.175000000000001</v>
      </c>
      <c r="E16" s="30"/>
      <c r="F16" s="30"/>
      <c r="H16" t="s">
        <v>88</v>
      </c>
      <c r="I16" s="18">
        <v>6.48</v>
      </c>
      <c r="J16" s="18">
        <v>6.48</v>
      </c>
      <c r="K16" s="18">
        <v>6.48</v>
      </c>
      <c r="L16" s="30"/>
      <c r="M16" s="30"/>
      <c r="N16" s="30"/>
      <c r="O16" s="30"/>
      <c r="P16" s="30"/>
      <c r="Q16" s="30"/>
    </row>
    <row r="17" spans="1:17">
      <c r="A17" s="31" t="s">
        <v>86</v>
      </c>
      <c r="B17" s="31">
        <v>2020</v>
      </c>
      <c r="C17" s="31" t="s">
        <v>83</v>
      </c>
      <c r="D17" s="31">
        <v>74.965000000000003</v>
      </c>
      <c r="E17" s="30"/>
      <c r="F17" s="30"/>
      <c r="H17" t="s">
        <v>11</v>
      </c>
      <c r="I17" s="29">
        <v>16.716999999999999</v>
      </c>
      <c r="J17" s="29">
        <v>26.81</v>
      </c>
      <c r="K17">
        <v>46.996000000000002</v>
      </c>
      <c r="L17" s="30"/>
      <c r="M17" s="30"/>
      <c r="N17" s="30"/>
      <c r="O17" s="30"/>
      <c r="P17" s="30"/>
      <c r="Q17" s="30"/>
    </row>
    <row r="18" spans="1:17">
      <c r="A18" s="31" t="s">
        <v>87</v>
      </c>
      <c r="B18" s="31">
        <v>2020</v>
      </c>
      <c r="C18" s="31" t="s">
        <v>83</v>
      </c>
      <c r="D18" s="31">
        <v>46.44</v>
      </c>
      <c r="E18" s="30"/>
      <c r="F18" s="30"/>
      <c r="H18" t="s">
        <v>89</v>
      </c>
      <c r="I18" s="29">
        <v>13.4</v>
      </c>
      <c r="J18" s="29">
        <v>14.65</v>
      </c>
      <c r="K18">
        <v>42.74</v>
      </c>
      <c r="L18" s="30"/>
      <c r="M18" s="30"/>
      <c r="N18" s="30"/>
      <c r="O18" s="30"/>
      <c r="P18" s="30"/>
      <c r="Q18" s="30"/>
    </row>
    <row r="19" spans="1:17">
      <c r="A19" s="31" t="s">
        <v>88</v>
      </c>
      <c r="B19" s="31">
        <v>2020</v>
      </c>
      <c r="C19" s="31" t="s">
        <v>83</v>
      </c>
      <c r="D19" s="31">
        <v>6.48</v>
      </c>
      <c r="E19" s="30"/>
      <c r="F19" s="30"/>
      <c r="H19" t="s">
        <v>90</v>
      </c>
      <c r="I19" s="29">
        <v>1.69</v>
      </c>
      <c r="J19" s="29">
        <v>1.69</v>
      </c>
      <c r="K19">
        <v>1.69</v>
      </c>
      <c r="L19" s="30"/>
      <c r="M19" s="30"/>
      <c r="N19" s="30"/>
      <c r="O19" s="30"/>
      <c r="P19" s="30"/>
      <c r="Q19" s="30"/>
    </row>
    <row r="20" spans="1:17">
      <c r="A20" s="31" t="s">
        <v>11</v>
      </c>
      <c r="B20" s="31">
        <v>2020</v>
      </c>
      <c r="C20" s="31" t="s">
        <v>83</v>
      </c>
      <c r="D20" s="31">
        <v>16.716999999999999</v>
      </c>
      <c r="E20" s="30"/>
      <c r="F20" s="30"/>
      <c r="H20" t="s">
        <v>91</v>
      </c>
      <c r="I20" s="18">
        <v>4.5360000000000005</v>
      </c>
      <c r="J20" s="18">
        <v>6.6960000000000006</v>
      </c>
      <c r="K20" s="18">
        <v>14.148000000000001</v>
      </c>
      <c r="L20" s="30"/>
      <c r="M20" s="30"/>
      <c r="N20" s="30"/>
      <c r="O20" s="30"/>
      <c r="P20" s="30"/>
      <c r="Q20" s="30"/>
    </row>
    <row r="21" spans="1:17">
      <c r="A21" s="31" t="s">
        <v>89</v>
      </c>
      <c r="B21" s="31">
        <v>2020</v>
      </c>
      <c r="C21" s="31" t="s">
        <v>83</v>
      </c>
      <c r="D21" s="31">
        <v>13.4</v>
      </c>
      <c r="E21" s="30"/>
      <c r="F21" s="30"/>
      <c r="H21" t="s">
        <v>84</v>
      </c>
      <c r="I21" s="18">
        <v>10.8</v>
      </c>
      <c r="J21" s="18">
        <v>7.0919999999999996</v>
      </c>
      <c r="K21" s="18">
        <v>6.7320000000000002</v>
      </c>
      <c r="L21" s="30"/>
      <c r="M21" s="30"/>
      <c r="N21" s="30"/>
      <c r="O21" s="30"/>
      <c r="P21" s="30"/>
      <c r="Q21" s="30"/>
    </row>
    <row r="22" spans="1:17">
      <c r="A22" s="31" t="s">
        <v>90</v>
      </c>
      <c r="B22" s="31">
        <v>2020</v>
      </c>
      <c r="C22" s="31" t="s">
        <v>83</v>
      </c>
      <c r="D22" s="31">
        <v>1.69</v>
      </c>
      <c r="E22" s="30"/>
      <c r="F22" s="30"/>
      <c r="H22" t="s">
        <v>81</v>
      </c>
      <c r="I22" s="29">
        <v>7.5</v>
      </c>
      <c r="J22" s="29">
        <v>7.5</v>
      </c>
      <c r="K22">
        <v>7.5</v>
      </c>
      <c r="L22" s="30"/>
      <c r="M22" s="30"/>
      <c r="N22" s="30"/>
      <c r="O22" s="30"/>
      <c r="P22" s="30"/>
      <c r="Q22" s="30"/>
    </row>
    <row r="23" spans="1:17">
      <c r="A23" s="31" t="s">
        <v>91</v>
      </c>
      <c r="B23" s="31">
        <v>2020</v>
      </c>
      <c r="C23" s="31" t="s">
        <v>83</v>
      </c>
      <c r="D23" s="31">
        <v>4.5360000000000005</v>
      </c>
      <c r="E23" s="30"/>
      <c r="F23" s="30"/>
      <c r="H23" s="29" t="s">
        <v>82</v>
      </c>
      <c r="I23" s="29">
        <v>45</v>
      </c>
      <c r="J23" s="29">
        <v>45</v>
      </c>
      <c r="K23" s="29">
        <v>45</v>
      </c>
      <c r="L23" s="30"/>
      <c r="M23" s="30"/>
      <c r="N23" s="30"/>
      <c r="O23" s="30"/>
      <c r="P23" s="30"/>
      <c r="Q23" s="30"/>
    </row>
    <row r="24" spans="1:17">
      <c r="A24" s="31" t="s">
        <v>84</v>
      </c>
      <c r="B24" s="31">
        <v>2020</v>
      </c>
      <c r="C24" s="31" t="s">
        <v>83</v>
      </c>
      <c r="D24" s="31">
        <v>10.8</v>
      </c>
      <c r="E24" s="30"/>
      <c r="F24" s="30"/>
      <c r="H24" t="s">
        <v>80</v>
      </c>
      <c r="I24" s="29">
        <v>82.5</v>
      </c>
      <c r="J24" s="29">
        <v>82.5</v>
      </c>
      <c r="K24">
        <v>82.5</v>
      </c>
      <c r="L24" s="30"/>
      <c r="M24" s="30"/>
      <c r="N24" s="30"/>
      <c r="O24" s="30"/>
      <c r="P24" s="30"/>
      <c r="Q24" s="30"/>
    </row>
    <row r="25" spans="1:17">
      <c r="A25" s="31" t="s">
        <v>81</v>
      </c>
      <c r="B25" s="31">
        <v>2020</v>
      </c>
      <c r="C25" s="31" t="s">
        <v>83</v>
      </c>
      <c r="D25" s="31">
        <v>7.5</v>
      </c>
      <c r="E25" s="30"/>
      <c r="F25" s="30"/>
      <c r="H25" s="29" t="s">
        <v>75</v>
      </c>
      <c r="I25" s="29">
        <v>86.844999999999999</v>
      </c>
      <c r="J25" s="29">
        <v>74.66</v>
      </c>
      <c r="K25" s="29">
        <v>50.29</v>
      </c>
      <c r="L25" s="30"/>
      <c r="M25" s="30"/>
      <c r="N25" s="30"/>
      <c r="O25" s="30"/>
      <c r="P25" s="30"/>
      <c r="Q25" s="30"/>
    </row>
    <row r="26" spans="1:17">
      <c r="A26" s="31" t="s">
        <v>82</v>
      </c>
      <c r="B26" s="31">
        <v>2020</v>
      </c>
      <c r="C26" s="31" t="s">
        <v>83</v>
      </c>
      <c r="D26" s="31">
        <v>45</v>
      </c>
      <c r="E26" s="30"/>
      <c r="F26" s="30"/>
      <c r="H26" s="29" t="s">
        <v>79</v>
      </c>
      <c r="I26" s="29">
        <v>15</v>
      </c>
      <c r="J26" s="29">
        <v>15</v>
      </c>
      <c r="K26" s="29">
        <v>15</v>
      </c>
      <c r="L26" s="30"/>
      <c r="M26" s="30"/>
      <c r="N26" s="30"/>
      <c r="O26" s="30"/>
      <c r="P26" s="30"/>
      <c r="Q26" s="30"/>
    </row>
    <row r="27" spans="1:17">
      <c r="A27" s="31" t="s">
        <v>80</v>
      </c>
      <c r="B27" s="31">
        <v>2020</v>
      </c>
      <c r="C27" s="31" t="s">
        <v>83</v>
      </c>
      <c r="D27" s="31">
        <v>82.5</v>
      </c>
      <c r="E27" s="30"/>
      <c r="F27" s="30"/>
      <c r="L27" s="30"/>
      <c r="M27" s="30"/>
      <c r="N27" s="30"/>
      <c r="O27" s="30"/>
      <c r="P27" s="30"/>
      <c r="Q27" s="30"/>
    </row>
    <row r="28" spans="1:17">
      <c r="A28" s="31" t="s">
        <v>75</v>
      </c>
      <c r="B28" s="31">
        <v>2020</v>
      </c>
      <c r="C28" s="31" t="s">
        <v>83</v>
      </c>
      <c r="D28" s="31">
        <v>86.844999999999999</v>
      </c>
      <c r="E28" s="30"/>
      <c r="F28" s="30"/>
      <c r="I28" s="30"/>
      <c r="J28" s="30"/>
      <c r="K28" s="30"/>
      <c r="L28" s="30"/>
      <c r="M28" s="30"/>
      <c r="N28" s="30"/>
      <c r="O28" s="30"/>
      <c r="P28" s="30"/>
      <c r="Q28" s="30"/>
    </row>
    <row r="29" spans="1:17">
      <c r="A29" s="31" t="s">
        <v>79</v>
      </c>
      <c r="B29" s="31">
        <v>2020</v>
      </c>
      <c r="C29" s="31" t="s">
        <v>83</v>
      </c>
      <c r="D29" s="31">
        <v>15</v>
      </c>
      <c r="E29" s="30"/>
      <c r="F29" s="30"/>
      <c r="N29" s="30"/>
      <c r="O29" s="30"/>
      <c r="P29" s="30"/>
      <c r="Q29" s="30"/>
    </row>
    <row r="30" spans="1:17">
      <c r="A30" s="31" t="s">
        <v>2</v>
      </c>
      <c r="B30" s="31">
        <v>2020</v>
      </c>
      <c r="C30" s="31" t="s">
        <v>83</v>
      </c>
      <c r="D30" s="41">
        <v>0</v>
      </c>
      <c r="F30" s="29" t="s">
        <v>220</v>
      </c>
      <c r="N30" s="30"/>
      <c r="O30" s="30"/>
      <c r="P30" s="30"/>
      <c r="Q30" s="30"/>
    </row>
    <row r="31" spans="1:17">
      <c r="A31" s="33" t="s">
        <v>100</v>
      </c>
      <c r="B31" s="33">
        <v>2050</v>
      </c>
      <c r="C31" s="33" t="s">
        <v>101</v>
      </c>
      <c r="D31" s="36">
        <v>1</v>
      </c>
      <c r="N31" s="30"/>
      <c r="O31" s="30"/>
      <c r="P31" s="30"/>
      <c r="Q31" s="30"/>
    </row>
    <row r="32" spans="1:17">
      <c r="A32" s="34" t="s">
        <v>85</v>
      </c>
      <c r="B32" s="34">
        <v>2050</v>
      </c>
      <c r="C32" s="34" t="s">
        <v>83</v>
      </c>
      <c r="D32" s="37">
        <v>79.69</v>
      </c>
      <c r="N32" s="30"/>
      <c r="O32" s="30"/>
      <c r="P32" s="30"/>
      <c r="Q32" s="30"/>
    </row>
    <row r="33" spans="1:17">
      <c r="A33" s="31" t="s">
        <v>86</v>
      </c>
      <c r="B33" s="38">
        <v>2050</v>
      </c>
      <c r="C33" s="31" t="s">
        <v>83</v>
      </c>
      <c r="D33" s="38">
        <v>80</v>
      </c>
      <c r="F33" t="s">
        <v>223</v>
      </c>
      <c r="N33" s="30"/>
      <c r="O33" s="30"/>
      <c r="P33" s="30"/>
      <c r="Q33" s="30"/>
    </row>
    <row r="34" spans="1:17">
      <c r="A34" s="34" t="s">
        <v>87</v>
      </c>
      <c r="B34" s="37">
        <v>2050</v>
      </c>
      <c r="C34" s="34" t="s">
        <v>83</v>
      </c>
      <c r="D34" s="37">
        <v>32.832000000000001</v>
      </c>
      <c r="N34" s="30"/>
      <c r="O34" s="30"/>
      <c r="P34" s="30"/>
      <c r="Q34" s="30"/>
    </row>
    <row r="35" spans="1:17">
      <c r="A35" s="31" t="s">
        <v>88</v>
      </c>
      <c r="B35" s="38">
        <v>2050</v>
      </c>
      <c r="C35" s="31" t="s">
        <v>83</v>
      </c>
      <c r="D35" s="38">
        <v>6.48</v>
      </c>
      <c r="N35" s="30"/>
      <c r="O35" s="30"/>
      <c r="P35" s="30"/>
      <c r="Q35" s="30"/>
    </row>
    <row r="36" spans="1:17">
      <c r="A36" s="34" t="s">
        <v>11</v>
      </c>
      <c r="B36" s="37">
        <v>2050</v>
      </c>
      <c r="C36" s="34" t="s">
        <v>83</v>
      </c>
      <c r="D36" s="37">
        <v>46.996000000000002</v>
      </c>
      <c r="N36" s="30"/>
      <c r="O36" s="30"/>
      <c r="P36" s="30"/>
      <c r="Q36" s="30"/>
    </row>
    <row r="37" spans="1:17">
      <c r="A37" s="34" t="s">
        <v>89</v>
      </c>
      <c r="B37" s="37">
        <v>2050</v>
      </c>
      <c r="C37" s="34" t="s">
        <v>83</v>
      </c>
      <c r="D37" s="37">
        <v>42</v>
      </c>
    </row>
    <row r="38" spans="1:17">
      <c r="A38" s="34" t="s">
        <v>90</v>
      </c>
      <c r="B38" s="37">
        <v>2050</v>
      </c>
      <c r="C38" s="34" t="s">
        <v>83</v>
      </c>
      <c r="D38" s="37">
        <v>1.69</v>
      </c>
    </row>
    <row r="39" spans="1:17">
      <c r="A39" s="31" t="s">
        <v>91</v>
      </c>
      <c r="B39" s="38">
        <v>2050</v>
      </c>
      <c r="C39" s="31" t="s">
        <v>83</v>
      </c>
      <c r="D39" s="38">
        <v>14.148000000000001</v>
      </c>
    </row>
    <row r="40" spans="1:17">
      <c r="A40" s="31" t="s">
        <v>84</v>
      </c>
      <c r="B40" s="38">
        <v>2050</v>
      </c>
      <c r="C40" s="31" t="s">
        <v>83</v>
      </c>
      <c r="D40" s="38">
        <v>6.7320000000000002</v>
      </c>
    </row>
    <row r="41" spans="1:17">
      <c r="A41" s="34" t="s">
        <v>81</v>
      </c>
      <c r="B41" s="37">
        <v>2050</v>
      </c>
      <c r="C41" s="34" t="s">
        <v>83</v>
      </c>
      <c r="D41" s="37">
        <v>7.5</v>
      </c>
    </row>
    <row r="42" spans="1:17">
      <c r="A42" s="31" t="s">
        <v>82</v>
      </c>
      <c r="B42" s="38">
        <v>2050</v>
      </c>
      <c r="C42" s="31" t="s">
        <v>83</v>
      </c>
      <c r="D42" s="38">
        <v>35</v>
      </c>
      <c r="F42" t="s">
        <v>222</v>
      </c>
    </row>
    <row r="43" spans="1:17">
      <c r="A43" s="34" t="s">
        <v>80</v>
      </c>
      <c r="B43" s="37">
        <v>2050</v>
      </c>
      <c r="C43" s="34" t="s">
        <v>83</v>
      </c>
      <c r="D43" s="37">
        <v>82.5</v>
      </c>
    </row>
    <row r="44" spans="1:17">
      <c r="A44" s="31" t="s">
        <v>75</v>
      </c>
      <c r="B44" s="38">
        <v>2050</v>
      </c>
      <c r="C44" s="31" t="s">
        <v>83</v>
      </c>
      <c r="D44" s="38">
        <v>50.29</v>
      </c>
    </row>
    <row r="45" spans="1:17">
      <c r="A45" s="31" t="s">
        <v>2</v>
      </c>
      <c r="B45" s="38">
        <v>2050</v>
      </c>
      <c r="C45" s="31" t="s">
        <v>83</v>
      </c>
      <c r="D45" s="41">
        <v>200</v>
      </c>
      <c r="F45" s="29" t="s">
        <v>221</v>
      </c>
    </row>
    <row r="46" spans="1:17">
      <c r="A46" s="31" t="s">
        <v>79</v>
      </c>
      <c r="B46" s="38">
        <v>2050</v>
      </c>
      <c r="C46" s="31" t="s">
        <v>83</v>
      </c>
      <c r="D46" s="38">
        <v>15</v>
      </c>
      <c r="F46" s="29" t="s">
        <v>207</v>
      </c>
    </row>
    <row r="48" spans="1:17">
      <c r="A48" t="s">
        <v>75</v>
      </c>
      <c r="B48" t="s">
        <v>76</v>
      </c>
      <c r="C48" t="s">
        <v>77</v>
      </c>
      <c r="D48">
        <v>102</v>
      </c>
    </row>
    <row r="49" spans="1:4">
      <c r="A49" t="s">
        <v>75</v>
      </c>
      <c r="B49" t="s">
        <v>76</v>
      </c>
      <c r="C49" t="s">
        <v>78</v>
      </c>
      <c r="D49">
        <v>36</v>
      </c>
    </row>
    <row r="50" spans="1:4">
      <c r="A50" t="s">
        <v>79</v>
      </c>
      <c r="B50" t="s">
        <v>76</v>
      </c>
      <c r="C50" t="s">
        <v>77</v>
      </c>
      <c r="D50">
        <v>30</v>
      </c>
    </row>
    <row r="51" spans="1:4">
      <c r="A51" t="s">
        <v>79</v>
      </c>
      <c r="B51" t="s">
        <v>76</v>
      </c>
      <c r="C51" t="s">
        <v>78</v>
      </c>
      <c r="D51">
        <v>15</v>
      </c>
    </row>
    <row r="52" spans="1:4">
      <c r="A52" t="s">
        <v>80</v>
      </c>
      <c r="B52" t="s">
        <v>76</v>
      </c>
      <c r="C52" t="s">
        <v>77</v>
      </c>
      <c r="D52">
        <v>125</v>
      </c>
    </row>
    <row r="53" spans="1:4">
      <c r="A53" t="s">
        <v>80</v>
      </c>
      <c r="B53" t="s">
        <v>76</v>
      </c>
      <c r="C53" t="s">
        <v>78</v>
      </c>
      <c r="D53">
        <v>40</v>
      </c>
    </row>
    <row r="54" spans="1:4">
      <c r="A54" t="s">
        <v>81</v>
      </c>
      <c r="B54" t="s">
        <v>76</v>
      </c>
      <c r="C54" t="s">
        <v>77</v>
      </c>
      <c r="D54">
        <v>15</v>
      </c>
    </row>
    <row r="55" spans="1:4">
      <c r="A55" t="s">
        <v>81</v>
      </c>
      <c r="B55" t="s">
        <v>76</v>
      </c>
      <c r="C55" t="s">
        <v>78</v>
      </c>
      <c r="D55">
        <v>0</v>
      </c>
    </row>
    <row r="56" spans="1:4">
      <c r="A56" t="s">
        <v>82</v>
      </c>
      <c r="B56" t="s">
        <v>76</v>
      </c>
      <c r="C56" t="s">
        <v>77</v>
      </c>
      <c r="D56">
        <v>45</v>
      </c>
    </row>
    <row r="57" spans="1:4">
      <c r="A57" t="s">
        <v>82</v>
      </c>
      <c r="B57" t="s">
        <v>76</v>
      </c>
      <c r="C57" t="s">
        <v>78</v>
      </c>
      <c r="D57">
        <v>30</v>
      </c>
    </row>
    <row r="58" spans="1:4">
      <c r="A58" t="s">
        <v>84</v>
      </c>
      <c r="B58" t="s">
        <v>92</v>
      </c>
      <c r="C58">
        <v>2030</v>
      </c>
      <c r="D58">
        <v>100</v>
      </c>
    </row>
    <row r="59" spans="1:4">
      <c r="A59" t="s">
        <v>85</v>
      </c>
      <c r="B59" t="s">
        <v>92</v>
      </c>
      <c r="C59">
        <v>2030</v>
      </c>
      <c r="D59">
        <v>100</v>
      </c>
    </row>
    <row r="60" spans="1:4">
      <c r="A60" t="s">
        <v>87</v>
      </c>
      <c r="B60" t="s">
        <v>92</v>
      </c>
      <c r="C60">
        <v>2030</v>
      </c>
      <c r="D60">
        <v>100</v>
      </c>
    </row>
    <row r="61" spans="1:4">
      <c r="A61" t="s">
        <v>88</v>
      </c>
      <c r="B61" t="s">
        <v>92</v>
      </c>
      <c r="C61">
        <v>2030</v>
      </c>
      <c r="D61">
        <v>100</v>
      </c>
    </row>
    <row r="62" spans="1:4">
      <c r="A62" t="s">
        <v>11</v>
      </c>
      <c r="B62" t="s">
        <v>92</v>
      </c>
      <c r="C62">
        <v>2030</v>
      </c>
      <c r="D62">
        <v>100</v>
      </c>
    </row>
    <row r="63" spans="1:4">
      <c r="A63" t="s">
        <v>89</v>
      </c>
      <c r="B63" t="s">
        <v>92</v>
      </c>
      <c r="C63">
        <v>2030</v>
      </c>
      <c r="D63">
        <v>100</v>
      </c>
    </row>
    <row r="64" spans="1:4">
      <c r="A64" t="s">
        <v>91</v>
      </c>
      <c r="B64" t="s">
        <v>92</v>
      </c>
      <c r="C64">
        <v>2030</v>
      </c>
      <c r="D64">
        <v>100</v>
      </c>
    </row>
    <row r="65" spans="1:10">
      <c r="A65" t="s">
        <v>84</v>
      </c>
      <c r="B65" t="s">
        <v>92</v>
      </c>
      <c r="C65">
        <v>2050</v>
      </c>
      <c r="D65">
        <v>120</v>
      </c>
    </row>
    <row r="66" spans="1:10">
      <c r="A66" t="s">
        <v>85</v>
      </c>
      <c r="B66" t="s">
        <v>92</v>
      </c>
      <c r="C66">
        <v>2050</v>
      </c>
      <c r="D66">
        <v>120</v>
      </c>
    </row>
    <row r="67" spans="1:10">
      <c r="A67" t="s">
        <v>87</v>
      </c>
      <c r="B67" t="s">
        <v>92</v>
      </c>
      <c r="C67">
        <v>2050</v>
      </c>
      <c r="D67">
        <v>120</v>
      </c>
    </row>
    <row r="68" spans="1:10">
      <c r="A68" t="s">
        <v>88</v>
      </c>
      <c r="B68" t="s">
        <v>92</v>
      </c>
      <c r="C68">
        <v>2050</v>
      </c>
      <c r="D68">
        <v>120</v>
      </c>
    </row>
    <row r="69" spans="1:10">
      <c r="A69" t="s">
        <v>11</v>
      </c>
      <c r="B69" t="s">
        <v>92</v>
      </c>
      <c r="C69">
        <v>2050</v>
      </c>
      <c r="D69">
        <v>120</v>
      </c>
    </row>
    <row r="70" spans="1:10">
      <c r="A70" t="s">
        <v>89</v>
      </c>
      <c r="B70" t="s">
        <v>92</v>
      </c>
      <c r="C70">
        <v>2050</v>
      </c>
      <c r="D70">
        <v>120</v>
      </c>
    </row>
    <row r="71" spans="1:10">
      <c r="A71" t="s">
        <v>91</v>
      </c>
      <c r="B71" t="s">
        <v>92</v>
      </c>
      <c r="C71">
        <v>2050</v>
      </c>
      <c r="D71">
        <v>120</v>
      </c>
    </row>
    <row r="72" spans="1:10">
      <c r="A72" t="s">
        <v>84</v>
      </c>
      <c r="B72" t="s">
        <v>92</v>
      </c>
      <c r="C72" t="s">
        <v>93</v>
      </c>
      <c r="D72">
        <v>200</v>
      </c>
    </row>
    <row r="73" spans="1:10">
      <c r="A73" t="s">
        <v>85</v>
      </c>
      <c r="B73" t="s">
        <v>92</v>
      </c>
      <c r="C73" t="s">
        <v>93</v>
      </c>
      <c r="D73">
        <v>200</v>
      </c>
      <c r="G73" s="30"/>
      <c r="H73" s="30"/>
    </row>
    <row r="74" spans="1:10">
      <c r="A74" t="s">
        <v>87</v>
      </c>
      <c r="B74" t="s">
        <v>92</v>
      </c>
      <c r="C74" t="s">
        <v>93</v>
      </c>
      <c r="D74">
        <v>200</v>
      </c>
      <c r="G74" s="30"/>
      <c r="H74" s="30"/>
    </row>
    <row r="75" spans="1:10">
      <c r="A75" t="s">
        <v>88</v>
      </c>
      <c r="B75" t="s">
        <v>92</v>
      </c>
      <c r="C75" t="s">
        <v>93</v>
      </c>
      <c r="D75">
        <v>200</v>
      </c>
      <c r="G75" s="30"/>
      <c r="H75" s="30"/>
    </row>
    <row r="76" spans="1:10">
      <c r="A76" t="s">
        <v>11</v>
      </c>
      <c r="B76" t="s">
        <v>92</v>
      </c>
      <c r="C76" t="s">
        <v>93</v>
      </c>
      <c r="D76">
        <v>200</v>
      </c>
      <c r="G76" s="30"/>
      <c r="H76" s="30"/>
    </row>
    <row r="77" spans="1:10">
      <c r="A77" t="s">
        <v>89</v>
      </c>
      <c r="B77" t="s">
        <v>92</v>
      </c>
      <c r="C77" t="s">
        <v>93</v>
      </c>
      <c r="D77">
        <v>200</v>
      </c>
      <c r="G77" s="30"/>
      <c r="H77" s="30"/>
      <c r="I77" s="30"/>
      <c r="J77" s="30"/>
    </row>
    <row r="78" spans="1:10">
      <c r="A78" t="s">
        <v>91</v>
      </c>
      <c r="B78" t="s">
        <v>92</v>
      </c>
      <c r="C78" t="s">
        <v>93</v>
      </c>
      <c r="D78">
        <v>200</v>
      </c>
      <c r="G78" s="30"/>
      <c r="H78" s="30"/>
      <c r="I78" s="30"/>
      <c r="J78" s="30"/>
    </row>
    <row r="79" spans="1:10">
      <c r="A79" t="s">
        <v>84</v>
      </c>
      <c r="B79" t="s">
        <v>92</v>
      </c>
      <c r="C79" t="s">
        <v>94</v>
      </c>
      <c r="D79">
        <v>70</v>
      </c>
      <c r="G79" s="30"/>
      <c r="H79" s="30"/>
      <c r="I79" s="30"/>
    </row>
    <row r="80" spans="1:10">
      <c r="A80" t="s">
        <v>85</v>
      </c>
      <c r="B80" t="s">
        <v>92</v>
      </c>
      <c r="C80" t="s">
        <v>94</v>
      </c>
      <c r="D80">
        <v>70</v>
      </c>
      <c r="G80" s="30"/>
      <c r="H80" s="30"/>
      <c r="I80" s="30"/>
      <c r="J80" s="30"/>
    </row>
    <row r="81" spans="1:10">
      <c r="A81" t="s">
        <v>87</v>
      </c>
      <c r="B81" t="s">
        <v>92</v>
      </c>
      <c r="C81" t="s">
        <v>94</v>
      </c>
      <c r="D81">
        <v>70</v>
      </c>
      <c r="G81" s="30"/>
      <c r="H81" s="30"/>
      <c r="I81" s="30"/>
    </row>
    <row r="82" spans="1:10">
      <c r="A82" t="s">
        <v>88</v>
      </c>
      <c r="B82" t="s">
        <v>92</v>
      </c>
      <c r="C82" t="s">
        <v>94</v>
      </c>
      <c r="D82">
        <v>70</v>
      </c>
      <c r="G82" s="30"/>
      <c r="H82" s="30"/>
      <c r="I82" s="30"/>
    </row>
    <row r="83" spans="1:10">
      <c r="A83" t="s">
        <v>11</v>
      </c>
      <c r="B83" t="s">
        <v>92</v>
      </c>
      <c r="C83" t="s">
        <v>94</v>
      </c>
      <c r="D83">
        <v>70</v>
      </c>
      <c r="G83" s="30"/>
      <c r="H83" s="30"/>
      <c r="I83" s="30"/>
    </row>
    <row r="84" spans="1:10">
      <c r="A84" t="s">
        <v>89</v>
      </c>
      <c r="B84" t="s">
        <v>92</v>
      </c>
      <c r="C84" t="s">
        <v>94</v>
      </c>
      <c r="D84">
        <v>70</v>
      </c>
      <c r="G84" s="30"/>
      <c r="H84" s="30"/>
      <c r="I84" s="30"/>
    </row>
    <row r="85" spans="1:10">
      <c r="A85" t="s">
        <v>91</v>
      </c>
      <c r="B85" t="s">
        <v>92</v>
      </c>
      <c r="C85" t="s">
        <v>94</v>
      </c>
      <c r="D85">
        <v>70</v>
      </c>
      <c r="G85" s="30"/>
      <c r="H85" s="30"/>
      <c r="I85" s="30"/>
      <c r="J85" s="30"/>
    </row>
    <row r="86" spans="1:10">
      <c r="A86" t="s">
        <v>75</v>
      </c>
      <c r="B86" t="s">
        <v>95</v>
      </c>
      <c r="C86" t="s">
        <v>96</v>
      </c>
      <c r="D86">
        <v>113000000</v>
      </c>
      <c r="G86" s="30"/>
      <c r="H86" s="30"/>
      <c r="I86" s="30"/>
      <c r="J86" s="30"/>
    </row>
    <row r="87" spans="1:10">
      <c r="A87" t="s">
        <v>75</v>
      </c>
      <c r="B87" t="s">
        <v>95</v>
      </c>
      <c r="C87" t="s">
        <v>97</v>
      </c>
      <c r="D87">
        <v>116000000</v>
      </c>
      <c r="G87" s="30"/>
      <c r="H87" s="30"/>
    </row>
    <row r="88" spans="1:10">
      <c r="A88" t="s">
        <v>75</v>
      </c>
      <c r="B88" t="s">
        <v>95</v>
      </c>
      <c r="C88" t="s">
        <v>98</v>
      </c>
      <c r="D88">
        <v>109000000</v>
      </c>
      <c r="G88" s="30"/>
      <c r="H88" s="30"/>
    </row>
    <row r="89" spans="1:10">
      <c r="A89" t="s">
        <v>75</v>
      </c>
      <c r="B89" t="s">
        <v>95</v>
      </c>
      <c r="C89" t="s">
        <v>99</v>
      </c>
      <c r="D89">
        <v>111000000</v>
      </c>
      <c r="G89" s="30"/>
      <c r="H89" s="30"/>
    </row>
    <row r="90" spans="1:10">
      <c r="A90" t="s">
        <v>79</v>
      </c>
      <c r="B90" t="s">
        <v>95</v>
      </c>
      <c r="C90" t="s">
        <v>99</v>
      </c>
      <c r="D90">
        <v>309000000</v>
      </c>
      <c r="G90" s="30"/>
      <c r="H90" s="30"/>
    </row>
    <row r="91" spans="1:10">
      <c r="A91" t="s">
        <v>79</v>
      </c>
      <c r="B91" t="s">
        <v>95</v>
      </c>
      <c r="C91" t="s">
        <v>96</v>
      </c>
      <c r="D91">
        <v>299000000</v>
      </c>
      <c r="G91" s="30"/>
      <c r="H91" s="30"/>
    </row>
    <row r="92" spans="1:10">
      <c r="A92" t="s">
        <v>79</v>
      </c>
      <c r="B92" t="s">
        <v>95</v>
      </c>
      <c r="C92" t="s">
        <v>97</v>
      </c>
      <c r="D92">
        <v>321000000</v>
      </c>
      <c r="G92" s="30"/>
      <c r="H92" s="30"/>
    </row>
    <row r="93" spans="1:10">
      <c r="A93" t="s">
        <v>79</v>
      </c>
      <c r="B93" t="s">
        <v>95</v>
      </c>
      <c r="C93" t="s">
        <v>98</v>
      </c>
      <c r="D93">
        <v>335000000</v>
      </c>
      <c r="E93" s="30"/>
      <c r="F93" s="30"/>
      <c r="G93" s="30"/>
      <c r="H93" s="30"/>
    </row>
  </sheetData>
  <phoneticPr fontId="2" type="noConversion"/>
  <pageMargins left="0.75" right="0.75" top="1" bottom="1" header="0.5" footer="0.5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F6C3-2AB7-48D4-9A66-92E2C4E82317}">
  <sheetPr>
    <tabColor rgb="FFFF6699"/>
  </sheetPr>
  <dimension ref="A1:Q33"/>
  <sheetViews>
    <sheetView workbookViewId="0">
      <selection activeCell="I34" sqref="I34"/>
    </sheetView>
  </sheetViews>
  <sheetFormatPr defaultRowHeight="14.5"/>
  <cols>
    <col min="1" max="1" width="31.7265625" customWidth="1"/>
    <col min="2" max="2" width="8.7265625" style="27"/>
    <col min="6" max="6" width="28.90625" bestFit="1" customWidth="1"/>
    <col min="7" max="7" width="15.6328125" bestFit="1" customWidth="1"/>
    <col min="8" max="8" width="8.81640625" bestFit="1" customWidth="1"/>
    <col min="9" max="9" width="7.81640625" bestFit="1" customWidth="1"/>
    <col min="10" max="10" width="10.7265625" bestFit="1" customWidth="1"/>
  </cols>
  <sheetData>
    <row r="1" spans="1:17">
      <c r="A1" t="s">
        <v>147</v>
      </c>
      <c r="B1" s="27" t="s">
        <v>197</v>
      </c>
      <c r="C1" t="s">
        <v>123</v>
      </c>
      <c r="F1" s="6" t="s">
        <v>171</v>
      </c>
      <c r="G1" s="50" t="s">
        <v>224</v>
      </c>
    </row>
    <row r="2" spans="1:17">
      <c r="A2" t="s">
        <v>172</v>
      </c>
      <c r="B2" s="27">
        <v>2020</v>
      </c>
      <c r="C2">
        <v>3845510</v>
      </c>
      <c r="F2" s="11" t="s">
        <v>174</v>
      </c>
    </row>
    <row r="3" spans="1:17">
      <c r="A3" t="s">
        <v>175</v>
      </c>
      <c r="B3" s="27">
        <v>2020</v>
      </c>
      <c r="C3">
        <v>3845510</v>
      </c>
      <c r="F3" s="11" t="s">
        <v>174</v>
      </c>
    </row>
    <row r="4" spans="1:17">
      <c r="A4" t="s">
        <v>176</v>
      </c>
      <c r="B4" s="27">
        <v>2020</v>
      </c>
      <c r="C4">
        <v>343000</v>
      </c>
      <c r="F4" s="11" t="s">
        <v>174</v>
      </c>
    </row>
    <row r="5" spans="1:17">
      <c r="A5" t="s">
        <v>13</v>
      </c>
      <c r="B5" s="27">
        <v>2020</v>
      </c>
      <c r="C5">
        <v>7940450</v>
      </c>
      <c r="F5" s="11" t="s">
        <v>174</v>
      </c>
    </row>
    <row r="6" spans="1:17">
      <c r="A6" t="s">
        <v>179</v>
      </c>
      <c r="B6" s="27">
        <v>2020</v>
      </c>
      <c r="C6">
        <f xml:space="preserve"> 2000*1000</f>
        <v>2000000</v>
      </c>
      <c r="F6" t="s">
        <v>180</v>
      </c>
      <c r="K6" s="14"/>
      <c r="L6" s="14"/>
      <c r="M6" s="14"/>
      <c r="N6" s="14"/>
      <c r="O6" s="14"/>
      <c r="P6" s="14"/>
      <c r="Q6" s="14"/>
    </row>
    <row r="7" spans="1:17">
      <c r="A7" t="s">
        <v>26</v>
      </c>
      <c r="B7" s="27">
        <v>2020</v>
      </c>
      <c r="C7">
        <v>2040000</v>
      </c>
      <c r="K7" s="14"/>
      <c r="L7" s="14"/>
      <c r="M7" s="14"/>
      <c r="N7" s="14"/>
      <c r="O7" s="14"/>
      <c r="P7" s="14"/>
      <c r="Q7" s="14"/>
    </row>
    <row r="8" spans="1:17">
      <c r="A8" t="s">
        <v>42</v>
      </c>
      <c r="B8" s="27">
        <v>2020</v>
      </c>
      <c r="C8">
        <v>8000000</v>
      </c>
      <c r="K8" s="14"/>
      <c r="L8" s="14"/>
      <c r="M8" s="14"/>
      <c r="N8" s="14"/>
      <c r="O8" s="14"/>
      <c r="P8" s="14"/>
      <c r="Q8" s="14"/>
    </row>
    <row r="9" spans="1:17">
      <c r="A9" t="s">
        <v>69</v>
      </c>
      <c r="B9" s="27">
        <v>2020</v>
      </c>
      <c r="C9">
        <v>587000</v>
      </c>
      <c r="K9" s="14"/>
      <c r="L9" s="14"/>
      <c r="M9" s="14"/>
      <c r="N9" s="14"/>
      <c r="O9" s="14"/>
      <c r="P9" s="14"/>
      <c r="Q9" s="14"/>
    </row>
    <row r="10" spans="1:17">
      <c r="A10" t="s">
        <v>73</v>
      </c>
      <c r="B10" s="27">
        <v>2020</v>
      </c>
      <c r="C10">
        <v>2270000</v>
      </c>
      <c r="K10" s="14"/>
      <c r="L10" s="14"/>
      <c r="M10" s="14"/>
      <c r="N10" s="14"/>
      <c r="O10" s="14"/>
      <c r="P10" s="14"/>
      <c r="Q10" s="14"/>
    </row>
    <row r="11" spans="1:17">
      <c r="A11" t="s">
        <v>74</v>
      </c>
      <c r="B11" s="27">
        <v>2020</v>
      </c>
      <c r="C11">
        <v>1150000</v>
      </c>
      <c r="K11" s="14"/>
      <c r="L11" s="14"/>
      <c r="M11" s="14"/>
      <c r="N11" s="14"/>
      <c r="O11" s="14"/>
      <c r="P11" s="14"/>
      <c r="Q11" s="14"/>
    </row>
    <row r="12" spans="1:17">
      <c r="A12" t="s">
        <v>178</v>
      </c>
      <c r="B12" s="27">
        <v>2020</v>
      </c>
      <c r="C12">
        <v>321000</v>
      </c>
      <c r="K12" s="14"/>
      <c r="L12" s="14"/>
      <c r="M12" s="14"/>
      <c r="N12" s="14"/>
      <c r="O12" s="14"/>
      <c r="P12" s="14"/>
      <c r="Q12" s="14"/>
    </row>
    <row r="13" spans="1:17">
      <c r="A13" t="s">
        <v>44</v>
      </c>
      <c r="B13" s="27">
        <v>2020</v>
      </c>
      <c r="C13">
        <v>8000000</v>
      </c>
      <c r="K13" s="10"/>
      <c r="L13" s="13"/>
      <c r="M13" s="14"/>
      <c r="N13" s="14"/>
      <c r="O13" s="14"/>
    </row>
    <row r="14" spans="1:17">
      <c r="A14" t="s">
        <v>26</v>
      </c>
      <c r="B14" s="27">
        <v>2030</v>
      </c>
      <c r="C14">
        <v>2040000</v>
      </c>
      <c r="K14" s="10"/>
      <c r="L14" s="13"/>
      <c r="M14" s="14"/>
      <c r="N14" s="14"/>
      <c r="O14" s="14"/>
    </row>
    <row r="15" spans="1:17">
      <c r="A15" t="s">
        <v>27</v>
      </c>
      <c r="B15" s="27">
        <v>2030</v>
      </c>
      <c r="C15">
        <v>2900000</v>
      </c>
      <c r="K15" s="10"/>
      <c r="L15" s="13"/>
      <c r="M15" s="14"/>
      <c r="N15" s="14"/>
      <c r="O15" s="14"/>
    </row>
    <row r="16" spans="1:17">
      <c r="A16" t="s">
        <v>32</v>
      </c>
      <c r="B16" s="27">
        <v>2030</v>
      </c>
      <c r="C16">
        <v>830000</v>
      </c>
      <c r="K16" s="10"/>
      <c r="L16" s="13"/>
      <c r="M16" s="14"/>
      <c r="N16" s="14"/>
      <c r="O16" s="14"/>
    </row>
    <row r="17" spans="1:15">
      <c r="A17" t="s">
        <v>33</v>
      </c>
      <c r="B17" s="27">
        <v>2030</v>
      </c>
      <c r="C17">
        <v>1200000</v>
      </c>
      <c r="K17" s="10"/>
      <c r="L17" s="13"/>
      <c r="M17" s="14"/>
      <c r="N17" s="14"/>
      <c r="O17" s="14"/>
    </row>
    <row r="18" spans="1:15">
      <c r="A18" t="s">
        <v>34</v>
      </c>
      <c r="B18" s="27">
        <v>2030</v>
      </c>
      <c r="C18">
        <v>1200000</v>
      </c>
      <c r="K18" s="10"/>
      <c r="L18" s="13"/>
      <c r="M18" s="14"/>
      <c r="N18" s="14"/>
      <c r="O18" s="14"/>
    </row>
    <row r="19" spans="1:15">
      <c r="A19" t="s">
        <v>42</v>
      </c>
      <c r="B19" s="27">
        <v>2030</v>
      </c>
      <c r="C19">
        <v>2690000</v>
      </c>
      <c r="K19" s="10"/>
      <c r="L19" s="13"/>
      <c r="M19" s="14"/>
      <c r="N19" s="14"/>
      <c r="O19" s="14"/>
    </row>
    <row r="20" spans="1:15">
      <c r="A20" t="s">
        <v>13</v>
      </c>
      <c r="B20" s="27">
        <v>2030</v>
      </c>
      <c r="C20">
        <v>4000000</v>
      </c>
      <c r="L20" s="13"/>
      <c r="M20" s="14"/>
      <c r="N20" s="14"/>
      <c r="O20" s="14"/>
    </row>
    <row r="21" spans="1:15">
      <c r="A21" t="s">
        <v>64</v>
      </c>
      <c r="B21" s="27">
        <v>2030</v>
      </c>
      <c r="C21">
        <v>435000</v>
      </c>
      <c r="L21" s="13"/>
      <c r="M21" s="14"/>
      <c r="N21" s="14"/>
      <c r="O21" s="14"/>
    </row>
    <row r="22" spans="1:15">
      <c r="A22" t="s">
        <v>69</v>
      </c>
      <c r="B22" s="27">
        <v>2030</v>
      </c>
      <c r="C22">
        <v>380000</v>
      </c>
      <c r="L22" s="13"/>
      <c r="M22" s="14"/>
      <c r="N22" s="14"/>
      <c r="O22" s="14"/>
    </row>
    <row r="23" spans="1:15">
      <c r="A23" t="s">
        <v>73</v>
      </c>
      <c r="B23" s="27">
        <v>2030</v>
      </c>
      <c r="C23">
        <v>1930000</v>
      </c>
      <c r="L23" s="13"/>
      <c r="M23" s="14"/>
      <c r="N23" s="14"/>
      <c r="O23" s="14"/>
    </row>
    <row r="24" spans="1:15">
      <c r="A24" t="s">
        <v>74</v>
      </c>
      <c r="B24" s="27">
        <v>2030</v>
      </c>
      <c r="C24">
        <v>1040000</v>
      </c>
      <c r="L24" s="13"/>
      <c r="M24" s="14"/>
      <c r="N24" s="14"/>
      <c r="O24" s="14"/>
    </row>
    <row r="25" spans="1:15">
      <c r="A25" t="s">
        <v>178</v>
      </c>
      <c r="B25" s="27">
        <v>2030</v>
      </c>
      <c r="C25">
        <v>176000</v>
      </c>
      <c r="L25" s="13"/>
      <c r="M25" s="14"/>
      <c r="N25" s="14"/>
      <c r="O25" s="14"/>
    </row>
    <row r="26" spans="1:15">
      <c r="A26" t="s">
        <v>216</v>
      </c>
      <c r="B26" s="27">
        <v>2050</v>
      </c>
      <c r="C26">
        <v>800000</v>
      </c>
      <c r="L26" s="13"/>
      <c r="M26" s="14"/>
      <c r="N26" s="14"/>
      <c r="O26" s="14"/>
    </row>
    <row r="27" spans="1:15">
      <c r="A27" t="s">
        <v>213</v>
      </c>
      <c r="B27" s="27">
        <v>2050</v>
      </c>
      <c r="C27">
        <v>730000</v>
      </c>
      <c r="L27" s="13"/>
      <c r="M27" s="14"/>
      <c r="N27" s="14"/>
      <c r="O27" s="14"/>
    </row>
    <row r="28" spans="1:15">
      <c r="A28" t="s">
        <v>214</v>
      </c>
      <c r="B28" s="27">
        <v>2050</v>
      </c>
      <c r="C28">
        <v>750000</v>
      </c>
      <c r="L28" s="13"/>
      <c r="M28" s="14"/>
      <c r="N28" s="14"/>
      <c r="O28" s="14"/>
    </row>
    <row r="29" spans="1:15">
      <c r="A29" t="s">
        <v>212</v>
      </c>
      <c r="B29" s="27">
        <v>2050</v>
      </c>
      <c r="C29">
        <v>435000</v>
      </c>
      <c r="L29" s="13"/>
      <c r="M29" s="14"/>
      <c r="N29" s="14"/>
      <c r="O29" s="14"/>
    </row>
    <row r="30" spans="1:15">
      <c r="A30" t="s">
        <v>73</v>
      </c>
      <c r="B30" s="27">
        <v>2050</v>
      </c>
      <c r="C30">
        <v>1800000</v>
      </c>
      <c r="L30" s="13"/>
      <c r="M30" s="14"/>
      <c r="N30" s="14"/>
      <c r="O30" s="14"/>
    </row>
    <row r="31" spans="1:15">
      <c r="A31" t="s">
        <v>74</v>
      </c>
      <c r="B31" s="27">
        <v>2050</v>
      </c>
      <c r="C31">
        <v>1040000</v>
      </c>
      <c r="L31" s="13"/>
      <c r="M31" s="14"/>
      <c r="N31" s="14"/>
      <c r="O31" s="14"/>
    </row>
    <row r="32" spans="1:15">
      <c r="A32" t="s">
        <v>69</v>
      </c>
      <c r="B32" s="27">
        <v>2050</v>
      </c>
      <c r="C32">
        <v>380000</v>
      </c>
    </row>
    <row r="33" spans="1:3">
      <c r="A33" t="s">
        <v>215</v>
      </c>
      <c r="B33" s="27">
        <v>2050</v>
      </c>
      <c r="C33">
        <v>350000</v>
      </c>
    </row>
  </sheetData>
  <autoFilter ref="A1:C37" xr:uid="{3074F6C3-2AB7-48D4-9A66-92E2C4E82317}"/>
  <hyperlinks>
    <hyperlink ref="F4" r:id="rId1" xr:uid="{9593A938-07C8-4BDD-975D-BA66AC261B9E}"/>
    <hyperlink ref="F3" r:id="rId2" xr:uid="{A94A8D05-CAFB-4BFD-BDC5-C941F91D270B}"/>
    <hyperlink ref="F5" r:id="rId3" xr:uid="{0627757F-F803-4B76-82A9-D26D06C7382E}"/>
    <hyperlink ref="F2" r:id="rId4" xr:uid="{F2945FDA-02B3-491F-B564-F3BF566F120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N26"/>
  <sheetViews>
    <sheetView zoomScale="87" workbookViewId="0">
      <selection activeCell="F23" sqref="F23"/>
    </sheetView>
  </sheetViews>
  <sheetFormatPr defaultRowHeight="14.5"/>
  <cols>
    <col min="1" max="2" width="35.453125" customWidth="1"/>
    <col min="3" max="4" width="13.81640625" customWidth="1"/>
    <col min="5" max="5" width="8.36328125" customWidth="1"/>
    <col min="6" max="8" width="13.81640625" customWidth="1"/>
    <col min="9" max="9" width="20.6328125" customWidth="1"/>
    <col min="10" max="10" width="22.54296875" customWidth="1"/>
    <col min="11" max="11" width="20.6328125" customWidth="1"/>
  </cols>
  <sheetData>
    <row r="1" spans="1:12" s="6" customFormat="1" ht="43.5">
      <c r="A1" s="51" t="s">
        <v>147</v>
      </c>
      <c r="B1" s="51" t="s">
        <v>122</v>
      </c>
      <c r="C1" s="51" t="s">
        <v>119</v>
      </c>
      <c r="D1" s="51" t="s">
        <v>105</v>
      </c>
      <c r="E1" s="52" t="s">
        <v>167</v>
      </c>
      <c r="F1" s="52" t="s">
        <v>168</v>
      </c>
      <c r="G1" s="52" t="s">
        <v>169</v>
      </c>
      <c r="H1" s="52" t="s">
        <v>170</v>
      </c>
      <c r="J1" s="6" t="s">
        <v>123</v>
      </c>
      <c r="L1" s="6" t="s">
        <v>171</v>
      </c>
    </row>
    <row r="2" spans="1:12">
      <c r="A2" s="34" t="s">
        <v>172</v>
      </c>
      <c r="B2" s="40">
        <f>J2*0.016</f>
        <v>61528.160000000003</v>
      </c>
      <c r="C2" s="34">
        <v>3.5</v>
      </c>
      <c r="D2" s="34">
        <v>0.33</v>
      </c>
      <c r="E2" s="34"/>
      <c r="F2" s="34"/>
      <c r="G2" s="34"/>
      <c r="H2" s="34"/>
      <c r="J2">
        <v>3845510</v>
      </c>
      <c r="K2" t="s">
        <v>173</v>
      </c>
      <c r="L2" s="11" t="s">
        <v>174</v>
      </c>
    </row>
    <row r="3" spans="1:12">
      <c r="A3" s="34" t="s">
        <v>175</v>
      </c>
      <c r="B3" s="40">
        <f>J3*0.016</f>
        <v>61528.160000000003</v>
      </c>
      <c r="C3" s="34">
        <v>3.5</v>
      </c>
      <c r="D3" s="34">
        <v>0.33</v>
      </c>
      <c r="E3" s="34"/>
      <c r="F3" s="34"/>
      <c r="G3" s="34"/>
      <c r="H3" s="34"/>
      <c r="J3">
        <v>3845510</v>
      </c>
      <c r="K3" t="s">
        <v>88</v>
      </c>
      <c r="L3" s="11" t="s">
        <v>174</v>
      </c>
    </row>
    <row r="4" spans="1:12">
      <c r="A4" s="34" t="s">
        <v>176</v>
      </c>
      <c r="B4" s="40">
        <f>J4*0.025</f>
        <v>8575</v>
      </c>
      <c r="C4" s="34">
        <v>6</v>
      </c>
      <c r="D4" s="34">
        <v>0.35</v>
      </c>
      <c r="E4" s="34"/>
      <c r="F4" s="34"/>
      <c r="G4" s="34"/>
      <c r="H4" s="34"/>
      <c r="J4">
        <v>343000</v>
      </c>
      <c r="K4" t="s">
        <v>177</v>
      </c>
      <c r="L4" s="11" t="s">
        <v>174</v>
      </c>
    </row>
    <row r="5" spans="1:12">
      <c r="A5" s="34" t="s">
        <v>13</v>
      </c>
      <c r="B5" s="40">
        <f>J5*0.014</f>
        <v>111166.3</v>
      </c>
      <c r="C5" s="34">
        <v>3.5</v>
      </c>
      <c r="D5" s="34">
        <v>0.33</v>
      </c>
      <c r="E5" s="34"/>
      <c r="F5" s="34"/>
      <c r="G5" s="34"/>
      <c r="H5" s="34"/>
      <c r="J5">
        <v>7940450</v>
      </c>
      <c r="K5" t="str">
        <f>A5</f>
        <v>Nuclear</v>
      </c>
      <c r="L5" s="11" t="s">
        <v>174</v>
      </c>
    </row>
    <row r="6" spans="1:12">
      <c r="A6" s="34" t="s">
        <v>179</v>
      </c>
      <c r="B6" s="34">
        <v>16000</v>
      </c>
      <c r="C6" s="34">
        <v>2.5000000000000001E-3</v>
      </c>
      <c r="D6" s="34">
        <v>1</v>
      </c>
      <c r="E6" s="34">
        <v>5</v>
      </c>
      <c r="F6" s="34">
        <v>0.89</v>
      </c>
      <c r="G6" s="34">
        <v>0.89</v>
      </c>
      <c r="H6" s="34">
        <v>0</v>
      </c>
      <c r="J6">
        <f xml:space="preserve"> 2000*1000</f>
        <v>2000000</v>
      </c>
      <c r="K6" t="str">
        <f>A6</f>
        <v>Pumped_hydro</v>
      </c>
      <c r="L6" t="s">
        <v>180</v>
      </c>
    </row>
    <row r="9" spans="1:12">
      <c r="C9" s="10"/>
      <c r="D9" s="10"/>
      <c r="E9" s="10"/>
      <c r="F9" s="10"/>
      <c r="G9" s="10"/>
      <c r="H9" s="10"/>
    </row>
    <row r="10" spans="1:12">
      <c r="C10" s="10"/>
      <c r="D10" s="10"/>
      <c r="E10" s="10"/>
      <c r="F10" s="10"/>
      <c r="G10" s="10"/>
      <c r="H10" s="10"/>
    </row>
    <row r="11" spans="1:12">
      <c r="C11" s="10"/>
      <c r="D11" s="10"/>
      <c r="E11" s="10"/>
      <c r="F11" s="10"/>
      <c r="G11" s="10"/>
      <c r="H11" s="10"/>
    </row>
    <row r="12" spans="1:12">
      <c r="C12" s="10"/>
      <c r="D12" s="10"/>
      <c r="E12" s="10"/>
      <c r="F12" s="10"/>
      <c r="G12" s="10"/>
      <c r="H12" s="10"/>
    </row>
    <row r="13" spans="1:12">
      <c r="C13" s="10"/>
      <c r="D13" s="10"/>
      <c r="E13" s="10"/>
      <c r="F13" s="10"/>
      <c r="G13" s="10"/>
      <c r="H13" s="10"/>
    </row>
    <row r="14" spans="1:12">
      <c r="C14" s="10"/>
      <c r="D14" s="10"/>
      <c r="E14" s="10"/>
      <c r="F14" s="10"/>
      <c r="G14" s="10"/>
      <c r="H14" s="10"/>
    </row>
    <row r="15" spans="1:12">
      <c r="C15" s="10"/>
      <c r="D15" s="10"/>
      <c r="E15" s="10"/>
      <c r="F15" s="10"/>
      <c r="G15" s="10"/>
      <c r="H15" s="10"/>
    </row>
    <row r="16" spans="1:12">
      <c r="C16" s="10"/>
      <c r="D16" s="10"/>
      <c r="E16" s="10"/>
      <c r="F16" s="10"/>
      <c r="G16" s="10"/>
      <c r="H16" s="10"/>
    </row>
    <row r="17" spans="3:14">
      <c r="C17" s="10"/>
      <c r="D17" s="10"/>
    </row>
    <row r="18" spans="3:14">
      <c r="C18" s="10"/>
      <c r="D18" s="10"/>
    </row>
    <row r="19" spans="3:14">
      <c r="C19" s="10"/>
      <c r="D19" s="10"/>
      <c r="N19" t="s">
        <v>166</v>
      </c>
    </row>
    <row r="20" spans="3:14">
      <c r="C20" s="10"/>
    </row>
    <row r="24" spans="3:14">
      <c r="G24" s="10"/>
    </row>
    <row r="25" spans="3:14">
      <c r="G25" s="10"/>
    </row>
    <row r="26" spans="3:14">
      <c r="G26" s="10"/>
    </row>
  </sheetData>
  <hyperlinks>
    <hyperlink ref="L4" r:id="rId1" xr:uid="{CF1418B0-EAA1-49DC-AF77-26CB4FFD6465}"/>
    <hyperlink ref="L3" r:id="rId2" xr:uid="{2A89EB1C-EE22-4DB8-BE26-6C89CA6FDED9}"/>
    <hyperlink ref="L5" r:id="rId3" xr:uid="{0EA913E0-A2BC-446D-BA90-C84EF941D57C}"/>
    <hyperlink ref="L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I56"/>
  <sheetViews>
    <sheetView topLeftCell="F1" zoomScale="70" zoomScaleNormal="70" workbookViewId="0">
      <selection activeCell="H18" sqref="H18"/>
    </sheetView>
  </sheetViews>
  <sheetFormatPr defaultRowHeight="14.5"/>
  <cols>
    <col min="1" max="1" width="50.54296875" customWidth="1"/>
    <col min="2" max="10" width="23.1796875" customWidth="1"/>
    <col min="11" max="12" width="8" style="7" customWidth="1"/>
    <col min="13" max="13" width="23.1796875" customWidth="1"/>
  </cols>
  <sheetData>
    <row r="1" spans="1:113">
      <c r="A1" s="34" t="s">
        <v>185</v>
      </c>
      <c r="B1" s="34" t="s">
        <v>119</v>
      </c>
      <c r="C1" s="34" t="s">
        <v>122</v>
      </c>
      <c r="D1" s="34" t="s">
        <v>102</v>
      </c>
      <c r="E1" s="34" t="s">
        <v>105</v>
      </c>
      <c r="F1" s="34" t="s">
        <v>106</v>
      </c>
      <c r="G1" s="9" t="s">
        <v>167</v>
      </c>
      <c r="H1" s="9" t="s">
        <v>168</v>
      </c>
      <c r="I1" s="9" t="s">
        <v>169</v>
      </c>
      <c r="J1" s="9" t="s">
        <v>170</v>
      </c>
      <c r="K1" s="35"/>
      <c r="L1" s="35"/>
      <c r="M1" s="44" t="s">
        <v>123</v>
      </c>
      <c r="N1" s="44" t="s">
        <v>113</v>
      </c>
      <c r="O1" s="44" t="s">
        <v>109</v>
      </c>
      <c r="P1" s="44" t="s">
        <v>114</v>
      </c>
      <c r="Q1" s="44" t="s">
        <v>110</v>
      </c>
      <c r="R1" s="44" t="s">
        <v>129</v>
      </c>
      <c r="S1" s="44" t="s">
        <v>128</v>
      </c>
      <c r="T1" s="44" t="s">
        <v>127</v>
      </c>
      <c r="U1" s="44" t="s">
        <v>126</v>
      </c>
      <c r="V1" s="44" t="s">
        <v>118</v>
      </c>
      <c r="W1" s="44" t="s">
        <v>115</v>
      </c>
      <c r="X1" s="44"/>
      <c r="Y1" s="44" t="s">
        <v>171</v>
      </c>
    </row>
    <row r="2" spans="1:113" s="8" customFormat="1">
      <c r="A2" s="33" t="s">
        <v>26</v>
      </c>
      <c r="B2" s="33">
        <v>1.9</v>
      </c>
      <c r="C2" s="48">
        <v>50000</v>
      </c>
      <c r="D2" s="33">
        <v>9.4393000000000005E-2</v>
      </c>
      <c r="E2" s="33">
        <v>0.309</v>
      </c>
      <c r="F2" s="33">
        <v>7</v>
      </c>
      <c r="G2" s="33"/>
      <c r="H2" s="33"/>
      <c r="I2" s="33"/>
      <c r="J2" s="33"/>
      <c r="K2" s="47"/>
      <c r="L2" s="47"/>
      <c r="M2" s="45">
        <v>2040000</v>
      </c>
      <c r="N2" s="46"/>
      <c r="O2" s="46">
        <v>0.15</v>
      </c>
      <c r="P2" s="46"/>
      <c r="Q2" s="46">
        <v>21</v>
      </c>
      <c r="R2" s="46"/>
      <c r="S2" s="46"/>
      <c r="T2" s="46"/>
      <c r="U2" s="46"/>
      <c r="V2" s="46">
        <v>39.369999999999997</v>
      </c>
      <c r="W2" s="46"/>
      <c r="X2" s="46"/>
      <c r="Y2" s="44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</row>
    <row r="3" spans="1:113" s="8" customFormat="1">
      <c r="A3" s="34" t="s">
        <v>27</v>
      </c>
      <c r="B3" s="34">
        <v>1.9</v>
      </c>
      <c r="C3" s="34">
        <v>117000</v>
      </c>
      <c r="D3" s="34">
        <v>9.4393000000000005E-2</v>
      </c>
      <c r="E3" s="34">
        <v>0.309</v>
      </c>
      <c r="F3" s="34">
        <v>7</v>
      </c>
      <c r="G3" s="34"/>
      <c r="H3" s="34"/>
      <c r="I3" s="34"/>
      <c r="J3" s="34"/>
      <c r="K3" s="47"/>
      <c r="L3" s="47"/>
      <c r="M3" s="44">
        <v>2900000</v>
      </c>
      <c r="N3" s="44"/>
      <c r="O3" s="44">
        <v>0.15</v>
      </c>
      <c r="P3" s="44"/>
      <c r="Q3" s="44">
        <v>21</v>
      </c>
      <c r="R3" s="44"/>
      <c r="S3" s="44"/>
      <c r="T3" s="44"/>
      <c r="U3" s="44"/>
      <c r="V3" s="44">
        <v>39.369999999999997</v>
      </c>
      <c r="W3" s="44"/>
      <c r="X3" s="44"/>
      <c r="Y3" s="44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</row>
    <row r="4" spans="1:113">
      <c r="A4" s="34" t="s">
        <v>28</v>
      </c>
      <c r="B4" s="34"/>
      <c r="C4" s="34"/>
      <c r="D4" s="34">
        <v>0</v>
      </c>
      <c r="E4" s="34">
        <v>1</v>
      </c>
      <c r="F4" s="34"/>
      <c r="G4" s="34"/>
      <c r="H4" s="34"/>
      <c r="I4" s="34"/>
      <c r="J4" s="34"/>
      <c r="K4" s="47"/>
      <c r="L4" s="47"/>
      <c r="M4" s="44"/>
      <c r="N4" s="44"/>
      <c r="O4" s="44"/>
      <c r="P4" s="44"/>
      <c r="Q4" s="44"/>
      <c r="R4" s="44"/>
      <c r="S4" s="44"/>
      <c r="T4" s="44"/>
      <c r="U4" s="44"/>
      <c r="V4" s="44">
        <v>3.0000000000000001E-3</v>
      </c>
      <c r="W4" s="44"/>
      <c r="X4" s="44"/>
      <c r="Y4" s="44"/>
    </row>
    <row r="5" spans="1:113">
      <c r="A5" s="34" t="s">
        <v>29</v>
      </c>
      <c r="B5" s="34"/>
      <c r="C5" s="34"/>
      <c r="D5" s="34">
        <v>0</v>
      </c>
      <c r="E5" s="34">
        <v>0.98</v>
      </c>
      <c r="F5" s="34"/>
      <c r="G5" s="34"/>
      <c r="H5" s="34"/>
      <c r="I5" s="34"/>
      <c r="J5" s="34"/>
      <c r="K5" s="47"/>
      <c r="L5" s="47"/>
      <c r="M5" s="44"/>
      <c r="N5" s="44"/>
      <c r="O5" s="44"/>
      <c r="P5" s="44"/>
      <c r="Q5" s="44"/>
      <c r="R5" s="44"/>
      <c r="S5" s="44"/>
      <c r="T5" s="44"/>
      <c r="U5" s="44"/>
      <c r="V5" s="44">
        <v>0.01</v>
      </c>
      <c r="W5" s="44"/>
      <c r="X5" s="44"/>
      <c r="Y5" s="44"/>
    </row>
    <row r="6" spans="1:113">
      <c r="A6" s="34" t="s">
        <v>30</v>
      </c>
      <c r="B6" s="34"/>
      <c r="C6" s="34"/>
      <c r="D6" s="34">
        <v>0</v>
      </c>
      <c r="E6" s="34">
        <v>4.0999999999999996</v>
      </c>
      <c r="F6" s="34"/>
      <c r="G6" s="34"/>
      <c r="H6" s="34"/>
      <c r="I6" s="34"/>
      <c r="J6" s="34"/>
      <c r="K6" s="47"/>
      <c r="L6" s="47"/>
      <c r="M6" s="44"/>
      <c r="N6" s="44"/>
      <c r="O6" s="44"/>
      <c r="P6" s="44"/>
      <c r="Q6" s="44"/>
      <c r="R6" s="44"/>
      <c r="S6" s="44"/>
      <c r="T6" s="44"/>
      <c r="U6" s="44"/>
      <c r="V6" s="44">
        <v>6.0000000000000001E-3</v>
      </c>
      <c r="W6" s="44"/>
      <c r="X6" s="44"/>
      <c r="Y6" s="44"/>
    </row>
    <row r="7" spans="1:113">
      <c r="A7" s="34" t="s">
        <v>31</v>
      </c>
      <c r="B7" s="34"/>
      <c r="C7" s="34"/>
      <c r="D7" s="34">
        <v>0</v>
      </c>
      <c r="E7" s="34">
        <v>4.2</v>
      </c>
      <c r="F7" s="34"/>
      <c r="G7" s="34"/>
      <c r="H7" s="34"/>
      <c r="I7" s="34"/>
      <c r="J7" s="34"/>
      <c r="K7" s="47"/>
      <c r="L7" s="47"/>
      <c r="M7" s="44"/>
      <c r="N7" s="44"/>
      <c r="O7" s="44"/>
      <c r="P7" s="44"/>
      <c r="Q7" s="44"/>
      <c r="R7" s="44"/>
      <c r="S7" s="44"/>
      <c r="T7" s="44"/>
      <c r="U7" s="44"/>
      <c r="V7" s="44">
        <v>0.01</v>
      </c>
      <c r="W7" s="44"/>
      <c r="X7" s="44"/>
      <c r="Y7" s="44"/>
    </row>
    <row r="8" spans="1:113" s="8" customFormat="1">
      <c r="A8" s="33" t="s">
        <v>32</v>
      </c>
      <c r="B8" s="33">
        <v>4.2</v>
      </c>
      <c r="C8" s="33">
        <v>27800</v>
      </c>
      <c r="D8" s="33">
        <v>9.4393000000000005E-2</v>
      </c>
      <c r="E8" s="33">
        <v>0.61</v>
      </c>
      <c r="F8" s="33">
        <v>7</v>
      </c>
      <c r="G8" s="33"/>
      <c r="H8" s="33"/>
      <c r="I8" s="33"/>
      <c r="J8" s="33"/>
      <c r="K8" s="47"/>
      <c r="L8" s="47"/>
      <c r="M8" s="46">
        <v>830000</v>
      </c>
      <c r="N8" s="46"/>
      <c r="O8" s="46">
        <v>0.4</v>
      </c>
      <c r="P8" s="46"/>
      <c r="Q8" s="46">
        <v>14</v>
      </c>
      <c r="R8" s="46"/>
      <c r="S8" s="46"/>
      <c r="T8" s="46"/>
      <c r="U8" s="46"/>
      <c r="V8" s="46">
        <v>300</v>
      </c>
      <c r="W8" s="46"/>
      <c r="X8" s="46"/>
      <c r="Y8" s="44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</row>
    <row r="9" spans="1:113" s="8" customFormat="1">
      <c r="A9" s="33" t="s">
        <v>33</v>
      </c>
      <c r="B9" s="33">
        <v>4.2</v>
      </c>
      <c r="C9" s="33">
        <v>27800</v>
      </c>
      <c r="D9" s="33">
        <v>9.4393000000000005E-2</v>
      </c>
      <c r="E9" s="33">
        <v>0.53</v>
      </c>
      <c r="F9" s="33">
        <v>7</v>
      </c>
      <c r="G9" s="33"/>
      <c r="H9" s="33"/>
      <c r="I9" s="33"/>
      <c r="J9" s="33"/>
      <c r="K9" s="47"/>
      <c r="L9" s="47"/>
      <c r="M9" s="46">
        <v>1200000</v>
      </c>
      <c r="N9" s="46"/>
      <c r="O9" s="46">
        <v>0.4</v>
      </c>
      <c r="P9" s="46"/>
      <c r="Q9" s="46">
        <v>14</v>
      </c>
      <c r="R9" s="46"/>
      <c r="S9" s="46"/>
      <c r="T9" s="46"/>
      <c r="U9" s="46"/>
      <c r="V9" s="46">
        <v>55</v>
      </c>
      <c r="W9" s="46"/>
      <c r="X9" s="46"/>
      <c r="Y9" s="44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</row>
    <row r="10" spans="1:113">
      <c r="A10" s="34" t="s">
        <v>34</v>
      </c>
      <c r="B10" s="34">
        <v>4.2</v>
      </c>
      <c r="C10" s="34">
        <v>27800</v>
      </c>
      <c r="D10" s="34">
        <v>9.4393000000000005E-2</v>
      </c>
      <c r="E10" s="34">
        <v>0.53</v>
      </c>
      <c r="F10" s="34">
        <v>7</v>
      </c>
      <c r="G10" s="34"/>
      <c r="H10" s="34"/>
      <c r="I10" s="34"/>
      <c r="J10" s="34"/>
      <c r="K10" s="47"/>
      <c r="L10" s="47"/>
      <c r="M10" s="44">
        <v>1200000</v>
      </c>
      <c r="N10" s="44"/>
      <c r="O10" s="44">
        <v>0.4</v>
      </c>
      <c r="P10" s="44"/>
      <c r="Q10" s="44">
        <v>14</v>
      </c>
      <c r="R10" s="44"/>
      <c r="S10" s="44"/>
      <c r="T10" s="44"/>
      <c r="U10" s="44"/>
      <c r="V10" s="44">
        <v>55</v>
      </c>
      <c r="W10" s="44"/>
      <c r="X10" s="44"/>
      <c r="Y10" s="44"/>
    </row>
    <row r="11" spans="1:113">
      <c r="A11" s="33" t="s">
        <v>35</v>
      </c>
      <c r="B11" s="34">
        <v>21</v>
      </c>
      <c r="C11" s="34"/>
      <c r="D11" s="34">
        <v>9.4393000000000005E-2</v>
      </c>
      <c r="E11" s="34"/>
      <c r="F11" s="34">
        <v>7</v>
      </c>
      <c r="G11" s="34"/>
      <c r="H11" s="34"/>
      <c r="I11" s="34"/>
      <c r="J11" s="34"/>
      <c r="K11" s="47"/>
      <c r="L11" s="47"/>
      <c r="M11" s="44"/>
      <c r="N11" s="44"/>
      <c r="O11" s="44"/>
      <c r="P11" s="44"/>
      <c r="Q11" s="44"/>
      <c r="R11" s="44"/>
      <c r="S11" s="44"/>
      <c r="T11" s="44"/>
      <c r="U11" s="44"/>
      <c r="V11" s="44">
        <v>0.5</v>
      </c>
      <c r="W11" s="44"/>
      <c r="X11" s="44"/>
      <c r="Y11" s="44"/>
    </row>
    <row r="12" spans="1:113">
      <c r="A12" s="34" t="s">
        <v>36</v>
      </c>
      <c r="B12" s="34"/>
      <c r="C12" s="34">
        <v>68680</v>
      </c>
      <c r="D12" s="34">
        <v>9.4393000000000005E-2</v>
      </c>
      <c r="E12" s="34"/>
      <c r="F12" s="34">
        <v>7</v>
      </c>
      <c r="G12" s="34"/>
      <c r="H12" s="34"/>
      <c r="I12" s="34"/>
      <c r="J12" s="34"/>
      <c r="K12" s="47"/>
      <c r="L12" s="47"/>
      <c r="M12" s="44">
        <v>4040000</v>
      </c>
      <c r="N12" s="44"/>
      <c r="O12" s="44"/>
      <c r="P12" s="44"/>
      <c r="Q12" s="44"/>
      <c r="R12" s="44"/>
      <c r="S12" s="44"/>
      <c r="T12" s="44"/>
      <c r="U12" s="44"/>
      <c r="V12" s="44">
        <v>150</v>
      </c>
      <c r="W12" s="44"/>
      <c r="X12" s="44"/>
      <c r="Y12" s="44"/>
    </row>
    <row r="13" spans="1:113">
      <c r="A13" s="34" t="s">
        <v>37</v>
      </c>
      <c r="B13" s="34"/>
      <c r="C13" s="34">
        <v>60520.000000000007</v>
      </c>
      <c r="D13" s="34">
        <v>9.4393000000000005E-2</v>
      </c>
      <c r="E13" s="34"/>
      <c r="F13" s="34">
        <v>7</v>
      </c>
      <c r="G13" s="34"/>
      <c r="H13" s="34"/>
      <c r="I13" s="34"/>
      <c r="J13" s="34"/>
      <c r="K13" s="47"/>
      <c r="L13" s="47"/>
      <c r="M13" s="44">
        <v>3560000</v>
      </c>
      <c r="N13" s="44"/>
      <c r="O13" s="44"/>
      <c r="P13" s="44"/>
      <c r="Q13" s="44"/>
      <c r="R13" s="44"/>
      <c r="S13" s="44"/>
      <c r="T13" s="44"/>
      <c r="U13" s="44"/>
      <c r="V13" s="44">
        <v>100</v>
      </c>
      <c r="W13" s="44"/>
      <c r="X13" s="44"/>
      <c r="Y13" s="44"/>
    </row>
    <row r="14" spans="1:113">
      <c r="A14" s="34" t="s">
        <v>38</v>
      </c>
      <c r="B14" s="34">
        <v>1.0629999999999999</v>
      </c>
      <c r="C14" s="34">
        <v>104000</v>
      </c>
      <c r="D14" s="34"/>
      <c r="E14" s="34"/>
      <c r="F14" s="34"/>
      <c r="G14" s="34"/>
      <c r="H14" s="34"/>
      <c r="I14" s="34"/>
      <c r="J14" s="34"/>
      <c r="K14" s="47"/>
      <c r="L14" s="47"/>
      <c r="M14" s="44">
        <v>3460000</v>
      </c>
      <c r="N14" s="44"/>
      <c r="O14" s="44"/>
      <c r="P14" s="44"/>
      <c r="Q14" s="44"/>
      <c r="R14" s="44"/>
      <c r="S14" s="44"/>
      <c r="T14" s="44"/>
      <c r="U14" s="44"/>
      <c r="V14" s="44">
        <v>225</v>
      </c>
      <c r="W14" s="44"/>
      <c r="X14" s="44"/>
      <c r="Y14" s="44"/>
    </row>
    <row r="15" spans="1:113">
      <c r="A15" s="34" t="s">
        <v>39</v>
      </c>
      <c r="B15" s="34"/>
      <c r="C15" s="34"/>
      <c r="D15" s="34">
        <v>9.4393000000000005E-2</v>
      </c>
      <c r="E15" s="34"/>
      <c r="F15" s="34">
        <v>7</v>
      </c>
      <c r="G15" s="34"/>
      <c r="H15" s="34"/>
      <c r="I15" s="34"/>
      <c r="J15" s="34"/>
      <c r="K15" s="47"/>
      <c r="L15" s="47"/>
      <c r="M15" s="44"/>
      <c r="N15" s="44"/>
      <c r="O15" s="44"/>
      <c r="P15" s="44"/>
      <c r="Q15" s="44">
        <v>21</v>
      </c>
      <c r="R15" s="44"/>
      <c r="S15" s="44"/>
      <c r="T15" s="44"/>
      <c r="U15" s="44"/>
      <c r="V15" s="44">
        <v>170</v>
      </c>
      <c r="W15" s="44"/>
      <c r="X15" s="44"/>
      <c r="Y15" s="44"/>
    </row>
    <row r="16" spans="1:113" s="33" customFormat="1">
      <c r="A16" s="34" t="s">
        <v>40</v>
      </c>
      <c r="B16" s="34">
        <v>9.5</v>
      </c>
      <c r="C16" s="34"/>
      <c r="D16" s="34"/>
      <c r="E16" s="34"/>
      <c r="F16" s="34"/>
      <c r="G16" s="34"/>
      <c r="H16" s="34"/>
      <c r="I16" s="34"/>
      <c r="J16" s="34"/>
      <c r="K16" s="47"/>
      <c r="L16" s="47"/>
      <c r="M16" s="44">
        <v>900000</v>
      </c>
      <c r="N16" s="46"/>
      <c r="O16" s="46"/>
      <c r="P16" s="46"/>
      <c r="Q16" s="46"/>
      <c r="R16" s="46"/>
      <c r="S16" s="46"/>
      <c r="T16" s="46"/>
      <c r="U16" s="46"/>
      <c r="V16" s="46">
        <v>173.06666666666669</v>
      </c>
      <c r="W16" s="46"/>
      <c r="X16" s="46"/>
      <c r="Y16" s="44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</row>
    <row r="17" spans="1:113">
      <c r="A17" s="34" t="s">
        <v>41</v>
      </c>
      <c r="B17" s="34"/>
      <c r="C17" s="34">
        <v>11450</v>
      </c>
      <c r="D17" s="34">
        <v>9.4393000000000005E-2</v>
      </c>
      <c r="E17" s="34"/>
      <c r="F17" s="34">
        <v>7</v>
      </c>
      <c r="G17" s="34"/>
      <c r="H17" s="34"/>
      <c r="I17" s="34"/>
      <c r="J17" s="34"/>
      <c r="K17" s="47"/>
      <c r="L17" s="47"/>
      <c r="M17" s="44">
        <v>2290000</v>
      </c>
      <c r="N17" s="44"/>
      <c r="O17" s="44"/>
      <c r="P17" s="44"/>
      <c r="Q17" s="44"/>
      <c r="R17" s="44"/>
      <c r="S17" s="44"/>
      <c r="T17" s="44"/>
      <c r="U17" s="44"/>
      <c r="V17" s="44">
        <v>200</v>
      </c>
      <c r="W17" s="44"/>
      <c r="X17" s="44"/>
      <c r="Y17" s="44"/>
    </row>
    <row r="18" spans="1:113" s="8" customFormat="1">
      <c r="A18" s="33" t="s">
        <v>42</v>
      </c>
      <c r="B18" s="33"/>
      <c r="C18" s="33">
        <v>13450</v>
      </c>
      <c r="D18" s="33">
        <v>9.4393000000000005E-2</v>
      </c>
      <c r="E18" s="33"/>
      <c r="F18" s="33">
        <v>7</v>
      </c>
      <c r="G18" s="33"/>
      <c r="H18" s="33"/>
      <c r="I18" s="33"/>
      <c r="J18" s="33"/>
      <c r="K18" s="47"/>
      <c r="L18" s="47"/>
      <c r="M18" s="46">
        <v>2690000</v>
      </c>
      <c r="N18" s="46"/>
      <c r="O18" s="46"/>
      <c r="P18" s="46"/>
      <c r="Q18" s="46"/>
      <c r="R18" s="46"/>
      <c r="S18" s="46"/>
      <c r="T18" s="46"/>
      <c r="U18" s="46"/>
      <c r="V18" s="46">
        <v>60</v>
      </c>
      <c r="W18" s="46"/>
      <c r="X18" s="46"/>
      <c r="Y18" s="44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</row>
    <row r="19" spans="1:113">
      <c r="A19" s="34" t="s">
        <v>43</v>
      </c>
      <c r="B19" s="34"/>
      <c r="C19" s="34">
        <v>33550</v>
      </c>
      <c r="D19" s="34">
        <v>9.4393000000000005E-2</v>
      </c>
      <c r="E19" s="34"/>
      <c r="F19" s="34">
        <v>7</v>
      </c>
      <c r="G19" s="34"/>
      <c r="H19" s="34"/>
      <c r="I19" s="34"/>
      <c r="J19" s="34"/>
      <c r="K19" s="47"/>
      <c r="L19" s="47"/>
      <c r="M19" s="44">
        <v>3355000</v>
      </c>
      <c r="N19" s="44"/>
      <c r="O19" s="44"/>
      <c r="P19" s="44"/>
      <c r="Q19" s="44"/>
      <c r="R19" s="44"/>
      <c r="S19" s="44"/>
      <c r="T19" s="44"/>
      <c r="U19" s="44"/>
      <c r="V19" s="44">
        <v>10</v>
      </c>
      <c r="W19" s="44"/>
      <c r="X19" s="44"/>
      <c r="Y19" s="44"/>
    </row>
    <row r="20" spans="1:113">
      <c r="A20" s="34" t="s">
        <v>44</v>
      </c>
      <c r="B20" s="34"/>
      <c r="C20" s="34">
        <v>14950</v>
      </c>
      <c r="D20" s="34">
        <v>9.4393000000000005E-2</v>
      </c>
      <c r="E20" s="34"/>
      <c r="F20" s="34">
        <v>7</v>
      </c>
      <c r="G20" s="34"/>
      <c r="H20" s="34"/>
      <c r="I20" s="34"/>
      <c r="J20" s="34"/>
      <c r="K20" s="47"/>
      <c r="L20" s="47"/>
      <c r="M20" s="44">
        <v>2990000</v>
      </c>
      <c r="N20" s="44"/>
      <c r="O20" s="44"/>
      <c r="P20" s="44"/>
      <c r="Q20" s="44"/>
      <c r="R20" s="44"/>
      <c r="S20" s="44"/>
      <c r="T20" s="44"/>
      <c r="U20" s="44"/>
      <c r="V20" s="44">
        <v>10</v>
      </c>
      <c r="W20" s="44"/>
      <c r="X20" s="44"/>
      <c r="Y20" s="44"/>
    </row>
    <row r="21" spans="1:113">
      <c r="A21" s="34" t="s">
        <v>45</v>
      </c>
      <c r="B21" s="34">
        <v>2.62</v>
      </c>
      <c r="C21" s="34">
        <v>31000</v>
      </c>
      <c r="D21" s="34">
        <v>9.4393000000000005E-2</v>
      </c>
      <c r="E21" s="34">
        <v>1.012</v>
      </c>
      <c r="F21" s="34">
        <v>7</v>
      </c>
      <c r="G21" s="34"/>
      <c r="H21" s="34"/>
      <c r="I21" s="34"/>
      <c r="J21" s="34"/>
      <c r="K21" s="47"/>
      <c r="L21" s="47"/>
      <c r="M21" s="44">
        <v>680000</v>
      </c>
      <c r="N21" s="44"/>
      <c r="O21" s="44">
        <v>0.4</v>
      </c>
      <c r="P21" s="44"/>
      <c r="Q21" s="44">
        <v>21</v>
      </c>
      <c r="R21" s="44"/>
      <c r="S21" s="44"/>
      <c r="T21" s="44"/>
      <c r="U21" s="44"/>
      <c r="V21" s="44">
        <v>6.1</v>
      </c>
      <c r="W21" s="44"/>
      <c r="X21" s="44"/>
      <c r="Y21" s="44"/>
    </row>
    <row r="22" spans="1:113">
      <c r="A22" s="34" t="s">
        <v>46</v>
      </c>
      <c r="B22" s="34">
        <v>2.62</v>
      </c>
      <c r="C22" s="34">
        <v>31000</v>
      </c>
      <c r="D22" s="34">
        <v>9.4393000000000005E-2</v>
      </c>
      <c r="E22" s="34">
        <v>1.012</v>
      </c>
      <c r="F22" s="34">
        <v>7</v>
      </c>
      <c r="G22" s="34"/>
      <c r="H22" s="34"/>
      <c r="I22" s="34"/>
      <c r="J22" s="34"/>
      <c r="K22" s="47"/>
      <c r="L22" s="47"/>
      <c r="M22" s="44">
        <v>680000</v>
      </c>
      <c r="N22" s="44"/>
      <c r="O22" s="44">
        <v>0.4</v>
      </c>
      <c r="P22" s="44"/>
      <c r="Q22" s="44">
        <v>21</v>
      </c>
      <c r="R22" s="44"/>
      <c r="S22" s="44"/>
      <c r="T22" s="44"/>
      <c r="U22" s="44"/>
      <c r="V22" s="44">
        <v>6.1</v>
      </c>
      <c r="W22" s="44"/>
      <c r="X22" s="44"/>
      <c r="Y22" s="44"/>
    </row>
    <row r="23" spans="1:113">
      <c r="A23" s="34" t="s">
        <v>47</v>
      </c>
      <c r="B23" s="34">
        <v>1</v>
      </c>
      <c r="C23" s="34">
        <v>1020</v>
      </c>
      <c r="D23" s="34">
        <v>9.4393000000000005E-2</v>
      </c>
      <c r="E23" s="34">
        <v>0.99</v>
      </c>
      <c r="F23" s="34">
        <v>7</v>
      </c>
      <c r="G23" s="34"/>
      <c r="H23" s="34"/>
      <c r="I23" s="34"/>
      <c r="J23" s="34"/>
      <c r="K23" s="47"/>
      <c r="L23" s="47"/>
      <c r="M23" s="44">
        <v>60000</v>
      </c>
      <c r="N23" s="44"/>
      <c r="O23" s="44">
        <v>0.05</v>
      </c>
      <c r="P23" s="44"/>
      <c r="Q23" s="44">
        <v>1</v>
      </c>
      <c r="R23" s="44"/>
      <c r="S23" s="44"/>
      <c r="T23" s="44"/>
      <c r="U23" s="44"/>
      <c r="V23" s="44">
        <v>10</v>
      </c>
      <c r="W23" s="44"/>
      <c r="X23" s="44"/>
      <c r="Y23" s="44"/>
    </row>
    <row r="24" spans="1:113">
      <c r="A24" s="34" t="s">
        <v>48</v>
      </c>
      <c r="B24" s="34">
        <v>1</v>
      </c>
      <c r="C24" s="34">
        <v>1020</v>
      </c>
      <c r="D24" s="34">
        <v>9.4393000000000005E-2</v>
      </c>
      <c r="E24" s="34">
        <v>0.99</v>
      </c>
      <c r="F24" s="34">
        <v>7</v>
      </c>
      <c r="G24" s="34"/>
      <c r="H24" s="34"/>
      <c r="I24" s="34"/>
      <c r="J24" s="34"/>
      <c r="K24" s="47"/>
      <c r="L24" s="47"/>
      <c r="M24" s="44">
        <v>60000</v>
      </c>
      <c r="N24" s="44"/>
      <c r="O24" s="44">
        <v>0.05</v>
      </c>
      <c r="P24" s="44"/>
      <c r="Q24" s="44">
        <v>1</v>
      </c>
      <c r="R24" s="44"/>
      <c r="S24" s="44"/>
      <c r="T24" s="44"/>
      <c r="U24" s="44"/>
      <c r="V24" s="44">
        <v>10</v>
      </c>
      <c r="W24" s="44"/>
      <c r="X24" s="44"/>
      <c r="Y24" s="44"/>
    </row>
    <row r="25" spans="1:113">
      <c r="A25" s="34" t="s">
        <v>49</v>
      </c>
      <c r="B25" s="34">
        <v>1</v>
      </c>
      <c r="C25" s="34">
        <v>1900</v>
      </c>
      <c r="D25" s="34">
        <v>9.4393000000000005E-2</v>
      </c>
      <c r="E25" s="34">
        <v>1.06</v>
      </c>
      <c r="F25" s="34">
        <v>7</v>
      </c>
      <c r="G25" s="34"/>
      <c r="H25" s="34"/>
      <c r="I25" s="34"/>
      <c r="J25" s="34"/>
      <c r="K25" s="47"/>
      <c r="L25" s="47"/>
      <c r="M25" s="44">
        <v>50000</v>
      </c>
      <c r="N25" s="44"/>
      <c r="O25" s="44">
        <v>0.15</v>
      </c>
      <c r="P25" s="44"/>
      <c r="Q25" s="44">
        <v>2.8</v>
      </c>
      <c r="R25" s="44"/>
      <c r="S25" s="44"/>
      <c r="T25" s="44"/>
      <c r="U25" s="44"/>
      <c r="V25" s="44">
        <v>5.25</v>
      </c>
      <c r="W25" s="44"/>
      <c r="X25" s="44"/>
      <c r="Y25" s="44"/>
    </row>
    <row r="26" spans="1:113">
      <c r="A26" s="34" t="s">
        <v>50</v>
      </c>
      <c r="B26" s="34">
        <v>1</v>
      </c>
      <c r="C26" s="34">
        <v>1900</v>
      </c>
      <c r="D26" s="34">
        <v>9.4393000000000005E-2</v>
      </c>
      <c r="E26" s="34">
        <v>1.06</v>
      </c>
      <c r="F26" s="34">
        <v>7</v>
      </c>
      <c r="G26" s="34"/>
      <c r="H26" s="34"/>
      <c r="I26" s="34"/>
      <c r="J26" s="34"/>
      <c r="K26" s="47"/>
      <c r="L26" s="47"/>
      <c r="M26" s="44">
        <v>50000</v>
      </c>
      <c r="N26" s="44"/>
      <c r="O26" s="44">
        <v>0.15</v>
      </c>
      <c r="P26" s="44"/>
      <c r="Q26" s="44">
        <v>2.8</v>
      </c>
      <c r="R26" s="44"/>
      <c r="S26" s="44"/>
      <c r="T26" s="44"/>
      <c r="U26" s="44"/>
      <c r="V26" s="44">
        <v>5.25</v>
      </c>
      <c r="W26" s="44"/>
      <c r="X26" s="44"/>
      <c r="Y26" s="44"/>
    </row>
    <row r="27" spans="1:113">
      <c r="A27" s="34" t="s">
        <v>51</v>
      </c>
      <c r="B27" s="34">
        <v>2.0099999999999998</v>
      </c>
      <c r="C27" s="34">
        <v>2000</v>
      </c>
      <c r="D27" s="34">
        <v>9.4393000000000005E-2</v>
      </c>
      <c r="E27" s="34">
        <v>5.2</v>
      </c>
      <c r="F27" s="34">
        <v>7</v>
      </c>
      <c r="G27" s="34"/>
      <c r="H27" s="34"/>
      <c r="I27" s="34"/>
      <c r="J27" s="34"/>
      <c r="K27" s="47"/>
      <c r="L27" s="47"/>
      <c r="M27" s="44">
        <v>570000</v>
      </c>
      <c r="N27" s="44"/>
      <c r="O27" s="44">
        <v>0.25</v>
      </c>
      <c r="P27" s="44"/>
      <c r="Q27" s="44">
        <v>7</v>
      </c>
      <c r="R27" s="44"/>
      <c r="S27" s="44"/>
      <c r="T27" s="44"/>
      <c r="U27" s="44">
        <v>10</v>
      </c>
      <c r="V27" s="44">
        <v>10</v>
      </c>
      <c r="W27" s="44"/>
      <c r="X27" s="44"/>
      <c r="Y27" s="44"/>
    </row>
    <row r="28" spans="1:113">
      <c r="A28" s="34" t="s">
        <v>52</v>
      </c>
      <c r="B28" s="34">
        <v>2.0099999999999998</v>
      </c>
      <c r="C28" s="34">
        <v>2000</v>
      </c>
      <c r="D28" s="34">
        <v>9.4393000000000005E-2</v>
      </c>
      <c r="E28" s="34">
        <v>5.2</v>
      </c>
      <c r="F28" s="34">
        <v>7</v>
      </c>
      <c r="G28" s="34"/>
      <c r="H28" s="34"/>
      <c r="I28" s="34"/>
      <c r="J28" s="34"/>
      <c r="K28" s="47"/>
      <c r="L28" s="47"/>
      <c r="M28" s="44">
        <v>570000</v>
      </c>
      <c r="N28" s="44"/>
      <c r="O28" s="44">
        <v>0.25</v>
      </c>
      <c r="P28" s="44"/>
      <c r="Q28" s="44">
        <v>7</v>
      </c>
      <c r="R28" s="44"/>
      <c r="S28" s="44"/>
      <c r="T28" s="44"/>
      <c r="U28" s="44">
        <v>10</v>
      </c>
      <c r="V28" s="44">
        <v>10</v>
      </c>
      <c r="W28" s="44"/>
      <c r="X28" s="44"/>
      <c r="Y28" s="44"/>
    </row>
    <row r="29" spans="1:113">
      <c r="A29" s="34" t="s">
        <v>53</v>
      </c>
      <c r="B29" s="34">
        <v>4.5999999999999996</v>
      </c>
      <c r="C29" s="34">
        <v>22500</v>
      </c>
      <c r="D29" s="34">
        <v>9.4393000000000005E-2</v>
      </c>
      <c r="E29" s="34">
        <v>8.66</v>
      </c>
      <c r="F29" s="34">
        <v>7</v>
      </c>
      <c r="G29" s="34"/>
      <c r="H29" s="34"/>
      <c r="I29" s="34"/>
      <c r="J29" s="34"/>
      <c r="K29" s="47"/>
      <c r="L29" s="47"/>
      <c r="M29" s="44">
        <v>2690000</v>
      </c>
      <c r="N29" s="44"/>
      <c r="O29" s="44">
        <v>0.2</v>
      </c>
      <c r="P29" s="44"/>
      <c r="Q29" s="44">
        <v>14</v>
      </c>
      <c r="R29" s="44"/>
      <c r="S29" s="44"/>
      <c r="T29" s="44"/>
      <c r="U29" s="44"/>
      <c r="V29" s="44">
        <v>13.1</v>
      </c>
      <c r="W29" s="44"/>
      <c r="X29" s="44"/>
      <c r="Y29" s="44"/>
    </row>
    <row r="30" spans="1:113">
      <c r="A30" s="34" t="s">
        <v>54</v>
      </c>
      <c r="B30" s="34">
        <v>4.5999999999999996</v>
      </c>
      <c r="C30" s="34">
        <v>22500</v>
      </c>
      <c r="D30" s="34">
        <v>9.4393000000000005E-2</v>
      </c>
      <c r="E30" s="34">
        <v>8.66</v>
      </c>
      <c r="F30" s="34">
        <v>7</v>
      </c>
      <c r="G30" s="34"/>
      <c r="H30" s="34"/>
      <c r="I30" s="34"/>
      <c r="J30" s="34"/>
      <c r="K30" s="47"/>
      <c r="L30" s="47"/>
      <c r="M30" s="44">
        <v>2690000</v>
      </c>
      <c r="N30" s="44"/>
      <c r="O30" s="44">
        <v>0.2</v>
      </c>
      <c r="P30" s="44"/>
      <c r="Q30" s="44">
        <v>14</v>
      </c>
      <c r="R30" s="44"/>
      <c r="S30" s="44"/>
      <c r="T30" s="44"/>
      <c r="U30" s="44"/>
      <c r="V30" s="44">
        <v>13.1</v>
      </c>
      <c r="W30" s="44"/>
      <c r="X30" s="44"/>
      <c r="Y30" s="44"/>
    </row>
    <row r="31" spans="1:113">
      <c r="A31" s="34" t="s">
        <v>55</v>
      </c>
      <c r="B31" s="34">
        <v>2.9</v>
      </c>
      <c r="C31" s="34">
        <v>16300</v>
      </c>
      <c r="D31" s="34">
        <v>9.4393000000000005E-2</v>
      </c>
      <c r="E31" s="34">
        <v>2.98</v>
      </c>
      <c r="F31" s="34">
        <v>7</v>
      </c>
      <c r="G31" s="34"/>
      <c r="H31" s="34"/>
      <c r="I31" s="34"/>
      <c r="J31" s="34"/>
      <c r="K31" s="47"/>
      <c r="L31" s="47"/>
      <c r="M31" s="44">
        <v>1970000</v>
      </c>
      <c r="N31" s="44"/>
      <c r="O31" s="44">
        <v>0.2</v>
      </c>
      <c r="P31" s="44"/>
      <c r="Q31" s="44">
        <v>14</v>
      </c>
      <c r="R31" s="44"/>
      <c r="S31" s="44"/>
      <c r="T31" s="44"/>
      <c r="U31" s="44"/>
      <c r="V31" s="44">
        <v>17.399999999999999</v>
      </c>
      <c r="W31" s="44"/>
      <c r="X31" s="44"/>
      <c r="Y31" s="44"/>
    </row>
    <row r="32" spans="1:113">
      <c r="A32" s="34" t="s">
        <v>56</v>
      </c>
      <c r="B32" s="34">
        <v>2.9</v>
      </c>
      <c r="C32" s="34">
        <v>16300</v>
      </c>
      <c r="D32" s="34">
        <v>9.4393000000000005E-2</v>
      </c>
      <c r="E32" s="34">
        <v>2.98</v>
      </c>
      <c r="F32" s="34">
        <v>7</v>
      </c>
      <c r="G32" s="34"/>
      <c r="H32" s="34"/>
      <c r="I32" s="34"/>
      <c r="J32" s="34"/>
      <c r="K32" s="47"/>
      <c r="L32" s="47"/>
      <c r="M32" s="44">
        <v>1970000</v>
      </c>
      <c r="N32" s="44"/>
      <c r="O32" s="44">
        <v>0.2</v>
      </c>
      <c r="P32" s="44"/>
      <c r="Q32" s="44">
        <v>14</v>
      </c>
      <c r="R32" s="44"/>
      <c r="S32" s="44"/>
      <c r="T32" s="44"/>
      <c r="U32" s="44"/>
      <c r="V32" s="44">
        <v>17.399999999999999</v>
      </c>
      <c r="W32" s="44"/>
      <c r="X32" s="44"/>
      <c r="Y32" s="44"/>
    </row>
    <row r="33" spans="1:113">
      <c r="A33" s="34" t="s">
        <v>57</v>
      </c>
      <c r="B33" s="34">
        <v>1.51</v>
      </c>
      <c r="C33" s="34">
        <v>4000</v>
      </c>
      <c r="D33" s="34">
        <v>9.4393000000000005E-2</v>
      </c>
      <c r="E33" s="34">
        <v>3.4</v>
      </c>
      <c r="F33" s="34">
        <v>7</v>
      </c>
      <c r="G33" s="34"/>
      <c r="H33" s="34"/>
      <c r="I33" s="34"/>
      <c r="J33" s="34"/>
      <c r="K33" s="47"/>
      <c r="L33" s="47"/>
      <c r="M33" s="44">
        <v>380000</v>
      </c>
      <c r="N33" s="44"/>
      <c r="O33" s="44">
        <v>0.25</v>
      </c>
      <c r="P33" s="44"/>
      <c r="Q33" s="44">
        <v>7</v>
      </c>
      <c r="R33" s="44"/>
      <c r="S33" s="44"/>
      <c r="T33" s="44"/>
      <c r="U33" s="44">
        <v>10</v>
      </c>
      <c r="V33" s="44">
        <v>20</v>
      </c>
      <c r="W33" s="44"/>
      <c r="X33" s="44"/>
      <c r="Y33" s="44"/>
    </row>
    <row r="34" spans="1:113">
      <c r="A34" s="34" t="s">
        <v>58</v>
      </c>
      <c r="B34" s="34">
        <v>1.51</v>
      </c>
      <c r="C34" s="34">
        <v>4000</v>
      </c>
      <c r="D34" s="34">
        <v>9.4393000000000005E-2</v>
      </c>
      <c r="E34" s="34">
        <v>3.4</v>
      </c>
      <c r="F34" s="34">
        <v>7</v>
      </c>
      <c r="G34" s="34"/>
      <c r="H34" s="34"/>
      <c r="I34" s="34"/>
      <c r="J34" s="34"/>
      <c r="K34" s="47"/>
      <c r="L34" s="47"/>
      <c r="M34" s="44">
        <v>380000</v>
      </c>
      <c r="N34" s="44"/>
      <c r="O34" s="44">
        <v>0.25</v>
      </c>
      <c r="P34" s="44"/>
      <c r="Q34" s="44">
        <v>7</v>
      </c>
      <c r="R34" s="44"/>
      <c r="S34" s="44"/>
      <c r="T34" s="44"/>
      <c r="U34" s="44">
        <v>10</v>
      </c>
      <c r="V34" s="44">
        <v>20</v>
      </c>
      <c r="W34" s="44"/>
      <c r="X34" s="44"/>
      <c r="Y34" s="44"/>
    </row>
    <row r="35" spans="1:113">
      <c r="A35" s="34" t="s">
        <v>59</v>
      </c>
      <c r="B35" s="34">
        <v>3.2</v>
      </c>
      <c r="C35" s="34">
        <v>870</v>
      </c>
      <c r="D35" s="34">
        <v>9.4393000000000005E-2</v>
      </c>
      <c r="E35" s="34">
        <v>3.1</v>
      </c>
      <c r="F35" s="34">
        <v>7</v>
      </c>
      <c r="G35" s="34"/>
      <c r="H35" s="34"/>
      <c r="I35" s="34"/>
      <c r="J35" s="34"/>
      <c r="K35" s="47"/>
      <c r="L35" s="47"/>
      <c r="M35" s="44">
        <v>930000</v>
      </c>
      <c r="N35" s="44"/>
      <c r="O35" s="44">
        <v>0.25</v>
      </c>
      <c r="P35" s="44"/>
      <c r="Q35" s="44">
        <v>3.5</v>
      </c>
      <c r="R35" s="44"/>
      <c r="S35" s="44"/>
      <c r="T35" s="44"/>
      <c r="U35" s="44"/>
      <c r="V35" s="44">
        <v>1.5</v>
      </c>
      <c r="W35" s="44"/>
      <c r="X35" s="44"/>
      <c r="Y35" s="44"/>
    </row>
    <row r="36" spans="1:113">
      <c r="A36" s="34" t="s">
        <v>60</v>
      </c>
      <c r="B36" s="34">
        <v>1.2</v>
      </c>
      <c r="C36" s="34">
        <v>28000</v>
      </c>
      <c r="D36" s="34">
        <v>9.4393000000000005E-2</v>
      </c>
      <c r="E36" s="34">
        <v>1</v>
      </c>
      <c r="F36" s="34">
        <v>7</v>
      </c>
      <c r="G36" s="34"/>
      <c r="H36" s="34"/>
      <c r="I36" s="34"/>
      <c r="J36" s="34"/>
      <c r="K36" s="47"/>
      <c r="L36" s="47"/>
      <c r="M36" s="44">
        <v>1000000</v>
      </c>
      <c r="N36" s="44">
        <v>24</v>
      </c>
      <c r="O36" s="44">
        <v>0.4</v>
      </c>
      <c r="P36" s="44">
        <v>24</v>
      </c>
      <c r="Q36" s="44"/>
      <c r="R36" s="44"/>
      <c r="S36" s="44"/>
      <c r="T36" s="44">
        <v>6.6666666666666662E-3</v>
      </c>
      <c r="U36" s="44"/>
      <c r="V36" s="44">
        <v>200</v>
      </c>
      <c r="W36" s="44"/>
      <c r="X36" s="44"/>
      <c r="Y36" s="44"/>
    </row>
    <row r="37" spans="1:113">
      <c r="A37" s="34" t="s">
        <v>61</v>
      </c>
      <c r="B37" s="34">
        <v>1.2</v>
      </c>
      <c r="C37" s="34">
        <v>28000</v>
      </c>
      <c r="D37" s="34">
        <v>9.4393000000000005E-2</v>
      </c>
      <c r="E37" s="34">
        <v>1</v>
      </c>
      <c r="F37" s="34">
        <v>7</v>
      </c>
      <c r="G37" s="34"/>
      <c r="H37" s="34"/>
      <c r="I37" s="34"/>
      <c r="J37" s="34"/>
      <c r="K37" s="47"/>
      <c r="L37" s="47"/>
      <c r="M37" s="44">
        <v>1000000</v>
      </c>
      <c r="N37" s="44">
        <v>24</v>
      </c>
      <c r="O37" s="44">
        <v>0.4</v>
      </c>
      <c r="P37" s="44">
        <v>24</v>
      </c>
      <c r="Q37" s="44"/>
      <c r="R37" s="44"/>
      <c r="S37" s="44"/>
      <c r="T37" s="44">
        <v>6.6666666666666662E-3</v>
      </c>
      <c r="U37" s="44"/>
      <c r="V37" s="44">
        <v>200</v>
      </c>
      <c r="W37" s="44"/>
      <c r="X37" s="44"/>
      <c r="Y37" s="44"/>
    </row>
    <row r="38" spans="1:113" s="8" customFormat="1">
      <c r="A38" s="33" t="s">
        <v>13</v>
      </c>
      <c r="B38" s="33">
        <v>4</v>
      </c>
      <c r="C38" s="33">
        <v>100000</v>
      </c>
      <c r="D38" s="33">
        <v>9.4393000000000005E-2</v>
      </c>
      <c r="E38" s="33">
        <v>0.28499999999999998</v>
      </c>
      <c r="F38" s="33">
        <v>7</v>
      </c>
      <c r="G38" s="33"/>
      <c r="H38" s="33"/>
      <c r="I38" s="33"/>
      <c r="J38" s="33"/>
      <c r="K38" s="47"/>
      <c r="L38" s="47"/>
      <c r="M38" s="46">
        <v>4000000</v>
      </c>
      <c r="N38" s="46">
        <v>24</v>
      </c>
      <c r="O38" s="46">
        <v>0.4</v>
      </c>
      <c r="P38" s="46">
        <v>24</v>
      </c>
      <c r="Q38" s="46"/>
      <c r="R38" s="46">
        <v>4.07</v>
      </c>
      <c r="S38" s="46">
        <v>63</v>
      </c>
      <c r="T38" s="46">
        <v>6.6666666666666662E-3</v>
      </c>
      <c r="U38" s="46"/>
      <c r="V38" s="46">
        <v>57</v>
      </c>
      <c r="W38" s="46"/>
      <c r="X38" s="46"/>
      <c r="Y38" s="44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</row>
    <row r="39" spans="1:113">
      <c r="A39" s="34" t="s">
        <v>62</v>
      </c>
      <c r="B39" s="34">
        <v>2.6</v>
      </c>
      <c r="C39" s="34">
        <v>126700</v>
      </c>
      <c r="D39" s="34">
        <v>9.4393000000000005E-2</v>
      </c>
      <c r="E39" s="34">
        <v>2.2499999999999998E-3</v>
      </c>
      <c r="F39" s="34">
        <v>7</v>
      </c>
      <c r="G39" s="34"/>
      <c r="H39" s="34"/>
      <c r="I39" s="34"/>
      <c r="J39" s="34"/>
      <c r="K39" s="47"/>
      <c r="L39" s="47"/>
      <c r="M39" s="44">
        <v>5067000</v>
      </c>
      <c r="N39" s="44">
        <v>24</v>
      </c>
      <c r="O39" s="44">
        <v>0.4</v>
      </c>
      <c r="P39" s="44">
        <v>24</v>
      </c>
      <c r="Q39" s="44"/>
      <c r="R39" s="44">
        <v>4.07</v>
      </c>
      <c r="S39" s="44">
        <v>50</v>
      </c>
      <c r="T39" s="44">
        <v>6.6666666666666662E-3</v>
      </c>
      <c r="U39" s="44"/>
      <c r="V39" s="44">
        <v>47.5</v>
      </c>
      <c r="W39" s="44"/>
      <c r="X39" s="44"/>
      <c r="Y39" s="44"/>
    </row>
    <row r="40" spans="1:113">
      <c r="A40" s="34" t="s">
        <v>63</v>
      </c>
      <c r="B40" s="34">
        <v>2.6</v>
      </c>
      <c r="C40" s="34">
        <v>126700</v>
      </c>
      <c r="D40" s="34">
        <v>9.4393000000000005E-2</v>
      </c>
      <c r="E40" s="34">
        <v>2.2499999999999998E-3</v>
      </c>
      <c r="F40" s="34">
        <v>7</v>
      </c>
      <c r="G40" s="34"/>
      <c r="H40" s="34"/>
      <c r="I40" s="34"/>
      <c r="J40" s="34"/>
      <c r="K40" s="47"/>
      <c r="L40" s="47"/>
      <c r="M40" s="44">
        <v>5067000</v>
      </c>
      <c r="N40" s="44">
        <v>24</v>
      </c>
      <c r="O40" s="44">
        <v>0.4</v>
      </c>
      <c r="P40" s="44">
        <v>24</v>
      </c>
      <c r="Q40" s="44"/>
      <c r="R40" s="44">
        <v>4.07</v>
      </c>
      <c r="S40" s="44">
        <v>50</v>
      </c>
      <c r="T40" s="44">
        <v>6.6666666666666662E-3</v>
      </c>
      <c r="U40" s="44"/>
      <c r="V40" s="44">
        <v>47.5</v>
      </c>
      <c r="W40" s="44"/>
      <c r="X40" s="44"/>
      <c r="Y40" s="44"/>
    </row>
    <row r="41" spans="1:113" s="8" customFormat="1">
      <c r="A41" s="33" t="s">
        <v>64</v>
      </c>
      <c r="B41" s="33">
        <v>4.5</v>
      </c>
      <c r="C41" s="33">
        <v>7745</v>
      </c>
      <c r="D41" s="33">
        <v>9.4393000000000005E-2</v>
      </c>
      <c r="E41" s="33">
        <v>0.43</v>
      </c>
      <c r="F41" s="33">
        <v>7</v>
      </c>
      <c r="G41" s="33"/>
      <c r="H41" s="33"/>
      <c r="I41" s="33"/>
      <c r="J41" s="33"/>
      <c r="K41" s="47"/>
      <c r="L41" s="47"/>
      <c r="M41" s="46">
        <v>435000</v>
      </c>
      <c r="N41" s="46"/>
      <c r="O41" s="46">
        <v>0.2</v>
      </c>
      <c r="P41" s="46"/>
      <c r="Q41" s="46">
        <v>0.75</v>
      </c>
      <c r="R41" s="46"/>
      <c r="S41" s="46"/>
      <c r="T41" s="46"/>
      <c r="U41" s="46">
        <v>43</v>
      </c>
      <c r="V41" s="46">
        <v>100</v>
      </c>
      <c r="W41" s="46"/>
      <c r="X41" s="46"/>
      <c r="Y41" s="44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</row>
    <row r="42" spans="1:113">
      <c r="A42" s="34" t="s">
        <v>65</v>
      </c>
      <c r="B42" s="34"/>
      <c r="C42" s="34"/>
      <c r="D42" s="34">
        <v>0.109795</v>
      </c>
      <c r="E42" s="34"/>
      <c r="F42" s="34">
        <v>7</v>
      </c>
      <c r="G42" s="34"/>
      <c r="H42" s="34"/>
      <c r="I42" s="34"/>
      <c r="J42" s="34"/>
      <c r="K42" s="47"/>
      <c r="L42" s="47"/>
      <c r="M42" s="44"/>
      <c r="N42" s="44"/>
      <c r="O42" s="44"/>
      <c r="P42" s="44"/>
      <c r="Q42" s="44"/>
      <c r="R42" s="44"/>
      <c r="S42" s="44"/>
      <c r="T42" s="44"/>
      <c r="U42" s="44"/>
      <c r="V42" s="44">
        <v>3.7</v>
      </c>
      <c r="W42" s="44"/>
      <c r="X42" s="44"/>
      <c r="Y42" s="44"/>
    </row>
    <row r="43" spans="1:113">
      <c r="A43" s="34" t="s">
        <v>66</v>
      </c>
      <c r="B43" s="34">
        <v>7.4</v>
      </c>
      <c r="C43" s="34"/>
      <c r="D43" s="34"/>
      <c r="E43" s="34"/>
      <c r="F43" s="34"/>
      <c r="G43" s="34"/>
      <c r="H43" s="34"/>
      <c r="I43" s="34"/>
      <c r="J43" s="34"/>
      <c r="K43" s="47"/>
      <c r="L43" s="47"/>
      <c r="M43" s="44">
        <v>1600000</v>
      </c>
      <c r="N43" s="44"/>
      <c r="O43" s="44"/>
      <c r="P43" s="44"/>
      <c r="Q43" s="44"/>
      <c r="R43" s="44"/>
      <c r="S43" s="44"/>
      <c r="T43" s="44"/>
      <c r="U43" s="44"/>
      <c r="V43" s="44">
        <v>188.8</v>
      </c>
      <c r="W43" s="44"/>
      <c r="X43" s="44"/>
      <c r="Y43" s="44"/>
    </row>
    <row r="44" spans="1:113">
      <c r="A44" s="34" t="s">
        <v>67</v>
      </c>
      <c r="B44" s="34"/>
      <c r="C44" s="34">
        <v>9240</v>
      </c>
      <c r="D44" s="34">
        <v>9.4393000000000005E-2</v>
      </c>
      <c r="E44" s="34">
        <v>1</v>
      </c>
      <c r="F44" s="34">
        <v>7</v>
      </c>
      <c r="G44" s="34"/>
      <c r="H44" s="34"/>
      <c r="I44" s="34"/>
      <c r="J44" s="34"/>
      <c r="K44" s="47"/>
      <c r="L44" s="47"/>
      <c r="M44" s="44">
        <v>630000</v>
      </c>
      <c r="N44" s="44"/>
      <c r="O44" s="44"/>
      <c r="P44" s="44"/>
      <c r="Q44" s="44"/>
      <c r="R44" s="44"/>
      <c r="S44" s="44"/>
      <c r="T44" s="44"/>
      <c r="U44" s="44"/>
      <c r="V44" s="44">
        <v>0.1</v>
      </c>
      <c r="W44" s="44">
        <v>1</v>
      </c>
      <c r="X44" s="44"/>
      <c r="Y44" s="44"/>
    </row>
    <row r="45" spans="1:113">
      <c r="A45" s="34" t="s">
        <v>68</v>
      </c>
      <c r="B45" s="34"/>
      <c r="C45" s="34">
        <v>10815</v>
      </c>
      <c r="D45" s="34">
        <v>9.4393000000000005E-2</v>
      </c>
      <c r="E45" s="34">
        <v>1</v>
      </c>
      <c r="F45" s="34">
        <v>7</v>
      </c>
      <c r="G45" s="34"/>
      <c r="H45" s="34"/>
      <c r="I45" s="34"/>
      <c r="J45" s="34"/>
      <c r="K45" s="47"/>
      <c r="L45" s="47"/>
      <c r="M45" s="44">
        <v>870000</v>
      </c>
      <c r="N45" s="44"/>
      <c r="O45" s="44"/>
      <c r="P45" s="44"/>
      <c r="Q45" s="44"/>
      <c r="R45" s="44"/>
      <c r="S45" s="44"/>
      <c r="T45" s="44"/>
      <c r="U45" s="44"/>
      <c r="V45" s="44">
        <v>6.0000000000000001E-3</v>
      </c>
      <c r="W45" s="44">
        <v>1</v>
      </c>
      <c r="X45" s="44"/>
      <c r="Y45" s="44"/>
    </row>
    <row r="46" spans="1:113" s="8" customFormat="1">
      <c r="A46" s="33" t="s">
        <v>69</v>
      </c>
      <c r="B46" s="33"/>
      <c r="C46" s="33">
        <v>7250</v>
      </c>
      <c r="D46" s="33">
        <v>9.4393000000000005E-2</v>
      </c>
      <c r="E46" s="33">
        <v>1</v>
      </c>
      <c r="F46" s="33">
        <v>7</v>
      </c>
      <c r="G46" s="33"/>
      <c r="H46" s="33"/>
      <c r="I46" s="33"/>
      <c r="J46" s="33"/>
      <c r="K46" s="47"/>
      <c r="L46" s="47"/>
      <c r="M46" s="46">
        <v>380000</v>
      </c>
      <c r="N46" s="46"/>
      <c r="O46" s="46"/>
      <c r="P46" s="46"/>
      <c r="Q46" s="46"/>
      <c r="R46" s="46"/>
      <c r="S46" s="46"/>
      <c r="T46" s="46"/>
      <c r="U46" s="46"/>
      <c r="V46" s="46">
        <v>8</v>
      </c>
      <c r="W46" s="46">
        <v>1</v>
      </c>
      <c r="X46" s="46"/>
      <c r="Y46" s="44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</row>
    <row r="47" spans="1:113">
      <c r="A47" s="34" t="s">
        <v>70</v>
      </c>
      <c r="B47" s="34">
        <v>0.3</v>
      </c>
      <c r="C47" s="34">
        <v>0.04</v>
      </c>
      <c r="D47" s="34">
        <v>9.4393000000000005E-2</v>
      </c>
      <c r="E47" s="34">
        <v>0.48</v>
      </c>
      <c r="F47" s="34">
        <v>7</v>
      </c>
      <c r="G47" s="34"/>
      <c r="H47" s="34"/>
      <c r="I47" s="34"/>
      <c r="J47" s="34"/>
      <c r="K47" s="47"/>
      <c r="L47" s="47"/>
      <c r="M47" s="44">
        <v>180000</v>
      </c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</row>
    <row r="48" spans="1:113">
      <c r="A48" s="34" t="s">
        <v>71</v>
      </c>
      <c r="B48" s="34">
        <v>0.3</v>
      </c>
      <c r="C48" s="34">
        <v>0.04</v>
      </c>
      <c r="D48" s="34">
        <v>9.4393000000000005E-2</v>
      </c>
      <c r="E48" s="34">
        <v>0.48</v>
      </c>
      <c r="F48" s="34">
        <v>7</v>
      </c>
      <c r="G48" s="34"/>
      <c r="H48" s="34"/>
      <c r="I48" s="34"/>
      <c r="J48" s="34"/>
      <c r="K48" s="47"/>
      <c r="L48" s="47"/>
      <c r="M48" s="44">
        <v>180000</v>
      </c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</row>
    <row r="49" spans="1:113">
      <c r="A49" s="34" t="s">
        <v>72</v>
      </c>
      <c r="B49" s="34">
        <v>10</v>
      </c>
      <c r="C49" s="34"/>
      <c r="D49" s="34">
        <v>9.4393000000000005E-2</v>
      </c>
      <c r="E49" s="34"/>
      <c r="F49" s="34">
        <v>7</v>
      </c>
      <c r="G49" s="34"/>
      <c r="H49" s="34"/>
      <c r="I49" s="34"/>
      <c r="J49" s="34"/>
      <c r="K49" s="47"/>
      <c r="L49" s="47"/>
      <c r="M49" s="44">
        <v>3350000</v>
      </c>
      <c r="N49" s="44"/>
      <c r="O49" s="44"/>
      <c r="P49" s="44"/>
      <c r="Q49" s="44"/>
      <c r="R49" s="44"/>
      <c r="S49" s="44"/>
      <c r="T49" s="44"/>
      <c r="U49" s="44"/>
      <c r="V49" s="44">
        <v>55</v>
      </c>
      <c r="W49" s="44"/>
      <c r="X49" s="44"/>
      <c r="Y49" s="44"/>
    </row>
    <row r="50" spans="1:113" s="8" customFormat="1">
      <c r="A50" s="33" t="s">
        <v>73</v>
      </c>
      <c r="B50" s="33">
        <v>3</v>
      </c>
      <c r="C50" s="33">
        <v>36053</v>
      </c>
      <c r="D50" s="33">
        <v>9.4393000000000005E-2</v>
      </c>
      <c r="E50" s="33">
        <v>1</v>
      </c>
      <c r="F50" s="33">
        <v>7</v>
      </c>
      <c r="G50" s="33"/>
      <c r="H50" s="33"/>
      <c r="I50" s="33"/>
      <c r="J50" s="33"/>
      <c r="K50" s="47"/>
      <c r="L50" s="47"/>
      <c r="M50" s="46">
        <v>1930000</v>
      </c>
      <c r="N50" s="46"/>
      <c r="O50" s="46"/>
      <c r="P50" s="46"/>
      <c r="Q50" s="46"/>
      <c r="R50" s="46"/>
      <c r="S50" s="46"/>
      <c r="T50" s="46"/>
      <c r="U50" s="46"/>
      <c r="V50" s="46">
        <v>15</v>
      </c>
      <c r="W50" s="46">
        <v>1</v>
      </c>
      <c r="X50" s="46"/>
      <c r="Y50" s="44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</row>
    <row r="51" spans="1:113" s="8" customFormat="1">
      <c r="A51" s="33" t="s">
        <v>74</v>
      </c>
      <c r="B51" s="33">
        <v>1.35</v>
      </c>
      <c r="C51" s="33">
        <v>12600</v>
      </c>
      <c r="D51" s="33">
        <v>9.4393000000000005E-2</v>
      </c>
      <c r="E51" s="33">
        <v>1</v>
      </c>
      <c r="F51" s="33">
        <v>7</v>
      </c>
      <c r="G51" s="33"/>
      <c r="H51" s="33"/>
      <c r="I51" s="33"/>
      <c r="J51" s="33"/>
      <c r="K51" s="47"/>
      <c r="L51" s="47"/>
      <c r="M51" s="46">
        <v>1040000</v>
      </c>
      <c r="N51" s="46"/>
      <c r="O51" s="46"/>
      <c r="P51" s="46"/>
      <c r="Q51" s="46"/>
      <c r="R51" s="46"/>
      <c r="S51" s="46"/>
      <c r="T51" s="46"/>
      <c r="U51" s="46"/>
      <c r="V51" s="46">
        <v>5</v>
      </c>
      <c r="W51" s="46">
        <v>1</v>
      </c>
      <c r="X51" s="46"/>
      <c r="Y51" s="44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</row>
    <row r="52" spans="1:113" s="16" customFormat="1">
      <c r="A52" s="42" t="s">
        <v>178</v>
      </c>
      <c r="B52" s="42">
        <v>1.8</v>
      </c>
      <c r="C52" s="48">
        <v>7800</v>
      </c>
      <c r="D52" s="42"/>
      <c r="E52" s="42">
        <v>0.9</v>
      </c>
      <c r="F52" s="42">
        <v>7</v>
      </c>
      <c r="G52" s="34">
        <v>5</v>
      </c>
      <c r="H52" s="34">
        <v>0.92</v>
      </c>
      <c r="I52" s="34">
        <v>0.92</v>
      </c>
      <c r="J52" s="42">
        <v>0</v>
      </c>
      <c r="K52" s="47"/>
      <c r="L52" s="47"/>
      <c r="M52" s="45">
        <v>176000</v>
      </c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44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</row>
    <row r="53" spans="1:113">
      <c r="F53" s="10"/>
      <c r="M53" s="44"/>
    </row>
    <row r="54" spans="1:113">
      <c r="F54" s="10"/>
      <c r="M54" s="44"/>
    </row>
    <row r="55" spans="1:113">
      <c r="F55" s="10"/>
    </row>
    <row r="56" spans="1:113">
      <c r="F56" s="10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grid</vt:lpstr>
      <vt:lpstr>flow</vt:lpstr>
      <vt:lpstr>reserve_type</vt:lpstr>
      <vt:lpstr>unittype</vt:lpstr>
      <vt:lpstr>explanation</vt:lpstr>
      <vt:lpstr>node</vt:lpstr>
      <vt:lpstr>investmentCosts</vt:lpstr>
      <vt:lpstr>unit2020</vt:lpstr>
      <vt:lpstr>unit2030</vt:lpstr>
      <vt:lpstr>unit2050</vt:lpstr>
      <vt:lpstr>unitcostsgraph</vt:lpstr>
      <vt:lpstr>screening curve</vt:lpstr>
      <vt:lpstr>node2020</vt:lpstr>
      <vt:lpstr>unit2030-noneWRONG</vt:lpstr>
      <vt:lpstr>flow__unit</vt:lpstr>
      <vt:lpstr>unit2040-2050</vt:lpstr>
      <vt:lpstr>unit2030-none_traderes</vt:lpstr>
      <vt:lpstr>grid__node__unit__io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2023-03-22T10:29:37Z</dcterms:modified>
</cp:coreProperties>
</file>