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mments13.xml" ContentType="application/vnd.openxmlformats-officedocument.spreadsheetml.comment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media/image3.png" ContentType="image/png"/>
  <Override PartName="/xl/media/image4.png" ContentType="image/png"/>
  <Override PartName="/xl/comments12.xml" ContentType="application/vnd.openxmlformats-officedocument.spreadsheetml.comment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lanation" sheetId="1" state="visible" r:id="rId2"/>
    <sheet name="danish" sheetId="2" state="visible" r:id="rId3"/>
    <sheet name="node" sheetId="3" state="visible" r:id="rId4"/>
    <sheet name="investmentCosts" sheetId="4" state="visible" r:id="rId5"/>
    <sheet name="fixedCosts" sheetId="5" state="visible" r:id="rId6"/>
    <sheet name="unit2020" sheetId="6" state="visible" r:id="rId7"/>
    <sheet name="unit2030" sheetId="7" state="visible" r:id="rId8"/>
    <sheet name="unit2050" sheetId="8" state="visible" r:id="rId9"/>
    <sheet name="unitcostsgraph" sheetId="9" state="visible" r:id="rId10"/>
    <sheet name="nodecostsgraph" sheetId="10" state="visible" r:id="rId11"/>
    <sheet name="screening curve" sheetId="11" state="visible" r:id="rId12"/>
    <sheet name="node2020" sheetId="12" state="visible" r:id="rId13"/>
    <sheet name="unit2030-noneWRONG" sheetId="13" state="visible" r:id="rId14"/>
    <sheet name="unit2040-2050" sheetId="14" state="visible" r:id="rId15"/>
    <sheet name="unit2030-none_traderes" sheetId="15" state="visible" r:id="rId16"/>
  </sheets>
  <definedNames>
    <definedName function="false" hidden="true" localSheetId="3" name="_xlnm._FilterDatabase" vbProcedure="false">investmentCosts!$A$1:$F$51</definedName>
    <definedName function="false" hidden="true" localSheetId="2" name="_xlnm._FilterDatabase" vbProcedure="false">node!$A$1:$C$50</definedName>
  </definedNames>
  <calcPr iterateCount="100" refMode="A1" iterate="false" iterateDelta="0.0001"/>
  <pivotCaches>
    <pivotCache cacheId="1" r:id="rId18"/>
    <pivotCache cacheId="2" r:id="rId19"/>
  </pivotCaches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sharedStrings.xml><?xml version="1.0" encoding="utf-8"?>
<sst xmlns="http://schemas.openxmlformats.org/spreadsheetml/2006/main" count="3390" uniqueCount="289">
  <si>
    <t xml:space="preserve">node</t>
  </si>
  <si>
    <t xml:space="preserve">unit</t>
  </si>
  <si>
    <t xml:space="preserve">from TradeRES D2 1 Scenario data corrected</t>
  </si>
  <si>
    <t xml:space="preserve">Unit size</t>
  </si>
  <si>
    <t xml:space="preserve">Ref</t>
  </si>
  <si>
    <t xml:space="preserve">Investment cost</t>
  </si>
  <si>
    <t xml:space="preserve">Fixed O&amp;M cost</t>
  </si>
  <si>
    <t xml:space="preserve">Variable O&amp;M cost</t>
  </si>
  <si>
    <t xml:space="preserve">Technical lifetime</t>
  </si>
  <si>
    <t xml:space="preserve">Economic lifetime</t>
  </si>
  <si>
    <t xml:space="preserve">Interest rate</t>
  </si>
  <si>
    <t xml:space="preserve">Annuity</t>
  </si>
  <si>
    <t xml:space="preserve">Investment cost: annual payment</t>
  </si>
  <si>
    <t xml:space="preserve">Availability (0-1, constant or Map with forecast and time indices)</t>
  </si>
  <si>
    <t xml:space="preserve">Annuity factor</t>
  </si>
  <si>
    <t xml:space="preserve">MW(h)</t>
  </si>
  <si>
    <t xml:space="preserve">€/kW(h)</t>
  </si>
  <si>
    <t xml:space="preserve">€/MW(h)/year</t>
  </si>
  <si>
    <t xml:space="preserve">€/MWh</t>
  </si>
  <si>
    <t xml:space="preserve">years</t>
  </si>
  <si>
    <t xml:space="preserve">%</t>
  </si>
  <si>
    <t xml:space="preserve">Efficiency at full load (0-1)</t>
  </si>
  <si>
    <t xml:space="preserve">Efficiency at minimum load (0-1)</t>
  </si>
  <si>
    <t xml:space="preserve">investment_cost</t>
  </si>
  <si>
    <t xml:space="preserve">fom_cost</t>
  </si>
  <si>
    <t xml:space="preserve">vom_cost</t>
  </si>
  <si>
    <t xml:space="preserve">Full load operation point (0-1)</t>
  </si>
  <si>
    <t xml:space="preserve">Interest rate applied to the investment of this unit</t>
  </si>
  <si>
    <t xml:space="preserve">Maximum number of invested subunits</t>
  </si>
  <si>
    <t xml:space="preserve">Economic lifetime for this unit (a)</t>
  </si>
  <si>
    <t xml:space="preserve">Technical lifetime for this unit (a)</t>
  </si>
  <si>
    <t xml:space="preserve">Minimum down-time (h)</t>
  </si>
  <si>
    <t xml:space="preserve">Minimum operation point (0-1)</t>
  </si>
  <si>
    <t xml:space="preserve">Minimum up-time (h)</t>
  </si>
  <si>
    <t xml:space="preserve">Number of clustered subunits</t>
  </si>
  <si>
    <t xml:space="preserve">Planned outage (days/year)</t>
  </si>
  <si>
    <t xml:space="preserve">data from </t>
  </si>
  <si>
    <t xml:space="preserve">description</t>
  </si>
  <si>
    <t xml:space="preserve">unit2020</t>
  </si>
  <si>
    <t xml:space="preserve">different sources</t>
  </si>
  <si>
    <t xml:space="preserve">this costs should be higher than the ones for 2030</t>
  </si>
  <si>
    <t xml:space="preserve">unit2030-none</t>
  </si>
  <si>
    <t xml:space="preserve">traderes</t>
  </si>
  <si>
    <t xml:space="preserve">summary from pivot tables</t>
  </si>
  <si>
    <t xml:space="preserve">fuel costs from traderes tables node and node2020. This data is used to estimate loans of installed power plants</t>
  </si>
  <si>
    <t xml:space="preserve">Technology</t>
  </si>
  <si>
    <t xml:space="preserve">Category</t>
  </si>
  <si>
    <t xml:space="preserve">Commodity</t>
  </si>
  <si>
    <t xml:space="preserve">Output / input / storage</t>
  </si>
  <si>
    <t xml:space="preserve">Vintage</t>
  </si>
  <si>
    <t xml:space="preserve">Scenario</t>
  </si>
  <si>
    <t xml:space="preserve">WTG_onshore</t>
  </si>
  <si>
    <t xml:space="preserve">Electricity-only production</t>
  </si>
  <si>
    <t xml:space="preserve">electricity</t>
  </si>
  <si>
    <t xml:space="preserve">output</t>
  </si>
  <si>
    <t xml:space="preserve">The Danish Energy Agency &amp; Energinet 2020. Technology data for el and dh. (20 Onshore turbines.) https://ens.dk/en/our-services/projections-and-models/technology-data</t>
  </si>
  <si>
    <t xml:space="preserve">The Danish Energy Agency &amp; Energinet 2020. Technology data for el and dh. (20 Onshore turbines.) https://ens.dk/en/our-services/projections-and-models/technology-data. (in 2015€)</t>
  </si>
  <si>
    <t xml:space="preserve">WTG_offshore</t>
  </si>
  <si>
    <t xml:space="preserve">The Danish Energy Agency &amp; Energinet 2020. Technology data for el and dh. (21 Offshore turbines.) https://ens.dk/en/our-services/projections-and-models/technology-data</t>
  </si>
  <si>
    <t xml:space="preserve">The Danish Energy Agency &amp; Energinet 2020. Technology data for el and dh. (21 Offshore turbines.) https://ens.dk/en/our-services/projections-and-models/technology-data. (in 2015€)</t>
  </si>
  <si>
    <t xml:space="preserve">PV_residential</t>
  </si>
  <si>
    <t xml:space="preserve">The Danish Energy Agency &amp; Energinet 2020. Technology data for el and dh. (22 Photovoltaics Small.) https://ens.dk/en/our-services/projections-and-models/technology-data</t>
  </si>
  <si>
    <t xml:space="preserve">The Danish Energy Agency &amp; Energinet 2020. Technology data for el and dh. (22 Photovoltaics Small.) https://ens.dk/en/our-services/projections-and-models/technology-data. (in 2015€)</t>
  </si>
  <si>
    <t xml:space="preserve">N/A</t>
  </si>
  <si>
    <t xml:space="preserve">PV_commercial_systems</t>
  </si>
  <si>
    <t xml:space="preserve">The Danish Energy Agency &amp; Energinet 2020. Technology data for el and dh. (22 Photovoltaics Medium.) https://ens.dk/en/our-services/projections-and-models/technology-data</t>
  </si>
  <si>
    <t xml:space="preserve">The Danish Energy Agency &amp; Energinet 2020. Technology data for el and dh. (22 Photovoltaics Medium.) https://ens.dk/en/our-services/projections-and-models/technology-data. (in 2015€)</t>
  </si>
  <si>
    <t xml:space="preserve">PV_utility_systems</t>
  </si>
  <si>
    <t xml:space="preserve">The Danish Energy Agency &amp; Energinet 2020. Technology data for el and dh. (22 Photovoltaics Large.) https://ens.dk/en/our-services/projections-and-models/technology-data</t>
  </si>
  <si>
    <t xml:space="preserve">The Danish Energy Agency &amp; Energinet 2020. Technology data for el and dh. (22 Photovoltaics Large.) https://ens.dk/en/our-services/projections-and-models/technology-data. (in 2015€)</t>
  </si>
  <si>
    <t xml:space="preserve">CSP_Parabolic</t>
  </si>
  <si>
    <t xml:space="preserve">RENEWABLE ENERGY TECHNOLOGIES: COST ANALYSIS SERIES, Concentrating Solar Power (Vol.1, Issue 2/5), https://www.irena.org/documentdownloads/publications/re_technologies_cost_analysis-csp.pdf</t>
  </si>
  <si>
    <t xml:space="preserve"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</si>
  <si>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 xml:space="preserve">In https://doi.org/10.1016/j.jclepro.2018.05.187 and https://pubs.acs.org/doi/10.1021/es1033266</t>
  </si>
  <si>
    <t xml:space="preserve">In https://doi.org/10.1016/j.jclepro.2018.05.187 and https://pubs.acs.org/doi/10.1021/es1033267</t>
  </si>
  <si>
    <t xml:space="preserve">In https://doi.org/10.1016/j.jclepro.2018.05.187 and https://pubs.acs.org/doi/10.1021/es1033268</t>
  </si>
  <si>
    <t xml:space="preserve">CSP_Tower</t>
  </si>
  <si>
    <t xml:space="preserve">In https://doi.org/10.1016/j.jclepro.2018.05.187 and https://pubs.acs.org/doi/10.1021/es1033269</t>
  </si>
  <si>
    <t xml:space="preserve">In https://doi.org/10.1016/j.jclepro.2018.05.187 and https://pubs.acs.org/doi/10.1021/es1033270</t>
  </si>
  <si>
    <t xml:space="preserve">In https://doi.org/10.1016/j.jclepro.2018.05.187 and https://pubs.acs.org/doi/10.1021/es1033271</t>
  </si>
  <si>
    <t xml:space="preserve">Hydropower_reservoir_small</t>
  </si>
  <si>
    <t xml:space="preserve">RENEWABLE ENERGY TECHNOLOGIES: COST ANALYSIS SERIES, Hydropower (Vol.1, Issue 3/5), https://www.irena.org/documentdownloads/publications/re_technologies_cost_analysis-hydropower.pdf and https://doi.org/10.1016/B978-0-08-102631-1.00008-0</t>
  </si>
  <si>
    <t xml:space="preserve">Hydropower: Technology development report - JRC (https://doi.org/10.2760/49932) and average of 40-80 of IRENA</t>
  </si>
  <si>
    <t xml:space="preserve">Hydropower_reservoir_medium</t>
  </si>
  <si>
    <t xml:space="preserve">RENEWABLE ENERGY TECHNOLOGIES: COST ANALYSIS SERIES, Hydropower (Vol.1, Issue 3/5), https://www.irena.org/documentdownloads/publications/re_technologies_cost_analysis-hydropower.pdf and https://doi.org/10.1016/B978-0-08-102631-1.00008-1</t>
  </si>
  <si>
    <t xml:space="preserve">Hydropower_reservoir_large</t>
  </si>
  <si>
    <t xml:space="preserve">RENEWABLE ENERGY TECHNOLOGIES: COST ANALYSIS SERIES, Hydropower (Vol.1, Issue 3/5), https://www.irena.org/documentdownloads/publications/re_technologies_cost_analysis-hydropower.pdf and https://doi.org/10.1016/B978-0-08-102631-1.00008-2</t>
  </si>
  <si>
    <t xml:space="preserve">Hydropower_ROR</t>
  </si>
  <si>
    <t xml:space="preserve">RENEWABLE ENERGY TECHNOLOGIES: COST ANALYSIS SERIES, Hydropower (Vol.1, Issue 3/5), https://www.irena.org/documentdownloads/publications/re_technologies_cost_analysis-hydropower.pdf and https://doi.org/10.1016/B978-0-08-102631-1.00008-3</t>
  </si>
  <si>
    <t xml:space="preserve">Wave energy</t>
  </si>
  <si>
    <t xml:space="preserve">The Danish Energy Agency &amp; Energinet 2020. Technology data for el and dh. (23 Wave Energy.) https://ens.dk/en/our-services/projections-and-models/technology-data</t>
  </si>
  <si>
    <t xml:space="preserve">The Danish Energy Agency &amp; Energinet 2020. Technology data for el and dh. (23 Wave Energy.) https://ens.dk/en/our-services/projections-and-models/technology-data. (in 2015€)</t>
  </si>
  <si>
    <t xml:space="preserve">OCGT</t>
  </si>
  <si>
    <t xml:space="preserve">The Danish Energy Agency &amp; Energinet 2020. Technology data for el and dh. (52 OCGT - Natural gas.) https://ens.dk/en/our-services/projections-and-models/technology-data</t>
  </si>
  <si>
    <t xml:space="preserve">The Danish Energy Agency &amp; Energinet 2020. Technology data for el and dh. (52 OCGT - Natural gas.) https://ens.dk/en/our-services/projections-and-models/technology-data. (in 2015€)</t>
  </si>
  <si>
    <t xml:space="preserve">CCGT</t>
  </si>
  <si>
    <t xml:space="preserve">The Danish Energy Agency &amp; Energinet 2020. Technology data for el and dh. (05 Gas turb. CC, steam extract.) https://ens.dk/en/our-services/projections-and-models/technology-data</t>
  </si>
  <si>
    <t xml:space="preserve">The Danish Energy Agency &amp; Energinet 2020. Technology data for el and dh. (05 Gas turb. CC, steam extract.) https://ens.dk/en/our-services/projections-and-models/technology-data. (in 2015€)</t>
  </si>
  <si>
    <t xml:space="preserve">Nuclear</t>
  </si>
  <si>
    <t xml:space="preserve">Educated guess</t>
  </si>
  <si>
    <t xml:space="preserve">BEV</t>
  </si>
  <si>
    <t xml:space="preserve">Transport (electric and fuel-based)</t>
  </si>
  <si>
    <t xml:space="preserve">input</t>
  </si>
  <si>
    <t xml:space="preserve">CCGT_CHP_backpressure_DH</t>
  </si>
  <si>
    <t xml:space="preserve">Heating and cooling (electric and fuel-based)</t>
  </si>
  <si>
    <t xml:space="preserve">The Danish Energy Agency &amp; Energinet 2020. Technology data for el and dh. (05 Gas turb. CC, Back-pressure.) https://ens.dk/en/our-services/projections-and-models/technology-data</t>
  </si>
  <si>
    <t xml:space="preserve">The Danish Energy Agency &amp; Energinet 2020. Technology data for el and dh. (05 Gas turb. CC, Back-pressure.) https://ens.dk/en/our-services/projections-and-models/technology-data. (in 2015€)</t>
  </si>
  <si>
    <t xml:space="preserve">Biomass_CHP_wood_pellets_PH</t>
  </si>
  <si>
    <t xml:space="preserve">The Danish Energy Agency &amp; Energinet 2020. Technology data for el and dh. (09b Wood Pellets, Medium.) https://ens.dk/en/our-services/projections-and-models/technology-data</t>
  </si>
  <si>
    <t xml:space="preserve">The Danish Energy Agency &amp; Energinet 2020. Technology data for el and dh. (09b Wood Pellets, Medium.) https://ens.dk/en/our-services/projections-and-models/technology-data. (in 2015€)</t>
  </si>
  <si>
    <t xml:space="preserve">Nuclear_CHP_DH</t>
  </si>
  <si>
    <t xml:space="preserve">Lithium_ion_battery</t>
  </si>
  <si>
    <t xml:space="preserve">Storage</t>
  </si>
  <si>
    <t xml:space="preserve">The Danish Energy Agency &amp; Energinet 2020. Technology data for energy storage. (180 Lithium Ion Battery.) https://ens.dk/en/our-services/projections-and-models/technology-data</t>
  </si>
  <si>
    <t xml:space="preserve">The Danish Energy Agency &amp; Energinet 2020. Technology data for energy storage. (180 Lithium Ion Battery.) https://ens.dk/en/our-services/projections-and-models/technology-data. (in 2015€)</t>
  </si>
  <si>
    <t xml:space="preserve">Pumped_hydro</t>
  </si>
  <si>
    <t xml:space="preserve">The Danish Energy Agency &amp; Energinet 2020. Technology data for energy storage. (160 Pumped hydro storage.) https://ens.dk/en/our-services/projections-and-models/technology-data</t>
  </si>
  <si>
    <t xml:space="preserve">The Danish Energy Agency &amp; Energinet 2020. Technology data for energy storage. (160 Pumped hydro storage.) https://ens.dk/en/our-services/projections-and-models/technology-data. (in 2015€)</t>
  </si>
  <si>
    <t xml:space="preserve">CCS</t>
  </si>
  <si>
    <t xml:space="preserve">Fuels and chemicals</t>
  </si>
  <si>
    <t xml:space="preserve">Electricity</t>
  </si>
  <si>
    <t xml:space="preserve">Unit: MW. Assumption: ca. 8%-point drop in efficiency when CCS applied to coal or natural gas plants with 336g/kWh or 199g/kWh CO2 emissions, respectively, --&gt; 0.22(0.24?)MWh/h or 0.4MWh/h.</t>
  </si>
  <si>
    <t xml:space="preserve">A guess</t>
  </si>
  <si>
    <t xml:space="preserve">PEM_Electrolyzer</t>
  </si>
  <si>
    <t xml:space="preserve">The Danish Energy Agency &amp; Energinet 2020. Technology data for energy carrier generation and conversion. (87 PEM Electrolyser.) https://ens.dk/en/our-services/projections-and-models/technology-data</t>
  </si>
  <si>
    <t xml:space="preserve">The Danish Energy Agency &amp; Energinet 2020. Technology data for energy carrier generation and conversion. (87 PEM Electrolyser.) https://ens.dk/en/our-services/projections-and-models/technology-data. (in 2015€)</t>
  </si>
  <si>
    <t xml:space="preserve">Hydrogen_to_Jet_Fuel</t>
  </si>
  <si>
    <t xml:space="preserve">see efficiency from input-output ratios (The Danish Energy Agency &amp; Energinet 2020. Technology data for energy carrier generation and conversion. (102 Hydrogen to Jet.) https://ens.dk/en/our-services/projections-and-models/technology-data)</t>
  </si>
  <si>
    <t xml:space="preserve">The Danish Energy Agency &amp; Energinet 2020. Technology data for energy carrier generation and conversion. (102 Hydrogen to Jet.) https://ens.dk/en/our-services/projections-and-models/technology-data</t>
  </si>
  <si>
    <t xml:space="preserve">Power_to_Jet_Fuel</t>
  </si>
  <si>
    <t xml:space="preserve">see efficiency from input-output ratios (The Danish Energy Agency &amp; Energinet 2020. Technology data for energy carrier generation and conversion. (102 Power to Jet.) https://ens.dk/en/our-services/projections-and-models/technology-data)</t>
  </si>
  <si>
    <t xml:space="preserve">The Danish Energy Agency &amp; Energinet 2020. Technology data for energy carrier generation and conversion. (102 Power to Jet.) https://ens.dk/en/our-services/projections-and-models/technology-data</t>
  </si>
  <si>
    <t xml:space="preserve">2050</t>
  </si>
  <si>
    <t xml:space="preserve">Data</t>
  </si>
  <si>
    <t xml:space="preserve">Sum of Variable O&amp;M cost</t>
  </si>
  <si>
    <t xml:space="preserve">Sum of Fixed O&amp;M cost</t>
  </si>
  <si>
    <t xml:space="preserve">Total Result</t>
  </si>
  <si>
    <t xml:space="preserve">test_demand_data</t>
  </si>
  <si>
    <t xml:space="preserve">&lt;---rename to base</t>
  </si>
  <si>
    <t xml:space="preserve">heavy_oil</t>
  </si>
  <si>
    <t xml:space="preserve">base</t>
  </si>
  <si>
    <t xml:space="preserve">OTHER</t>
  </si>
  <si>
    <t xml:space="preserve">entsoe H2 imports</t>
  </si>
  <si>
    <t xml:space="preserve">change back to hydrogen</t>
  </si>
  <si>
    <t xml:space="preserve">light_oil</t>
  </si>
  <si>
    <t xml:space="preserve">entsoe</t>
  </si>
  <si>
    <t xml:space="preserve">lignite</t>
  </si>
  <si>
    <t xml:space="preserve">LNG</t>
  </si>
  <si>
    <t xml:space="preserve">hydrogen</t>
  </si>
  <si>
    <t xml:space="preserve">change back to natural gas; used to resemble natural gas minus efficiency</t>
  </si>
  <si>
    <t xml:space="preserve">nuclear</t>
  </si>
  <si>
    <t xml:space="preserve">oil_shale</t>
  </si>
  <si>
    <t xml:space="preserve">hard_coal</t>
  </si>
  <si>
    <t xml:space="preserve">processing_residues</t>
  </si>
  <si>
    <t xml:space="preserve">wood_pellets</t>
  </si>
  <si>
    <t xml:space="preserve">old prices</t>
  </si>
  <si>
    <t xml:space="preserve">bioliquids</t>
  </si>
  <si>
    <t xml:space="preserve">biomethane</t>
  </si>
  <si>
    <t xml:space="preserve">collectable_residues</t>
  </si>
  <si>
    <t xml:space="preserve">CO2</t>
  </si>
  <si>
    <t xml:space="preserve">RE H2 imports eur/mwh</t>
  </si>
  <si>
    <t xml:space="preserve">natural_gas</t>
  </si>
  <si>
    <t xml:space="preserve">E/GJ</t>
  </si>
  <si>
    <t xml:space="preserve">emissions</t>
  </si>
  <si>
    <t xml:space="preserve">gas</t>
  </si>
  <si>
    <t xml:space="preserve">gas + emissions 2050</t>
  </si>
  <si>
    <t xml:space="preserve">1 MWh = 3.6 GJ</t>
  </si>
  <si>
    <t xml:space="preserve">eur/ton*ton/kwh</t>
  </si>
  <si>
    <t xml:space="preserve">carbon price</t>
  </si>
  <si>
    <t xml:space="preserve">eur/ton</t>
  </si>
  <si>
    <t xml:space="preserve">eur/kg</t>
  </si>
  <si>
    <t xml:space="preserve">&lt; Benjamin lux study said 81 eur/mwh from outside europe. COMPETES 84 eur/mwh</t>
  </si>
  <si>
    <t xml:space="preserve">&lt; now it is natural gas</t>
  </si>
  <si>
    <t xml:space="preserve">&lt; =  biofuel</t>
  </si>
  <si>
    <t xml:space="preserve">natural gas emissions</t>
  </si>
  <si>
    <t xml:space="preserve">price</t>
  </si>
  <si>
    <t xml:space="preserve">high-price</t>
  </si>
  <si>
    <t xml:space="preserve">low-price</t>
  </si>
  <si>
    <t xml:space="preserve">co2_price</t>
  </si>
  <si>
    <t xml:space="preserve">high_co2_price</t>
  </si>
  <si>
    <t xml:space="preserve">low_co2_price</t>
  </si>
  <si>
    <t xml:space="preserve">annual_resource_limit</t>
  </si>
  <si>
    <t xml:space="preserve">bio_potential_2040</t>
  </si>
  <si>
    <t xml:space="preserve">bio_potential_2050</t>
  </si>
  <si>
    <t xml:space="preserve">bio_potential_2020</t>
  </si>
  <si>
    <t xml:space="preserve">bio_potential_2030</t>
  </si>
  <si>
    <t xml:space="preserve">year</t>
  </si>
  <si>
    <t xml:space="preserve">Traderes Eur/MW</t>
  </si>
  <si>
    <t xml:space="preserve">source</t>
  </si>
  <si>
    <t xml:space="preserve">Coal PSC</t>
  </si>
  <si>
    <t xml:space="preserve">-</t>
  </si>
  <si>
    <t xml:space="preserve">https://github.com/PyPSA/technology-data/blob/master/outputs/costs_2020.csv</t>
  </si>
  <si>
    <t xml:space="preserve">Lignite PSC</t>
  </si>
  <si>
    <t xml:space="preserve">Fuel oil PGT</t>
  </si>
  <si>
    <t xml:space="preserve">Lazard s Levelized Cost of Energy Analysis - Version 13.0</t>
  </si>
  <si>
    <t xml:space="preserve">MIT storage 2022</t>
  </si>
  <si>
    <t xml:space="preserve">Biomass_CHP_wood_pellets_DH</t>
  </si>
  <si>
    <t xml:space="preserve">danish - wood chips, large danish</t>
  </si>
  <si>
    <t xml:space="preserve">tyndp GA</t>
  </si>
  <si>
    <t xml:space="preserve">danish</t>
  </si>
  <si>
    <t xml:space="preserve">danish wood pellets</t>
  </si>
  <si>
    <t xml:space="preserve">CCGT_CHP_backpressure_PH</t>
  </si>
  <si>
    <t xml:space="preserve">fuel_cell</t>
  </si>
  <si>
    <t xml:space="preserve">hydrogen_CHP</t>
  </si>
  <si>
    <t xml:space="preserve">not in db</t>
  </si>
  <si>
    <t xml:space="preserve">hydrogen_combined_cycle</t>
  </si>
  <si>
    <t xml:space="preserve">hydrogen_turbine</t>
  </si>
  <si>
    <t xml:space="preserve">electrolyzer</t>
  </si>
  <si>
    <t xml:space="preserve">CCS CCGT</t>
  </si>
  <si>
    <t xml:space="preserve">TNO</t>
  </si>
  <si>
    <t xml:space="preserve">PV</t>
  </si>
  <si>
    <t xml:space="preserve">Row Labels</t>
  </si>
  <si>
    <t xml:space="preserve">efficiency_full_load</t>
  </si>
  <si>
    <t xml:space="preserve">EnergyToPowerRatio</t>
  </si>
  <si>
    <t xml:space="preserve">ChargingEfficiency</t>
  </si>
  <si>
    <t xml:space="preserve">DischargingEfficiency</t>
  </si>
  <si>
    <t xml:space="preserve">SelfDischargeRatePerHour</t>
  </si>
  <si>
    <t xml:space="preserve">coal</t>
  </si>
  <si>
    <t xml:space="preserve">oil</t>
  </si>
  <si>
    <t xml:space="preserve">Zhenmin Tao, 2022</t>
  </si>
  <si>
    <t xml:space="preserve">€/MW(h)/year fom</t>
  </si>
  <si>
    <t xml:space="preserve">Eur/MWh var</t>
  </si>
  <si>
    <t xml:space="preserve">MIT storage</t>
  </si>
  <si>
    <t xml:space="preserve">FT_process</t>
  </si>
  <si>
    <t xml:space="preserve">Gasifier_and_methanation</t>
  </si>
  <si>
    <t xml:space="preserve">Nuclear_CHP_PH</t>
  </si>
  <si>
    <t xml:space="preserve">Industry_biomass_boiler_DH</t>
  </si>
  <si>
    <t xml:space="preserve">Industry_biomass_boiler_PH</t>
  </si>
  <si>
    <t xml:space="preserve">Industry_electric_heater_DH</t>
  </si>
  <si>
    <t xml:space="preserve">Industry_electric_heater_PH</t>
  </si>
  <si>
    <t xml:space="preserve">Industry_gas_heater_DH</t>
  </si>
  <si>
    <t xml:space="preserve">Industry_gas_heater_PH</t>
  </si>
  <si>
    <t xml:space="preserve">Industry_heat_pump_excess_heat_70_35C_DH</t>
  </si>
  <si>
    <t xml:space="preserve">Industry_heat_pump_excess_heat_70_35C_PH</t>
  </si>
  <si>
    <t xml:space="preserve">Industry_heat_pump_geothermal_2km_80_40C_DH</t>
  </si>
  <si>
    <t xml:space="preserve">Industry_heat_pump_geothermal_2km_80_40C_PH</t>
  </si>
  <si>
    <t xml:space="preserve">Industry_heat_pump_geothermal_2km_absortion_80_40C_DH</t>
  </si>
  <si>
    <t xml:space="preserve">Industry_heat_pump_geothermal_2km_absortion_80_40C_PH</t>
  </si>
  <si>
    <t xml:space="preserve">Industry_heat_pump_seawater_80_40C_DH</t>
  </si>
  <si>
    <t xml:space="preserve">Industry_heat_pump_seawater_80_40C_PH</t>
  </si>
  <si>
    <t xml:space="preserve">Industry_heat_pump_up_to_150C_PH</t>
  </si>
  <si>
    <t xml:space="preserve">Industry_nuclear_heater_DH</t>
  </si>
  <si>
    <t xml:space="preserve">Industry_nuclear_heater_PH</t>
  </si>
  <si>
    <t xml:space="preserve">Solar_district_heating_DH</t>
  </si>
  <si>
    <t xml:space="preserve">Solar_district_heating_PH</t>
  </si>
  <si>
    <t xml:space="preserve">Wave_energy</t>
  </si>
  <si>
    <t xml:space="preserve">Building_electric_heater</t>
  </si>
  <si>
    <t xml:space="preserve">Building_gas_heater</t>
  </si>
  <si>
    <t xml:space="preserve">Building_heat_pump_air_to_air</t>
  </si>
  <si>
    <t xml:space="preserve">Building_heat_pump_air_to_water</t>
  </si>
  <si>
    <t xml:space="preserve">traderes same source but not in DB</t>
  </si>
  <si>
    <t xml:space="preserve">role of hydrogen greenhouse gas  paper Benjamin Lux</t>
  </si>
  <si>
    <t xml:space="preserve">misssing var costs &gt; from role of hydrogen greenhouse gas  paper Benjamin Lux</t>
  </si>
  <si>
    <t xml:space="preserve">fuel</t>
  </si>
  <si>
    <t xml:space="preserve">Sum of price</t>
  </si>
  <si>
    <t xml:space="preserve">fuel price</t>
  </si>
  <si>
    <t xml:space="preserve">Co2 density</t>
  </si>
  <si>
    <t xml:space="preserve">costs from </t>
  </si>
  <si>
    <t xml:space="preserve">efficiency</t>
  </si>
  <si>
    <t xml:space="preserve">lifetime</t>
  </si>
  <si>
    <t xml:space="preserve">annuity</t>
  </si>
  <si>
    <t xml:space="preserve">&lt;- from NL</t>
  </si>
  <si>
    <t xml:space="preserve">operational costs </t>
  </si>
  <si>
    <t xml:space="preserve">(tech.variable_operating_costs + (fuel_price + co2price * co2_TperMWh)/ tech.efficiency) * hours</t>
  </si>
  <si>
    <t xml:space="preserve">total = annual_cost_capital + opex + tech.fixed_operating_costs</t>
  </si>
  <si>
    <r>
      <rPr>
        <sz val="10"/>
        <color rgb="FFA9B7C6"/>
        <rFont val="JetBrains Mono"/>
        <family val="3"/>
        <charset val="1"/>
      </rPr>
      <t xml:space="preserve"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 xml:space="preserve"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 xml:space="preserve">-investment_cost)</t>
    </r>
  </si>
  <si>
    <t xml:space="preserve">CO2 intensity</t>
  </si>
  <si>
    <t xml:space="preserve">chosen year</t>
  </si>
  <si>
    <t xml:space="preserve">interest_rate</t>
  </si>
  <si>
    <t xml:space="preserve">lifetime_economic</t>
  </si>
  <si>
    <t xml:space="preserve">lifetime_technical</t>
  </si>
  <si>
    <t xml:space="preserve">min_down_time</t>
  </si>
  <si>
    <t xml:space="preserve">min_load</t>
  </si>
  <si>
    <t xml:space="preserve">min_up_time</t>
  </si>
  <si>
    <t xml:space="preserve">planned_outage</t>
  </si>
  <si>
    <t xml:space="preserve">inertia</t>
  </si>
  <si>
    <t xml:space="preserve">apparent_power</t>
  </si>
  <si>
    <t xml:space="preserve">ramp_limit</t>
  </si>
  <si>
    <t xml:space="preserve">start_cost</t>
  </si>
  <si>
    <t xml:space="preserve">subunit_capacity</t>
  </si>
  <si>
    <t xml:space="preserve">efficiency_min_load</t>
  </si>
  <si>
    <t xml:space="preserve">vintage-2050</t>
  </si>
  <si>
    <t xml:space="preserve">vintage-2040</t>
  </si>
  <si>
    <t xml:space="preserve">technology</t>
  </si>
  <si>
    <t xml:space="preserve">parameter</t>
  </si>
  <si>
    <t xml:space="preserve">scenario</t>
  </si>
  <si>
    <t xml:space="preserve">value</t>
  </si>
  <si>
    <t xml:space="preserve">vintage-2030</t>
  </si>
  <si>
    <t xml:space="preserve">vintage-none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</si>
</sst>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"/>
    <numFmt numFmtId="167" formatCode="0"/>
    <numFmt numFmtId="168" formatCode="0.00"/>
    <numFmt numFmtId="169" formatCode="_ &quot;€ &quot;* #,##0_ ;_ &quot;€ &quot;* \-#,##0_ ;_ &quot;€ &quot;* \-??_ ;_ @_ "/>
    <numFmt numFmtId="170" formatCode="&quot;€ &quot;#,##0"/>
    <numFmt numFmtId="171" formatCode="&quot;€ &quot;#,##0.00;[RED]&quot;€ -&quot;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595959"/>
      <name val="Calibri"/>
      <family val="2"/>
    </font>
    <font>
      <sz val="9"/>
      <color rgb="FF000000"/>
      <name val="Segoe UI"/>
      <family val="2"/>
      <charset val="1"/>
    </font>
    <font>
      <u val="single"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 val="true"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595959"/>
      <name val="Calibri"/>
      <family val="2"/>
    </font>
    <font>
      <i val="true"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 val="true"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0" xfId="2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Pivot Table Field" xfId="22"/>
    <cellStyle name="Pivot Table Corner" xfId="23"/>
    <cellStyle name="Pivot Table Value" xfId="24"/>
    <cellStyle name="Pivot Table Category" xfId="25"/>
    <cellStyle name="Pivot Table Title" xfId="26"/>
    <cellStyle name="Pivot Table Result" xfId="27"/>
    <cellStyle name="Excel Built-in Bad" xfId="28"/>
    <cellStyle name="*unknown*" xfId="20" builtinId="8"/>
    <cellStyle name="Excel Built-in Good" xfId="29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36.324</c:v>
                </c:pt>
                <c:pt idx="2">
                  <c:v>32.832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rgbClr val="8064a2"/>
            </a:solidFill>
            <a:ln cap="rnd"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4bacc6"/>
            </a:solidFill>
            <a:ln cap="rnd"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16.717</c:v>
                </c:pt>
                <c:pt idx="1">
                  <c:v>26.81</c:v>
                </c:pt>
                <c:pt idx="2">
                  <c:v>46.996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solidFill>
              <a:srgbClr val="f79646"/>
            </a:solidFill>
            <a:ln cap="rnd"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2c4d75"/>
            </a:solidFill>
            <a:ln cap="rnd"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solidFill>
              <a:srgbClr val="772c2a"/>
            </a:solidFill>
            <a:ln cap="rnd" w="19080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</c:v>
                </c:pt>
                <c:pt idx="1">
                  <c:v>6.696</c:v>
                </c:pt>
                <c:pt idx="2">
                  <c:v>14.148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solidFill>
              <a:srgbClr val="5f7530"/>
            </a:solidFill>
            <a:ln cap="rnd" w="19080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7.092</c:v>
                </c:pt>
                <c:pt idx="2">
                  <c:v>6.732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solidFill>
              <a:srgbClr val="4d3b62"/>
            </a:solidFill>
            <a:ln cap="rnd" w="19080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solidFill>
              <a:srgbClr val="276a7c"/>
            </a:solidFill>
            <a:ln cap="rnd" w="19080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solidFill>
              <a:srgbClr val="b65708"/>
            </a:solidFill>
            <a:ln cap="rnd" w="19080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solidFill>
              <a:srgbClr val="729aca"/>
            </a:solidFill>
            <a:ln cap="rnd" w="19080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86.845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solidFill>
              <a:srgbClr val="cd7371"/>
            </a:solidFill>
            <a:ln cap="rnd" w="19080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</c:ser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solidFill>
              <a:srgbClr val="8064a2"/>
            </a:solidFill>
            <a:ln cap="rnd"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4bacc6"/>
            </a:solidFill>
            <a:ln cap="rnd"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f79646"/>
            </a:solidFill>
            <a:ln cap="rnd"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solidFill>
              <a:srgbClr val="2c4d75"/>
            </a:solidFill>
            <a:ln cap="rnd"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</c:ser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solidFill>
              <a:srgbClr val="772c2a"/>
            </a:solidFill>
            <a:ln cap="rnd" w="19080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4"/>
          <c:order val="4"/>
          <c:tx>
            <c:strRef>
              <c:f>'screening curve'!$V$48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f7530"/>
            </a:solidFill>
            <a:ln cap="rnd" w="19080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</c:ser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5768196234293"/>
          <c:y val="0.0629659643435981"/>
          <c:w val="0.937211449676824"/>
          <c:h val="0.83144246353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9bbb59"/>
            </a:solidFill>
            <a:ln cap="rnd"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2"/>
          <c:order val="2"/>
          <c:tx>
            <c:strRef>
              <c:f>'screening curve'!$V$48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f7530"/>
            </a:solidFill>
            <a:ln cap="rnd" w="19080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</c:ser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>
      <xdr:nvGraphicFramePr>
        <xdr:cNvPr id="0" name="Chart 1"/>
        <xdr:cNvGraphicFramePr/>
      </xdr:nvGraphicFramePr>
      <xdr:xfrm>
        <a:off x="19796760" y="5802480"/>
        <a:ext cx="4795920" cy="41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397800</xdr:colOff>
      <xdr:row>5</xdr:row>
      <xdr:rowOff>28440</xdr:rowOff>
    </xdr:from>
    <xdr:to>
      <xdr:col>32</xdr:col>
      <xdr:colOff>589320</xdr:colOff>
      <xdr:row>23</xdr:row>
      <xdr:rowOff>46440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>
      <xdr:nvGraphicFramePr>
        <xdr:cNvPr id="3" name="Chart 2"/>
        <xdr:cNvGraphicFramePr/>
      </xdr:nvGraphicFramePr>
      <xdr:xfrm>
        <a:off x="7417440" y="1914480"/>
        <a:ext cx="5616360" cy="28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>
      <xdr:nvGraphicFramePr>
        <xdr:cNvPr id="4" name="Chart 5"/>
        <xdr:cNvGraphicFramePr/>
      </xdr:nvGraphicFramePr>
      <xdr:xfrm>
        <a:off x="19060920" y="6991560"/>
        <a:ext cx="14226120" cy="66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>
      <xdr:nvGraphicFramePr>
        <xdr:cNvPr id="5" name="Chart 6"/>
        <xdr:cNvGraphicFramePr/>
      </xdr:nvGraphicFramePr>
      <xdr:xfrm>
        <a:off x="24123960" y="1416960"/>
        <a:ext cx="8966880" cy="444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2" createdVersion="3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6" createdVersion="3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6"/>
        <n v="6.48"/>
        <n v="6.696"/>
        <n v="6.732"/>
        <n v="7.092"/>
        <n v="7.5"/>
        <n v="10.8"/>
        <n v="13.4"/>
        <n v="14.148"/>
        <n v="14.65"/>
        <n v="15"/>
        <n v="16.717"/>
        <n v="21.175"/>
        <n v="26.81"/>
        <n v="32.832"/>
        <n v="35"/>
        <n v="36.324"/>
        <n v="40.68"/>
        <n v="42"/>
        <n v="45"/>
        <n v="46.44"/>
        <n v="46.996"/>
        <n v="50.29"/>
        <n v="65"/>
        <n v="74.66"/>
        <n v="74.965"/>
        <n v="79.69"/>
        <n v="80"/>
        <n v="82.5"/>
        <n v="86.845"/>
        <n v="2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subtotal="sum" numFmtId="164"/>
    <dataField name="Sum of Fixed O&amp;M cost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subtotal="sum" numFmtId="164"/>
  </dataFields>
  <pivotTableStyleInfo name="PivotStyleLight16" showRowHeaders="1" showColHeaders="1" showRowStripes="0" showColStripes="0" showLastColumn="1"/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3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github.com/PyPSA/technology-data/blob/master/outputs/costs_2020.csv" TargetMode="External"/><Relationship Id="rId3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Relationship Id="rId5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23.15"/>
    <col collapsed="false" customWidth="true" hidden="false" outlineLevel="0" max="3" min="3" style="0" width="41.85"/>
  </cols>
  <sheetData>
    <row r="1" customFormat="false" ht="84.75" hidden="false" customHeight="false" outlineLevel="0" collapsed="false">
      <c r="A1" s="0" t="s">
        <v>0</v>
      </c>
      <c r="G1" s="0" t="s">
        <v>1</v>
      </c>
      <c r="L1" s="0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customFormat="false" ht="39.75" hidden="false" customHeight="false" outlineLevel="0" collapsed="false">
      <c r="A2" s="0" t="s">
        <v>13</v>
      </c>
      <c r="G2" s="0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customFormat="false" ht="15" hidden="false" customHeight="false" outlineLevel="0" collapsed="false">
      <c r="A3" s="0" t="s">
        <v>21</v>
      </c>
      <c r="G3" s="0" t="s">
        <v>13</v>
      </c>
    </row>
    <row r="4" customFormat="false" ht="15" hidden="false" customHeight="false" outlineLevel="0" collapsed="false">
      <c r="A4" s="0" t="s">
        <v>22</v>
      </c>
      <c r="G4" s="0" t="s">
        <v>21</v>
      </c>
      <c r="O4" s="0" t="s">
        <v>23</v>
      </c>
      <c r="Q4" s="0" t="s">
        <v>24</v>
      </c>
      <c r="S4" s="0" t="s">
        <v>25</v>
      </c>
    </row>
    <row r="5" customFormat="false" ht="15" hidden="false" customHeight="false" outlineLevel="0" collapsed="false">
      <c r="A5" s="0" t="s">
        <v>26</v>
      </c>
      <c r="G5" s="0" t="s">
        <v>22</v>
      </c>
    </row>
    <row r="6" customFormat="false" ht="15" hidden="false" customHeight="false" outlineLevel="0" collapsed="false">
      <c r="A6" s="0" t="s">
        <v>27</v>
      </c>
      <c r="G6" s="0" t="s">
        <v>26</v>
      </c>
    </row>
    <row r="7" customFormat="false" ht="15" hidden="false" customHeight="false" outlineLevel="0" collapsed="false">
      <c r="A7" s="0" t="s">
        <v>28</v>
      </c>
      <c r="G7" s="0" t="s">
        <v>27</v>
      </c>
    </row>
    <row r="8" customFormat="false" ht="15" hidden="false" customHeight="false" outlineLevel="0" collapsed="false">
      <c r="A8" s="0" t="s">
        <v>29</v>
      </c>
      <c r="G8" s="0" t="s">
        <v>28</v>
      </c>
    </row>
    <row r="9" customFormat="false" ht="15" hidden="false" customHeight="false" outlineLevel="0" collapsed="false">
      <c r="A9" s="0" t="s">
        <v>30</v>
      </c>
      <c r="G9" s="0" t="s">
        <v>29</v>
      </c>
    </row>
    <row r="10" customFormat="false" ht="15" hidden="false" customHeight="false" outlineLevel="0" collapsed="false">
      <c r="A10" s="0" t="s">
        <v>31</v>
      </c>
      <c r="G10" s="0" t="s">
        <v>30</v>
      </c>
    </row>
    <row r="11" customFormat="false" ht="15" hidden="false" customHeight="false" outlineLevel="0" collapsed="false">
      <c r="A11" s="0" t="s">
        <v>32</v>
      </c>
      <c r="G11" s="0" t="s">
        <v>31</v>
      </c>
    </row>
    <row r="12" customFormat="false" ht="15" hidden="false" customHeight="false" outlineLevel="0" collapsed="false">
      <c r="A12" s="0" t="s">
        <v>33</v>
      </c>
      <c r="G12" s="0" t="s">
        <v>32</v>
      </c>
    </row>
    <row r="13" customFormat="false" ht="15" hidden="false" customHeight="false" outlineLevel="0" collapsed="false">
      <c r="A13" s="0" t="s">
        <v>34</v>
      </c>
      <c r="G13" s="0" t="s">
        <v>33</v>
      </c>
    </row>
    <row r="14" customFormat="false" ht="15" hidden="false" customHeight="false" outlineLevel="0" collapsed="false">
      <c r="A14" s="0" t="s">
        <v>35</v>
      </c>
      <c r="G14" s="0" t="s">
        <v>34</v>
      </c>
    </row>
    <row r="15" customFormat="false" ht="15" hidden="false" customHeight="false" outlineLevel="0" collapsed="false">
      <c r="G15" s="0" t="s">
        <v>35</v>
      </c>
    </row>
    <row r="19" customFormat="false" ht="15" hidden="false" customHeight="false" outlineLevel="0" collapsed="false">
      <c r="B19" s="0" t="s">
        <v>36</v>
      </c>
      <c r="C19" s="0" t="s">
        <v>37</v>
      </c>
    </row>
    <row r="20" customFormat="false" ht="15" hidden="false" customHeight="false" outlineLevel="0" collapsed="false">
      <c r="A20" s="3" t="s">
        <v>38</v>
      </c>
      <c r="B20" s="0" t="s">
        <v>39</v>
      </c>
      <c r="C20" s="0" t="s">
        <v>40</v>
      </c>
    </row>
    <row r="21" customFormat="false" ht="15" hidden="false" customHeight="false" outlineLevel="0" collapsed="false">
      <c r="A21" s="3" t="s">
        <v>41</v>
      </c>
      <c r="B21" s="0" t="s">
        <v>42</v>
      </c>
      <c r="C21" s="0" t="s">
        <v>43</v>
      </c>
    </row>
    <row r="22" customFormat="false" ht="15" hidden="false" customHeight="false" outlineLevel="0" collapsed="false">
      <c r="A22" s="4" t="s">
        <v>0</v>
      </c>
      <c r="B22" s="0" t="s">
        <v>42</v>
      </c>
      <c r="C22" s="0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8.5390625" defaultRowHeight="15" zeroHeight="false" outlineLevelRow="0" outlineLevelCol="0"/>
  <cols>
    <col collapsed="false" customWidth="true" hidden="false" outlineLevel="0" max="7" min="7" style="0" width="18.57"/>
    <col collapsed="false" customWidth="true" hidden="false" outlineLevel="0" max="8" min="8" style="0" width="15.57"/>
    <col collapsed="false" customWidth="true" hidden="false" outlineLevel="0" max="10" min="9" style="0" width="7.85"/>
    <col collapsed="false" customWidth="true" hidden="false" outlineLevel="0" max="11" min="11" style="0" width="10.71"/>
  </cols>
  <sheetData>
    <row r="1" customFormat="false" ht="15" hidden="false" customHeight="false" outlineLevel="0" collapsed="false">
      <c r="A1" s="0" t="s">
        <v>253</v>
      </c>
      <c r="B1" s="0" t="s">
        <v>186</v>
      </c>
      <c r="C1" s="0" t="s">
        <v>175</v>
      </c>
      <c r="G1" s="8" t="s">
        <v>254</v>
      </c>
      <c r="H1" s="9" t="s">
        <v>186</v>
      </c>
      <c r="I1" s="75"/>
      <c r="J1" s="75"/>
      <c r="K1" s="10"/>
    </row>
    <row r="2" customFormat="false" ht="15" hidden="false" customHeight="false" outlineLevel="0" collapsed="false">
      <c r="A2" s="76" t="s">
        <v>139</v>
      </c>
      <c r="B2" s="77" t="n">
        <v>2030</v>
      </c>
      <c r="C2" s="76" t="n">
        <v>40.68</v>
      </c>
      <c r="G2" s="11" t="s">
        <v>253</v>
      </c>
      <c r="H2" s="12" t="n">
        <v>2020</v>
      </c>
      <c r="I2" s="78" t="n">
        <v>2030</v>
      </c>
      <c r="J2" s="78" t="n">
        <v>2050</v>
      </c>
      <c r="K2" s="79" t="s">
        <v>136</v>
      </c>
    </row>
    <row r="3" customFormat="false" ht="15" hidden="false" customHeight="false" outlineLevel="0" collapsed="false">
      <c r="A3" s="76" t="s">
        <v>148</v>
      </c>
      <c r="B3" s="77" t="n">
        <v>2030</v>
      </c>
      <c r="C3" s="76" t="n">
        <v>65</v>
      </c>
      <c r="G3" s="14" t="s">
        <v>156</v>
      </c>
      <c r="H3" s="80" t="n">
        <v>82.5</v>
      </c>
      <c r="I3" s="81" t="n">
        <v>82.5</v>
      </c>
      <c r="J3" s="82" t="n">
        <v>82.5</v>
      </c>
      <c r="K3" s="83" t="n">
        <v>247.5</v>
      </c>
    </row>
    <row r="4" customFormat="false" ht="15" hidden="false" customHeight="false" outlineLevel="0" collapsed="false">
      <c r="A4" s="76" t="s">
        <v>144</v>
      </c>
      <c r="B4" s="77" t="n">
        <v>2030</v>
      </c>
      <c r="C4" s="76" t="n">
        <v>36.324</v>
      </c>
      <c r="G4" s="17" t="s">
        <v>157</v>
      </c>
      <c r="H4" s="20" t="n">
        <v>86.845</v>
      </c>
      <c r="I4" s="84" t="n">
        <v>74.66</v>
      </c>
      <c r="J4" s="85" t="n">
        <v>50.29</v>
      </c>
      <c r="K4" s="86" t="n">
        <v>211.795</v>
      </c>
    </row>
    <row r="5" customFormat="false" ht="15" hidden="false" customHeight="false" outlineLevel="0" collapsed="false">
      <c r="A5" s="76" t="s">
        <v>146</v>
      </c>
      <c r="B5" s="77" t="n">
        <v>2030</v>
      </c>
      <c r="C5" s="76" t="n">
        <v>6.48</v>
      </c>
      <c r="G5" s="17" t="s">
        <v>159</v>
      </c>
      <c r="H5" s="20" t="n">
        <v>0</v>
      </c>
      <c r="I5" s="84"/>
      <c r="J5" s="85" t="n">
        <v>200</v>
      </c>
      <c r="K5" s="86" t="n">
        <v>200</v>
      </c>
    </row>
    <row r="6" customFormat="false" ht="15" hidden="false" customHeight="false" outlineLevel="0" collapsed="false">
      <c r="A6" s="76" t="s">
        <v>147</v>
      </c>
      <c r="B6" s="77" t="n">
        <v>2030</v>
      </c>
      <c r="C6" s="76" t="n">
        <v>26.81</v>
      </c>
      <c r="G6" s="17" t="s">
        <v>158</v>
      </c>
      <c r="H6" s="20" t="n">
        <v>15</v>
      </c>
      <c r="I6" s="84" t="n">
        <v>15</v>
      </c>
      <c r="J6" s="85" t="n">
        <v>15</v>
      </c>
      <c r="K6" s="86" t="n">
        <v>45</v>
      </c>
    </row>
    <row r="7" customFormat="false" ht="15" hidden="false" customHeight="false" outlineLevel="0" collapsed="false">
      <c r="A7" s="76" t="s">
        <v>161</v>
      </c>
      <c r="B7" s="77" t="n">
        <v>2030</v>
      </c>
      <c r="C7" s="76" t="n">
        <v>14.65</v>
      </c>
      <c r="G7" s="17" t="s">
        <v>53</v>
      </c>
      <c r="H7" s="20" t="n">
        <v>1</v>
      </c>
      <c r="I7" s="84"/>
      <c r="J7" s="85" t="n">
        <v>1</v>
      </c>
      <c r="K7" s="86" t="n">
        <v>2</v>
      </c>
    </row>
    <row r="8" customFormat="false" ht="15" hidden="false" customHeight="false" outlineLevel="0" collapsed="false">
      <c r="A8" s="76" t="s">
        <v>150</v>
      </c>
      <c r="B8" s="77" t="n">
        <v>2030</v>
      </c>
      <c r="C8" s="76" t="n">
        <v>1.69</v>
      </c>
      <c r="G8" s="17" t="s">
        <v>152</v>
      </c>
      <c r="H8" s="20" t="n">
        <v>10.8</v>
      </c>
      <c r="I8" s="84" t="n">
        <v>7.092</v>
      </c>
      <c r="J8" s="85" t="n">
        <v>6.732</v>
      </c>
      <c r="K8" s="86" t="n">
        <v>24.624</v>
      </c>
    </row>
    <row r="9" customFormat="false" ht="15" hidden="false" customHeight="false" outlineLevel="0" collapsed="false">
      <c r="A9" s="76" t="s">
        <v>151</v>
      </c>
      <c r="B9" s="77" t="n">
        <v>2030</v>
      </c>
      <c r="C9" s="76" t="n">
        <v>6.696</v>
      </c>
      <c r="G9" s="17" t="s">
        <v>139</v>
      </c>
      <c r="H9" s="20" t="n">
        <v>21.175</v>
      </c>
      <c r="I9" s="84" t="n">
        <v>40.68</v>
      </c>
      <c r="J9" s="85" t="n">
        <v>79.69</v>
      </c>
      <c r="K9" s="86" t="n">
        <v>141.545</v>
      </c>
    </row>
    <row r="10" customFormat="false" ht="15" hidden="false" customHeight="false" outlineLevel="0" collapsed="false">
      <c r="A10" s="76" t="s">
        <v>152</v>
      </c>
      <c r="B10" s="77" t="n">
        <v>2030</v>
      </c>
      <c r="C10" s="76" t="n">
        <v>7.092</v>
      </c>
      <c r="G10" s="17" t="s">
        <v>148</v>
      </c>
      <c r="H10" s="20" t="n">
        <v>74.965</v>
      </c>
      <c r="I10" s="84" t="n">
        <v>65</v>
      </c>
      <c r="J10" s="85" t="n">
        <v>80</v>
      </c>
      <c r="K10" s="86" t="n">
        <v>219.965</v>
      </c>
    </row>
    <row r="11" customFormat="false" ht="15" hidden="false" customHeight="false" outlineLevel="0" collapsed="false">
      <c r="A11" s="76" t="s">
        <v>153</v>
      </c>
      <c r="B11" s="77" t="n">
        <v>2030</v>
      </c>
      <c r="C11" s="76" t="n">
        <v>7.5</v>
      </c>
      <c r="G11" s="17" t="s">
        <v>144</v>
      </c>
      <c r="H11" s="20" t="n">
        <v>46.44</v>
      </c>
      <c r="I11" s="84" t="n">
        <v>36.324</v>
      </c>
      <c r="J11" s="85" t="n">
        <v>32.832</v>
      </c>
      <c r="K11" s="86" t="n">
        <v>115.596</v>
      </c>
    </row>
    <row r="12" customFormat="false" ht="15" hidden="false" customHeight="false" outlineLevel="0" collapsed="false">
      <c r="A12" s="76" t="s">
        <v>154</v>
      </c>
      <c r="B12" s="77" t="n">
        <v>2030</v>
      </c>
      <c r="C12" s="76" t="n">
        <v>45</v>
      </c>
      <c r="G12" s="17" t="s">
        <v>146</v>
      </c>
      <c r="H12" s="20" t="n">
        <v>6.48</v>
      </c>
      <c r="I12" s="84" t="n">
        <v>6.48</v>
      </c>
      <c r="J12" s="85" t="n">
        <v>6.48</v>
      </c>
      <c r="K12" s="86" t="n">
        <v>19.44</v>
      </c>
    </row>
    <row r="13" customFormat="false" ht="15" hidden="false" customHeight="false" outlineLevel="0" collapsed="false">
      <c r="A13" s="76" t="s">
        <v>156</v>
      </c>
      <c r="B13" s="77" t="n">
        <v>2030</v>
      </c>
      <c r="C13" s="76" t="n">
        <v>82.5</v>
      </c>
      <c r="G13" s="17" t="s">
        <v>147</v>
      </c>
      <c r="H13" s="20" t="n">
        <v>16.717</v>
      </c>
      <c r="I13" s="84" t="n">
        <v>26.81</v>
      </c>
      <c r="J13" s="85" t="n">
        <v>46.996</v>
      </c>
      <c r="K13" s="86" t="n">
        <v>90.523</v>
      </c>
    </row>
    <row r="14" customFormat="false" ht="15" hidden="false" customHeight="false" outlineLevel="0" collapsed="false">
      <c r="A14" s="76" t="s">
        <v>157</v>
      </c>
      <c r="B14" s="77" t="n">
        <v>2030</v>
      </c>
      <c r="C14" s="76" t="n">
        <v>74.66</v>
      </c>
      <c r="G14" s="17" t="s">
        <v>161</v>
      </c>
      <c r="H14" s="20" t="n">
        <v>13.4</v>
      </c>
      <c r="I14" s="84" t="n">
        <v>14.65</v>
      </c>
      <c r="J14" s="85" t="n">
        <v>42</v>
      </c>
      <c r="K14" s="86" t="n">
        <v>70.05</v>
      </c>
    </row>
    <row r="15" customFormat="false" ht="15" hidden="false" customHeight="false" outlineLevel="0" collapsed="false">
      <c r="A15" s="76" t="s">
        <v>158</v>
      </c>
      <c r="B15" s="77" t="n">
        <v>2030</v>
      </c>
      <c r="C15" s="76" t="n">
        <v>15</v>
      </c>
      <c r="G15" s="17" t="s">
        <v>150</v>
      </c>
      <c r="H15" s="20" t="n">
        <v>1.69</v>
      </c>
      <c r="I15" s="84" t="n">
        <v>1.69</v>
      </c>
      <c r="J15" s="85" t="n">
        <v>1.69</v>
      </c>
      <c r="K15" s="86" t="n">
        <v>5.07</v>
      </c>
    </row>
    <row r="16" customFormat="false" ht="15" hidden="false" customHeight="false" outlineLevel="0" collapsed="false">
      <c r="A16" s="29" t="s">
        <v>53</v>
      </c>
      <c r="B16" s="76" t="n">
        <v>2020</v>
      </c>
      <c r="C16" s="29" t="n">
        <v>1</v>
      </c>
      <c r="G16" s="17" t="s">
        <v>151</v>
      </c>
      <c r="H16" s="20" t="n">
        <v>4.536</v>
      </c>
      <c r="I16" s="84" t="n">
        <v>6.696</v>
      </c>
      <c r="J16" s="85" t="n">
        <v>14.148</v>
      </c>
      <c r="K16" s="86" t="n">
        <v>25.38</v>
      </c>
    </row>
    <row r="17" customFormat="false" ht="15" hidden="false" customHeight="false" outlineLevel="0" collapsed="false">
      <c r="A17" s="76" t="s">
        <v>139</v>
      </c>
      <c r="B17" s="76" t="n">
        <v>2020</v>
      </c>
      <c r="C17" s="76" t="n">
        <v>21.175</v>
      </c>
      <c r="G17" s="17" t="s">
        <v>153</v>
      </c>
      <c r="H17" s="20" t="n">
        <v>7.5</v>
      </c>
      <c r="I17" s="84" t="n">
        <v>7.5</v>
      </c>
      <c r="J17" s="85" t="n">
        <v>7.5</v>
      </c>
      <c r="K17" s="86" t="n">
        <v>22.5</v>
      </c>
    </row>
    <row r="18" customFormat="false" ht="15" hidden="false" customHeight="false" outlineLevel="0" collapsed="false">
      <c r="A18" s="76" t="s">
        <v>148</v>
      </c>
      <c r="B18" s="76" t="n">
        <v>2020</v>
      </c>
      <c r="C18" s="76" t="n">
        <v>74.965</v>
      </c>
      <c r="G18" s="17" t="s">
        <v>154</v>
      </c>
      <c r="H18" s="87" t="n">
        <v>45</v>
      </c>
      <c r="I18" s="88" t="n">
        <v>45</v>
      </c>
      <c r="J18" s="89" t="n">
        <v>35</v>
      </c>
      <c r="K18" s="90" t="n">
        <v>125</v>
      </c>
    </row>
    <row r="19" customFormat="false" ht="15" hidden="false" customHeight="false" outlineLevel="0" collapsed="false">
      <c r="A19" s="76" t="s">
        <v>144</v>
      </c>
      <c r="B19" s="76" t="n">
        <v>2020</v>
      </c>
      <c r="C19" s="76" t="n">
        <v>46.44</v>
      </c>
      <c r="G19" s="24" t="s">
        <v>136</v>
      </c>
      <c r="H19" s="91" t="n">
        <v>434.048</v>
      </c>
      <c r="I19" s="92" t="n">
        <v>430.082</v>
      </c>
      <c r="J19" s="93" t="n">
        <v>701.858</v>
      </c>
      <c r="K19" s="94" t="n">
        <v>1565.988</v>
      </c>
    </row>
    <row r="20" customFormat="false" ht="15" hidden="false" customHeight="false" outlineLevel="0" collapsed="false">
      <c r="A20" s="76" t="s">
        <v>146</v>
      </c>
      <c r="B20" s="76" t="n">
        <v>2020</v>
      </c>
      <c r="C20" s="76" t="n">
        <v>6.48</v>
      </c>
    </row>
    <row r="21" customFormat="false" ht="15" hidden="false" customHeight="false" outlineLevel="0" collapsed="false">
      <c r="A21" s="76" t="s">
        <v>147</v>
      </c>
      <c r="B21" s="76" t="n">
        <v>2020</v>
      </c>
      <c r="C21" s="76" t="n">
        <v>16.717</v>
      </c>
    </row>
    <row r="22" customFormat="false" ht="15" hidden="false" customHeight="false" outlineLevel="0" collapsed="false">
      <c r="A22" s="76" t="s">
        <v>161</v>
      </c>
      <c r="B22" s="76" t="n">
        <v>2020</v>
      </c>
      <c r="C22" s="76" t="n">
        <v>13.4</v>
      </c>
    </row>
    <row r="23" customFormat="false" ht="15" hidden="false" customHeight="false" outlineLevel="0" collapsed="false">
      <c r="A23" s="76" t="s">
        <v>150</v>
      </c>
      <c r="B23" s="76" t="n">
        <v>2020</v>
      </c>
      <c r="C23" s="76" t="n">
        <v>1.69</v>
      </c>
    </row>
    <row r="24" customFormat="false" ht="15" hidden="false" customHeight="false" outlineLevel="0" collapsed="false">
      <c r="A24" s="76" t="s">
        <v>151</v>
      </c>
      <c r="B24" s="76" t="n">
        <v>2020</v>
      </c>
      <c r="C24" s="76" t="n">
        <v>4.536</v>
      </c>
    </row>
    <row r="25" customFormat="false" ht="15" hidden="false" customHeight="false" outlineLevel="0" collapsed="false">
      <c r="A25" s="76" t="s">
        <v>152</v>
      </c>
      <c r="B25" s="76" t="n">
        <v>2020</v>
      </c>
      <c r="C25" s="76" t="n">
        <v>10.8</v>
      </c>
    </row>
    <row r="26" customFormat="false" ht="15" hidden="false" customHeight="false" outlineLevel="0" collapsed="false">
      <c r="A26" s="76" t="s">
        <v>153</v>
      </c>
      <c r="B26" s="76" t="n">
        <v>2020</v>
      </c>
      <c r="C26" s="76" t="n">
        <v>7.5</v>
      </c>
    </row>
    <row r="27" customFormat="false" ht="15" hidden="false" customHeight="false" outlineLevel="0" collapsed="false">
      <c r="A27" s="76" t="s">
        <v>154</v>
      </c>
      <c r="B27" s="76" t="n">
        <v>2020</v>
      </c>
      <c r="C27" s="76" t="n">
        <v>45</v>
      </c>
    </row>
    <row r="28" customFormat="false" ht="15" hidden="false" customHeight="false" outlineLevel="0" collapsed="false">
      <c r="A28" s="76" t="s">
        <v>156</v>
      </c>
      <c r="B28" s="76" t="n">
        <v>2020</v>
      </c>
      <c r="C28" s="76" t="n">
        <v>82.5</v>
      </c>
    </row>
    <row r="29" customFormat="false" ht="15" hidden="false" customHeight="false" outlineLevel="0" collapsed="false">
      <c r="A29" s="76" t="s">
        <v>157</v>
      </c>
      <c r="B29" s="76" t="n">
        <v>2020</v>
      </c>
      <c r="C29" s="76" t="n">
        <v>86.845</v>
      </c>
    </row>
    <row r="30" customFormat="false" ht="15" hidden="false" customHeight="false" outlineLevel="0" collapsed="false">
      <c r="A30" s="76" t="s">
        <v>158</v>
      </c>
      <c r="B30" s="76" t="n">
        <v>2020</v>
      </c>
      <c r="C30" s="76" t="n">
        <v>15</v>
      </c>
    </row>
    <row r="31" customFormat="false" ht="15" hidden="false" customHeight="false" outlineLevel="0" collapsed="false">
      <c r="A31" s="76" t="s">
        <v>159</v>
      </c>
      <c r="B31" s="76" t="n">
        <v>2020</v>
      </c>
      <c r="C31" s="95" t="n">
        <v>0</v>
      </c>
    </row>
    <row r="32" customFormat="false" ht="15" hidden="false" customHeight="false" outlineLevel="0" collapsed="false">
      <c r="A32" s="29" t="s">
        <v>53</v>
      </c>
      <c r="B32" s="29" t="n">
        <v>2050</v>
      </c>
      <c r="C32" s="96" t="n">
        <v>1</v>
      </c>
    </row>
    <row r="33" customFormat="false" ht="15" hidden="false" customHeight="false" outlineLevel="0" collapsed="false">
      <c r="A33" s="5" t="s">
        <v>139</v>
      </c>
      <c r="B33" s="5" t="n">
        <v>2050</v>
      </c>
      <c r="C33" s="55" t="n">
        <v>79.69</v>
      </c>
    </row>
    <row r="34" customFormat="false" ht="15" hidden="false" customHeight="false" outlineLevel="0" collapsed="false">
      <c r="A34" s="76" t="s">
        <v>148</v>
      </c>
      <c r="B34" s="97" t="n">
        <v>2050</v>
      </c>
      <c r="C34" s="97" t="n">
        <v>80</v>
      </c>
    </row>
    <row r="35" customFormat="false" ht="15" hidden="false" customHeight="false" outlineLevel="0" collapsed="false">
      <c r="A35" s="5" t="s">
        <v>144</v>
      </c>
      <c r="B35" s="55" t="n">
        <v>2050</v>
      </c>
      <c r="C35" s="55" t="n">
        <v>32.832</v>
      </c>
    </row>
    <row r="36" customFormat="false" ht="15" hidden="false" customHeight="false" outlineLevel="0" collapsed="false">
      <c r="A36" s="76" t="s">
        <v>146</v>
      </c>
      <c r="B36" s="97" t="n">
        <v>2050</v>
      </c>
      <c r="C36" s="97" t="n">
        <v>6.48</v>
      </c>
    </row>
    <row r="37" customFormat="false" ht="15" hidden="false" customHeight="false" outlineLevel="0" collapsed="false">
      <c r="A37" s="5" t="s">
        <v>147</v>
      </c>
      <c r="B37" s="55" t="n">
        <v>2050</v>
      </c>
      <c r="C37" s="55" t="n">
        <v>46.996</v>
      </c>
    </row>
    <row r="38" customFormat="false" ht="15" hidden="false" customHeight="false" outlineLevel="0" collapsed="false">
      <c r="A38" s="5" t="s">
        <v>161</v>
      </c>
      <c r="B38" s="55" t="n">
        <v>2050</v>
      </c>
      <c r="C38" s="55" t="n">
        <v>42</v>
      </c>
    </row>
    <row r="39" customFormat="false" ht="15" hidden="false" customHeight="false" outlineLevel="0" collapsed="false">
      <c r="A39" s="5" t="s">
        <v>150</v>
      </c>
      <c r="B39" s="55" t="n">
        <v>2050</v>
      </c>
      <c r="C39" s="55" t="n">
        <v>1.69</v>
      </c>
    </row>
    <row r="40" customFormat="false" ht="15" hidden="false" customHeight="false" outlineLevel="0" collapsed="false">
      <c r="A40" s="76" t="s">
        <v>151</v>
      </c>
      <c r="B40" s="97" t="n">
        <v>2050</v>
      </c>
      <c r="C40" s="97" t="n">
        <v>14.148</v>
      </c>
    </row>
    <row r="41" customFormat="false" ht="15" hidden="false" customHeight="false" outlineLevel="0" collapsed="false">
      <c r="A41" s="76" t="s">
        <v>152</v>
      </c>
      <c r="B41" s="97" t="n">
        <v>2050</v>
      </c>
      <c r="C41" s="97" t="n">
        <v>6.732</v>
      </c>
    </row>
    <row r="42" customFormat="false" ht="15" hidden="false" customHeight="false" outlineLevel="0" collapsed="false">
      <c r="A42" s="5" t="s">
        <v>153</v>
      </c>
      <c r="B42" s="55" t="n">
        <v>2050</v>
      </c>
      <c r="C42" s="55" t="n">
        <v>7.5</v>
      </c>
    </row>
    <row r="43" customFormat="false" ht="15" hidden="false" customHeight="false" outlineLevel="0" collapsed="false">
      <c r="A43" s="76" t="s">
        <v>154</v>
      </c>
      <c r="B43" s="97" t="n">
        <v>2050</v>
      </c>
      <c r="C43" s="97" t="n">
        <v>35</v>
      </c>
    </row>
    <row r="44" customFormat="false" ht="15" hidden="false" customHeight="false" outlineLevel="0" collapsed="false">
      <c r="A44" s="5" t="s">
        <v>156</v>
      </c>
      <c r="B44" s="55" t="n">
        <v>2050</v>
      </c>
      <c r="C44" s="55" t="n">
        <v>82.5</v>
      </c>
    </row>
    <row r="45" customFormat="false" ht="15" hidden="false" customHeight="false" outlineLevel="0" collapsed="false">
      <c r="A45" s="76" t="s">
        <v>157</v>
      </c>
      <c r="B45" s="97" t="n">
        <v>2050</v>
      </c>
      <c r="C45" s="97" t="n">
        <v>50.29</v>
      </c>
    </row>
    <row r="46" customFormat="false" ht="15" hidden="false" customHeight="false" outlineLevel="0" collapsed="false">
      <c r="A46" s="76" t="s">
        <v>159</v>
      </c>
      <c r="B46" s="97" t="n">
        <v>2050</v>
      </c>
      <c r="C46" s="95" t="n">
        <v>200</v>
      </c>
    </row>
    <row r="47" customFormat="false" ht="15" hidden="false" customHeight="false" outlineLevel="0" collapsed="false">
      <c r="A47" s="76" t="s">
        <v>158</v>
      </c>
      <c r="B47" s="97" t="n">
        <v>2050</v>
      </c>
      <c r="C47" s="97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8.5390625" defaultRowHeight="15" zeroHeight="false" outlineLevelRow="0" outlineLevelCol="0"/>
  <cols>
    <col collapsed="false" customWidth="true" hidden="false" outlineLevel="0" max="17" min="14" style="0" width="8.14"/>
    <col collapsed="false" customWidth="true" hidden="false" outlineLevel="0" max="18" min="18" style="0" width="33.28"/>
    <col collapsed="false" customWidth="true" hidden="false" outlineLevel="0" max="23" min="19" style="0" width="8.14"/>
    <col collapsed="false" customWidth="true" hidden="false" outlineLevel="0" max="24" min="24" style="0" width="11.85"/>
    <col collapsed="false" customWidth="true" hidden="false" outlineLevel="0" max="25" min="25" style="0" width="11.28"/>
  </cols>
  <sheetData>
    <row r="1" customFormat="false" ht="15" hidden="false" customHeight="false" outlineLevel="0" collapsed="false">
      <c r="B1" s="0" t="s">
        <v>255</v>
      </c>
      <c r="S1" s="0" t="s">
        <v>256</v>
      </c>
    </row>
    <row r="2" customFormat="false" ht="15" hidden="false" customHeight="false" outlineLevel="0" collapsed="false">
      <c r="A2" s="0" t="s">
        <v>186</v>
      </c>
      <c r="B2" s="0" t="s">
        <v>139</v>
      </c>
      <c r="C2" s="0" t="s">
        <v>148</v>
      </c>
      <c r="D2" s="0" t="s">
        <v>144</v>
      </c>
      <c r="E2" s="0" t="s">
        <v>146</v>
      </c>
      <c r="F2" s="0" t="s">
        <v>147</v>
      </c>
      <c r="G2" s="0" t="s">
        <v>161</v>
      </c>
      <c r="H2" s="0" t="s">
        <v>150</v>
      </c>
      <c r="I2" s="0" t="s">
        <v>151</v>
      </c>
      <c r="J2" s="0" t="s">
        <v>152</v>
      </c>
      <c r="K2" s="0" t="s">
        <v>153</v>
      </c>
      <c r="L2" s="0" t="s">
        <v>154</v>
      </c>
      <c r="M2" s="0" t="s">
        <v>156</v>
      </c>
      <c r="N2" s="0" t="s">
        <v>157</v>
      </c>
      <c r="O2" s="0" t="s">
        <v>158</v>
      </c>
      <c r="R2" s="0" t="s">
        <v>139</v>
      </c>
      <c r="S2" s="98" t="n">
        <v>0.26676</v>
      </c>
    </row>
    <row r="3" customFormat="false" ht="15" hidden="false" customHeight="false" outlineLevel="0" collapsed="false">
      <c r="A3" s="99" t="n">
        <v>2020</v>
      </c>
      <c r="B3" s="99" t="e">
        <f aca="false">VLOOKUP(B2,node!$A$1:$C$16,4,0)</f>
        <v>#VALUE!</v>
      </c>
      <c r="C3" s="99" t="e">
        <f aca="false">VLOOKUP(C2,node!$A$1:$C$16,4,0)</f>
        <v>#VALUE!</v>
      </c>
      <c r="D3" s="99" t="e">
        <f aca="false">VLOOKUP(D2,node!$A$1:$C$16,4,0)</f>
        <v>#VALUE!</v>
      </c>
      <c r="E3" s="99" t="e">
        <f aca="false">VLOOKUP(E2,node!$A$1:$C$16,4,0)</f>
        <v>#VALUE!</v>
      </c>
      <c r="F3" s="99" t="e">
        <f aca="false">VLOOKUP(F2,node!$A$1:$C$16,4,0)</f>
        <v>#VALUE!</v>
      </c>
      <c r="G3" s="99" t="e">
        <f aca="false">VLOOKUP(G2,node!$A$1:$C$16,4,0)</f>
        <v>#VALUE!</v>
      </c>
      <c r="H3" s="99" t="e">
        <f aca="false">VLOOKUP(H2,node!$A$1:$C$16,4,0)</f>
        <v>#VALUE!</v>
      </c>
      <c r="I3" s="99" t="e">
        <f aca="false">VLOOKUP(I2,node!$A$1:$C$16,4,0)</f>
        <v>#VALUE!</v>
      </c>
      <c r="J3" s="99" t="e">
        <f aca="false">VLOOKUP(J2,node!$A$1:$C$16,4,0)</f>
        <v>#VALUE!</v>
      </c>
      <c r="K3" s="99" t="e">
        <f aca="false">VLOOKUP(K2,node!$A$1:$C$16,4,0)</f>
        <v>#VALUE!</v>
      </c>
      <c r="L3" s="99" t="e">
        <f aca="false">VLOOKUP(L2,node!$A$1:$C$16,4,0)</f>
        <v>#VALUE!</v>
      </c>
      <c r="M3" s="99" t="e">
        <f aca="false">VLOOKUP(M2,node!$A$1:$C$16,4,0)</f>
        <v>#VALUE!</v>
      </c>
      <c r="N3" s="99" t="e">
        <f aca="false">VLOOKUP(N2,node!$A$1:$C$16,4,0)</f>
        <v>#VALUE!</v>
      </c>
      <c r="O3" s="99" t="e">
        <f aca="false">VLOOKUP(O2,node!$A$1:$C$16,4,0)</f>
        <v>#VALUE!</v>
      </c>
      <c r="R3" s="0" t="s">
        <v>148</v>
      </c>
      <c r="S3" s="0" t="n">
        <v>0</v>
      </c>
    </row>
    <row r="4" customFormat="false" ht="15" hidden="false" customHeight="false" outlineLevel="0" collapsed="false">
      <c r="A4" s="99" t="n">
        <v>2030</v>
      </c>
      <c r="B4" s="99" t="e">
        <f aca="false">VLOOKUP(B2,node!$A$17:$C$30,4,0)</f>
        <v>#VALUE!</v>
      </c>
      <c r="C4" s="99" t="e">
        <f aca="false">VLOOKUP(C2,node!$A$17:$C$30,4,0)</f>
        <v>#VALUE!</v>
      </c>
      <c r="D4" s="99" t="e">
        <f aca="false">VLOOKUP(D2,node!$A$17:$C$30,4,0)</f>
        <v>#VALUE!</v>
      </c>
      <c r="E4" s="99" t="e">
        <f aca="false">VLOOKUP(E2,node!$A$17:$C$30,4,0)</f>
        <v>#VALUE!</v>
      </c>
      <c r="F4" s="99" t="e">
        <f aca="false">VLOOKUP(F2,node!$A$17:$C$30,4,0)</f>
        <v>#VALUE!</v>
      </c>
      <c r="G4" s="99" t="e">
        <f aca="false">VLOOKUP(G2,node!$A$17:$C$30,4,0)</f>
        <v>#VALUE!</v>
      </c>
      <c r="H4" s="99" t="e">
        <f aca="false">VLOOKUP(H2,node!$A$17:$C$30,4,0)</f>
        <v>#VALUE!</v>
      </c>
      <c r="I4" s="99" t="e">
        <f aca="false">VLOOKUP(I2,node!$A$17:$C$30,4,0)</f>
        <v>#VALUE!</v>
      </c>
      <c r="J4" s="99" t="e">
        <f aca="false">VLOOKUP(J2,node!$A$17:$C$30,4,0)</f>
        <v>#VALUE!</v>
      </c>
      <c r="K4" s="99" t="e">
        <f aca="false">VLOOKUP(K2,node!$A$17:$C$30,4,0)</f>
        <v>#VALUE!</v>
      </c>
      <c r="L4" s="99" t="e">
        <f aca="false">VLOOKUP(L2,node!$A$17:$C$30,4,0)</f>
        <v>#VALUE!</v>
      </c>
      <c r="M4" s="99" t="e">
        <f aca="false">VLOOKUP(M2,node!$A$17:$C$30,4,0)</f>
        <v>#VALUE!</v>
      </c>
      <c r="N4" s="99" t="e">
        <f aca="false">VLOOKUP(N2,node!$A$17:$C$30,4,0)</f>
        <v>#VALUE!</v>
      </c>
      <c r="O4" s="99" t="e">
        <f aca="false">VLOOKUP(O2,node!$A$17:$C$30,4,0)</f>
        <v>#VALUE!</v>
      </c>
      <c r="R4" s="0" t="s">
        <v>144</v>
      </c>
      <c r="S4" s="0" t="n">
        <v>0</v>
      </c>
    </row>
    <row r="5" customFormat="false" ht="15" hidden="false" customHeight="false" outlineLevel="0" collapsed="false">
      <c r="A5" s="99" t="n">
        <v>2050</v>
      </c>
      <c r="B5" s="99" t="e">
        <f aca="false">VLOOKUP(B2,node!$A$32:$C$47,4,0)</f>
        <v>#VALUE!</v>
      </c>
      <c r="C5" s="99" t="e">
        <f aca="false">VLOOKUP(C2,node!$A$32:$C$47,4,0)</f>
        <v>#VALUE!</v>
      </c>
      <c r="D5" s="99" t="e">
        <f aca="false">VLOOKUP(D2,node!$A$32:$C$47,4,0)</f>
        <v>#VALUE!</v>
      </c>
      <c r="E5" s="99" t="e">
        <f aca="false">VLOOKUP(E2,node!$A$32:$C$47,4,0)</f>
        <v>#VALUE!</v>
      </c>
      <c r="F5" s="99" t="e">
        <f aca="false">VLOOKUP(F2,node!$A$32:$C$47,4,0)</f>
        <v>#VALUE!</v>
      </c>
      <c r="G5" s="99" t="e">
        <f aca="false">VLOOKUP(G2,node!$A$32:$C$47,4,0)</f>
        <v>#VALUE!</v>
      </c>
      <c r="H5" s="99" t="e">
        <f aca="false">VLOOKUP(H2,node!$A$32:$C$47,4,0)</f>
        <v>#VALUE!</v>
      </c>
      <c r="I5" s="99" t="e">
        <f aca="false">VLOOKUP(I2,node!$A$32:$C$47,4,0)</f>
        <v>#VALUE!</v>
      </c>
      <c r="J5" s="99" t="e">
        <f aca="false">VLOOKUP(J2,node!$A$32:$C$47,4,0)</f>
        <v>#VALUE!</v>
      </c>
      <c r="K5" s="99" t="e">
        <f aca="false">VLOOKUP(K2,node!$A$32:$C$47,4,0)</f>
        <v>#VALUE!</v>
      </c>
      <c r="L5" s="99" t="e">
        <f aca="false">VLOOKUP(L2,node!$A$32:$C$47,4,0)</f>
        <v>#VALUE!</v>
      </c>
      <c r="M5" s="99" t="e">
        <f aca="false">VLOOKUP(M2,node!$A$32:$C$47,4,0)</f>
        <v>#VALUE!</v>
      </c>
      <c r="N5" s="99" t="e">
        <f aca="false">VLOOKUP(N2,node!$A$32:$C$47,4,0)</f>
        <v>#VALUE!</v>
      </c>
      <c r="O5" s="99" t="e">
        <f aca="false">VLOOKUP(O2,node!$A$32:$C$47,4,0)</f>
        <v>#VALUE!</v>
      </c>
      <c r="R5" s="0" t="s">
        <v>146</v>
      </c>
      <c r="S5" s="98" t="n">
        <v>0.364</v>
      </c>
    </row>
    <row r="6" customFormat="false" ht="15" hidden="false" customHeight="false" outlineLevel="0" collapsed="false">
      <c r="R6" s="0" t="s">
        <v>147</v>
      </c>
      <c r="S6" s="0" t="n">
        <v>0</v>
      </c>
    </row>
    <row r="7" customFormat="false" ht="15" hidden="false" customHeight="false" outlineLevel="0" collapsed="false">
      <c r="A7" s="0" t="n">
        <f aca="false">A3</f>
        <v>2020</v>
      </c>
      <c r="B7" s="0" t="e">
        <f aca="false">B3</f>
        <v>#VALUE!</v>
      </c>
      <c r="C7" s="0" t="e">
        <f aca="false">C3</f>
        <v>#VALUE!</v>
      </c>
      <c r="D7" s="0" t="e">
        <f aca="false">D3</f>
        <v>#VALUE!</v>
      </c>
      <c r="E7" s="0" t="e">
        <f aca="false">E3</f>
        <v>#VALUE!</v>
      </c>
      <c r="F7" s="0" t="e">
        <f aca="false">F3</f>
        <v>#VALUE!</v>
      </c>
      <c r="G7" s="0" t="e">
        <f aca="false">G3</f>
        <v>#VALUE!</v>
      </c>
      <c r="H7" s="0" t="e">
        <f aca="false">H3</f>
        <v>#VALUE!</v>
      </c>
      <c r="I7" s="0" t="e">
        <f aca="false">I3</f>
        <v>#VALUE!</v>
      </c>
      <c r="J7" s="0" t="e">
        <f aca="false">J3</f>
        <v>#VALUE!</v>
      </c>
      <c r="K7" s="0" t="e">
        <f aca="false">K3</f>
        <v>#VALUE!</v>
      </c>
      <c r="L7" s="0" t="e">
        <f aca="false">L3</f>
        <v>#VALUE!</v>
      </c>
      <c r="M7" s="0" t="e">
        <f aca="false">M3</f>
        <v>#VALUE!</v>
      </c>
      <c r="N7" s="0" t="e">
        <f aca="false">N3</f>
        <v>#VALUE!</v>
      </c>
      <c r="O7" s="0" t="e">
        <f aca="false">O3</f>
        <v>#VALUE!</v>
      </c>
      <c r="R7" s="0" t="s">
        <v>161</v>
      </c>
      <c r="S7" s="98" t="n">
        <v>0.2019598384</v>
      </c>
      <c r="W7" s="62"/>
    </row>
    <row r="8" customFormat="false" ht="15" hidden="false" customHeight="false" outlineLevel="0" collapsed="false">
      <c r="A8" s="0" t="n">
        <v>2021</v>
      </c>
      <c r="B8" s="0" t="e">
        <f aca="false">_xlfn.FORECAST.LINEAR($A8,B$3:B$5,$A$3:$A$5)</f>
        <v>#VALUE!</v>
      </c>
      <c r="C8" s="0" t="e">
        <f aca="false">_xlfn.FORECAST.LINEAR($A8,C$3:C$5,$A$3:$A$5)</f>
        <v>#VALUE!</v>
      </c>
      <c r="D8" s="0" t="e">
        <f aca="false">_xlfn.FORECAST.LINEAR($A8,D$3:D$5,$A$3:$A$5)</f>
        <v>#VALUE!</v>
      </c>
      <c r="E8" s="0" t="e">
        <f aca="false">_xlfn.FORECAST.LINEAR($A8,E$3:E$5,$A$3:$A$5)</f>
        <v>#VALUE!</v>
      </c>
      <c r="F8" s="0" t="e">
        <f aca="false">_xlfn.FORECAST.LINEAR($A8,F$3:F$5,$A$3:$A$5)</f>
        <v>#VALUE!</v>
      </c>
      <c r="G8" s="0" t="e">
        <f aca="false">_xlfn.FORECAST.LINEAR($A8,G$3:G$5,$A$3:$A$5)</f>
        <v>#VALUE!</v>
      </c>
      <c r="H8" s="0" t="e">
        <f aca="false">_xlfn.FORECAST.LINEAR($A8,H$3:H$5,$A$3:$A$5)</f>
        <v>#VALUE!</v>
      </c>
      <c r="I8" s="0" t="e">
        <f aca="false">_xlfn.FORECAST.LINEAR($A8,I$3:I$5,$A$3:$A$5)</f>
        <v>#VALUE!</v>
      </c>
      <c r="J8" s="0" t="e">
        <f aca="false">_xlfn.FORECAST.LINEAR($A8,J$3:J$5,$A$3:$A$5)</f>
        <v>#VALUE!</v>
      </c>
      <c r="K8" s="0" t="e">
        <f aca="false">_xlfn.FORECAST.LINEAR($A8,K$3:K$5,$A$3:$A$5)</f>
        <v>#VALUE!</v>
      </c>
      <c r="L8" s="0" t="e">
        <f aca="false">_xlfn.FORECAST.LINEAR($A8,L$3:L$5,$A$3:$A$5)</f>
        <v>#VALUE!</v>
      </c>
      <c r="M8" s="0" t="e">
        <f aca="false">_xlfn.FORECAST.LINEAR($A8,M$3:M$5,$A$3:$A$5)</f>
        <v>#VALUE!</v>
      </c>
      <c r="N8" s="0" t="e">
        <f aca="false">_xlfn.FORECAST.LINEAR($A8,N$3:N$5,$A$3:$A$5)</f>
        <v>#VALUE!</v>
      </c>
      <c r="O8" s="0" t="e">
        <f aca="false">_xlfn.FORECAST.LINEAR($A8,O$3:O$5,$A$3:$A$5)</f>
        <v>#VALUE!</v>
      </c>
      <c r="R8" s="0" t="s">
        <v>150</v>
      </c>
      <c r="S8" s="0" t="n">
        <v>0</v>
      </c>
      <c r="W8" s="62"/>
    </row>
    <row r="9" customFormat="false" ht="15" hidden="false" customHeight="false" outlineLevel="0" collapsed="false">
      <c r="A9" s="0" t="n">
        <v>2022</v>
      </c>
      <c r="B9" s="0" t="e">
        <f aca="false">_xlfn.FORECAST.LINEAR($A9,B$3:B$5,$A$3:$A$5)</f>
        <v>#VALUE!</v>
      </c>
      <c r="C9" s="0" t="e">
        <f aca="false">_xlfn.FORECAST.LINEAR($A9,C$3:C$5,$A$3:$A$5)</f>
        <v>#VALUE!</v>
      </c>
      <c r="D9" s="0" t="e">
        <f aca="false">_xlfn.FORECAST.LINEAR($A9,D$3:D$5,$A$3:$A$5)</f>
        <v>#VALUE!</v>
      </c>
      <c r="E9" s="0" t="e">
        <f aca="false">_xlfn.FORECAST.LINEAR($A9,E$3:E$5,$A$3:$A$5)</f>
        <v>#VALUE!</v>
      </c>
      <c r="F9" s="0" t="e">
        <f aca="false">_xlfn.FORECAST.LINEAR($A9,F$3:F$5,$A$3:$A$5)</f>
        <v>#VALUE!</v>
      </c>
      <c r="G9" s="0" t="e">
        <f aca="false">_xlfn.FORECAST.LINEAR($A9,G$3:G$5,$A$3:$A$5)</f>
        <v>#VALUE!</v>
      </c>
      <c r="H9" s="0" t="e">
        <f aca="false">_xlfn.FORECAST.LINEAR($A9,H$3:H$5,$A$3:$A$5)</f>
        <v>#VALUE!</v>
      </c>
      <c r="I9" s="0" t="e">
        <f aca="false">_xlfn.FORECAST.LINEAR($A9,I$3:I$5,$A$3:$A$5)</f>
        <v>#VALUE!</v>
      </c>
      <c r="J9" s="0" t="e">
        <f aca="false">_xlfn.FORECAST.LINEAR($A9,J$3:J$5,$A$3:$A$5)</f>
        <v>#VALUE!</v>
      </c>
      <c r="K9" s="0" t="e">
        <f aca="false">_xlfn.FORECAST.LINEAR($A9,K$3:K$5,$A$3:$A$5)</f>
        <v>#VALUE!</v>
      </c>
      <c r="L9" s="0" t="e">
        <f aca="false">_xlfn.FORECAST.LINEAR($A9,L$3:L$5,$A$3:$A$5)</f>
        <v>#VALUE!</v>
      </c>
      <c r="M9" s="0" t="e">
        <f aca="false">_xlfn.FORECAST.LINEAR($A9,M$3:M$5,$A$3:$A$5)</f>
        <v>#VALUE!</v>
      </c>
      <c r="N9" s="0" t="e">
        <f aca="false">_xlfn.FORECAST.LINEAR($A9,N$3:N$5,$A$3:$A$5)</f>
        <v>#VALUE!</v>
      </c>
      <c r="O9" s="0" t="e">
        <f aca="false">_xlfn.FORECAST.LINEAR($A9,O$3:O$5,$A$3:$A$5)</f>
        <v>#VALUE!</v>
      </c>
      <c r="R9" s="0" t="s">
        <v>151</v>
      </c>
      <c r="S9" s="0" t="n">
        <f aca="false">S7</f>
        <v>0.2019598384</v>
      </c>
      <c r="W9" s="62"/>
    </row>
    <row r="10" customFormat="false" ht="15" hidden="false" customHeight="false" outlineLevel="0" collapsed="false">
      <c r="A10" s="0" t="n">
        <v>2023</v>
      </c>
      <c r="B10" s="0" t="e">
        <f aca="false">_xlfn.FORECAST.LINEAR($A10,B$3:B$5,$A$3:$A$5)</f>
        <v>#VALUE!</v>
      </c>
      <c r="C10" s="0" t="e">
        <f aca="false">_xlfn.FORECAST.LINEAR($A10,C$3:C$5,$A$3:$A$5)</f>
        <v>#VALUE!</v>
      </c>
      <c r="D10" s="0" t="e">
        <f aca="false">_xlfn.FORECAST.LINEAR($A10,D$3:D$5,$A$3:$A$5)</f>
        <v>#VALUE!</v>
      </c>
      <c r="E10" s="0" t="e">
        <f aca="false">_xlfn.FORECAST.LINEAR($A10,E$3:E$5,$A$3:$A$5)</f>
        <v>#VALUE!</v>
      </c>
      <c r="F10" s="0" t="e">
        <f aca="false">_xlfn.FORECAST.LINEAR($A10,F$3:F$5,$A$3:$A$5)</f>
        <v>#VALUE!</v>
      </c>
      <c r="G10" s="0" t="e">
        <f aca="false">_xlfn.FORECAST.LINEAR($A10,G$3:G$5,$A$3:$A$5)</f>
        <v>#VALUE!</v>
      </c>
      <c r="H10" s="0" t="e">
        <f aca="false">_xlfn.FORECAST.LINEAR($A10,H$3:H$5,$A$3:$A$5)</f>
        <v>#VALUE!</v>
      </c>
      <c r="I10" s="0" t="e">
        <f aca="false">_xlfn.FORECAST.LINEAR($A10,I$3:I$5,$A$3:$A$5)</f>
        <v>#VALUE!</v>
      </c>
      <c r="J10" s="0" t="e">
        <f aca="false">_xlfn.FORECAST.LINEAR($A10,J$3:J$5,$A$3:$A$5)</f>
        <v>#VALUE!</v>
      </c>
      <c r="K10" s="0" t="e">
        <f aca="false">_xlfn.FORECAST.LINEAR($A10,K$3:K$5,$A$3:$A$5)</f>
        <v>#VALUE!</v>
      </c>
      <c r="L10" s="0" t="e">
        <f aca="false">_xlfn.FORECAST.LINEAR($A10,L$3:L$5,$A$3:$A$5)</f>
        <v>#VALUE!</v>
      </c>
      <c r="M10" s="0" t="e">
        <f aca="false">_xlfn.FORECAST.LINEAR($A10,M$3:M$5,$A$3:$A$5)</f>
        <v>#VALUE!</v>
      </c>
      <c r="N10" s="0" t="e">
        <f aca="false">_xlfn.FORECAST.LINEAR($A10,N$3:N$5,$A$3:$A$5)</f>
        <v>#VALUE!</v>
      </c>
      <c r="O10" s="0" t="e">
        <f aca="false">_xlfn.FORECAST.LINEAR($A10,O$3:O$5,$A$3:$A$5)</f>
        <v>#VALUE!</v>
      </c>
      <c r="R10" s="0" t="s">
        <v>152</v>
      </c>
      <c r="S10" s="98" t="n">
        <v>0.34055972755</v>
      </c>
    </row>
    <row r="11" customFormat="false" ht="15" hidden="false" customHeight="false" outlineLevel="0" collapsed="false">
      <c r="A11" s="0" t="n">
        <v>2024</v>
      </c>
      <c r="B11" s="0" t="e">
        <f aca="false">_xlfn.FORECAST.LINEAR($A11,B$3:B$5,$A$3:$A$5)</f>
        <v>#VALUE!</v>
      </c>
      <c r="C11" s="0" t="e">
        <f aca="false">_xlfn.FORECAST.LINEAR($A11,C$3:C$5,$A$3:$A$5)</f>
        <v>#VALUE!</v>
      </c>
      <c r="D11" s="0" t="e">
        <f aca="false">_xlfn.FORECAST.LINEAR($A11,D$3:D$5,$A$3:$A$5)</f>
        <v>#VALUE!</v>
      </c>
      <c r="E11" s="0" t="e">
        <f aca="false">_xlfn.FORECAST.LINEAR($A11,E$3:E$5,$A$3:$A$5)</f>
        <v>#VALUE!</v>
      </c>
      <c r="F11" s="0" t="e">
        <f aca="false">_xlfn.FORECAST.LINEAR($A11,F$3:F$5,$A$3:$A$5)</f>
        <v>#VALUE!</v>
      </c>
      <c r="G11" s="0" t="e">
        <f aca="false">_xlfn.FORECAST.LINEAR($A11,G$3:G$5,$A$3:$A$5)</f>
        <v>#VALUE!</v>
      </c>
      <c r="H11" s="0" t="e">
        <f aca="false">_xlfn.FORECAST.LINEAR($A11,H$3:H$5,$A$3:$A$5)</f>
        <v>#VALUE!</v>
      </c>
      <c r="I11" s="0" t="e">
        <f aca="false">_xlfn.FORECAST.LINEAR($A11,I$3:I$5,$A$3:$A$5)</f>
        <v>#VALUE!</v>
      </c>
      <c r="J11" s="0" t="e">
        <f aca="false">_xlfn.FORECAST.LINEAR($A11,J$3:J$5,$A$3:$A$5)</f>
        <v>#VALUE!</v>
      </c>
      <c r="K11" s="0" t="e">
        <f aca="false">_xlfn.FORECAST.LINEAR($A11,K$3:K$5,$A$3:$A$5)</f>
        <v>#VALUE!</v>
      </c>
      <c r="L11" s="0" t="e">
        <f aca="false">_xlfn.FORECAST.LINEAR($A11,L$3:L$5,$A$3:$A$5)</f>
        <v>#VALUE!</v>
      </c>
      <c r="M11" s="0" t="e">
        <f aca="false">_xlfn.FORECAST.LINEAR($A11,M$3:M$5,$A$3:$A$5)</f>
        <v>#VALUE!</v>
      </c>
      <c r="N11" s="0" t="e">
        <f aca="false">_xlfn.FORECAST.LINEAR($A11,N$3:N$5,$A$3:$A$5)</f>
        <v>#VALUE!</v>
      </c>
      <c r="O11" s="0" t="e">
        <f aca="false">_xlfn.FORECAST.LINEAR($A11,O$3:O$5,$A$3:$A$5)</f>
        <v>#VALUE!</v>
      </c>
      <c r="R11" s="0" t="s">
        <v>153</v>
      </c>
      <c r="S11" s="0" t="n">
        <v>0</v>
      </c>
    </row>
    <row r="12" customFormat="false" ht="15" hidden="false" customHeight="false" outlineLevel="0" collapsed="false">
      <c r="A12" s="0" t="n">
        <v>2025</v>
      </c>
      <c r="B12" s="0" t="e">
        <f aca="false">_xlfn.FORECAST.LINEAR($A12,B$3:B$5,$A$3:$A$5)</f>
        <v>#VALUE!</v>
      </c>
      <c r="C12" s="0" t="e">
        <f aca="false">_xlfn.FORECAST.LINEAR($A12,C$3:C$5,$A$3:$A$5)</f>
        <v>#VALUE!</v>
      </c>
      <c r="D12" s="0" t="e">
        <f aca="false">_xlfn.FORECAST.LINEAR($A12,D$3:D$5,$A$3:$A$5)</f>
        <v>#VALUE!</v>
      </c>
      <c r="E12" s="0" t="e">
        <f aca="false">_xlfn.FORECAST.LINEAR($A12,E$3:E$5,$A$3:$A$5)</f>
        <v>#VALUE!</v>
      </c>
      <c r="F12" s="0" t="e">
        <f aca="false">_xlfn.FORECAST.LINEAR($A12,F$3:F$5,$A$3:$A$5)</f>
        <v>#VALUE!</v>
      </c>
      <c r="G12" s="0" t="e">
        <f aca="false">_xlfn.FORECAST.LINEAR($A12,G$3:G$5,$A$3:$A$5)</f>
        <v>#VALUE!</v>
      </c>
      <c r="H12" s="0" t="e">
        <f aca="false">_xlfn.FORECAST.LINEAR($A12,H$3:H$5,$A$3:$A$5)</f>
        <v>#VALUE!</v>
      </c>
      <c r="I12" s="0" t="e">
        <f aca="false">_xlfn.FORECAST.LINEAR($A12,I$3:I$5,$A$3:$A$5)</f>
        <v>#VALUE!</v>
      </c>
      <c r="J12" s="0" t="e">
        <f aca="false">_xlfn.FORECAST.LINEAR($A12,J$3:J$5,$A$3:$A$5)</f>
        <v>#VALUE!</v>
      </c>
      <c r="K12" s="0" t="e">
        <f aca="false">_xlfn.FORECAST.LINEAR($A12,K$3:K$5,$A$3:$A$5)</f>
        <v>#VALUE!</v>
      </c>
      <c r="L12" s="0" t="e">
        <f aca="false">_xlfn.FORECAST.LINEAR($A12,L$3:L$5,$A$3:$A$5)</f>
        <v>#VALUE!</v>
      </c>
      <c r="M12" s="0" t="e">
        <f aca="false">_xlfn.FORECAST.LINEAR($A12,M$3:M$5,$A$3:$A$5)</f>
        <v>#VALUE!</v>
      </c>
      <c r="N12" s="0" t="e">
        <f aca="false">_xlfn.FORECAST.LINEAR($A12,N$3:N$5,$A$3:$A$5)</f>
        <v>#VALUE!</v>
      </c>
      <c r="O12" s="0" t="e">
        <f aca="false">_xlfn.FORECAST.LINEAR($A12,O$3:O$5,$A$3:$A$5)</f>
        <v>#VALUE!</v>
      </c>
      <c r="R12" s="0" t="s">
        <v>154</v>
      </c>
      <c r="S12" s="0" t="n">
        <v>0</v>
      </c>
    </row>
    <row r="13" customFormat="false" ht="15" hidden="false" customHeight="false" outlineLevel="0" collapsed="false">
      <c r="A13" s="0" t="n">
        <v>2026</v>
      </c>
      <c r="B13" s="0" t="e">
        <f aca="false">_xlfn.FORECAST.LINEAR($A13,B$3:B$5,$A$3:$A$5)</f>
        <v>#VALUE!</v>
      </c>
      <c r="C13" s="0" t="e">
        <f aca="false">_xlfn.FORECAST.LINEAR($A13,C$3:C$5,$A$3:$A$5)</f>
        <v>#VALUE!</v>
      </c>
      <c r="D13" s="0" t="e">
        <f aca="false">_xlfn.FORECAST.LINEAR($A13,D$3:D$5,$A$3:$A$5)</f>
        <v>#VALUE!</v>
      </c>
      <c r="E13" s="0" t="e">
        <f aca="false">_xlfn.FORECAST.LINEAR($A13,E$3:E$5,$A$3:$A$5)</f>
        <v>#VALUE!</v>
      </c>
      <c r="F13" s="0" t="e">
        <f aca="false">_xlfn.FORECAST.LINEAR($A13,F$3:F$5,$A$3:$A$5)</f>
        <v>#VALUE!</v>
      </c>
      <c r="G13" s="0" t="e">
        <f aca="false">_xlfn.FORECAST.LINEAR($A13,G$3:G$5,$A$3:$A$5)</f>
        <v>#VALUE!</v>
      </c>
      <c r="H13" s="0" t="e">
        <f aca="false">_xlfn.FORECAST.LINEAR($A13,H$3:H$5,$A$3:$A$5)</f>
        <v>#VALUE!</v>
      </c>
      <c r="I13" s="0" t="e">
        <f aca="false">_xlfn.FORECAST.LINEAR($A13,I$3:I$5,$A$3:$A$5)</f>
        <v>#VALUE!</v>
      </c>
      <c r="J13" s="0" t="e">
        <f aca="false">_xlfn.FORECAST.LINEAR($A13,J$3:J$5,$A$3:$A$5)</f>
        <v>#VALUE!</v>
      </c>
      <c r="K13" s="0" t="e">
        <f aca="false">_xlfn.FORECAST.LINEAR($A13,K$3:K$5,$A$3:$A$5)</f>
        <v>#VALUE!</v>
      </c>
      <c r="L13" s="0" t="e">
        <f aca="false">_xlfn.FORECAST.LINEAR($A13,L$3:L$5,$A$3:$A$5)</f>
        <v>#VALUE!</v>
      </c>
      <c r="M13" s="0" t="e">
        <f aca="false">_xlfn.FORECAST.LINEAR($A13,M$3:M$5,$A$3:$A$5)</f>
        <v>#VALUE!</v>
      </c>
      <c r="N13" s="0" t="e">
        <f aca="false">_xlfn.FORECAST.LINEAR($A13,N$3:N$5,$A$3:$A$5)</f>
        <v>#VALUE!</v>
      </c>
      <c r="O13" s="0" t="e">
        <f aca="false">_xlfn.FORECAST.LINEAR($A13,O$3:O$5,$A$3:$A$5)</f>
        <v>#VALUE!</v>
      </c>
      <c r="R13" s="0" t="s">
        <v>156</v>
      </c>
      <c r="S13" s="0" t="n">
        <v>0</v>
      </c>
    </row>
    <row r="14" customFormat="false" ht="15" hidden="false" customHeight="false" outlineLevel="0" collapsed="false">
      <c r="A14" s="0" t="n">
        <v>2027</v>
      </c>
      <c r="B14" s="0" t="e">
        <f aca="false">_xlfn.FORECAST.LINEAR($A14,B$3:B$5,$A$3:$A$5)</f>
        <v>#VALUE!</v>
      </c>
      <c r="C14" s="0" t="e">
        <f aca="false">_xlfn.FORECAST.LINEAR($A14,C$3:C$5,$A$3:$A$5)</f>
        <v>#VALUE!</v>
      </c>
      <c r="D14" s="0" t="e">
        <f aca="false">_xlfn.FORECAST.LINEAR($A14,D$3:D$5,$A$3:$A$5)</f>
        <v>#VALUE!</v>
      </c>
      <c r="E14" s="0" t="e">
        <f aca="false">_xlfn.FORECAST.LINEAR($A14,E$3:E$5,$A$3:$A$5)</f>
        <v>#VALUE!</v>
      </c>
      <c r="F14" s="0" t="e">
        <f aca="false">_xlfn.FORECAST.LINEAR($A14,F$3:F$5,$A$3:$A$5)</f>
        <v>#VALUE!</v>
      </c>
      <c r="G14" s="0" t="e">
        <f aca="false">_xlfn.FORECAST.LINEAR($A14,G$3:G$5,$A$3:$A$5)</f>
        <v>#VALUE!</v>
      </c>
      <c r="H14" s="0" t="e">
        <f aca="false">_xlfn.FORECAST.LINEAR($A14,H$3:H$5,$A$3:$A$5)</f>
        <v>#VALUE!</v>
      </c>
      <c r="I14" s="0" t="e">
        <f aca="false">_xlfn.FORECAST.LINEAR($A14,I$3:I$5,$A$3:$A$5)</f>
        <v>#VALUE!</v>
      </c>
      <c r="J14" s="0" t="e">
        <f aca="false">_xlfn.FORECAST.LINEAR($A14,J$3:J$5,$A$3:$A$5)</f>
        <v>#VALUE!</v>
      </c>
      <c r="K14" s="0" t="e">
        <f aca="false">_xlfn.FORECAST.LINEAR($A14,K$3:K$5,$A$3:$A$5)</f>
        <v>#VALUE!</v>
      </c>
      <c r="L14" s="0" t="e">
        <f aca="false">_xlfn.FORECAST.LINEAR($A14,L$3:L$5,$A$3:$A$5)</f>
        <v>#VALUE!</v>
      </c>
      <c r="M14" s="0" t="e">
        <f aca="false">_xlfn.FORECAST.LINEAR($A14,M$3:M$5,$A$3:$A$5)</f>
        <v>#VALUE!</v>
      </c>
      <c r="N14" s="0" t="e">
        <f aca="false">_xlfn.FORECAST.LINEAR($A14,N$3:N$5,$A$3:$A$5)</f>
        <v>#VALUE!</v>
      </c>
      <c r="O14" s="0" t="e">
        <f aca="false">_xlfn.FORECAST.LINEAR($A14,O$3:O$5,$A$3:$A$5)</f>
        <v>#VALUE!</v>
      </c>
      <c r="R14" s="0" t="s">
        <v>157</v>
      </c>
      <c r="S14" s="0" t="n">
        <v>0</v>
      </c>
    </row>
    <row r="15" customFormat="false" ht="15" hidden="false" customHeight="false" outlineLevel="0" collapsed="false">
      <c r="A15" s="0" t="n">
        <v>2028</v>
      </c>
      <c r="B15" s="0" t="e">
        <f aca="false">_xlfn.FORECAST.LINEAR($A15,B$3:B$5,$A$3:$A$5)</f>
        <v>#VALUE!</v>
      </c>
      <c r="C15" s="0" t="e">
        <f aca="false">_xlfn.FORECAST.LINEAR($A15,C$3:C$5,$A$3:$A$5)</f>
        <v>#VALUE!</v>
      </c>
      <c r="D15" s="0" t="e">
        <f aca="false">_xlfn.FORECAST.LINEAR($A15,D$3:D$5,$A$3:$A$5)</f>
        <v>#VALUE!</v>
      </c>
      <c r="E15" s="0" t="e">
        <f aca="false">_xlfn.FORECAST.LINEAR($A15,E$3:E$5,$A$3:$A$5)</f>
        <v>#VALUE!</v>
      </c>
      <c r="F15" s="0" t="e">
        <f aca="false">_xlfn.FORECAST.LINEAR($A15,F$3:F$5,$A$3:$A$5)</f>
        <v>#VALUE!</v>
      </c>
      <c r="G15" s="0" t="e">
        <f aca="false">_xlfn.FORECAST.LINEAR($A15,G$3:G$5,$A$3:$A$5)</f>
        <v>#VALUE!</v>
      </c>
      <c r="H15" s="0" t="e">
        <f aca="false">_xlfn.FORECAST.LINEAR($A15,H$3:H$5,$A$3:$A$5)</f>
        <v>#VALUE!</v>
      </c>
      <c r="I15" s="0" t="e">
        <f aca="false">_xlfn.FORECAST.LINEAR($A15,I$3:I$5,$A$3:$A$5)</f>
        <v>#VALUE!</v>
      </c>
      <c r="J15" s="0" t="e">
        <f aca="false">_xlfn.FORECAST.LINEAR($A15,J$3:J$5,$A$3:$A$5)</f>
        <v>#VALUE!</v>
      </c>
      <c r="K15" s="0" t="e">
        <f aca="false">_xlfn.FORECAST.LINEAR($A15,K$3:K$5,$A$3:$A$5)</f>
        <v>#VALUE!</v>
      </c>
      <c r="L15" s="0" t="e">
        <f aca="false">_xlfn.FORECAST.LINEAR($A15,L$3:L$5,$A$3:$A$5)</f>
        <v>#VALUE!</v>
      </c>
      <c r="M15" s="0" t="e">
        <f aca="false">_xlfn.FORECAST.LINEAR($A15,M$3:M$5,$A$3:$A$5)</f>
        <v>#VALUE!</v>
      </c>
      <c r="N15" s="0" t="e">
        <f aca="false">_xlfn.FORECAST.LINEAR($A15,N$3:N$5,$A$3:$A$5)</f>
        <v>#VALUE!</v>
      </c>
      <c r="O15" s="0" t="e">
        <f aca="false">_xlfn.FORECAST.LINEAR($A15,O$3:O$5,$A$3:$A$5)</f>
        <v>#VALUE!</v>
      </c>
      <c r="R15" s="0" t="s">
        <v>158</v>
      </c>
      <c r="S15" s="0" t="n">
        <v>0</v>
      </c>
    </row>
    <row r="16" customFormat="false" ht="15" hidden="false" customHeight="false" outlineLevel="0" collapsed="false">
      <c r="A16" s="0" t="n">
        <v>2029</v>
      </c>
      <c r="B16" s="0" t="e">
        <f aca="false">_xlfn.FORECAST.LINEAR($A16,B$3:B$5,$A$3:$A$5)</f>
        <v>#VALUE!</v>
      </c>
      <c r="C16" s="0" t="e">
        <f aca="false">_xlfn.FORECAST.LINEAR($A16,C$3:C$5,$A$3:$A$5)</f>
        <v>#VALUE!</v>
      </c>
      <c r="D16" s="0" t="e">
        <f aca="false">_xlfn.FORECAST.LINEAR($A16,D$3:D$5,$A$3:$A$5)</f>
        <v>#VALUE!</v>
      </c>
      <c r="E16" s="0" t="e">
        <f aca="false">_xlfn.FORECAST.LINEAR($A16,E$3:E$5,$A$3:$A$5)</f>
        <v>#VALUE!</v>
      </c>
      <c r="F16" s="0" t="e">
        <f aca="false">_xlfn.FORECAST.LINEAR($A16,F$3:F$5,$A$3:$A$5)</f>
        <v>#VALUE!</v>
      </c>
      <c r="G16" s="0" t="e">
        <f aca="false">_xlfn.FORECAST.LINEAR($A16,G$3:G$5,$A$3:$A$5)</f>
        <v>#VALUE!</v>
      </c>
      <c r="H16" s="0" t="e">
        <f aca="false">_xlfn.FORECAST.LINEAR($A16,H$3:H$5,$A$3:$A$5)</f>
        <v>#VALUE!</v>
      </c>
      <c r="I16" s="0" t="e">
        <f aca="false">_xlfn.FORECAST.LINEAR($A16,I$3:I$5,$A$3:$A$5)</f>
        <v>#VALUE!</v>
      </c>
      <c r="J16" s="0" t="e">
        <f aca="false">_xlfn.FORECAST.LINEAR($A16,J$3:J$5,$A$3:$A$5)</f>
        <v>#VALUE!</v>
      </c>
      <c r="K16" s="0" t="e">
        <f aca="false">_xlfn.FORECAST.LINEAR($A16,K$3:K$5,$A$3:$A$5)</f>
        <v>#VALUE!</v>
      </c>
      <c r="L16" s="0" t="e">
        <f aca="false">_xlfn.FORECAST.LINEAR($A16,L$3:L$5,$A$3:$A$5)</f>
        <v>#VALUE!</v>
      </c>
      <c r="M16" s="0" t="e">
        <f aca="false">_xlfn.FORECAST.LINEAR($A16,M$3:M$5,$A$3:$A$5)</f>
        <v>#VALUE!</v>
      </c>
      <c r="N16" s="0" t="e">
        <f aca="false">_xlfn.FORECAST.LINEAR($A16,N$3:N$5,$A$3:$A$5)</f>
        <v>#VALUE!</v>
      </c>
      <c r="O16" s="0" t="e">
        <f aca="false">_xlfn.FORECAST.LINEAR($A16,O$3:O$5,$A$3:$A$5)</f>
        <v>#VALUE!</v>
      </c>
    </row>
    <row r="17" customFormat="false" ht="15" hidden="false" customHeight="false" outlineLevel="0" collapsed="false">
      <c r="A17" s="0" t="n">
        <v>2030</v>
      </c>
      <c r="B17" s="0" t="e">
        <f aca="false">_xlfn.FORECAST.LINEAR($A17,B$3:B$5,$A$3:$A$5)</f>
        <v>#VALUE!</v>
      </c>
      <c r="C17" s="0" t="e">
        <f aca="false">_xlfn.FORECAST.LINEAR($A17,C$3:C$5,$A$3:$A$5)</f>
        <v>#VALUE!</v>
      </c>
      <c r="D17" s="0" t="e">
        <f aca="false">_xlfn.FORECAST.LINEAR($A17,D$3:D$5,$A$3:$A$5)</f>
        <v>#VALUE!</v>
      </c>
      <c r="E17" s="0" t="e">
        <f aca="false">_xlfn.FORECAST.LINEAR($A17,E$3:E$5,$A$3:$A$5)</f>
        <v>#VALUE!</v>
      </c>
      <c r="F17" s="0" t="e">
        <f aca="false">_xlfn.FORECAST.LINEAR($A17,F$3:F$5,$A$3:$A$5)</f>
        <v>#VALUE!</v>
      </c>
      <c r="G17" s="0" t="e">
        <f aca="false">_xlfn.FORECAST.LINEAR($A17,G$3:G$5,$A$3:$A$5)</f>
        <v>#VALUE!</v>
      </c>
      <c r="H17" s="0" t="e">
        <f aca="false">_xlfn.FORECAST.LINEAR($A17,H$3:H$5,$A$3:$A$5)</f>
        <v>#VALUE!</v>
      </c>
      <c r="I17" s="0" t="e">
        <f aca="false">_xlfn.FORECAST.LINEAR($A17,I$3:I$5,$A$3:$A$5)</f>
        <v>#VALUE!</v>
      </c>
      <c r="J17" s="0" t="e">
        <f aca="false">_xlfn.FORECAST.LINEAR($A17,J$3:J$5,$A$3:$A$5)</f>
        <v>#VALUE!</v>
      </c>
      <c r="K17" s="0" t="e">
        <f aca="false">_xlfn.FORECAST.LINEAR($A17,K$3:K$5,$A$3:$A$5)</f>
        <v>#VALUE!</v>
      </c>
      <c r="L17" s="0" t="e">
        <f aca="false">_xlfn.FORECAST.LINEAR($A17,L$3:L$5,$A$3:$A$5)</f>
        <v>#VALUE!</v>
      </c>
      <c r="M17" s="0" t="e">
        <f aca="false">_xlfn.FORECAST.LINEAR($A17,M$3:M$5,$A$3:$A$5)</f>
        <v>#VALUE!</v>
      </c>
      <c r="N17" s="0" t="e">
        <f aca="false">_xlfn.FORECAST.LINEAR($A17,N$3:N$5,$A$3:$A$5)</f>
        <v>#VALUE!</v>
      </c>
      <c r="O17" s="0" t="e">
        <f aca="false">_xlfn.FORECAST.LINEAR($A17,O$3:O$5,$A$3:$A$5)</f>
        <v>#VALUE!</v>
      </c>
    </row>
    <row r="18" customFormat="false" ht="15" hidden="false" customHeight="false" outlineLevel="0" collapsed="false">
      <c r="A18" s="0" t="n">
        <v>2031</v>
      </c>
      <c r="B18" s="0" t="e">
        <f aca="false">_xlfn.FORECAST.LINEAR($A18,B$3:B$5,$A$3:$A$5)</f>
        <v>#VALUE!</v>
      </c>
      <c r="C18" s="0" t="e">
        <f aca="false">_xlfn.FORECAST.LINEAR($A18,C$3:C$5,$A$3:$A$5)</f>
        <v>#VALUE!</v>
      </c>
      <c r="D18" s="0" t="e">
        <f aca="false">_xlfn.FORECAST.LINEAR($A18,D$3:D$5,$A$3:$A$5)</f>
        <v>#VALUE!</v>
      </c>
      <c r="E18" s="0" t="e">
        <f aca="false">_xlfn.FORECAST.LINEAR($A18,E$3:E$5,$A$3:$A$5)</f>
        <v>#VALUE!</v>
      </c>
      <c r="F18" s="0" t="e">
        <f aca="false">_xlfn.FORECAST.LINEAR($A18,F$3:F$5,$A$3:$A$5)</f>
        <v>#VALUE!</v>
      </c>
      <c r="G18" s="0" t="e">
        <f aca="false">_xlfn.FORECAST.LINEAR($A18,G$3:G$5,$A$3:$A$5)</f>
        <v>#VALUE!</v>
      </c>
      <c r="H18" s="0" t="e">
        <f aca="false">_xlfn.FORECAST.LINEAR($A18,H$3:H$5,$A$3:$A$5)</f>
        <v>#VALUE!</v>
      </c>
      <c r="I18" s="0" t="e">
        <f aca="false">_xlfn.FORECAST.LINEAR($A18,I$3:I$5,$A$3:$A$5)</f>
        <v>#VALUE!</v>
      </c>
      <c r="J18" s="0" t="e">
        <f aca="false">_xlfn.FORECAST.LINEAR($A18,J$3:J$5,$A$3:$A$5)</f>
        <v>#VALUE!</v>
      </c>
      <c r="K18" s="0" t="e">
        <f aca="false">_xlfn.FORECAST.LINEAR($A18,K$3:K$5,$A$3:$A$5)</f>
        <v>#VALUE!</v>
      </c>
      <c r="L18" s="0" t="e">
        <f aca="false">_xlfn.FORECAST.LINEAR($A18,L$3:L$5,$A$3:$A$5)</f>
        <v>#VALUE!</v>
      </c>
      <c r="M18" s="0" t="e">
        <f aca="false">_xlfn.FORECAST.LINEAR($A18,M$3:M$5,$A$3:$A$5)</f>
        <v>#VALUE!</v>
      </c>
      <c r="N18" s="0" t="e">
        <f aca="false">_xlfn.FORECAST.LINEAR($A18,N$3:N$5,$A$3:$A$5)</f>
        <v>#VALUE!</v>
      </c>
      <c r="O18" s="0" t="e">
        <f aca="false">_xlfn.FORECAST.LINEAR($A18,O$3:O$5,$A$3:$A$5)</f>
        <v>#VALUE!</v>
      </c>
      <c r="R18" s="28" t="s">
        <v>257</v>
      </c>
      <c r="S18" s="28" t="n">
        <v>2020</v>
      </c>
    </row>
    <row r="19" customFormat="false" ht="15" hidden="false" customHeight="false" outlineLevel="0" collapsed="false">
      <c r="A19" s="0" t="n">
        <v>2032</v>
      </c>
      <c r="B19" s="0" t="e">
        <f aca="false">_xlfn.FORECAST.LINEAR($A19,B$3:B$5,$A$3:$A$5)</f>
        <v>#VALUE!</v>
      </c>
      <c r="C19" s="0" t="e">
        <f aca="false">_xlfn.FORECAST.LINEAR($A19,C$3:C$5,$A$3:$A$5)</f>
        <v>#VALUE!</v>
      </c>
      <c r="D19" s="0" t="e">
        <f aca="false">_xlfn.FORECAST.LINEAR($A19,D$3:D$5,$A$3:$A$5)</f>
        <v>#VALUE!</v>
      </c>
      <c r="E19" s="0" t="e">
        <f aca="false">_xlfn.FORECAST.LINEAR($A19,E$3:E$5,$A$3:$A$5)</f>
        <v>#VALUE!</v>
      </c>
      <c r="F19" s="0" t="e">
        <f aca="false">_xlfn.FORECAST.LINEAR($A19,F$3:F$5,$A$3:$A$5)</f>
        <v>#VALUE!</v>
      </c>
      <c r="G19" s="0" t="e">
        <f aca="false">_xlfn.FORECAST.LINEAR($A19,G$3:G$5,$A$3:$A$5)</f>
        <v>#VALUE!</v>
      </c>
      <c r="H19" s="0" t="e">
        <f aca="false">_xlfn.FORECAST.LINEAR($A19,H$3:H$5,$A$3:$A$5)</f>
        <v>#VALUE!</v>
      </c>
      <c r="I19" s="0" t="e">
        <f aca="false">_xlfn.FORECAST.LINEAR($A19,I$3:I$5,$A$3:$A$5)</f>
        <v>#VALUE!</v>
      </c>
      <c r="J19" s="0" t="e">
        <f aca="false">_xlfn.FORECAST.LINEAR($A19,J$3:J$5,$A$3:$A$5)</f>
        <v>#VALUE!</v>
      </c>
      <c r="K19" s="0" t="e">
        <f aca="false">_xlfn.FORECAST.LINEAR($A19,K$3:K$5,$A$3:$A$5)</f>
        <v>#VALUE!</v>
      </c>
      <c r="L19" s="0" t="e">
        <f aca="false">_xlfn.FORECAST.LINEAR($A19,L$3:L$5,$A$3:$A$5)</f>
        <v>#VALUE!</v>
      </c>
      <c r="M19" s="0" t="e">
        <f aca="false">_xlfn.FORECAST.LINEAR($A19,M$3:M$5,$A$3:$A$5)</f>
        <v>#VALUE!</v>
      </c>
      <c r="N19" s="0" t="e">
        <f aca="false">_xlfn.FORECAST.LINEAR($A19,N$3:N$5,$A$3:$A$5)</f>
        <v>#VALUE!</v>
      </c>
      <c r="O19" s="0" t="e">
        <f aca="false">_xlfn.FORECAST.LINEAR($A19,O$3:O$5,$A$3:$A$5)</f>
        <v>#VALUE!</v>
      </c>
      <c r="S19" s="0" t="s">
        <v>23</v>
      </c>
      <c r="T19" s="0" t="s">
        <v>24</v>
      </c>
      <c r="U19" s="0" t="s">
        <v>25</v>
      </c>
      <c r="V19" s="0" t="s">
        <v>258</v>
      </c>
      <c r="W19" s="0" t="s">
        <v>259</v>
      </c>
      <c r="X19" s="0" t="s">
        <v>260</v>
      </c>
      <c r="Y19" s="0" t="s">
        <v>260</v>
      </c>
    </row>
    <row r="20" customFormat="false" ht="15" hidden="false" customHeight="false" outlineLevel="0" collapsed="false">
      <c r="A20" s="0" t="n">
        <v>2033</v>
      </c>
      <c r="B20" s="0" t="e">
        <f aca="false">_xlfn.FORECAST.LINEAR($A20,B$3:B$5,$A$3:$A$5)</f>
        <v>#VALUE!</v>
      </c>
      <c r="C20" s="0" t="e">
        <f aca="false">_xlfn.FORECAST.LINEAR($A20,C$3:C$5,$A$3:$A$5)</f>
        <v>#VALUE!</v>
      </c>
      <c r="D20" s="0" t="e">
        <f aca="false">_xlfn.FORECAST.LINEAR($A20,D$3:D$5,$A$3:$A$5)</f>
        <v>#VALUE!</v>
      </c>
      <c r="E20" s="0" t="e">
        <f aca="false">_xlfn.FORECAST.LINEAR($A20,E$3:E$5,$A$3:$A$5)</f>
        <v>#VALUE!</v>
      </c>
      <c r="F20" s="0" t="e">
        <f aca="false">_xlfn.FORECAST.LINEAR($A20,F$3:F$5,$A$3:$A$5)</f>
        <v>#VALUE!</v>
      </c>
      <c r="G20" s="0" t="e">
        <f aca="false">_xlfn.FORECAST.LINEAR($A20,G$3:G$5,$A$3:$A$5)</f>
        <v>#VALUE!</v>
      </c>
      <c r="H20" s="0" t="e">
        <f aca="false">_xlfn.FORECAST.LINEAR($A20,H$3:H$5,$A$3:$A$5)</f>
        <v>#VALUE!</v>
      </c>
      <c r="I20" s="0" t="e">
        <f aca="false">_xlfn.FORECAST.LINEAR($A20,I$3:I$5,$A$3:$A$5)</f>
        <v>#VALUE!</v>
      </c>
      <c r="J20" s="0" t="e">
        <f aca="false">_xlfn.FORECAST.LINEAR($A20,J$3:J$5,$A$3:$A$5)</f>
        <v>#VALUE!</v>
      </c>
      <c r="K20" s="0" t="e">
        <f aca="false">_xlfn.FORECAST.LINEAR($A20,K$3:K$5,$A$3:$A$5)</f>
        <v>#VALUE!</v>
      </c>
      <c r="L20" s="0" t="e">
        <f aca="false">_xlfn.FORECAST.LINEAR($A20,L$3:L$5,$A$3:$A$5)</f>
        <v>#VALUE!</v>
      </c>
      <c r="M20" s="0" t="e">
        <f aca="false">_xlfn.FORECAST.LINEAR($A20,M$3:M$5,$A$3:$A$5)</f>
        <v>#VALUE!</v>
      </c>
      <c r="N20" s="0" t="e">
        <f aca="false">_xlfn.FORECAST.LINEAR($A20,N$3:N$5,$A$3:$A$5)</f>
        <v>#VALUE!</v>
      </c>
      <c r="O20" s="0" t="e">
        <f aca="false">_xlfn.FORECAST.LINEAR($A20,O$3:O$5,$A$3:$A$5)</f>
        <v>#VALUE!</v>
      </c>
      <c r="R20" s="0" t="n">
        <f aca="false">unit2020!A9</f>
        <v>0</v>
      </c>
      <c r="S20" s="0" t="n">
        <f aca="false">unit2020!B9</f>
        <v>0</v>
      </c>
      <c r="T20" s="0" t="e">
        <f aca="false">unit2020!#ref!</f>
        <v>#NAME?</v>
      </c>
      <c r="U20" s="62" t="n">
        <f aca="false">unit2020!C9</f>
        <v>0</v>
      </c>
      <c r="V20" s="36" t="n">
        <f aca="false">unit2020!D9</f>
        <v>0</v>
      </c>
      <c r="W20" s="36" t="e">
        <f aca="false">VLOOKUP(R20,unit2030!$A$1:$D$23,8,0)</f>
        <v>#VALUE!</v>
      </c>
      <c r="X20" s="100" t="e">
        <f aca="false">PMT(0.1,W20,S20,0)</f>
        <v>#VALUE!</v>
      </c>
      <c r="Y20" s="100" t="e">
        <f aca="false">-X20</f>
        <v>#VALUE!</v>
      </c>
    </row>
    <row r="21" customFormat="false" ht="15" hidden="false" customHeight="false" outlineLevel="0" collapsed="false">
      <c r="A21" s="0" t="n">
        <v>2034</v>
      </c>
      <c r="B21" s="0" t="e">
        <f aca="false">_xlfn.FORECAST.LINEAR($A21,B$3:B$5,$A$3:$A$5)</f>
        <v>#VALUE!</v>
      </c>
      <c r="C21" s="0" t="e">
        <f aca="false">_xlfn.FORECAST.LINEAR($A21,C$3:C$5,$A$3:$A$5)</f>
        <v>#VALUE!</v>
      </c>
      <c r="D21" s="0" t="e">
        <f aca="false">_xlfn.FORECAST.LINEAR($A21,D$3:D$5,$A$3:$A$5)</f>
        <v>#VALUE!</v>
      </c>
      <c r="E21" s="0" t="e">
        <f aca="false">_xlfn.FORECAST.LINEAR($A21,E$3:E$5,$A$3:$A$5)</f>
        <v>#VALUE!</v>
      </c>
      <c r="F21" s="0" t="e">
        <f aca="false">_xlfn.FORECAST.LINEAR($A21,F$3:F$5,$A$3:$A$5)</f>
        <v>#VALUE!</v>
      </c>
      <c r="G21" s="0" t="e">
        <f aca="false">_xlfn.FORECAST.LINEAR($A21,G$3:G$5,$A$3:$A$5)</f>
        <v>#VALUE!</v>
      </c>
      <c r="H21" s="0" t="e">
        <f aca="false">_xlfn.FORECAST.LINEAR($A21,H$3:H$5,$A$3:$A$5)</f>
        <v>#VALUE!</v>
      </c>
      <c r="I21" s="0" t="e">
        <f aca="false">_xlfn.FORECAST.LINEAR($A21,I$3:I$5,$A$3:$A$5)</f>
        <v>#VALUE!</v>
      </c>
      <c r="J21" s="0" t="e">
        <f aca="false">_xlfn.FORECAST.LINEAR($A21,J$3:J$5,$A$3:$A$5)</f>
        <v>#VALUE!</v>
      </c>
      <c r="K21" s="0" t="e">
        <f aca="false">_xlfn.FORECAST.LINEAR($A21,K$3:K$5,$A$3:$A$5)</f>
        <v>#VALUE!</v>
      </c>
      <c r="L21" s="0" t="e">
        <f aca="false">_xlfn.FORECAST.LINEAR($A21,L$3:L$5,$A$3:$A$5)</f>
        <v>#VALUE!</v>
      </c>
      <c r="M21" s="0" t="e">
        <f aca="false">_xlfn.FORECAST.LINEAR($A21,M$3:M$5,$A$3:$A$5)</f>
        <v>#VALUE!</v>
      </c>
      <c r="N21" s="0" t="e">
        <f aca="false">_xlfn.FORECAST.LINEAR($A21,N$3:N$5,$A$3:$A$5)</f>
        <v>#VALUE!</v>
      </c>
      <c r="O21" s="0" t="e">
        <f aca="false">_xlfn.FORECAST.LINEAR($A21,O$3:O$5,$A$3:$A$5)</f>
        <v>#VALUE!</v>
      </c>
      <c r="R21" s="0" t="n">
        <f aca="false">unit2020!A10</f>
        <v>0</v>
      </c>
      <c r="S21" s="0" t="n">
        <f aca="false">unit2020!B10</f>
        <v>0</v>
      </c>
      <c r="T21" s="0" t="e">
        <f aca="false">unit2020!#ref!</f>
        <v>#NAME?</v>
      </c>
      <c r="U21" s="0" t="n">
        <f aca="false">unit2020!C10</f>
        <v>0</v>
      </c>
      <c r="V21" s="36" t="n">
        <f aca="false">unit2020!D10</f>
        <v>0</v>
      </c>
      <c r="W21" s="36" t="e">
        <f aca="false">VLOOKUP(R21,unit2030!$A$1:$D$23,8,0)</f>
        <v>#VALUE!</v>
      </c>
      <c r="X21" s="100" t="e">
        <f aca="false">PMT(0.1,W21,S21,0)</f>
        <v>#VALUE!</v>
      </c>
      <c r="Y21" s="100" t="e">
        <f aca="false">-X21</f>
        <v>#VALUE!</v>
      </c>
    </row>
    <row r="22" customFormat="false" ht="15" hidden="false" customHeight="false" outlineLevel="0" collapsed="false">
      <c r="A22" s="0" t="n">
        <v>2035</v>
      </c>
      <c r="B22" s="0" t="e">
        <f aca="false">_xlfn.FORECAST.LINEAR($A22,B$3:B$5,$A$3:$A$5)</f>
        <v>#VALUE!</v>
      </c>
      <c r="C22" s="0" t="e">
        <f aca="false">_xlfn.FORECAST.LINEAR($A22,C$3:C$5,$A$3:$A$5)</f>
        <v>#VALUE!</v>
      </c>
      <c r="D22" s="0" t="e">
        <f aca="false">_xlfn.FORECAST.LINEAR($A22,D$3:D$5,$A$3:$A$5)</f>
        <v>#VALUE!</v>
      </c>
      <c r="E22" s="0" t="e">
        <f aca="false">_xlfn.FORECAST.LINEAR($A22,E$3:E$5,$A$3:$A$5)</f>
        <v>#VALUE!</v>
      </c>
      <c r="F22" s="0" t="e">
        <f aca="false">_xlfn.FORECAST.LINEAR($A22,F$3:F$5,$A$3:$A$5)</f>
        <v>#VALUE!</v>
      </c>
      <c r="G22" s="0" t="e">
        <f aca="false">_xlfn.FORECAST.LINEAR($A22,G$3:G$5,$A$3:$A$5)</f>
        <v>#VALUE!</v>
      </c>
      <c r="H22" s="0" t="e">
        <f aca="false">_xlfn.FORECAST.LINEAR($A22,H$3:H$5,$A$3:$A$5)</f>
        <v>#VALUE!</v>
      </c>
      <c r="I22" s="0" t="e">
        <f aca="false">_xlfn.FORECAST.LINEAR($A22,I$3:I$5,$A$3:$A$5)</f>
        <v>#VALUE!</v>
      </c>
      <c r="J22" s="0" t="e">
        <f aca="false">_xlfn.FORECAST.LINEAR($A22,J$3:J$5,$A$3:$A$5)</f>
        <v>#VALUE!</v>
      </c>
      <c r="K22" s="0" t="e">
        <f aca="false">_xlfn.FORECAST.LINEAR($A22,K$3:K$5,$A$3:$A$5)</f>
        <v>#VALUE!</v>
      </c>
      <c r="L22" s="0" t="e">
        <f aca="false">_xlfn.FORECAST.LINEAR($A22,L$3:L$5,$A$3:$A$5)</f>
        <v>#VALUE!</v>
      </c>
      <c r="M22" s="0" t="e">
        <f aca="false">_xlfn.FORECAST.LINEAR($A22,M$3:M$5,$A$3:$A$5)</f>
        <v>#VALUE!</v>
      </c>
      <c r="N22" s="0" t="e">
        <f aca="false">_xlfn.FORECAST.LINEAR($A22,N$3:N$5,$A$3:$A$5)</f>
        <v>#VALUE!</v>
      </c>
      <c r="O22" s="0" t="e">
        <f aca="false">_xlfn.FORECAST.LINEAR($A22,O$3:O$5,$A$3:$A$5)</f>
        <v>#VALUE!</v>
      </c>
      <c r="R22" s="0" t="n">
        <f aca="false">unit2020!A11</f>
        <v>0</v>
      </c>
      <c r="S22" s="0" t="n">
        <f aca="false">unit2020!B11</f>
        <v>0</v>
      </c>
      <c r="T22" s="0" t="e">
        <f aca="false">unit2020!#ref!</f>
        <v>#NAME?</v>
      </c>
      <c r="U22" s="0" t="n">
        <f aca="false">unit2020!C11</f>
        <v>0</v>
      </c>
      <c r="V22" s="36" t="n">
        <f aca="false">unit2020!D11</f>
        <v>0</v>
      </c>
      <c r="W22" s="36" t="e">
        <f aca="false">VLOOKUP(R22,unit2030!$A$1:$D$23,8,0)</f>
        <v>#VALUE!</v>
      </c>
      <c r="X22" s="100" t="e">
        <f aca="false">PMT(0.1,W22,S22,0)</f>
        <v>#VALUE!</v>
      </c>
      <c r="Y22" s="100" t="e">
        <f aca="false">-X22</f>
        <v>#VALUE!</v>
      </c>
    </row>
    <row r="23" customFormat="false" ht="15" hidden="false" customHeight="false" outlineLevel="0" collapsed="false">
      <c r="A23" s="0" t="n">
        <v>2036</v>
      </c>
      <c r="B23" s="0" t="e">
        <f aca="false">_xlfn.FORECAST.LINEAR($A23,B$3:B$5,$A$3:$A$5)</f>
        <v>#VALUE!</v>
      </c>
      <c r="C23" s="0" t="e">
        <f aca="false">_xlfn.FORECAST.LINEAR($A23,C$3:C$5,$A$3:$A$5)</f>
        <v>#VALUE!</v>
      </c>
      <c r="D23" s="0" t="e">
        <f aca="false">_xlfn.FORECAST.LINEAR($A23,D$3:D$5,$A$3:$A$5)</f>
        <v>#VALUE!</v>
      </c>
      <c r="E23" s="0" t="e">
        <f aca="false">_xlfn.FORECAST.LINEAR($A23,E$3:E$5,$A$3:$A$5)</f>
        <v>#VALUE!</v>
      </c>
      <c r="F23" s="0" t="e">
        <f aca="false">_xlfn.FORECAST.LINEAR($A23,F$3:F$5,$A$3:$A$5)</f>
        <v>#VALUE!</v>
      </c>
      <c r="G23" s="0" t="e">
        <f aca="false">_xlfn.FORECAST.LINEAR($A23,G$3:G$5,$A$3:$A$5)</f>
        <v>#VALUE!</v>
      </c>
      <c r="H23" s="0" t="e">
        <f aca="false">_xlfn.FORECAST.LINEAR($A23,H$3:H$5,$A$3:$A$5)</f>
        <v>#VALUE!</v>
      </c>
      <c r="I23" s="0" t="e">
        <f aca="false">_xlfn.FORECAST.LINEAR($A23,I$3:I$5,$A$3:$A$5)</f>
        <v>#VALUE!</v>
      </c>
      <c r="J23" s="0" t="e">
        <f aca="false">_xlfn.FORECAST.LINEAR($A23,J$3:J$5,$A$3:$A$5)</f>
        <v>#VALUE!</v>
      </c>
      <c r="K23" s="0" t="e">
        <f aca="false">_xlfn.FORECAST.LINEAR($A23,K$3:K$5,$A$3:$A$5)</f>
        <v>#VALUE!</v>
      </c>
      <c r="L23" s="0" t="e">
        <f aca="false">_xlfn.FORECAST.LINEAR($A23,L$3:L$5,$A$3:$A$5)</f>
        <v>#VALUE!</v>
      </c>
      <c r="M23" s="0" t="e">
        <f aca="false">_xlfn.FORECAST.LINEAR($A23,M$3:M$5,$A$3:$A$5)</f>
        <v>#VALUE!</v>
      </c>
      <c r="N23" s="0" t="e">
        <f aca="false">_xlfn.FORECAST.LINEAR($A23,N$3:N$5,$A$3:$A$5)</f>
        <v>#VALUE!</v>
      </c>
      <c r="O23" s="0" t="e">
        <f aca="false">_xlfn.FORECAST.LINEAR($A23,O$3:O$5,$A$3:$A$5)</f>
        <v>#VALUE!</v>
      </c>
      <c r="R23" s="0" t="n">
        <f aca="false">unit2020!A12</f>
        <v>0</v>
      </c>
      <c r="S23" s="0" t="n">
        <f aca="false">unit2020!B12</f>
        <v>0</v>
      </c>
      <c r="T23" s="0" t="e">
        <f aca="false">unit2020!#ref!</f>
        <v>#NAME?</v>
      </c>
      <c r="U23" s="0" t="n">
        <f aca="false">unit2020!C12</f>
        <v>0</v>
      </c>
      <c r="V23" s="36" t="n">
        <f aca="false">unit2020!D12</f>
        <v>0</v>
      </c>
      <c r="W23" s="36" t="e">
        <f aca="false">VLOOKUP(R23,unit2030!$A$1:$D$23,8,0)</f>
        <v>#VALUE!</v>
      </c>
      <c r="X23" s="100" t="e">
        <f aca="false">PMT(0.1,W23,S23,0)</f>
        <v>#VALUE!</v>
      </c>
      <c r="Y23" s="100" t="e">
        <f aca="false">-X23</f>
        <v>#VALUE!</v>
      </c>
    </row>
    <row r="24" customFormat="false" ht="15" hidden="false" customHeight="false" outlineLevel="0" collapsed="false">
      <c r="A24" s="0" t="n">
        <v>2037</v>
      </c>
      <c r="B24" s="0" t="e">
        <f aca="false">_xlfn.FORECAST.LINEAR($A24,B$3:B$5,$A$3:$A$5)</f>
        <v>#VALUE!</v>
      </c>
      <c r="C24" s="0" t="e">
        <f aca="false">_xlfn.FORECAST.LINEAR($A24,C$3:C$5,$A$3:$A$5)</f>
        <v>#VALUE!</v>
      </c>
      <c r="D24" s="0" t="e">
        <f aca="false">_xlfn.FORECAST.LINEAR($A24,D$3:D$5,$A$3:$A$5)</f>
        <v>#VALUE!</v>
      </c>
      <c r="E24" s="0" t="e">
        <f aca="false">_xlfn.FORECAST.LINEAR($A24,E$3:E$5,$A$3:$A$5)</f>
        <v>#VALUE!</v>
      </c>
      <c r="F24" s="0" t="e">
        <f aca="false">_xlfn.FORECAST.LINEAR($A24,F$3:F$5,$A$3:$A$5)</f>
        <v>#VALUE!</v>
      </c>
      <c r="G24" s="0" t="e">
        <f aca="false">_xlfn.FORECAST.LINEAR($A24,G$3:G$5,$A$3:$A$5)</f>
        <v>#VALUE!</v>
      </c>
      <c r="H24" s="0" t="e">
        <f aca="false">_xlfn.FORECAST.LINEAR($A24,H$3:H$5,$A$3:$A$5)</f>
        <v>#VALUE!</v>
      </c>
      <c r="I24" s="0" t="e">
        <f aca="false">_xlfn.FORECAST.LINEAR($A24,I$3:I$5,$A$3:$A$5)</f>
        <v>#VALUE!</v>
      </c>
      <c r="J24" s="0" t="e">
        <f aca="false">_xlfn.FORECAST.LINEAR($A24,J$3:J$5,$A$3:$A$5)</f>
        <v>#VALUE!</v>
      </c>
      <c r="K24" s="0" t="e">
        <f aca="false">_xlfn.FORECAST.LINEAR($A24,K$3:K$5,$A$3:$A$5)</f>
        <v>#VALUE!</v>
      </c>
      <c r="L24" s="0" t="e">
        <f aca="false">_xlfn.FORECAST.LINEAR($A24,L$3:L$5,$A$3:$A$5)</f>
        <v>#VALUE!</v>
      </c>
      <c r="M24" s="0" t="e">
        <f aca="false">_xlfn.FORECAST.LINEAR($A24,M$3:M$5,$A$3:$A$5)</f>
        <v>#VALUE!</v>
      </c>
      <c r="N24" s="0" t="e">
        <f aca="false">_xlfn.FORECAST.LINEAR($A24,N$3:N$5,$A$3:$A$5)</f>
        <v>#VALUE!</v>
      </c>
      <c r="O24" s="0" t="e">
        <f aca="false">_xlfn.FORECAST.LINEAR($A24,O$3:O$5,$A$3:$A$5)</f>
        <v>#VALUE!</v>
      </c>
      <c r="R24" s="0" t="n">
        <f aca="false">unit2020!A13</f>
        <v>0</v>
      </c>
      <c r="S24" s="0" t="n">
        <f aca="false">unit2020!B13</f>
        <v>0</v>
      </c>
      <c r="T24" s="0" t="e">
        <f aca="false">unit2020!#ref!</f>
        <v>#NAME?</v>
      </c>
      <c r="U24" s="0" t="n">
        <f aca="false">unit2020!C13</f>
        <v>0</v>
      </c>
      <c r="V24" s="36" t="n">
        <f aca="false">unit2020!D13</f>
        <v>0</v>
      </c>
      <c r="W24" s="36" t="e">
        <f aca="false">VLOOKUP(R24,unit2030!$A$1:$D$23,8,0)</f>
        <v>#VALUE!</v>
      </c>
      <c r="X24" s="100" t="e">
        <f aca="false">PMT(0.1,W24,S24,0)</f>
        <v>#VALUE!</v>
      </c>
      <c r="Y24" s="100" t="e">
        <f aca="false">-X24</f>
        <v>#VALUE!</v>
      </c>
    </row>
    <row r="25" customFormat="false" ht="15" hidden="false" customHeight="false" outlineLevel="0" collapsed="false">
      <c r="A25" s="0" t="n">
        <v>2038</v>
      </c>
      <c r="B25" s="0" t="e">
        <f aca="false">_xlfn.FORECAST.LINEAR($A25,B$3:B$5,$A$3:$A$5)</f>
        <v>#VALUE!</v>
      </c>
      <c r="C25" s="0" t="e">
        <f aca="false">_xlfn.FORECAST.LINEAR($A25,C$3:C$5,$A$3:$A$5)</f>
        <v>#VALUE!</v>
      </c>
      <c r="D25" s="0" t="e">
        <f aca="false">_xlfn.FORECAST.LINEAR($A25,D$3:D$5,$A$3:$A$5)</f>
        <v>#VALUE!</v>
      </c>
      <c r="E25" s="0" t="e">
        <f aca="false">_xlfn.FORECAST.LINEAR($A25,E$3:E$5,$A$3:$A$5)</f>
        <v>#VALUE!</v>
      </c>
      <c r="F25" s="0" t="e">
        <f aca="false">_xlfn.FORECAST.LINEAR($A25,F$3:F$5,$A$3:$A$5)</f>
        <v>#VALUE!</v>
      </c>
      <c r="G25" s="0" t="e">
        <f aca="false">_xlfn.FORECAST.LINEAR($A25,G$3:G$5,$A$3:$A$5)</f>
        <v>#VALUE!</v>
      </c>
      <c r="H25" s="0" t="e">
        <f aca="false">_xlfn.FORECAST.LINEAR($A25,H$3:H$5,$A$3:$A$5)</f>
        <v>#VALUE!</v>
      </c>
      <c r="I25" s="0" t="e">
        <f aca="false">_xlfn.FORECAST.LINEAR($A25,I$3:I$5,$A$3:$A$5)</f>
        <v>#VALUE!</v>
      </c>
      <c r="J25" s="0" t="e">
        <f aca="false">_xlfn.FORECAST.LINEAR($A25,J$3:J$5,$A$3:$A$5)</f>
        <v>#VALUE!</v>
      </c>
      <c r="K25" s="0" t="e">
        <f aca="false">_xlfn.FORECAST.LINEAR($A25,K$3:K$5,$A$3:$A$5)</f>
        <v>#VALUE!</v>
      </c>
      <c r="L25" s="0" t="e">
        <f aca="false">_xlfn.FORECAST.LINEAR($A25,L$3:L$5,$A$3:$A$5)</f>
        <v>#VALUE!</v>
      </c>
      <c r="M25" s="0" t="e">
        <f aca="false">_xlfn.FORECAST.LINEAR($A25,M$3:M$5,$A$3:$A$5)</f>
        <v>#VALUE!</v>
      </c>
      <c r="N25" s="0" t="e">
        <f aca="false">_xlfn.FORECAST.LINEAR($A25,N$3:N$5,$A$3:$A$5)</f>
        <v>#VALUE!</v>
      </c>
      <c r="O25" s="0" t="e">
        <f aca="false">_xlfn.FORECAST.LINEAR($A25,O$3:O$5,$A$3:$A$5)</f>
        <v>#VALUE!</v>
      </c>
      <c r="R25" s="0" t="n">
        <f aca="false">unit2020!A14</f>
        <v>0</v>
      </c>
      <c r="S25" s="0" t="n">
        <f aca="false">unit2020!B14</f>
        <v>0</v>
      </c>
      <c r="T25" s="0" t="e">
        <f aca="false">unit2020!#ref!</f>
        <v>#NAME?</v>
      </c>
      <c r="U25" s="0" t="n">
        <f aca="false">unit2020!C14</f>
        <v>0</v>
      </c>
      <c r="V25" s="36" t="n">
        <f aca="false">unit2020!D14</f>
        <v>0</v>
      </c>
      <c r="W25" s="36" t="e">
        <f aca="false">VLOOKUP(R25,unit2030!$A$1:$D$23,8,0)</f>
        <v>#VALUE!</v>
      </c>
      <c r="X25" s="100" t="e">
        <f aca="false">PMT(0.1,W25,S25,0)</f>
        <v>#VALUE!</v>
      </c>
      <c r="Y25" s="100" t="e">
        <f aca="false">-X25</f>
        <v>#VALUE!</v>
      </c>
    </row>
    <row r="26" customFormat="false" ht="15" hidden="false" customHeight="false" outlineLevel="0" collapsed="false">
      <c r="A26" s="0" t="n">
        <v>2039</v>
      </c>
      <c r="B26" s="0" t="e">
        <f aca="false">_xlfn.FORECAST.LINEAR($A26,B$3:B$5,$A$3:$A$5)</f>
        <v>#VALUE!</v>
      </c>
      <c r="C26" s="0" t="e">
        <f aca="false">_xlfn.FORECAST.LINEAR($A26,C$3:C$5,$A$3:$A$5)</f>
        <v>#VALUE!</v>
      </c>
      <c r="D26" s="0" t="e">
        <f aca="false">_xlfn.FORECAST.LINEAR($A26,D$3:D$5,$A$3:$A$5)</f>
        <v>#VALUE!</v>
      </c>
      <c r="E26" s="0" t="e">
        <f aca="false">_xlfn.FORECAST.LINEAR($A26,E$3:E$5,$A$3:$A$5)</f>
        <v>#VALUE!</v>
      </c>
      <c r="F26" s="0" t="e">
        <f aca="false">_xlfn.FORECAST.LINEAR($A26,F$3:F$5,$A$3:$A$5)</f>
        <v>#VALUE!</v>
      </c>
      <c r="G26" s="0" t="e">
        <f aca="false">_xlfn.FORECAST.LINEAR($A26,G$3:G$5,$A$3:$A$5)</f>
        <v>#VALUE!</v>
      </c>
      <c r="H26" s="0" t="e">
        <f aca="false">_xlfn.FORECAST.LINEAR($A26,H$3:H$5,$A$3:$A$5)</f>
        <v>#VALUE!</v>
      </c>
      <c r="I26" s="0" t="e">
        <f aca="false">_xlfn.FORECAST.LINEAR($A26,I$3:I$5,$A$3:$A$5)</f>
        <v>#VALUE!</v>
      </c>
      <c r="J26" s="0" t="e">
        <f aca="false">_xlfn.FORECAST.LINEAR($A26,J$3:J$5,$A$3:$A$5)</f>
        <v>#VALUE!</v>
      </c>
      <c r="K26" s="0" t="e">
        <f aca="false">_xlfn.FORECAST.LINEAR($A26,K$3:K$5,$A$3:$A$5)</f>
        <v>#VALUE!</v>
      </c>
      <c r="L26" s="0" t="e">
        <f aca="false">_xlfn.FORECAST.LINEAR($A26,L$3:L$5,$A$3:$A$5)</f>
        <v>#VALUE!</v>
      </c>
      <c r="M26" s="0" t="e">
        <f aca="false">_xlfn.FORECAST.LINEAR($A26,M$3:M$5,$A$3:$A$5)</f>
        <v>#VALUE!</v>
      </c>
      <c r="N26" s="0" t="e">
        <f aca="false">_xlfn.FORECAST.LINEAR($A26,N$3:N$5,$A$3:$A$5)</f>
        <v>#VALUE!</v>
      </c>
      <c r="O26" s="0" t="e">
        <f aca="false">_xlfn.FORECAST.LINEAR($A26,O$3:O$5,$A$3:$A$5)</f>
        <v>#VALUE!</v>
      </c>
      <c r="R26" s="0" t="n">
        <f aca="false">unit2020!A15</f>
        <v>0</v>
      </c>
      <c r="S26" s="0" t="n">
        <f aca="false">unit2020!B15</f>
        <v>0</v>
      </c>
      <c r="T26" s="0" t="e">
        <f aca="false">unit2020!#ref!</f>
        <v>#NAME?</v>
      </c>
      <c r="U26" s="0" t="n">
        <f aca="false">unit2020!C15</f>
        <v>0</v>
      </c>
      <c r="V26" s="36" t="n">
        <f aca="false">unit2020!D15</f>
        <v>0</v>
      </c>
      <c r="W26" s="36" t="e">
        <f aca="false">VLOOKUP(R26,unit2030!$A$1:$D$23,8,0)</f>
        <v>#VALUE!</v>
      </c>
      <c r="X26" s="100" t="e">
        <f aca="false">PMT(0.1,W26,S26,0)</f>
        <v>#VALUE!</v>
      </c>
      <c r="Y26" s="100" t="e">
        <f aca="false">-X26</f>
        <v>#VALUE!</v>
      </c>
    </row>
    <row r="27" customFormat="false" ht="15" hidden="false" customHeight="false" outlineLevel="0" collapsed="false">
      <c r="A27" s="0" t="n">
        <v>2040</v>
      </c>
      <c r="B27" s="0" t="e">
        <f aca="false">_xlfn.FORECAST.LINEAR($A27,B$3:B$5,$A$3:$A$5)</f>
        <v>#VALUE!</v>
      </c>
      <c r="C27" s="0" t="e">
        <f aca="false">_xlfn.FORECAST.LINEAR($A27,C$3:C$5,$A$3:$A$5)</f>
        <v>#VALUE!</v>
      </c>
      <c r="D27" s="0" t="e">
        <f aca="false">_xlfn.FORECAST.LINEAR($A27,D$3:D$5,$A$3:$A$5)</f>
        <v>#VALUE!</v>
      </c>
      <c r="E27" s="0" t="e">
        <f aca="false">_xlfn.FORECAST.LINEAR($A27,E$3:E$5,$A$3:$A$5)</f>
        <v>#VALUE!</v>
      </c>
      <c r="F27" s="0" t="e">
        <f aca="false">_xlfn.FORECAST.LINEAR($A27,F$3:F$5,$A$3:$A$5)</f>
        <v>#VALUE!</v>
      </c>
      <c r="G27" s="0" t="e">
        <f aca="false">_xlfn.FORECAST.LINEAR($A27,G$3:G$5,$A$3:$A$5)</f>
        <v>#VALUE!</v>
      </c>
      <c r="H27" s="0" t="e">
        <f aca="false">_xlfn.FORECAST.LINEAR($A27,H$3:H$5,$A$3:$A$5)</f>
        <v>#VALUE!</v>
      </c>
      <c r="I27" s="0" t="e">
        <f aca="false">_xlfn.FORECAST.LINEAR($A27,I$3:I$5,$A$3:$A$5)</f>
        <v>#VALUE!</v>
      </c>
      <c r="J27" s="0" t="e">
        <f aca="false">_xlfn.FORECAST.LINEAR($A27,J$3:J$5,$A$3:$A$5)</f>
        <v>#VALUE!</v>
      </c>
      <c r="K27" s="0" t="e">
        <f aca="false">_xlfn.FORECAST.LINEAR($A27,K$3:K$5,$A$3:$A$5)</f>
        <v>#VALUE!</v>
      </c>
      <c r="L27" s="0" t="e">
        <f aca="false">_xlfn.FORECAST.LINEAR($A27,L$3:L$5,$A$3:$A$5)</f>
        <v>#VALUE!</v>
      </c>
      <c r="M27" s="0" t="e">
        <f aca="false">_xlfn.FORECAST.LINEAR($A27,M$3:M$5,$A$3:$A$5)</f>
        <v>#VALUE!</v>
      </c>
      <c r="N27" s="0" t="e">
        <f aca="false">_xlfn.FORECAST.LINEAR($A27,N$3:N$5,$A$3:$A$5)</f>
        <v>#VALUE!</v>
      </c>
      <c r="O27" s="0" t="e">
        <f aca="false">_xlfn.FORECAST.LINEAR($A27,O$3:O$5,$A$3:$A$5)</f>
        <v>#VALUE!</v>
      </c>
      <c r="R27" s="0" t="n">
        <f aca="false">unit2020!A16</f>
        <v>0</v>
      </c>
      <c r="S27" s="62" t="n">
        <f aca="false">unit2020!B16</f>
        <v>0</v>
      </c>
      <c r="T27" s="0" t="e">
        <f aca="false">unit2020!#ref!</f>
        <v>#NAME?</v>
      </c>
      <c r="U27" s="0" t="n">
        <f aca="false">unit2020!C16</f>
        <v>0</v>
      </c>
      <c r="V27" s="36" t="n">
        <f aca="false">unit2020!D16</f>
        <v>0</v>
      </c>
      <c r="W27" s="36" t="e">
        <f aca="false">VLOOKUP(R27,unit2030!$A$1:$D$23,8,0)</f>
        <v>#VALUE!</v>
      </c>
      <c r="X27" s="100" t="e">
        <f aca="false">PMT(0.1,W27,S27,0)</f>
        <v>#VALUE!</v>
      </c>
      <c r="Y27" s="100" t="e">
        <f aca="false">-X27</f>
        <v>#VALUE!</v>
      </c>
    </row>
    <row r="28" customFormat="false" ht="15" hidden="false" customHeight="false" outlineLevel="0" collapsed="false">
      <c r="A28" s="0" t="n">
        <v>2041</v>
      </c>
      <c r="B28" s="0" t="e">
        <f aca="false">_xlfn.FORECAST.LINEAR($A28,B$3:B$5,$A$3:$A$5)</f>
        <v>#VALUE!</v>
      </c>
      <c r="C28" s="0" t="e">
        <f aca="false">_xlfn.FORECAST.LINEAR($A28,C$3:C$5,$A$3:$A$5)</f>
        <v>#VALUE!</v>
      </c>
      <c r="D28" s="0" t="e">
        <f aca="false">_xlfn.FORECAST.LINEAR($A28,D$3:D$5,$A$3:$A$5)</f>
        <v>#VALUE!</v>
      </c>
      <c r="E28" s="0" t="e">
        <f aca="false">_xlfn.FORECAST.LINEAR($A28,E$3:E$5,$A$3:$A$5)</f>
        <v>#VALUE!</v>
      </c>
      <c r="F28" s="0" t="e">
        <f aca="false">_xlfn.FORECAST.LINEAR($A28,F$3:F$5,$A$3:$A$5)</f>
        <v>#VALUE!</v>
      </c>
      <c r="G28" s="0" t="e">
        <f aca="false">_xlfn.FORECAST.LINEAR($A28,G$3:G$5,$A$3:$A$5)</f>
        <v>#VALUE!</v>
      </c>
      <c r="H28" s="0" t="e">
        <f aca="false">_xlfn.FORECAST.LINEAR($A28,H$3:H$5,$A$3:$A$5)</f>
        <v>#VALUE!</v>
      </c>
      <c r="I28" s="0" t="e">
        <f aca="false">_xlfn.FORECAST.LINEAR($A28,I$3:I$5,$A$3:$A$5)</f>
        <v>#VALUE!</v>
      </c>
      <c r="J28" s="0" t="e">
        <f aca="false">_xlfn.FORECAST.LINEAR($A28,J$3:J$5,$A$3:$A$5)</f>
        <v>#VALUE!</v>
      </c>
      <c r="K28" s="0" t="e">
        <f aca="false">_xlfn.FORECAST.LINEAR($A28,K$3:K$5,$A$3:$A$5)</f>
        <v>#VALUE!</v>
      </c>
      <c r="L28" s="0" t="e">
        <f aca="false">_xlfn.FORECAST.LINEAR($A28,L$3:L$5,$A$3:$A$5)</f>
        <v>#VALUE!</v>
      </c>
      <c r="M28" s="0" t="e">
        <f aca="false">_xlfn.FORECAST.LINEAR($A28,M$3:M$5,$A$3:$A$5)</f>
        <v>#VALUE!</v>
      </c>
      <c r="N28" s="0" t="e">
        <f aca="false">_xlfn.FORECAST.LINEAR($A28,N$3:N$5,$A$3:$A$5)</f>
        <v>#VALUE!</v>
      </c>
      <c r="O28" s="0" t="e">
        <f aca="false">_xlfn.FORECAST.LINEAR($A28,O$3:O$5,$A$3:$A$5)</f>
        <v>#VALUE!</v>
      </c>
      <c r="R28" s="0" t="n">
        <f aca="false">unit2020!A17</f>
        <v>0</v>
      </c>
      <c r="S28" s="0" t="n">
        <f aca="false">unit2020!B17</f>
        <v>0</v>
      </c>
      <c r="T28" s="0" t="e">
        <f aca="false">unit2020!#ref!</f>
        <v>#NAME?</v>
      </c>
      <c r="U28" s="0" t="n">
        <f aca="false">unit2020!C17</f>
        <v>0</v>
      </c>
      <c r="V28" s="36" t="n">
        <f aca="false">unit2020!D17</f>
        <v>0</v>
      </c>
      <c r="W28" s="36" t="e">
        <f aca="false">VLOOKUP(R28,unit2030!$A$1:$D$23,8,0)</f>
        <v>#VALUE!</v>
      </c>
      <c r="X28" s="100" t="e">
        <f aca="false">PMT(0.1,W28,S28,0)</f>
        <v>#VALUE!</v>
      </c>
      <c r="Y28" s="100" t="e">
        <f aca="false">-X28</f>
        <v>#VALUE!</v>
      </c>
    </row>
    <row r="29" customFormat="false" ht="15" hidden="false" customHeight="false" outlineLevel="0" collapsed="false">
      <c r="A29" s="0" t="n">
        <v>2042</v>
      </c>
      <c r="B29" s="0" t="e">
        <f aca="false">_xlfn.FORECAST.LINEAR($A29,B$3:B$5,$A$3:$A$5)</f>
        <v>#VALUE!</v>
      </c>
      <c r="C29" s="0" t="e">
        <f aca="false">_xlfn.FORECAST.LINEAR($A29,C$3:C$5,$A$3:$A$5)</f>
        <v>#VALUE!</v>
      </c>
      <c r="D29" s="0" t="e">
        <f aca="false">_xlfn.FORECAST.LINEAR($A29,D$3:D$5,$A$3:$A$5)</f>
        <v>#VALUE!</v>
      </c>
      <c r="E29" s="0" t="e">
        <f aca="false">_xlfn.FORECAST.LINEAR($A29,E$3:E$5,$A$3:$A$5)</f>
        <v>#VALUE!</v>
      </c>
      <c r="F29" s="0" t="e">
        <f aca="false">_xlfn.FORECAST.LINEAR($A29,F$3:F$5,$A$3:$A$5)</f>
        <v>#VALUE!</v>
      </c>
      <c r="G29" s="0" t="e">
        <f aca="false">_xlfn.FORECAST.LINEAR($A29,G$3:G$5,$A$3:$A$5)</f>
        <v>#VALUE!</v>
      </c>
      <c r="H29" s="0" t="e">
        <f aca="false">_xlfn.FORECAST.LINEAR($A29,H$3:H$5,$A$3:$A$5)</f>
        <v>#VALUE!</v>
      </c>
      <c r="I29" s="0" t="e">
        <f aca="false">_xlfn.FORECAST.LINEAR($A29,I$3:I$5,$A$3:$A$5)</f>
        <v>#VALUE!</v>
      </c>
      <c r="J29" s="0" t="e">
        <f aca="false">_xlfn.FORECAST.LINEAR($A29,J$3:J$5,$A$3:$A$5)</f>
        <v>#VALUE!</v>
      </c>
      <c r="K29" s="0" t="e">
        <f aca="false">_xlfn.FORECAST.LINEAR($A29,K$3:K$5,$A$3:$A$5)</f>
        <v>#VALUE!</v>
      </c>
      <c r="L29" s="0" t="e">
        <f aca="false">_xlfn.FORECAST.LINEAR($A29,L$3:L$5,$A$3:$A$5)</f>
        <v>#VALUE!</v>
      </c>
      <c r="M29" s="0" t="e">
        <f aca="false">_xlfn.FORECAST.LINEAR($A29,M$3:M$5,$A$3:$A$5)</f>
        <v>#VALUE!</v>
      </c>
      <c r="N29" s="0" t="e">
        <f aca="false">_xlfn.FORECAST.LINEAR($A29,N$3:N$5,$A$3:$A$5)</f>
        <v>#VALUE!</v>
      </c>
      <c r="O29" s="0" t="e">
        <f aca="false">_xlfn.FORECAST.LINEAR($A29,O$3:O$5,$A$3:$A$5)</f>
        <v>#VALUE!</v>
      </c>
      <c r="R29" s="0" t="n">
        <f aca="false">unit2020!A18</f>
        <v>0</v>
      </c>
      <c r="S29" s="0" t="n">
        <f aca="false">unit2020!B18</f>
        <v>0</v>
      </c>
      <c r="T29" s="0" t="e">
        <f aca="false">unit2020!#ref!</f>
        <v>#NAME?</v>
      </c>
      <c r="U29" s="0" t="n">
        <f aca="false">unit2020!C18</f>
        <v>0</v>
      </c>
      <c r="V29" s="36" t="n">
        <f aca="false">unit2020!D18</f>
        <v>0</v>
      </c>
      <c r="W29" s="36" t="e">
        <f aca="false">VLOOKUP(R29,unit2030!$A$1:$D$23,8,0)</f>
        <v>#VALUE!</v>
      </c>
      <c r="X29" s="100" t="e">
        <f aca="false">PMT(0.1,W29,S29,0)</f>
        <v>#VALUE!</v>
      </c>
      <c r="Y29" s="100" t="e">
        <f aca="false">-X29</f>
        <v>#VALUE!</v>
      </c>
    </row>
    <row r="30" customFormat="false" ht="15" hidden="false" customHeight="false" outlineLevel="0" collapsed="false">
      <c r="A30" s="0" t="n">
        <v>2043</v>
      </c>
      <c r="B30" s="0" t="e">
        <f aca="false">_xlfn.FORECAST.LINEAR($A30,B$3:B$5,$A$3:$A$5)</f>
        <v>#VALUE!</v>
      </c>
      <c r="C30" s="0" t="e">
        <f aca="false">_xlfn.FORECAST.LINEAR($A30,C$3:C$5,$A$3:$A$5)</f>
        <v>#VALUE!</v>
      </c>
      <c r="D30" s="0" t="e">
        <f aca="false">_xlfn.FORECAST.LINEAR($A30,D$3:D$5,$A$3:$A$5)</f>
        <v>#VALUE!</v>
      </c>
      <c r="E30" s="0" t="e">
        <f aca="false">_xlfn.FORECAST.LINEAR($A30,E$3:E$5,$A$3:$A$5)</f>
        <v>#VALUE!</v>
      </c>
      <c r="F30" s="0" t="e">
        <f aca="false">_xlfn.FORECAST.LINEAR($A30,F$3:F$5,$A$3:$A$5)</f>
        <v>#VALUE!</v>
      </c>
      <c r="G30" s="0" t="e">
        <f aca="false">_xlfn.FORECAST.LINEAR($A30,G$3:G$5,$A$3:$A$5)</f>
        <v>#VALUE!</v>
      </c>
      <c r="H30" s="0" t="e">
        <f aca="false">_xlfn.FORECAST.LINEAR($A30,H$3:H$5,$A$3:$A$5)</f>
        <v>#VALUE!</v>
      </c>
      <c r="I30" s="0" t="e">
        <f aca="false">_xlfn.FORECAST.LINEAR($A30,I$3:I$5,$A$3:$A$5)</f>
        <v>#VALUE!</v>
      </c>
      <c r="J30" s="0" t="e">
        <f aca="false">_xlfn.FORECAST.LINEAR($A30,J$3:J$5,$A$3:$A$5)</f>
        <v>#VALUE!</v>
      </c>
      <c r="K30" s="0" t="e">
        <f aca="false">_xlfn.FORECAST.LINEAR($A30,K$3:K$5,$A$3:$A$5)</f>
        <v>#VALUE!</v>
      </c>
      <c r="L30" s="0" t="e">
        <f aca="false">_xlfn.FORECAST.LINEAR($A30,L$3:L$5,$A$3:$A$5)</f>
        <v>#VALUE!</v>
      </c>
      <c r="M30" s="0" t="e">
        <f aca="false">_xlfn.FORECAST.LINEAR($A30,M$3:M$5,$A$3:$A$5)</f>
        <v>#VALUE!</v>
      </c>
      <c r="N30" s="0" t="e">
        <f aca="false">_xlfn.FORECAST.LINEAR($A30,N$3:N$5,$A$3:$A$5)</f>
        <v>#VALUE!</v>
      </c>
      <c r="O30" s="0" t="e">
        <f aca="false">_xlfn.FORECAST.LINEAR($A30,O$3:O$5,$A$3:$A$5)</f>
        <v>#VALUE!</v>
      </c>
    </row>
    <row r="31" customFormat="false" ht="15" hidden="false" customHeight="false" outlineLevel="0" collapsed="false">
      <c r="A31" s="0" t="n">
        <v>2044</v>
      </c>
      <c r="B31" s="0" t="e">
        <f aca="false">_xlfn.FORECAST.LINEAR($A31,B$3:B$5,$A$3:$A$5)</f>
        <v>#VALUE!</v>
      </c>
      <c r="C31" s="0" t="e">
        <f aca="false">_xlfn.FORECAST.LINEAR($A31,C$3:C$5,$A$3:$A$5)</f>
        <v>#VALUE!</v>
      </c>
      <c r="D31" s="0" t="e">
        <f aca="false">_xlfn.FORECAST.LINEAR($A31,D$3:D$5,$A$3:$A$5)</f>
        <v>#VALUE!</v>
      </c>
      <c r="E31" s="0" t="e">
        <f aca="false">_xlfn.FORECAST.LINEAR($A31,E$3:E$5,$A$3:$A$5)</f>
        <v>#VALUE!</v>
      </c>
      <c r="F31" s="0" t="e">
        <f aca="false">_xlfn.FORECAST.LINEAR($A31,F$3:F$5,$A$3:$A$5)</f>
        <v>#VALUE!</v>
      </c>
      <c r="G31" s="0" t="e">
        <f aca="false">_xlfn.FORECAST.LINEAR($A31,G$3:G$5,$A$3:$A$5)</f>
        <v>#VALUE!</v>
      </c>
      <c r="H31" s="0" t="e">
        <f aca="false">_xlfn.FORECAST.LINEAR($A31,H$3:H$5,$A$3:$A$5)</f>
        <v>#VALUE!</v>
      </c>
      <c r="I31" s="0" t="e">
        <f aca="false">_xlfn.FORECAST.LINEAR($A31,I$3:I$5,$A$3:$A$5)</f>
        <v>#VALUE!</v>
      </c>
      <c r="J31" s="0" t="e">
        <f aca="false">_xlfn.FORECAST.LINEAR($A31,J$3:J$5,$A$3:$A$5)</f>
        <v>#VALUE!</v>
      </c>
      <c r="K31" s="0" t="e">
        <f aca="false">_xlfn.FORECAST.LINEAR($A31,K$3:K$5,$A$3:$A$5)</f>
        <v>#VALUE!</v>
      </c>
      <c r="L31" s="0" t="e">
        <f aca="false">_xlfn.FORECAST.LINEAR($A31,L$3:L$5,$A$3:$A$5)</f>
        <v>#VALUE!</v>
      </c>
      <c r="M31" s="0" t="e">
        <f aca="false">_xlfn.FORECAST.LINEAR($A31,M$3:M$5,$A$3:$A$5)</f>
        <v>#VALUE!</v>
      </c>
      <c r="N31" s="0" t="e">
        <f aca="false">_xlfn.FORECAST.LINEAR($A31,N$3:N$5,$A$3:$A$5)</f>
        <v>#VALUE!</v>
      </c>
      <c r="O31" s="0" t="e">
        <f aca="false">_xlfn.FORECAST.LINEAR($A31,O$3:O$5,$A$3:$A$5)</f>
        <v>#VALUE!</v>
      </c>
      <c r="U31" s="0" t="s">
        <v>186</v>
      </c>
      <c r="V31" s="0" t="s">
        <v>159</v>
      </c>
      <c r="W31" s="0" t="s">
        <v>261</v>
      </c>
    </row>
    <row r="32" customFormat="false" ht="15" hidden="false" customHeight="false" outlineLevel="0" collapsed="false">
      <c r="A32" s="0" t="n">
        <v>2045</v>
      </c>
      <c r="B32" s="0" t="e">
        <f aca="false">_xlfn.FORECAST.LINEAR($A32,B$3:B$5,$A$3:$A$5)</f>
        <v>#VALUE!</v>
      </c>
      <c r="C32" s="0" t="e">
        <f aca="false">_xlfn.FORECAST.LINEAR($A32,C$3:C$5,$A$3:$A$5)</f>
        <v>#VALUE!</v>
      </c>
      <c r="D32" s="0" t="e">
        <f aca="false">_xlfn.FORECAST.LINEAR($A32,D$3:D$5,$A$3:$A$5)</f>
        <v>#VALUE!</v>
      </c>
      <c r="E32" s="0" t="e">
        <f aca="false">_xlfn.FORECAST.LINEAR($A32,E$3:E$5,$A$3:$A$5)</f>
        <v>#VALUE!</v>
      </c>
      <c r="F32" s="0" t="e">
        <f aca="false">_xlfn.FORECAST.LINEAR($A32,F$3:F$5,$A$3:$A$5)</f>
        <v>#VALUE!</v>
      </c>
      <c r="G32" s="0" t="e">
        <f aca="false">_xlfn.FORECAST.LINEAR($A32,G$3:G$5,$A$3:$A$5)</f>
        <v>#VALUE!</v>
      </c>
      <c r="H32" s="0" t="e">
        <f aca="false">_xlfn.FORECAST.LINEAR($A32,H$3:H$5,$A$3:$A$5)</f>
        <v>#VALUE!</v>
      </c>
      <c r="I32" s="0" t="e">
        <f aca="false">_xlfn.FORECAST.LINEAR($A32,I$3:I$5,$A$3:$A$5)</f>
        <v>#VALUE!</v>
      </c>
      <c r="J32" s="0" t="e">
        <f aca="false">_xlfn.FORECAST.LINEAR($A32,J$3:J$5,$A$3:$A$5)</f>
        <v>#VALUE!</v>
      </c>
      <c r="K32" s="0" t="e">
        <f aca="false">_xlfn.FORECAST.LINEAR($A32,K$3:K$5,$A$3:$A$5)</f>
        <v>#VALUE!</v>
      </c>
      <c r="L32" s="0" t="e">
        <f aca="false">_xlfn.FORECAST.LINEAR($A32,L$3:L$5,$A$3:$A$5)</f>
        <v>#VALUE!</v>
      </c>
      <c r="M32" s="0" t="e">
        <f aca="false">_xlfn.FORECAST.LINEAR($A32,M$3:M$5,$A$3:$A$5)</f>
        <v>#VALUE!</v>
      </c>
      <c r="N32" s="0" t="e">
        <f aca="false">_xlfn.FORECAST.LINEAR($A32,N$3:N$5,$A$3:$A$5)</f>
        <v>#VALUE!</v>
      </c>
      <c r="O32" s="0" t="e">
        <f aca="false">_xlfn.FORECAST.LINEAR($A32,O$3:O$5,$A$3:$A$5)</f>
        <v>#VALUE!</v>
      </c>
      <c r="U32" s="0" t="n">
        <v>2020</v>
      </c>
      <c r="V32" s="62" t="n">
        <v>21.7320010694504</v>
      </c>
    </row>
    <row r="33" customFormat="false" ht="15" hidden="false" customHeight="false" outlineLevel="0" collapsed="false">
      <c r="A33" s="0" t="n">
        <v>2046</v>
      </c>
      <c r="B33" s="0" t="e">
        <f aca="false">_xlfn.FORECAST.LINEAR($A33,B$3:B$5,$A$3:$A$5)</f>
        <v>#VALUE!</v>
      </c>
      <c r="C33" s="0" t="e">
        <f aca="false">_xlfn.FORECAST.LINEAR($A33,C$3:C$5,$A$3:$A$5)</f>
        <v>#VALUE!</v>
      </c>
      <c r="D33" s="0" t="e">
        <f aca="false">_xlfn.FORECAST.LINEAR($A33,D$3:D$5,$A$3:$A$5)</f>
        <v>#VALUE!</v>
      </c>
      <c r="E33" s="0" t="e">
        <f aca="false">_xlfn.FORECAST.LINEAR($A33,E$3:E$5,$A$3:$A$5)</f>
        <v>#VALUE!</v>
      </c>
      <c r="F33" s="0" t="e">
        <f aca="false">_xlfn.FORECAST.LINEAR($A33,F$3:F$5,$A$3:$A$5)</f>
        <v>#VALUE!</v>
      </c>
      <c r="G33" s="0" t="e">
        <f aca="false">_xlfn.FORECAST.LINEAR($A33,G$3:G$5,$A$3:$A$5)</f>
        <v>#VALUE!</v>
      </c>
      <c r="H33" s="0" t="e">
        <f aca="false">_xlfn.FORECAST.LINEAR($A33,H$3:H$5,$A$3:$A$5)</f>
        <v>#VALUE!</v>
      </c>
      <c r="I33" s="0" t="e">
        <f aca="false">_xlfn.FORECAST.LINEAR($A33,I$3:I$5,$A$3:$A$5)</f>
        <v>#VALUE!</v>
      </c>
      <c r="J33" s="0" t="e">
        <f aca="false">_xlfn.FORECAST.LINEAR($A33,J$3:J$5,$A$3:$A$5)</f>
        <v>#VALUE!</v>
      </c>
      <c r="K33" s="0" t="e">
        <f aca="false">_xlfn.FORECAST.LINEAR($A33,K$3:K$5,$A$3:$A$5)</f>
        <v>#VALUE!</v>
      </c>
      <c r="L33" s="0" t="e">
        <f aca="false">_xlfn.FORECAST.LINEAR($A33,L$3:L$5,$A$3:$A$5)</f>
        <v>#VALUE!</v>
      </c>
      <c r="M33" s="0" t="e">
        <f aca="false">_xlfn.FORECAST.LINEAR($A33,M$3:M$5,$A$3:$A$5)</f>
        <v>#VALUE!</v>
      </c>
      <c r="N33" s="0" t="e">
        <f aca="false">_xlfn.FORECAST.LINEAR($A33,N$3:N$5,$A$3:$A$5)</f>
        <v>#VALUE!</v>
      </c>
      <c r="O33" s="0" t="e">
        <f aca="false">_xlfn.FORECAST.LINEAR($A33,O$3:O$5,$A$3:$A$5)</f>
        <v>#VALUE!</v>
      </c>
      <c r="U33" s="0" t="n">
        <v>2030</v>
      </c>
      <c r="V33" s="62" t="n">
        <v>93.3404335258484</v>
      </c>
    </row>
    <row r="34" customFormat="false" ht="15" hidden="false" customHeight="false" outlineLevel="0" collapsed="false">
      <c r="A34" s="0" t="n">
        <v>2047</v>
      </c>
      <c r="B34" s="0" t="e">
        <f aca="false">_xlfn.FORECAST.LINEAR($A34,B$3:B$5,$A$3:$A$5)</f>
        <v>#VALUE!</v>
      </c>
      <c r="C34" s="0" t="e">
        <f aca="false">_xlfn.FORECAST.LINEAR($A34,C$3:C$5,$A$3:$A$5)</f>
        <v>#VALUE!</v>
      </c>
      <c r="D34" s="0" t="e">
        <f aca="false">_xlfn.FORECAST.LINEAR($A34,D$3:D$5,$A$3:$A$5)</f>
        <v>#VALUE!</v>
      </c>
      <c r="E34" s="0" t="e">
        <f aca="false">_xlfn.FORECAST.LINEAR($A34,E$3:E$5,$A$3:$A$5)</f>
        <v>#VALUE!</v>
      </c>
      <c r="F34" s="0" t="e">
        <f aca="false">_xlfn.FORECAST.LINEAR($A34,F$3:F$5,$A$3:$A$5)</f>
        <v>#VALUE!</v>
      </c>
      <c r="G34" s="0" t="e">
        <f aca="false">_xlfn.FORECAST.LINEAR($A34,G$3:G$5,$A$3:$A$5)</f>
        <v>#VALUE!</v>
      </c>
      <c r="H34" s="0" t="e">
        <f aca="false">_xlfn.FORECAST.LINEAR($A34,H$3:H$5,$A$3:$A$5)</f>
        <v>#VALUE!</v>
      </c>
      <c r="I34" s="0" t="e">
        <f aca="false">_xlfn.FORECAST.LINEAR($A34,I$3:I$5,$A$3:$A$5)</f>
        <v>#VALUE!</v>
      </c>
      <c r="J34" s="0" t="e">
        <f aca="false">_xlfn.FORECAST.LINEAR($A34,J$3:J$5,$A$3:$A$5)</f>
        <v>#VALUE!</v>
      </c>
      <c r="K34" s="0" t="e">
        <f aca="false">_xlfn.FORECAST.LINEAR($A34,K$3:K$5,$A$3:$A$5)</f>
        <v>#VALUE!</v>
      </c>
      <c r="L34" s="0" t="e">
        <f aca="false">_xlfn.FORECAST.LINEAR($A34,L$3:L$5,$A$3:$A$5)</f>
        <v>#VALUE!</v>
      </c>
      <c r="M34" s="0" t="e">
        <f aca="false">_xlfn.FORECAST.LINEAR($A34,M$3:M$5,$A$3:$A$5)</f>
        <v>#VALUE!</v>
      </c>
      <c r="N34" s="0" t="e">
        <f aca="false">_xlfn.FORECAST.LINEAR($A34,N$3:N$5,$A$3:$A$5)</f>
        <v>#VALUE!</v>
      </c>
      <c r="O34" s="0" t="e">
        <f aca="false">_xlfn.FORECAST.LINEAR($A34,O$3:O$5,$A$3:$A$5)</f>
        <v>#VALUE!</v>
      </c>
      <c r="U34" s="0" t="n">
        <v>2050</v>
      </c>
      <c r="V34" s="62" t="n">
        <v>204.278171983891</v>
      </c>
    </row>
    <row r="35" customFormat="false" ht="15" hidden="false" customHeight="false" outlineLevel="0" collapsed="false">
      <c r="A35" s="0" t="n">
        <v>2048</v>
      </c>
      <c r="B35" s="0" t="e">
        <f aca="false">_xlfn.FORECAST.LINEAR($A35,B$3:B$5,$A$3:$A$5)</f>
        <v>#VALUE!</v>
      </c>
      <c r="C35" s="0" t="e">
        <f aca="false">_xlfn.FORECAST.LINEAR($A35,C$3:C$5,$A$3:$A$5)</f>
        <v>#VALUE!</v>
      </c>
      <c r="D35" s="0" t="e">
        <f aca="false">_xlfn.FORECAST.LINEAR($A35,D$3:D$5,$A$3:$A$5)</f>
        <v>#VALUE!</v>
      </c>
      <c r="E35" s="0" t="e">
        <f aca="false">_xlfn.FORECAST.LINEAR($A35,E$3:E$5,$A$3:$A$5)</f>
        <v>#VALUE!</v>
      </c>
      <c r="F35" s="0" t="e">
        <f aca="false">_xlfn.FORECAST.LINEAR($A35,F$3:F$5,$A$3:$A$5)</f>
        <v>#VALUE!</v>
      </c>
      <c r="G35" s="0" t="e">
        <f aca="false">_xlfn.FORECAST.LINEAR($A35,G$3:G$5,$A$3:$A$5)</f>
        <v>#VALUE!</v>
      </c>
      <c r="H35" s="0" t="e">
        <f aca="false">_xlfn.FORECAST.LINEAR($A35,H$3:H$5,$A$3:$A$5)</f>
        <v>#VALUE!</v>
      </c>
      <c r="I35" s="0" t="e">
        <f aca="false">_xlfn.FORECAST.LINEAR($A35,I$3:I$5,$A$3:$A$5)</f>
        <v>#VALUE!</v>
      </c>
      <c r="J35" s="0" t="e">
        <f aca="false">_xlfn.FORECAST.LINEAR($A35,J$3:J$5,$A$3:$A$5)</f>
        <v>#VALUE!</v>
      </c>
      <c r="K35" s="0" t="e">
        <f aca="false">_xlfn.FORECAST.LINEAR($A35,K$3:K$5,$A$3:$A$5)</f>
        <v>#VALUE!</v>
      </c>
      <c r="L35" s="0" t="e">
        <f aca="false">_xlfn.FORECAST.LINEAR($A35,L$3:L$5,$A$3:$A$5)</f>
        <v>#VALUE!</v>
      </c>
      <c r="M35" s="0" t="e">
        <f aca="false">_xlfn.FORECAST.LINEAR($A35,M$3:M$5,$A$3:$A$5)</f>
        <v>#VALUE!</v>
      </c>
      <c r="N35" s="0" t="e">
        <f aca="false">_xlfn.FORECAST.LINEAR($A35,N$3:N$5,$A$3:$A$5)</f>
        <v>#VALUE!</v>
      </c>
      <c r="O35" s="0" t="e">
        <f aca="false">_xlfn.FORECAST.LINEAR($A35,O$3:O$5,$A$3:$A$5)</f>
        <v>#VALUE!</v>
      </c>
      <c r="U35" s="28" t="n">
        <f aca="false">S18</f>
        <v>2020</v>
      </c>
      <c r="V35" s="28" t="n">
        <f aca="false">_xlfn.FORECAST.LINEAR(U35,V32:V34,U32:U34)</f>
        <v>26.3433048487022</v>
      </c>
    </row>
    <row r="36" customFormat="false" ht="15" hidden="false" customHeight="false" outlineLevel="0" collapsed="false">
      <c r="A36" s="0" t="n">
        <v>2049</v>
      </c>
      <c r="B36" s="0" t="e">
        <f aca="false">_xlfn.FORECAST.LINEAR($A36,B$3:B$5,$A$3:$A$5)</f>
        <v>#VALUE!</v>
      </c>
      <c r="C36" s="0" t="e">
        <f aca="false">_xlfn.FORECAST.LINEAR($A36,C$3:C$5,$A$3:$A$5)</f>
        <v>#VALUE!</v>
      </c>
      <c r="D36" s="0" t="e">
        <f aca="false">_xlfn.FORECAST.LINEAR($A36,D$3:D$5,$A$3:$A$5)</f>
        <v>#VALUE!</v>
      </c>
      <c r="E36" s="0" t="e">
        <f aca="false">_xlfn.FORECAST.LINEAR($A36,E$3:E$5,$A$3:$A$5)</f>
        <v>#VALUE!</v>
      </c>
      <c r="F36" s="0" t="e">
        <f aca="false">_xlfn.FORECAST.LINEAR($A36,F$3:F$5,$A$3:$A$5)</f>
        <v>#VALUE!</v>
      </c>
      <c r="G36" s="0" t="e">
        <f aca="false">_xlfn.FORECAST.LINEAR($A36,G$3:G$5,$A$3:$A$5)</f>
        <v>#VALUE!</v>
      </c>
      <c r="H36" s="0" t="e">
        <f aca="false">_xlfn.FORECAST.LINEAR($A36,H$3:H$5,$A$3:$A$5)</f>
        <v>#VALUE!</v>
      </c>
      <c r="I36" s="0" t="e">
        <f aca="false">_xlfn.FORECAST.LINEAR($A36,I$3:I$5,$A$3:$A$5)</f>
        <v>#VALUE!</v>
      </c>
      <c r="J36" s="0" t="e">
        <f aca="false">_xlfn.FORECAST.LINEAR($A36,J$3:J$5,$A$3:$A$5)</f>
        <v>#VALUE!</v>
      </c>
      <c r="K36" s="0" t="e">
        <f aca="false">_xlfn.FORECAST.LINEAR($A36,K$3:K$5,$A$3:$A$5)</f>
        <v>#VALUE!</v>
      </c>
      <c r="L36" s="0" t="e">
        <f aca="false">_xlfn.FORECAST.LINEAR($A36,L$3:L$5,$A$3:$A$5)</f>
        <v>#VALUE!</v>
      </c>
      <c r="M36" s="0" t="e">
        <f aca="false">_xlfn.FORECAST.LINEAR($A36,M$3:M$5,$A$3:$A$5)</f>
        <v>#VALUE!</v>
      </c>
      <c r="N36" s="0" t="e">
        <f aca="false">_xlfn.FORECAST.LINEAR($A36,N$3:N$5,$A$3:$A$5)</f>
        <v>#VALUE!</v>
      </c>
      <c r="O36" s="0" t="e">
        <f aca="false">_xlfn.FORECAST.LINEAR($A36,O$3:O$5,$A$3:$A$5)</f>
        <v>#VALUE!</v>
      </c>
    </row>
    <row r="37" customFormat="false" ht="15" hidden="false" customHeight="false" outlineLevel="0" collapsed="false">
      <c r="A37" s="0" t="n">
        <f aca="false">A5</f>
        <v>2050</v>
      </c>
      <c r="B37" s="0" t="e">
        <f aca="false">B5</f>
        <v>#VALUE!</v>
      </c>
      <c r="C37" s="0" t="e">
        <f aca="false">C5</f>
        <v>#VALUE!</v>
      </c>
      <c r="D37" s="0" t="e">
        <f aca="false">D5</f>
        <v>#VALUE!</v>
      </c>
      <c r="E37" s="0" t="e">
        <f aca="false">E5</f>
        <v>#VALUE!</v>
      </c>
      <c r="F37" s="0" t="e">
        <f aca="false">F5</f>
        <v>#VALUE!</v>
      </c>
      <c r="G37" s="0" t="e">
        <f aca="false">G5</f>
        <v>#VALUE!</v>
      </c>
      <c r="H37" s="0" t="e">
        <f aca="false">H5</f>
        <v>#VALUE!</v>
      </c>
      <c r="I37" s="0" t="e">
        <f aca="false">I5</f>
        <v>#VALUE!</v>
      </c>
      <c r="J37" s="0" t="e">
        <f aca="false">J5</f>
        <v>#VALUE!</v>
      </c>
      <c r="K37" s="0" t="e">
        <f aca="false">K5</f>
        <v>#VALUE!</v>
      </c>
      <c r="L37" s="0" t="e">
        <f aca="false">L5</f>
        <v>#VALUE!</v>
      </c>
      <c r="M37" s="0" t="e">
        <f aca="false">M5</f>
        <v>#VALUE!</v>
      </c>
      <c r="N37" s="0" t="e">
        <f aca="false">N5</f>
        <v>#VALUE!</v>
      </c>
      <c r="O37" s="0" t="e">
        <f aca="false">O5</f>
        <v>#VALUE!</v>
      </c>
    </row>
    <row r="39" customFormat="false" ht="15" hidden="false" customHeight="false" outlineLevel="0" collapsed="false">
      <c r="A39" s="0" t="s">
        <v>262</v>
      </c>
    </row>
    <row r="40" customFormat="false" ht="15" hidden="false" customHeight="false" outlineLevel="0" collapsed="false">
      <c r="B40" s="0" t="s">
        <v>196</v>
      </c>
      <c r="C40" s="0" t="s">
        <v>95</v>
      </c>
      <c r="D40" s="0" t="s">
        <v>92</v>
      </c>
      <c r="E40" s="0" t="s">
        <v>67</v>
      </c>
      <c r="F40" s="0" t="s">
        <v>57</v>
      </c>
      <c r="G40" s="0" t="s">
        <v>51</v>
      </c>
      <c r="H40" s="0" t="s">
        <v>111</v>
      </c>
      <c r="I40" s="0" t="s">
        <v>103</v>
      </c>
      <c r="M40" s="101" t="s">
        <v>263</v>
      </c>
    </row>
    <row r="41" customFormat="false" ht="15" hidden="false" customHeight="false" outlineLevel="0" collapsed="false">
      <c r="A41" s="0" t="s">
        <v>23</v>
      </c>
      <c r="B41" s="0" t="n">
        <v>2400000</v>
      </c>
      <c r="C41" s="0" t="n">
        <v>830000</v>
      </c>
      <c r="D41" s="0" t="n">
        <v>435000</v>
      </c>
      <c r="E41" s="0" t="n">
        <v>380000</v>
      </c>
      <c r="F41" s="0" t="n">
        <v>1930000</v>
      </c>
      <c r="G41" s="0" t="n">
        <v>1040000</v>
      </c>
      <c r="H41" s="0" t="n">
        <v>284000</v>
      </c>
      <c r="I41" s="0" t="n">
        <v>1200000</v>
      </c>
      <c r="M41" s="101" t="s">
        <v>264</v>
      </c>
    </row>
    <row r="42" customFormat="false" ht="15" hidden="false" customHeight="false" outlineLevel="0" collapsed="false">
      <c r="A42" s="0" t="s">
        <v>260</v>
      </c>
      <c r="B42" s="0" t="n">
        <v>254590.195806321</v>
      </c>
      <c r="C42" s="0" t="n">
        <v>88045.7760496862</v>
      </c>
      <c r="D42" s="0" t="n">
        <v>46144.4729898958</v>
      </c>
      <c r="E42" s="0" t="n">
        <v>41863.8674322079</v>
      </c>
      <c r="F42" s="0" t="n">
        <v>204732.949127583</v>
      </c>
      <c r="G42" s="0" t="n">
        <v>114574.795077622</v>
      </c>
      <c r="H42" s="0" t="n">
        <v>33358.533435403</v>
      </c>
      <c r="I42" s="0" t="n">
        <v>127295.097903161</v>
      </c>
      <c r="M42" s="101" t="s">
        <v>265</v>
      </c>
    </row>
    <row r="43" customFormat="false" ht="15" hidden="false" customHeight="false" outlineLevel="0" collapsed="false">
      <c r="A43" s="0" t="s">
        <v>24</v>
      </c>
      <c r="B43" s="0" t="n">
        <v>117000</v>
      </c>
      <c r="C43" s="0" t="n">
        <v>27800</v>
      </c>
      <c r="D43" s="0" t="n">
        <v>7745</v>
      </c>
      <c r="E43" s="0" t="n">
        <v>7250</v>
      </c>
      <c r="F43" s="0" t="n">
        <v>36053</v>
      </c>
      <c r="G43" s="0" t="n">
        <v>24000</v>
      </c>
      <c r="H43" s="0" t="n">
        <v>540</v>
      </c>
      <c r="I43" s="0" t="n">
        <v>0</v>
      </c>
    </row>
    <row r="44" customFormat="false" ht="15" hidden="false" customHeight="false" outlineLevel="0" collapsed="false">
      <c r="A44" s="0" t="s">
        <v>25</v>
      </c>
      <c r="B44" s="0" t="n">
        <v>1.9</v>
      </c>
      <c r="C44" s="0" t="n">
        <v>4.2</v>
      </c>
      <c r="D44" s="0" t="n">
        <v>4.5</v>
      </c>
      <c r="E44" s="0" t="n">
        <v>0</v>
      </c>
      <c r="F44" s="0" t="n">
        <v>2.7</v>
      </c>
      <c r="G44" s="0" t="n">
        <v>1.35</v>
      </c>
      <c r="H44" s="0" t="n">
        <v>1.8</v>
      </c>
      <c r="I44" s="0" t="n">
        <v>0</v>
      </c>
    </row>
    <row r="45" customFormat="false" ht="15" hidden="false" customHeight="false" outlineLevel="0" collapsed="false">
      <c r="A45" s="0" t="s">
        <v>258</v>
      </c>
      <c r="B45" s="0" t="n">
        <v>0.309</v>
      </c>
      <c r="C45" s="0" t="n">
        <v>0.61</v>
      </c>
      <c r="D45" s="0" t="n">
        <v>0.43</v>
      </c>
      <c r="E45" s="0" t="n">
        <v>1</v>
      </c>
      <c r="F45" s="0" t="n">
        <v>1</v>
      </c>
      <c r="G45" s="0" t="n">
        <v>1</v>
      </c>
      <c r="H45" s="0" t="n">
        <v>0.9</v>
      </c>
      <c r="I45" s="0" t="n">
        <v>0.53</v>
      </c>
    </row>
    <row r="46" customFormat="false" ht="15" hidden="false" customHeight="false" outlineLevel="0" collapsed="false">
      <c r="A46" s="0" t="s">
        <v>266</v>
      </c>
      <c r="B46" s="0" t="n">
        <v>0</v>
      </c>
      <c r="C46" s="0" t="n">
        <v>0.2019598384</v>
      </c>
      <c r="D46" s="0" t="n">
        <v>0.2019598384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0.2019598384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28" t="n">
        <f aca="false">S18</f>
        <v>2020</v>
      </c>
      <c r="B48" s="28" t="e">
        <f aca="false">VLOOKUP($A$48,$A$49:$I$79,2,0)</f>
        <v>#VALUE!</v>
      </c>
      <c r="C48" s="28" t="e">
        <f aca="false">VLOOKUP($A$48,$A$49:$I$79,3,0)</f>
        <v>#VALUE!</v>
      </c>
      <c r="D48" s="28" t="e">
        <f aca="false">VLOOKUP($A$48,$A$49:$I$79,4,0)</f>
        <v>#VALUE!</v>
      </c>
      <c r="E48" s="28" t="n">
        <f aca="false">VLOOKUP($A$48,$A$49:$I$79,5,0)</f>
        <v>0</v>
      </c>
      <c r="F48" s="28" t="n">
        <f aca="false">VLOOKUP($A$48,$A$49:$I$79,6,0)</f>
        <v>2.7</v>
      </c>
      <c r="G48" s="28" t="n">
        <f aca="false">VLOOKUP($A$48,$A$49:$I$79,7,0)</f>
        <v>1.35</v>
      </c>
      <c r="H48" s="28" t="n">
        <f aca="false">VLOOKUP($A$48,$A$49:$I$79,8,0)</f>
        <v>1.8</v>
      </c>
      <c r="I48" s="28" t="e">
        <f aca="false">VLOOKUP($A$48,$A$49:$I$79,9,0)</f>
        <v>#VALUE!</v>
      </c>
      <c r="N48" s="0" t="str">
        <f aca="false">B40</f>
        <v>Biomass_CHP_wood_pellets_DH</v>
      </c>
      <c r="O48" s="0" t="str">
        <f aca="false">C40</f>
        <v>CCGT</v>
      </c>
      <c r="P48" s="0" t="str">
        <f aca="false">D40</f>
        <v>OCGT</v>
      </c>
      <c r="Q48" s="0" t="str">
        <f aca="false">E40</f>
        <v>PV_utility_systems</v>
      </c>
      <c r="R48" s="0" t="str">
        <f aca="false">F40</f>
        <v>WTG_offshore</v>
      </c>
      <c r="S48" s="0" t="str">
        <f aca="false">G40</f>
        <v>WTG_onshore</v>
      </c>
      <c r="T48" s="0" t="str">
        <f aca="false">H40</f>
        <v>Lithium_ion_battery</v>
      </c>
      <c r="U48" s="0" t="str">
        <f aca="false">I40</f>
        <v>CCGT_CHP_backpressure_DH</v>
      </c>
    </row>
    <row r="49" customFormat="false" ht="15" hidden="false" customHeight="false" outlineLevel="0" collapsed="false">
      <c r="A49" s="0" t="n">
        <f aca="false">A7</f>
        <v>2020</v>
      </c>
      <c r="B49" s="0" t="e">
        <f aca="false">B$44+($L8+B$46*$V$35)/B$45</f>
        <v>#VALUE!</v>
      </c>
      <c r="C49" s="0" t="e">
        <f aca="false">C$44+($G8+C$46*$V$35)/C$45</f>
        <v>#VALUE!</v>
      </c>
      <c r="D49" s="0" t="e">
        <f aca="false">D$44+($G8+D$46*$V$35)/D$45</f>
        <v>#VALUE!</v>
      </c>
      <c r="E49" s="0" t="n">
        <f aca="false">E$44+(E$46*$V$35)/E$45</f>
        <v>0</v>
      </c>
      <c r="F49" s="0" t="n">
        <f aca="false">F$44+(F$46*$V$35)/F$45</f>
        <v>2.7</v>
      </c>
      <c r="G49" s="0" t="n">
        <f aca="false">G$44+(G$46*$V$35)/G$45</f>
        <v>1.35</v>
      </c>
      <c r="H49" s="0" t="n">
        <f aca="false">H$44+(H$46*$V$35)/H$45</f>
        <v>1.8</v>
      </c>
      <c r="I49" s="0" t="e">
        <f aca="false">I$44+($G8+I$46*$V$35)/I$45</f>
        <v>#VALUE!</v>
      </c>
      <c r="M49" s="0" t="n">
        <v>0</v>
      </c>
      <c r="N49" s="0" t="e">
        <f aca="false">$M49*B$48 + B$43+B$42</f>
        <v>#VALUE!</v>
      </c>
      <c r="O49" s="0" t="e">
        <f aca="false">$M49*C$48 + C$43+C$42</f>
        <v>#VALUE!</v>
      </c>
      <c r="P49" s="0" t="e">
        <f aca="false">$M49*D$48 + D$43+D$42</f>
        <v>#VALUE!</v>
      </c>
      <c r="Q49" s="0" t="n">
        <f aca="false">$M49*E$48 + E$43+E$42</f>
        <v>49113.8674322079</v>
      </c>
      <c r="R49" s="0" t="n">
        <f aca="false">$M49*F$48 + F$43+F$42</f>
        <v>240785.949127583</v>
      </c>
      <c r="S49" s="0" t="n">
        <f aca="false">$M49*G$48 + G$43+G$42</f>
        <v>138574.795077622</v>
      </c>
      <c r="T49" s="0" t="n">
        <f aca="false">$M49*H$48 + H$43+H$42</f>
        <v>33898.533435403</v>
      </c>
      <c r="U49" s="0" t="e">
        <f aca="false">$M49*I$48 + I$43+I$42</f>
        <v>#VALUE!</v>
      </c>
    </row>
    <row r="50" customFormat="false" ht="15" hidden="false" customHeight="false" outlineLevel="0" collapsed="false">
      <c r="A50" s="0" t="n">
        <f aca="false">A8</f>
        <v>2021</v>
      </c>
      <c r="B50" s="0" t="e">
        <f aca="false">B$44+($L9+B$46*$V$35)/B$45</f>
        <v>#VALUE!</v>
      </c>
      <c r="C50" s="0" t="e">
        <f aca="false">C$44+($G9+C$46*$V$35)/C$45</f>
        <v>#VALUE!</v>
      </c>
      <c r="D50" s="0" t="e">
        <f aca="false">D$44+($G9+D$46*$V$35)/D$45</f>
        <v>#VALUE!</v>
      </c>
      <c r="E50" s="0" t="n">
        <f aca="false">E$44+(E$46*$V$35)/E$45</f>
        <v>0</v>
      </c>
      <c r="F50" s="0" t="n">
        <f aca="false">F$44+(F$46*$V$35)/F$45</f>
        <v>2.7</v>
      </c>
      <c r="G50" s="0" t="n">
        <f aca="false">G$44+(G$46*$V$35)/G$45</f>
        <v>1.35</v>
      </c>
      <c r="H50" s="0" t="n">
        <f aca="false">H$44+(H$46*$V$35)/H$45</f>
        <v>1.8</v>
      </c>
      <c r="I50" s="0" t="e">
        <f aca="false">I$44+($G9+I$46*$V$35)/I$45</f>
        <v>#VALUE!</v>
      </c>
      <c r="M50" s="0" t="n">
        <v>300</v>
      </c>
      <c r="N50" s="0" t="e">
        <f aca="false">$M50*B$48 + B$43+B$42</f>
        <v>#VALUE!</v>
      </c>
      <c r="O50" s="0" t="e">
        <f aca="false">$M50*C$48 + C$43+C$42</f>
        <v>#VALUE!</v>
      </c>
      <c r="P50" s="0" t="e">
        <f aca="false">$M50*D$48 + D$43+D$42</f>
        <v>#VALUE!</v>
      </c>
      <c r="Q50" s="0" t="n">
        <f aca="false">$M50*E$48 + E$43+E$42</f>
        <v>49113.8674322079</v>
      </c>
      <c r="R50" s="0" t="n">
        <f aca="false">$M50*F$48 + F$43+F$42</f>
        <v>241595.949127583</v>
      </c>
      <c r="S50" s="0" t="n">
        <f aca="false">$M50*G$48 + G$43+G$42</f>
        <v>138979.795077622</v>
      </c>
      <c r="T50" s="0" t="n">
        <f aca="false">$M50*H$48 + H$43+H$42</f>
        <v>34438.533435403</v>
      </c>
      <c r="U50" s="0" t="e">
        <f aca="false">$M50*I$48 + I$43+I$42</f>
        <v>#VALUE!</v>
      </c>
    </row>
    <row r="51" customFormat="false" ht="15" hidden="false" customHeight="false" outlineLevel="0" collapsed="false">
      <c r="A51" s="0" t="n">
        <f aca="false">A9</f>
        <v>2022</v>
      </c>
      <c r="B51" s="0" t="e">
        <f aca="false">B$44+($L10+B$46*$V$35)/B$45</f>
        <v>#VALUE!</v>
      </c>
      <c r="C51" s="0" t="e">
        <f aca="false">C$44+($G10+C$46*$V$35)/C$45</f>
        <v>#VALUE!</v>
      </c>
      <c r="D51" s="0" t="e">
        <f aca="false">D$44+($G10+D$46*$V$35)/D$45</f>
        <v>#VALUE!</v>
      </c>
      <c r="E51" s="0" t="n">
        <f aca="false">E$44+(E$46*$V$35)/E$45</f>
        <v>0</v>
      </c>
      <c r="F51" s="0" t="n">
        <f aca="false">F$44+(F$46*$V$35)/F$45</f>
        <v>2.7</v>
      </c>
      <c r="G51" s="0" t="n">
        <f aca="false">G$44+(G$46*$V$35)/G$45</f>
        <v>1.35</v>
      </c>
      <c r="H51" s="0" t="n">
        <f aca="false">H$44+(H$46*$V$35)/H$45</f>
        <v>1.8</v>
      </c>
      <c r="I51" s="0" t="e">
        <f aca="false">I$44+($G10+I$46*$V$35)/I$45</f>
        <v>#VALUE!</v>
      </c>
      <c r="M51" s="0" t="n">
        <v>600</v>
      </c>
      <c r="N51" s="0" t="e">
        <f aca="false">$M51*B$48 + B$43+B$42</f>
        <v>#VALUE!</v>
      </c>
      <c r="O51" s="0" t="e">
        <f aca="false">$M51*C$48 + C$43+C$42</f>
        <v>#VALUE!</v>
      </c>
      <c r="P51" s="0" t="e">
        <f aca="false">$M51*D$48 + D$43+D$42</f>
        <v>#VALUE!</v>
      </c>
      <c r="Q51" s="0" t="n">
        <f aca="false">$M51*E$48 + E$43+E$42</f>
        <v>49113.8674322079</v>
      </c>
      <c r="R51" s="0" t="n">
        <f aca="false">$M51*F$48 + F$43+F$42</f>
        <v>242405.949127583</v>
      </c>
      <c r="S51" s="0" t="n">
        <f aca="false">$M51*G$48 + G$43+G$42</f>
        <v>139384.795077622</v>
      </c>
      <c r="T51" s="0" t="n">
        <f aca="false">$M51*H$48 + H$43+H$42</f>
        <v>34978.533435403</v>
      </c>
      <c r="U51" s="0" t="e">
        <f aca="false">$M51*I$48 + I$43+I$42</f>
        <v>#VALUE!</v>
      </c>
    </row>
    <row r="52" customFormat="false" ht="15" hidden="false" customHeight="false" outlineLevel="0" collapsed="false">
      <c r="A52" s="0" t="n">
        <f aca="false">A10</f>
        <v>2023</v>
      </c>
      <c r="B52" s="0" t="e">
        <f aca="false">B$44+($L11+B$46*$V$35)/B$45</f>
        <v>#VALUE!</v>
      </c>
      <c r="C52" s="0" t="e">
        <f aca="false">C$44+($G11+C$46*$V$35)/C$45</f>
        <v>#VALUE!</v>
      </c>
      <c r="D52" s="0" t="e">
        <f aca="false">D$44+($G11+D$46*$V$35)/D$45</f>
        <v>#VALUE!</v>
      </c>
      <c r="E52" s="0" t="n">
        <f aca="false">E$44+(E$46*$V$35)/E$45</f>
        <v>0</v>
      </c>
      <c r="F52" s="0" t="n">
        <f aca="false">F$44+(F$46*$V$35)/F$45</f>
        <v>2.7</v>
      </c>
      <c r="G52" s="0" t="n">
        <f aca="false">G$44+(G$46*$V$35)/G$45</f>
        <v>1.35</v>
      </c>
      <c r="H52" s="0" t="n">
        <f aca="false">H$44+(H$46*$V$35)/H$45</f>
        <v>1.8</v>
      </c>
      <c r="I52" s="0" t="e">
        <f aca="false">I$44+($G11+I$46*$V$35)/I$45</f>
        <v>#VALUE!</v>
      </c>
      <c r="M52" s="0" t="n">
        <v>900</v>
      </c>
      <c r="N52" s="0" t="e">
        <f aca="false">$M52*B$48 + B$43+B$42</f>
        <v>#VALUE!</v>
      </c>
      <c r="O52" s="0" t="e">
        <f aca="false">$M52*C$48 + C$43+C$42</f>
        <v>#VALUE!</v>
      </c>
      <c r="P52" s="0" t="e">
        <f aca="false">$M52*D$48 + D$43+D$42</f>
        <v>#VALUE!</v>
      </c>
      <c r="Q52" s="0" t="n">
        <f aca="false">$M52*E$48 + E$43+E$42</f>
        <v>49113.8674322079</v>
      </c>
      <c r="R52" s="0" t="n">
        <f aca="false">$M52*F$48 + F$43+F$42</f>
        <v>243215.949127583</v>
      </c>
      <c r="S52" s="0" t="n">
        <f aca="false">$M52*G$48 + G$43+G$42</f>
        <v>139789.795077622</v>
      </c>
      <c r="T52" s="0" t="n">
        <f aca="false">$M52*H$48 + H$43+H$42</f>
        <v>35518.533435403</v>
      </c>
      <c r="U52" s="0" t="e">
        <f aca="false">$M52*I$48 + I$43+I$42</f>
        <v>#VALUE!</v>
      </c>
    </row>
    <row r="53" customFormat="false" ht="15" hidden="false" customHeight="false" outlineLevel="0" collapsed="false">
      <c r="A53" s="0" t="n">
        <f aca="false">A11</f>
        <v>2024</v>
      </c>
      <c r="B53" s="0" t="e">
        <f aca="false">B$44+($L12+B$46*$V$35)/B$45</f>
        <v>#VALUE!</v>
      </c>
      <c r="C53" s="0" t="e">
        <f aca="false">C$44+($G12+C$46*$V$35)/C$45</f>
        <v>#VALUE!</v>
      </c>
      <c r="D53" s="0" t="e">
        <f aca="false">D$44+($G12+D$46*$V$35)/D$45</f>
        <v>#VALUE!</v>
      </c>
      <c r="E53" s="0" t="n">
        <f aca="false">E$44+(E$46*$V$35)/E$45</f>
        <v>0</v>
      </c>
      <c r="F53" s="0" t="n">
        <f aca="false">F$44+(F$46*$V$35)/F$45</f>
        <v>2.7</v>
      </c>
      <c r="G53" s="0" t="n">
        <f aca="false">G$44+(G$46*$V$35)/G$45</f>
        <v>1.35</v>
      </c>
      <c r="H53" s="0" t="n">
        <f aca="false">H$44+(H$46*$V$35)/H$45</f>
        <v>1.8</v>
      </c>
      <c r="I53" s="0" t="e">
        <f aca="false">I$44+($G12+I$46*$V$35)/I$45</f>
        <v>#VALUE!</v>
      </c>
      <c r="M53" s="0" t="n">
        <v>1200</v>
      </c>
      <c r="N53" s="0" t="e">
        <f aca="false">$M53*B$48 + B$43+B$42</f>
        <v>#VALUE!</v>
      </c>
      <c r="O53" s="0" t="e">
        <f aca="false">$M53*C$48 + C$43+C$42</f>
        <v>#VALUE!</v>
      </c>
      <c r="P53" s="0" t="e">
        <f aca="false">$M53*D$48 + D$43+D$42</f>
        <v>#VALUE!</v>
      </c>
      <c r="Q53" s="0" t="n">
        <f aca="false">$M53*E$48 + E$43+E$42</f>
        <v>49113.8674322079</v>
      </c>
      <c r="R53" s="0" t="n">
        <f aca="false">$M53*F$48 + F$43+F$42</f>
        <v>244025.949127583</v>
      </c>
      <c r="S53" s="0" t="n">
        <f aca="false">$M53*G$48 + G$43+G$42</f>
        <v>140194.795077622</v>
      </c>
      <c r="T53" s="0" t="n">
        <f aca="false">$M53*H$48 + H$43+H$42</f>
        <v>36058.533435403</v>
      </c>
      <c r="U53" s="0" t="e">
        <f aca="false">$M53*I$48 + I$43+I$42</f>
        <v>#VALUE!</v>
      </c>
    </row>
    <row r="54" customFormat="false" ht="15" hidden="false" customHeight="false" outlineLevel="0" collapsed="false">
      <c r="A54" s="0" t="n">
        <f aca="false">A12</f>
        <v>2025</v>
      </c>
      <c r="B54" s="0" t="e">
        <f aca="false">B$44+($L13+B$46*$V$35)/B$45</f>
        <v>#VALUE!</v>
      </c>
      <c r="C54" s="0" t="e">
        <f aca="false">C$44+($G13+C$46*$V$35)/C$45</f>
        <v>#VALUE!</v>
      </c>
      <c r="D54" s="0" t="e">
        <f aca="false">D$44+($G13+D$46*$V$35)/D$45</f>
        <v>#VALUE!</v>
      </c>
      <c r="E54" s="0" t="n">
        <f aca="false">E$44+(E$46*$V$35)/E$45</f>
        <v>0</v>
      </c>
      <c r="F54" s="0" t="n">
        <f aca="false">F$44+(F$46*$V$35)/F$45</f>
        <v>2.7</v>
      </c>
      <c r="G54" s="0" t="n">
        <f aca="false">G$44+(G$46*$V$35)/G$45</f>
        <v>1.35</v>
      </c>
      <c r="H54" s="0" t="n">
        <f aca="false">H$44+(H$46*$V$35)/H$45</f>
        <v>1.8</v>
      </c>
      <c r="I54" s="0" t="e">
        <f aca="false">I$44+($G13+I$46*$V$35)/I$45</f>
        <v>#VALUE!</v>
      </c>
      <c r="M54" s="0" t="n">
        <v>1500</v>
      </c>
      <c r="N54" s="0" t="e">
        <f aca="false">$M54*B$48 + B$43+B$42</f>
        <v>#VALUE!</v>
      </c>
      <c r="O54" s="0" t="e">
        <f aca="false">$M54*C$48 + C$43+C$42</f>
        <v>#VALUE!</v>
      </c>
      <c r="P54" s="0" t="e">
        <f aca="false">$M54*D$48 + D$43+D$42</f>
        <v>#VALUE!</v>
      </c>
      <c r="Q54" s="0" t="n">
        <f aca="false">$M54*E$48 + E$43+E$42</f>
        <v>49113.8674322079</v>
      </c>
      <c r="R54" s="0" t="n">
        <f aca="false">$M54*F$48 + F$43+F$42</f>
        <v>244835.949127583</v>
      </c>
      <c r="S54" s="0" t="n">
        <f aca="false">$M54*G$48 + G$43+G$42</f>
        <v>140599.795077622</v>
      </c>
      <c r="T54" s="0" t="n">
        <f aca="false">$M54*H$48 + H$43+H$42</f>
        <v>36598.533435403</v>
      </c>
      <c r="U54" s="0" t="e">
        <f aca="false">$M54*I$48 + I$43+I$42</f>
        <v>#VALUE!</v>
      </c>
    </row>
    <row r="55" customFormat="false" ht="15" hidden="false" customHeight="false" outlineLevel="0" collapsed="false">
      <c r="A55" s="0" t="n">
        <f aca="false">A13</f>
        <v>2026</v>
      </c>
      <c r="B55" s="0" t="e">
        <f aca="false">B$44+($L14+B$46*$V$35)/B$45</f>
        <v>#VALUE!</v>
      </c>
      <c r="C55" s="0" t="e">
        <f aca="false">C$44+($G14+C$46*$V$35)/C$45</f>
        <v>#VALUE!</v>
      </c>
      <c r="D55" s="0" t="e">
        <f aca="false">D$44+($G14+D$46*$V$35)/D$45</f>
        <v>#VALUE!</v>
      </c>
      <c r="E55" s="0" t="n">
        <f aca="false">E$44+(E$46*$V$35)/E$45</f>
        <v>0</v>
      </c>
      <c r="F55" s="0" t="n">
        <f aca="false">F$44+(F$46*$V$35)/F$45</f>
        <v>2.7</v>
      </c>
      <c r="G55" s="0" t="n">
        <f aca="false">G$44+(G$46*$V$35)/G$45</f>
        <v>1.35</v>
      </c>
      <c r="H55" s="0" t="n">
        <f aca="false">H$44+(H$46*$V$35)/H$45</f>
        <v>1.8</v>
      </c>
      <c r="I55" s="0" t="e">
        <f aca="false">I$44+($G14+I$46*$V$35)/I$45</f>
        <v>#VALUE!</v>
      </c>
      <c r="M55" s="0" t="n">
        <v>1800</v>
      </c>
      <c r="N55" s="0" t="e">
        <f aca="false">$M55*B$48 + B$43+B$42</f>
        <v>#VALUE!</v>
      </c>
      <c r="O55" s="0" t="e">
        <f aca="false">$M55*C$48 + C$43+C$42</f>
        <v>#VALUE!</v>
      </c>
      <c r="P55" s="0" t="e">
        <f aca="false">$M55*D$48 + D$43+D$42</f>
        <v>#VALUE!</v>
      </c>
      <c r="Q55" s="0" t="n">
        <f aca="false">$M55*E$48 + E$43+E$42</f>
        <v>49113.8674322079</v>
      </c>
      <c r="R55" s="0" t="n">
        <f aca="false">$M55*F$48 + F$43+F$42</f>
        <v>245645.949127583</v>
      </c>
      <c r="S55" s="0" t="n">
        <f aca="false">$M55*G$48 + G$43+G$42</f>
        <v>141004.795077622</v>
      </c>
      <c r="T55" s="0" t="n">
        <f aca="false">$M55*H$48 + H$43+H$42</f>
        <v>37138.533435403</v>
      </c>
      <c r="U55" s="0" t="e">
        <f aca="false">$M55*I$48 + I$43+I$42</f>
        <v>#VALUE!</v>
      </c>
    </row>
    <row r="56" customFormat="false" ht="15" hidden="false" customHeight="false" outlineLevel="0" collapsed="false">
      <c r="A56" s="0" t="n">
        <f aca="false">A14</f>
        <v>2027</v>
      </c>
      <c r="B56" s="0" t="e">
        <f aca="false">B$44+($L15+B$46*$V$35)/B$45</f>
        <v>#VALUE!</v>
      </c>
      <c r="C56" s="0" t="e">
        <f aca="false">C$44+($G15+C$46*$V$35)/C$45</f>
        <v>#VALUE!</v>
      </c>
      <c r="D56" s="0" t="e">
        <f aca="false">D$44+($G15+D$46*$V$35)/D$45</f>
        <v>#VALUE!</v>
      </c>
      <c r="E56" s="0" t="n">
        <f aca="false">E$44+(E$46*$V$35)/E$45</f>
        <v>0</v>
      </c>
      <c r="F56" s="0" t="n">
        <f aca="false">F$44+(F$46*$V$35)/F$45</f>
        <v>2.7</v>
      </c>
      <c r="G56" s="0" t="n">
        <f aca="false">G$44+(G$46*$V$35)/G$45</f>
        <v>1.35</v>
      </c>
      <c r="H56" s="0" t="n">
        <f aca="false">H$44+(H$46*$V$35)/H$45</f>
        <v>1.8</v>
      </c>
      <c r="I56" s="0" t="e">
        <f aca="false">I$44+($G15+I$46*$V$35)/I$45</f>
        <v>#VALUE!</v>
      </c>
      <c r="M56" s="0" t="n">
        <v>2100</v>
      </c>
      <c r="N56" s="0" t="e">
        <f aca="false">$M56*B$48 + B$43+B$42</f>
        <v>#VALUE!</v>
      </c>
      <c r="O56" s="0" t="e">
        <f aca="false">$M56*C$48 + C$43+C$42</f>
        <v>#VALUE!</v>
      </c>
      <c r="P56" s="0" t="e">
        <f aca="false">$M56*D$48 + D$43+D$42</f>
        <v>#VALUE!</v>
      </c>
      <c r="Q56" s="0" t="n">
        <f aca="false">$M56*E$48 + E$43+E$42</f>
        <v>49113.8674322079</v>
      </c>
      <c r="R56" s="0" t="n">
        <f aca="false">$M56*F$48 + F$43+F$42</f>
        <v>246455.949127583</v>
      </c>
      <c r="S56" s="0" t="n">
        <f aca="false">$M56*G$48 + G$43+G$42</f>
        <v>141409.795077622</v>
      </c>
      <c r="T56" s="0" t="n">
        <f aca="false">$M56*H$48 + H$43+H$42</f>
        <v>37678.533435403</v>
      </c>
      <c r="U56" s="0" t="e">
        <f aca="false">$M56*I$48 + I$43+I$42</f>
        <v>#VALUE!</v>
      </c>
    </row>
    <row r="57" customFormat="false" ht="15" hidden="false" customHeight="false" outlineLevel="0" collapsed="false">
      <c r="A57" s="0" t="n">
        <f aca="false">A15</f>
        <v>2028</v>
      </c>
      <c r="B57" s="0" t="e">
        <f aca="false">B$44+($L16+B$46*$V$35)/B$45</f>
        <v>#VALUE!</v>
      </c>
      <c r="C57" s="0" t="e">
        <f aca="false">C$44+($G16+C$46*$V$35)/C$45</f>
        <v>#VALUE!</v>
      </c>
      <c r="D57" s="0" t="e">
        <f aca="false">D$44+($G16+D$46*$V$35)/D$45</f>
        <v>#VALUE!</v>
      </c>
      <c r="E57" s="0" t="n">
        <f aca="false">E$44+(E$46*$V$35)/E$45</f>
        <v>0</v>
      </c>
      <c r="F57" s="0" t="n">
        <f aca="false">F$44+(F$46*$V$35)/F$45</f>
        <v>2.7</v>
      </c>
      <c r="G57" s="0" t="n">
        <f aca="false">G$44+(G$46*$V$35)/G$45</f>
        <v>1.35</v>
      </c>
      <c r="H57" s="0" t="n">
        <f aca="false">H$44+(H$46*$V$35)/H$45</f>
        <v>1.8</v>
      </c>
      <c r="I57" s="0" t="e">
        <f aca="false">I$44+($G16+I$46*$V$35)/I$45</f>
        <v>#VALUE!</v>
      </c>
      <c r="M57" s="0" t="n">
        <v>2400</v>
      </c>
      <c r="N57" s="0" t="e">
        <f aca="false">$M57*B$48 + B$43+B$42</f>
        <v>#VALUE!</v>
      </c>
      <c r="O57" s="0" t="e">
        <f aca="false">$M57*C$48 + C$43+C$42</f>
        <v>#VALUE!</v>
      </c>
      <c r="P57" s="0" t="e">
        <f aca="false">$M57*D$48 + D$43+D$42</f>
        <v>#VALUE!</v>
      </c>
      <c r="Q57" s="0" t="n">
        <f aca="false">$M57*E$48 + E$43+E$42</f>
        <v>49113.8674322079</v>
      </c>
      <c r="R57" s="0" t="n">
        <f aca="false">$M57*F$48 + F$43+F$42</f>
        <v>247265.949127583</v>
      </c>
      <c r="S57" s="0" t="n">
        <f aca="false">$M57*G$48 + G$43+G$42</f>
        <v>141814.795077622</v>
      </c>
      <c r="T57" s="0" t="n">
        <f aca="false">$M57*H$48 + H$43+H$42</f>
        <v>38218.533435403</v>
      </c>
      <c r="U57" s="0" t="e">
        <f aca="false">$M57*I$48 + I$43+I$42</f>
        <v>#VALUE!</v>
      </c>
    </row>
    <row r="58" customFormat="false" ht="15" hidden="false" customHeight="false" outlineLevel="0" collapsed="false">
      <c r="A58" s="0" t="n">
        <f aca="false">A16</f>
        <v>2029</v>
      </c>
      <c r="B58" s="0" t="e">
        <f aca="false">B$44+($L17+B$46*$V$35)/B$45</f>
        <v>#VALUE!</v>
      </c>
      <c r="C58" s="0" t="e">
        <f aca="false">C$44+($G17+C$46*$V$35)/C$45</f>
        <v>#VALUE!</v>
      </c>
      <c r="D58" s="0" t="e">
        <f aca="false">D$44+($G17+D$46*$V$35)/D$45</f>
        <v>#VALUE!</v>
      </c>
      <c r="E58" s="0" t="n">
        <f aca="false">E$44+(E$46*$V$35)/E$45</f>
        <v>0</v>
      </c>
      <c r="F58" s="0" t="n">
        <f aca="false">F$44+(F$46*$V$35)/F$45</f>
        <v>2.7</v>
      </c>
      <c r="G58" s="0" t="n">
        <f aca="false">G$44+(G$46*$V$35)/G$45</f>
        <v>1.35</v>
      </c>
      <c r="H58" s="0" t="n">
        <f aca="false">H$44+(H$46*$V$35)/H$45</f>
        <v>1.8</v>
      </c>
      <c r="I58" s="0" t="e">
        <f aca="false">I$44+($G17+I$46*$V$35)/I$45</f>
        <v>#VALUE!</v>
      </c>
      <c r="M58" s="0" t="n">
        <v>2700</v>
      </c>
      <c r="N58" s="0" t="e">
        <f aca="false">$M58*B$48 + B$43+B$42</f>
        <v>#VALUE!</v>
      </c>
      <c r="O58" s="0" t="e">
        <f aca="false">$M58*C$48 + C$43+C$42</f>
        <v>#VALUE!</v>
      </c>
      <c r="P58" s="0" t="e">
        <f aca="false">$M58*D$48 + D$43+D$42</f>
        <v>#VALUE!</v>
      </c>
      <c r="Q58" s="0" t="n">
        <f aca="false">$M58*E$48 + E$43+E$42</f>
        <v>49113.8674322079</v>
      </c>
      <c r="R58" s="0" t="n">
        <f aca="false">$M58*F$48 + F$43+F$42</f>
        <v>248075.949127583</v>
      </c>
      <c r="S58" s="0" t="n">
        <f aca="false">$M58*G$48 + G$43+G$42</f>
        <v>142219.795077622</v>
      </c>
      <c r="T58" s="0" t="n">
        <f aca="false">$M58*H$48 + H$43+H$42</f>
        <v>38758.533435403</v>
      </c>
      <c r="U58" s="0" t="e">
        <f aca="false">$M58*I$48 + I$43+I$42</f>
        <v>#VALUE!</v>
      </c>
    </row>
    <row r="59" customFormat="false" ht="15" hidden="false" customHeight="false" outlineLevel="0" collapsed="false">
      <c r="A59" s="0" t="n">
        <f aca="false">A17</f>
        <v>2030</v>
      </c>
      <c r="B59" s="0" t="e">
        <f aca="false">B$44+($L18+B$46*$V$35)/B$45</f>
        <v>#VALUE!</v>
      </c>
      <c r="C59" s="0" t="e">
        <f aca="false">C$44+($G18+C$46*$V$35)/C$45</f>
        <v>#VALUE!</v>
      </c>
      <c r="D59" s="0" t="e">
        <f aca="false">D$44+($G18+D$46*$V$35)/D$45</f>
        <v>#VALUE!</v>
      </c>
      <c r="E59" s="0" t="n">
        <f aca="false">E$44+(E$46*$V$35)/E$45</f>
        <v>0</v>
      </c>
      <c r="F59" s="0" t="n">
        <f aca="false">F$44+(F$46*$V$35)/F$45</f>
        <v>2.7</v>
      </c>
      <c r="G59" s="0" t="n">
        <f aca="false">G$44+(G$46*$V$35)/G$45</f>
        <v>1.35</v>
      </c>
      <c r="H59" s="0" t="n">
        <f aca="false">H$44+(H$46*$V$35)/H$45</f>
        <v>1.8</v>
      </c>
      <c r="I59" s="0" t="e">
        <f aca="false">I$44+($G18+I$46*$V$35)/I$45</f>
        <v>#VALUE!</v>
      </c>
      <c r="M59" s="0" t="n">
        <v>3000</v>
      </c>
      <c r="N59" s="0" t="e">
        <f aca="false">$M59*B$48 + B$43+B$42</f>
        <v>#VALUE!</v>
      </c>
      <c r="O59" s="0" t="e">
        <f aca="false">$M59*C$48 + C$43+C$42</f>
        <v>#VALUE!</v>
      </c>
      <c r="P59" s="0" t="e">
        <f aca="false">$M59*D$48 + D$43+D$42</f>
        <v>#VALUE!</v>
      </c>
      <c r="Q59" s="0" t="n">
        <f aca="false">$M59*E$48 + E$43+E$42</f>
        <v>49113.8674322079</v>
      </c>
      <c r="R59" s="0" t="n">
        <f aca="false">$M59*F$48 + F$43+F$42</f>
        <v>248885.949127583</v>
      </c>
      <c r="S59" s="0" t="n">
        <f aca="false">$M59*G$48 + G$43+G$42</f>
        <v>142624.795077622</v>
      </c>
      <c r="T59" s="0" t="n">
        <f aca="false">$M59*H$48 + H$43+H$42</f>
        <v>39298.533435403</v>
      </c>
      <c r="U59" s="0" t="e">
        <f aca="false">$M59*I$48 + I$43+I$42</f>
        <v>#VALUE!</v>
      </c>
    </row>
    <row r="60" customFormat="false" ht="15" hidden="false" customHeight="false" outlineLevel="0" collapsed="false">
      <c r="A60" s="0" t="n">
        <f aca="false">A18</f>
        <v>2031</v>
      </c>
      <c r="B60" s="0" t="e">
        <f aca="false">B$44+($L19+B$46*$V$35)/B$45</f>
        <v>#VALUE!</v>
      </c>
      <c r="C60" s="0" t="e">
        <f aca="false">C$44+($G19+C$46*$V$35)/C$45</f>
        <v>#VALUE!</v>
      </c>
      <c r="D60" s="0" t="e">
        <f aca="false">D$44+($G19+D$46*$V$35)/D$45</f>
        <v>#VALUE!</v>
      </c>
      <c r="E60" s="0" t="n">
        <f aca="false">E$44+(E$46*$V$35)/E$45</f>
        <v>0</v>
      </c>
      <c r="F60" s="0" t="n">
        <f aca="false">F$44+(F$46*$V$35)/F$45</f>
        <v>2.7</v>
      </c>
      <c r="G60" s="0" t="n">
        <f aca="false">G$44+(G$46*$V$35)/G$45</f>
        <v>1.35</v>
      </c>
      <c r="H60" s="0" t="n">
        <f aca="false">H$44+(H$46*$V$35)/H$45</f>
        <v>1.8</v>
      </c>
      <c r="I60" s="0" t="e">
        <f aca="false">I$44+($G19+I$46*$V$35)/I$45</f>
        <v>#VALUE!</v>
      </c>
      <c r="M60" s="0" t="n">
        <v>3300</v>
      </c>
      <c r="N60" s="0" t="e">
        <f aca="false">$M60*B$48 + B$43+B$42</f>
        <v>#VALUE!</v>
      </c>
      <c r="O60" s="0" t="e">
        <f aca="false">$M60*C$48 + C$43+C$42</f>
        <v>#VALUE!</v>
      </c>
      <c r="P60" s="0" t="e">
        <f aca="false">$M60*D$48 + D$43+D$42</f>
        <v>#VALUE!</v>
      </c>
      <c r="Q60" s="0" t="n">
        <f aca="false">$M60*E$48 + E$43+E$42</f>
        <v>49113.8674322079</v>
      </c>
      <c r="R60" s="0" t="n">
        <f aca="false">$M60*F$48 + F$43+F$42</f>
        <v>249695.949127583</v>
      </c>
      <c r="S60" s="0" t="n">
        <f aca="false">$M60*G$48 + G$43+G$42</f>
        <v>143029.795077622</v>
      </c>
      <c r="T60" s="0" t="n">
        <f aca="false">$M60*H$48 + H$43+H$42</f>
        <v>39838.533435403</v>
      </c>
      <c r="U60" s="0" t="e">
        <f aca="false">$M60*I$48 + I$43+I$42</f>
        <v>#VALUE!</v>
      </c>
    </row>
    <row r="61" customFormat="false" ht="15" hidden="false" customHeight="false" outlineLevel="0" collapsed="false">
      <c r="A61" s="0" t="n">
        <f aca="false">A19</f>
        <v>2032</v>
      </c>
      <c r="B61" s="0" t="e">
        <f aca="false">B$44+($L20+B$46*$V$35)/B$45</f>
        <v>#VALUE!</v>
      </c>
      <c r="C61" s="0" t="e">
        <f aca="false">C$44+($G20+C$46*$V$35)/C$45</f>
        <v>#VALUE!</v>
      </c>
      <c r="D61" s="0" t="e">
        <f aca="false">D$44+($G20+D$46*$V$35)/D$45</f>
        <v>#VALUE!</v>
      </c>
      <c r="E61" s="0" t="n">
        <f aca="false">E$44+(E$46*$V$35)/E$45</f>
        <v>0</v>
      </c>
      <c r="F61" s="0" t="n">
        <f aca="false">F$44+(F$46*$V$35)/F$45</f>
        <v>2.7</v>
      </c>
      <c r="G61" s="0" t="n">
        <f aca="false">G$44+(G$46*$V$35)/G$45</f>
        <v>1.35</v>
      </c>
      <c r="H61" s="0" t="n">
        <f aca="false">H$44+(H$46*$V$35)/H$45</f>
        <v>1.8</v>
      </c>
      <c r="I61" s="0" t="e">
        <f aca="false">I$44+($G20+I$46*$V$35)/I$45</f>
        <v>#VALUE!</v>
      </c>
      <c r="M61" s="0" t="n">
        <v>3600</v>
      </c>
      <c r="N61" s="0" t="e">
        <f aca="false">$M61*B$48 + B$43+B$42</f>
        <v>#VALUE!</v>
      </c>
      <c r="O61" s="0" t="e">
        <f aca="false">$M61*C$48 + C$43+C$42</f>
        <v>#VALUE!</v>
      </c>
      <c r="P61" s="0" t="e">
        <f aca="false">$M61*D$48 + D$43+D$42</f>
        <v>#VALUE!</v>
      </c>
      <c r="Q61" s="0" t="n">
        <f aca="false">$M61*E$48 + E$43+E$42</f>
        <v>49113.8674322079</v>
      </c>
      <c r="R61" s="0" t="n">
        <f aca="false">$M61*F$48 + F$43+F$42</f>
        <v>250505.949127583</v>
      </c>
      <c r="S61" s="0" t="n">
        <f aca="false">$M61*G$48 + G$43+G$42</f>
        <v>143434.795077622</v>
      </c>
      <c r="T61" s="0" t="n">
        <f aca="false">$M61*H$48 + H$43+H$42</f>
        <v>40378.533435403</v>
      </c>
      <c r="U61" s="0" t="e">
        <f aca="false">$M61*I$48 + I$43+I$42</f>
        <v>#VALUE!</v>
      </c>
    </row>
    <row r="62" customFormat="false" ht="15" hidden="false" customHeight="false" outlineLevel="0" collapsed="false">
      <c r="A62" s="0" t="n">
        <f aca="false">A20</f>
        <v>2033</v>
      </c>
      <c r="B62" s="0" t="e">
        <f aca="false">B$44+($L21+B$46*$V$35)/B$45</f>
        <v>#VALUE!</v>
      </c>
      <c r="C62" s="0" t="e">
        <f aca="false">C$44+($G21+C$46*$V$35)/C$45</f>
        <v>#VALUE!</v>
      </c>
      <c r="D62" s="0" t="e">
        <f aca="false">D$44+($G21+D$46*$V$35)/D$45</f>
        <v>#VALUE!</v>
      </c>
      <c r="E62" s="0" t="n">
        <f aca="false">E$44+(E$46*$V$35)/E$45</f>
        <v>0</v>
      </c>
      <c r="F62" s="0" t="n">
        <f aca="false">F$44+(F$46*$V$35)/F$45</f>
        <v>2.7</v>
      </c>
      <c r="G62" s="0" t="n">
        <f aca="false">G$44+(G$46*$V$35)/G$45</f>
        <v>1.35</v>
      </c>
      <c r="H62" s="0" t="n">
        <f aca="false">H$44+(H$46*$V$35)/H$45</f>
        <v>1.8</v>
      </c>
      <c r="I62" s="0" t="e">
        <f aca="false">I$44+($G21+I$46*$V$35)/I$45</f>
        <v>#VALUE!</v>
      </c>
      <c r="M62" s="0" t="n">
        <v>3900</v>
      </c>
      <c r="N62" s="0" t="e">
        <f aca="false">$M62*B$48 + B$43+B$42</f>
        <v>#VALUE!</v>
      </c>
      <c r="O62" s="0" t="e">
        <f aca="false">$M62*C$48 + C$43+C$42</f>
        <v>#VALUE!</v>
      </c>
      <c r="P62" s="0" t="e">
        <f aca="false">$M62*D$48 + D$43+D$42</f>
        <v>#VALUE!</v>
      </c>
      <c r="Q62" s="0" t="n">
        <f aca="false">$M62*E$48 + E$43+E$42</f>
        <v>49113.8674322079</v>
      </c>
      <c r="R62" s="0" t="n">
        <f aca="false">$M62*F$48 + F$43+F$42</f>
        <v>251315.949127583</v>
      </c>
      <c r="S62" s="0" t="n">
        <f aca="false">$M62*G$48 + G$43+G$42</f>
        <v>143839.795077622</v>
      </c>
      <c r="T62" s="0" t="n">
        <f aca="false">$M62*H$48 + H$43+H$42</f>
        <v>40918.533435403</v>
      </c>
      <c r="U62" s="0" t="e">
        <f aca="false">$M62*I$48 + I$43+I$42</f>
        <v>#VALUE!</v>
      </c>
    </row>
    <row r="63" customFormat="false" ht="15" hidden="false" customHeight="false" outlineLevel="0" collapsed="false">
      <c r="A63" s="0" t="n">
        <f aca="false">A21</f>
        <v>2034</v>
      </c>
      <c r="B63" s="0" t="e">
        <f aca="false">B$44+($L22+B$46*$V$35)/B$45</f>
        <v>#VALUE!</v>
      </c>
      <c r="C63" s="0" t="e">
        <f aca="false">C$44+($G22+C$46*$V$35)/C$45</f>
        <v>#VALUE!</v>
      </c>
      <c r="D63" s="0" t="e">
        <f aca="false">D$44+($G22+D$46*$V$35)/D$45</f>
        <v>#VALUE!</v>
      </c>
      <c r="E63" s="0" t="n">
        <f aca="false">E$44+(E$46*$V$35)/E$45</f>
        <v>0</v>
      </c>
      <c r="F63" s="0" t="n">
        <f aca="false">F$44+(F$46*$V$35)/F$45</f>
        <v>2.7</v>
      </c>
      <c r="G63" s="0" t="n">
        <f aca="false">G$44+(G$46*$V$35)/G$45</f>
        <v>1.35</v>
      </c>
      <c r="H63" s="0" t="n">
        <f aca="false">H$44+(H$46*$V$35)/H$45</f>
        <v>1.8</v>
      </c>
      <c r="I63" s="0" t="e">
        <f aca="false">I$44+($G22+I$46*$V$35)/I$45</f>
        <v>#VALUE!</v>
      </c>
      <c r="M63" s="0" t="n">
        <v>4200</v>
      </c>
      <c r="N63" s="0" t="e">
        <f aca="false">$M63*B$48 + B$43+B$42</f>
        <v>#VALUE!</v>
      </c>
      <c r="O63" s="0" t="e">
        <f aca="false">$M63*C$48 + C$43+C$42</f>
        <v>#VALUE!</v>
      </c>
      <c r="P63" s="0" t="e">
        <f aca="false">$M63*D$48 + D$43+D$42</f>
        <v>#VALUE!</v>
      </c>
      <c r="Q63" s="0" t="n">
        <f aca="false">$M63*E$48 + E$43+E$42</f>
        <v>49113.8674322079</v>
      </c>
      <c r="R63" s="0" t="n">
        <f aca="false">$M63*F$48 + F$43+F$42</f>
        <v>252125.949127583</v>
      </c>
      <c r="S63" s="0" t="n">
        <f aca="false">$M63*G$48 + G$43+G$42</f>
        <v>144244.795077622</v>
      </c>
      <c r="T63" s="0" t="n">
        <f aca="false">$M63*H$48 + H$43+H$42</f>
        <v>41458.533435403</v>
      </c>
      <c r="U63" s="0" t="e">
        <f aca="false">$M63*I$48 + I$43+I$42</f>
        <v>#VALUE!</v>
      </c>
    </row>
    <row r="64" customFormat="false" ht="15" hidden="false" customHeight="false" outlineLevel="0" collapsed="false">
      <c r="A64" s="0" t="n">
        <f aca="false">A22</f>
        <v>2035</v>
      </c>
      <c r="B64" s="0" t="e">
        <f aca="false">B$44+($L23+B$46*$V$35)/B$45</f>
        <v>#VALUE!</v>
      </c>
      <c r="C64" s="0" t="e">
        <f aca="false">C$44+($G23+C$46*$V$35)/C$45</f>
        <v>#VALUE!</v>
      </c>
      <c r="D64" s="0" t="e">
        <f aca="false">D$44+($G23+D$46*$V$35)/D$45</f>
        <v>#VALUE!</v>
      </c>
      <c r="E64" s="0" t="n">
        <f aca="false">E$44+(E$46*$V$35)/E$45</f>
        <v>0</v>
      </c>
      <c r="F64" s="0" t="n">
        <f aca="false">F$44+(F$46*$V$35)/F$45</f>
        <v>2.7</v>
      </c>
      <c r="G64" s="0" t="n">
        <f aca="false">G$44+(G$46*$V$35)/G$45</f>
        <v>1.35</v>
      </c>
      <c r="H64" s="0" t="n">
        <f aca="false">H$44+(H$46*$V$35)/H$45</f>
        <v>1.8</v>
      </c>
      <c r="I64" s="0" t="e">
        <f aca="false">I$44+($G23+I$46*$V$35)/I$45</f>
        <v>#VALUE!</v>
      </c>
      <c r="M64" s="0" t="n">
        <v>4500</v>
      </c>
      <c r="N64" s="0" t="e">
        <f aca="false">$M64*B$48 + B$43+B$42</f>
        <v>#VALUE!</v>
      </c>
      <c r="O64" s="0" t="e">
        <f aca="false">$M64*C$48 + C$43+C$42</f>
        <v>#VALUE!</v>
      </c>
      <c r="P64" s="0" t="e">
        <f aca="false">$M64*D$48 + D$43+D$42</f>
        <v>#VALUE!</v>
      </c>
      <c r="Q64" s="0" t="n">
        <f aca="false">$M64*E$48 + E$43+E$42</f>
        <v>49113.8674322079</v>
      </c>
      <c r="R64" s="0" t="n">
        <f aca="false">$M64*F$48 + F$43+F$42</f>
        <v>252935.949127583</v>
      </c>
      <c r="S64" s="0" t="n">
        <f aca="false">$M64*G$48 + G$43+G$42</f>
        <v>144649.795077622</v>
      </c>
      <c r="T64" s="0" t="n">
        <f aca="false">$M64*H$48 + H$43+H$42</f>
        <v>41998.533435403</v>
      </c>
      <c r="U64" s="0" t="e">
        <f aca="false">$M64*I$48 + I$43+I$42</f>
        <v>#VALUE!</v>
      </c>
    </row>
    <row r="65" customFormat="false" ht="15" hidden="false" customHeight="false" outlineLevel="0" collapsed="false">
      <c r="A65" s="0" t="n">
        <f aca="false">A23</f>
        <v>2036</v>
      </c>
      <c r="B65" s="0" t="e">
        <f aca="false">B$44+($L24+B$46*$V$35)/B$45</f>
        <v>#VALUE!</v>
      </c>
      <c r="C65" s="0" t="e">
        <f aca="false">C$44+($G24+C$46*$V$35)/C$45</f>
        <v>#VALUE!</v>
      </c>
      <c r="D65" s="0" t="e">
        <f aca="false">D$44+($G24+D$46*$V$35)/D$45</f>
        <v>#VALUE!</v>
      </c>
      <c r="E65" s="0" t="n">
        <f aca="false">E$44+(E$46*$V$35)/E$45</f>
        <v>0</v>
      </c>
      <c r="F65" s="0" t="n">
        <f aca="false">F$44+(F$46*$V$35)/F$45</f>
        <v>2.7</v>
      </c>
      <c r="G65" s="0" t="n">
        <f aca="false">G$44+(G$46*$V$35)/G$45</f>
        <v>1.35</v>
      </c>
      <c r="H65" s="0" t="n">
        <f aca="false">H$44+(H$46*$V$35)/H$45</f>
        <v>1.8</v>
      </c>
      <c r="I65" s="0" t="e">
        <f aca="false">I$44+($G24+I$46*$V$35)/I$45</f>
        <v>#VALUE!</v>
      </c>
      <c r="M65" s="0" t="n">
        <v>4800</v>
      </c>
      <c r="N65" s="0" t="e">
        <f aca="false">$M65*B$48 + B$43+B$42</f>
        <v>#VALUE!</v>
      </c>
      <c r="O65" s="0" t="e">
        <f aca="false">$M65*C$48 + C$43+C$42</f>
        <v>#VALUE!</v>
      </c>
      <c r="P65" s="0" t="e">
        <f aca="false">$M65*D$48 + D$43+D$42</f>
        <v>#VALUE!</v>
      </c>
      <c r="Q65" s="0" t="n">
        <f aca="false">$M65*E$48 + E$43+E$42</f>
        <v>49113.8674322079</v>
      </c>
      <c r="R65" s="0" t="n">
        <f aca="false">$M65*F$48 + F$43+F$42</f>
        <v>253745.949127583</v>
      </c>
      <c r="S65" s="0" t="n">
        <f aca="false">$M65*G$48 + G$43+G$42</f>
        <v>145054.795077622</v>
      </c>
      <c r="T65" s="0" t="n">
        <f aca="false">$M65*H$48 + H$43+H$42</f>
        <v>42538.533435403</v>
      </c>
      <c r="U65" s="0" t="e">
        <f aca="false">$M65*I$48 + I$43+I$42</f>
        <v>#VALUE!</v>
      </c>
    </row>
    <row r="66" customFormat="false" ht="15" hidden="false" customHeight="false" outlineLevel="0" collapsed="false">
      <c r="A66" s="0" t="n">
        <f aca="false">A24</f>
        <v>2037</v>
      </c>
      <c r="B66" s="0" t="e">
        <f aca="false">B$44+($L25+B$46*$V$35)/B$45</f>
        <v>#VALUE!</v>
      </c>
      <c r="C66" s="0" t="e">
        <f aca="false">C$44+($G25+C$46*$V$35)/C$45</f>
        <v>#VALUE!</v>
      </c>
      <c r="D66" s="0" t="e">
        <f aca="false">D$44+($G25+D$46*$V$35)/D$45</f>
        <v>#VALUE!</v>
      </c>
      <c r="E66" s="0" t="n">
        <f aca="false">E$44+(E$46*$V$35)/E$45</f>
        <v>0</v>
      </c>
      <c r="F66" s="0" t="n">
        <f aca="false">F$44+(F$46*$V$35)/F$45</f>
        <v>2.7</v>
      </c>
      <c r="G66" s="0" t="n">
        <f aca="false">G$44+(G$46*$V$35)/G$45</f>
        <v>1.35</v>
      </c>
      <c r="H66" s="0" t="n">
        <f aca="false">H$44+(H$46*$V$35)/H$45</f>
        <v>1.8</v>
      </c>
      <c r="I66" s="0" t="e">
        <f aca="false">I$44+($G25+I$46*$V$35)/I$45</f>
        <v>#VALUE!</v>
      </c>
      <c r="M66" s="0" t="n">
        <v>5100</v>
      </c>
      <c r="N66" s="0" t="e">
        <f aca="false">$M66*B$48 + B$43+B$42</f>
        <v>#VALUE!</v>
      </c>
      <c r="O66" s="0" t="e">
        <f aca="false">$M66*C$48 + C$43+C$42</f>
        <v>#VALUE!</v>
      </c>
      <c r="P66" s="0" t="e">
        <f aca="false">$M66*D$48 + D$43+D$42</f>
        <v>#VALUE!</v>
      </c>
      <c r="Q66" s="0" t="n">
        <f aca="false">$M66*E$48 + E$43+E$42</f>
        <v>49113.8674322079</v>
      </c>
      <c r="R66" s="0" t="n">
        <f aca="false">$M66*F$48 + F$43+F$42</f>
        <v>254555.949127583</v>
      </c>
      <c r="S66" s="0" t="n">
        <f aca="false">$M66*G$48 + G$43+G$42</f>
        <v>145459.795077622</v>
      </c>
      <c r="T66" s="0" t="n">
        <f aca="false">$M66*H$48 + H$43+H$42</f>
        <v>43078.533435403</v>
      </c>
      <c r="U66" s="0" t="e">
        <f aca="false">$M66*I$48 + I$43+I$42</f>
        <v>#VALUE!</v>
      </c>
    </row>
    <row r="67" customFormat="false" ht="15" hidden="false" customHeight="false" outlineLevel="0" collapsed="false">
      <c r="A67" s="0" t="n">
        <f aca="false">A25</f>
        <v>2038</v>
      </c>
      <c r="B67" s="0" t="e">
        <f aca="false">B$44+($L26+B$46*$V$35)/B$45</f>
        <v>#VALUE!</v>
      </c>
      <c r="C67" s="0" t="e">
        <f aca="false">C$44+($G26+C$46*$V$35)/C$45</f>
        <v>#VALUE!</v>
      </c>
      <c r="D67" s="0" t="e">
        <f aca="false">D$44+($G26+D$46*$V$35)/D$45</f>
        <v>#VALUE!</v>
      </c>
      <c r="E67" s="0" t="n">
        <f aca="false">E$44+(E$46*$V$35)/E$45</f>
        <v>0</v>
      </c>
      <c r="F67" s="0" t="n">
        <f aca="false">F$44+(F$46*$V$35)/F$45</f>
        <v>2.7</v>
      </c>
      <c r="G67" s="0" t="n">
        <f aca="false">G$44+(G$46*$V$35)/G$45</f>
        <v>1.35</v>
      </c>
      <c r="H67" s="0" t="n">
        <f aca="false">H$44+(H$46*$V$35)/H$45</f>
        <v>1.8</v>
      </c>
      <c r="I67" s="0" t="e">
        <f aca="false">I$44+($G26+I$46*$V$35)/I$45</f>
        <v>#VALUE!</v>
      </c>
      <c r="M67" s="0" t="n">
        <v>5400</v>
      </c>
      <c r="N67" s="0" t="e">
        <f aca="false">$M67*B$48 + B$43+B$42</f>
        <v>#VALUE!</v>
      </c>
      <c r="O67" s="0" t="e">
        <f aca="false">$M67*C$48 + C$43+C$42</f>
        <v>#VALUE!</v>
      </c>
      <c r="P67" s="0" t="e">
        <f aca="false">$M67*D$48 + D$43+D$42</f>
        <v>#VALUE!</v>
      </c>
      <c r="Q67" s="0" t="n">
        <f aca="false">$M67*E$48 + E$43+E$42</f>
        <v>49113.8674322079</v>
      </c>
      <c r="R67" s="0" t="n">
        <f aca="false">$M67*F$48 + F$43+F$42</f>
        <v>255365.949127583</v>
      </c>
      <c r="S67" s="0" t="n">
        <f aca="false">$M67*G$48 + G$43+G$42</f>
        <v>145864.795077622</v>
      </c>
      <c r="T67" s="0" t="n">
        <f aca="false">$M67*H$48 + H$43+H$42</f>
        <v>43618.533435403</v>
      </c>
      <c r="U67" s="0" t="e">
        <f aca="false">$M67*I$48 + I$43+I$42</f>
        <v>#VALUE!</v>
      </c>
    </row>
    <row r="68" customFormat="false" ht="15" hidden="false" customHeight="false" outlineLevel="0" collapsed="false">
      <c r="A68" s="0" t="n">
        <f aca="false">A26</f>
        <v>2039</v>
      </c>
      <c r="B68" s="0" t="e">
        <f aca="false">B$44+($L27+B$46*$V$35)/B$45</f>
        <v>#VALUE!</v>
      </c>
      <c r="C68" s="0" t="e">
        <f aca="false">C$44+($G27+C$46*$V$35)/C$45</f>
        <v>#VALUE!</v>
      </c>
      <c r="D68" s="0" t="e">
        <f aca="false">D$44+($G27+D$46*$V$35)/D$45</f>
        <v>#VALUE!</v>
      </c>
      <c r="E68" s="0" t="n">
        <f aca="false">E$44+(E$46*$V$35)/E$45</f>
        <v>0</v>
      </c>
      <c r="F68" s="0" t="n">
        <f aca="false">F$44+(F$46*$V$35)/F$45</f>
        <v>2.7</v>
      </c>
      <c r="G68" s="0" t="n">
        <f aca="false">G$44+(G$46*$V$35)/G$45</f>
        <v>1.35</v>
      </c>
      <c r="H68" s="0" t="n">
        <f aca="false">H$44+(H$46*$V$35)/H$45</f>
        <v>1.8</v>
      </c>
      <c r="I68" s="0" t="e">
        <f aca="false">I$44+($G27+I$46*$V$35)/I$45</f>
        <v>#VALUE!</v>
      </c>
      <c r="M68" s="0" t="n">
        <v>5700</v>
      </c>
      <c r="N68" s="0" t="e">
        <f aca="false">$M68*B$48 + B$43+B$42</f>
        <v>#VALUE!</v>
      </c>
      <c r="O68" s="0" t="e">
        <f aca="false">$M68*C$48 + C$43+C$42</f>
        <v>#VALUE!</v>
      </c>
      <c r="P68" s="0" t="e">
        <f aca="false">$M68*D$48 + D$43+D$42</f>
        <v>#VALUE!</v>
      </c>
      <c r="Q68" s="0" t="n">
        <f aca="false">$M68*E$48 + E$43+E$42</f>
        <v>49113.8674322079</v>
      </c>
      <c r="R68" s="0" t="n">
        <f aca="false">$M68*F$48 + F$43+F$42</f>
        <v>256175.949127583</v>
      </c>
      <c r="S68" s="0" t="n">
        <f aca="false">$M68*G$48 + G$43+G$42</f>
        <v>146269.795077622</v>
      </c>
      <c r="T68" s="0" t="n">
        <f aca="false">$M68*H$48 + H$43+H$42</f>
        <v>44158.533435403</v>
      </c>
      <c r="U68" s="0" t="e">
        <f aca="false">$M68*I$48 + I$43+I$42</f>
        <v>#VALUE!</v>
      </c>
    </row>
    <row r="69" customFormat="false" ht="15" hidden="false" customHeight="false" outlineLevel="0" collapsed="false">
      <c r="A69" s="0" t="n">
        <f aca="false">A27</f>
        <v>2040</v>
      </c>
      <c r="B69" s="0" t="e">
        <f aca="false">B$44+($L28+B$46*$V$35)/B$45</f>
        <v>#VALUE!</v>
      </c>
      <c r="C69" s="0" t="e">
        <f aca="false">C$44+($G28+C$46*$V$35)/C$45</f>
        <v>#VALUE!</v>
      </c>
      <c r="D69" s="0" t="e">
        <f aca="false">D$44+($G28+D$46*$V$35)/D$45</f>
        <v>#VALUE!</v>
      </c>
      <c r="E69" s="0" t="n">
        <f aca="false">E$44+(E$46*$V$35)/E$45</f>
        <v>0</v>
      </c>
      <c r="F69" s="0" t="n">
        <f aca="false">F$44+(F$46*$V$35)/F$45</f>
        <v>2.7</v>
      </c>
      <c r="G69" s="0" t="n">
        <f aca="false">G$44+(G$46*$V$35)/G$45</f>
        <v>1.35</v>
      </c>
      <c r="H69" s="0" t="n">
        <f aca="false">H$44+(H$46*$V$35)/H$45</f>
        <v>1.8</v>
      </c>
      <c r="I69" s="0" t="e">
        <f aca="false">I$44+($G28+I$46*$V$35)/I$45</f>
        <v>#VALUE!</v>
      </c>
      <c r="M69" s="0" t="n">
        <v>6000</v>
      </c>
      <c r="N69" s="0" t="e">
        <f aca="false">$M69*B$48 + B$43+B$42</f>
        <v>#VALUE!</v>
      </c>
      <c r="O69" s="0" t="e">
        <f aca="false">$M69*C$48 + C$43+C$42</f>
        <v>#VALUE!</v>
      </c>
      <c r="P69" s="0" t="e">
        <f aca="false">$M69*D$48 + D$43+D$42</f>
        <v>#VALUE!</v>
      </c>
      <c r="Q69" s="0" t="n">
        <f aca="false">$M69*E$48 + E$43+E$42</f>
        <v>49113.8674322079</v>
      </c>
      <c r="R69" s="0" t="n">
        <f aca="false">$M69*F$48 + F$43+F$42</f>
        <v>256985.949127583</v>
      </c>
      <c r="S69" s="0" t="n">
        <f aca="false">$M69*G$48 + G$43+G$42</f>
        <v>146674.795077622</v>
      </c>
      <c r="T69" s="0" t="n">
        <f aca="false">$M69*H$48 + H$43+H$42</f>
        <v>44698.533435403</v>
      </c>
      <c r="U69" s="0" t="e">
        <f aca="false">$M69*I$48 + I$43+I$42</f>
        <v>#VALUE!</v>
      </c>
    </row>
    <row r="70" customFormat="false" ht="15" hidden="false" customHeight="false" outlineLevel="0" collapsed="false">
      <c r="A70" s="0" t="n">
        <f aca="false">A28</f>
        <v>2041</v>
      </c>
      <c r="B70" s="0" t="e">
        <f aca="false">B$44+($L29+B$46*$V$35)/B$45</f>
        <v>#VALUE!</v>
      </c>
      <c r="C70" s="0" t="e">
        <f aca="false">C$44+($G29+C$46*$V$35)/C$45</f>
        <v>#VALUE!</v>
      </c>
      <c r="D70" s="0" t="e">
        <f aca="false">D$44+($G29+D$46*$V$35)/D$45</f>
        <v>#VALUE!</v>
      </c>
      <c r="E70" s="0" t="n">
        <f aca="false">E$44+(E$46*$V$35)/E$45</f>
        <v>0</v>
      </c>
      <c r="F70" s="0" t="n">
        <f aca="false">F$44+(F$46*$V$35)/F$45</f>
        <v>2.7</v>
      </c>
      <c r="G70" s="0" t="n">
        <f aca="false">G$44+(G$46*$V$35)/G$45</f>
        <v>1.35</v>
      </c>
      <c r="H70" s="0" t="n">
        <f aca="false">H$44+(H$46*$V$35)/H$45</f>
        <v>1.8</v>
      </c>
      <c r="I70" s="0" t="e">
        <f aca="false">I$44+($G29+I$46*$V$35)/I$45</f>
        <v>#VALUE!</v>
      </c>
      <c r="M70" s="0" t="n">
        <v>6300</v>
      </c>
      <c r="N70" s="0" t="e">
        <f aca="false">$M70*B$48 + B$43+B$42</f>
        <v>#VALUE!</v>
      </c>
      <c r="O70" s="0" t="e">
        <f aca="false">$M70*C$48 + C$43+C$42</f>
        <v>#VALUE!</v>
      </c>
      <c r="P70" s="0" t="e">
        <f aca="false">$M70*D$48 + D$43+D$42</f>
        <v>#VALUE!</v>
      </c>
      <c r="Q70" s="0" t="n">
        <f aca="false">$M70*E$48 + E$43+E$42</f>
        <v>49113.8674322079</v>
      </c>
      <c r="R70" s="0" t="n">
        <f aca="false">$M70*F$48 + F$43+F$42</f>
        <v>257795.949127583</v>
      </c>
      <c r="S70" s="0" t="n">
        <f aca="false">$M70*G$48 + G$43+G$42</f>
        <v>147079.795077622</v>
      </c>
      <c r="T70" s="0" t="n">
        <f aca="false">$M70*H$48 + H$43+H$42</f>
        <v>45238.533435403</v>
      </c>
      <c r="U70" s="0" t="e">
        <f aca="false">$M70*I$48 + I$43+I$42</f>
        <v>#VALUE!</v>
      </c>
    </row>
    <row r="71" customFormat="false" ht="15" hidden="false" customHeight="false" outlineLevel="0" collapsed="false">
      <c r="A71" s="0" t="n">
        <f aca="false">A29</f>
        <v>2042</v>
      </c>
      <c r="B71" s="0" t="e">
        <f aca="false">B$44+($L30+B$46*$V$35)/B$45</f>
        <v>#VALUE!</v>
      </c>
      <c r="C71" s="0" t="e">
        <f aca="false">C$44+($G30+C$46*$V$35)/C$45</f>
        <v>#VALUE!</v>
      </c>
      <c r="D71" s="0" t="e">
        <f aca="false">D$44+($G30+D$46*$V$35)/D$45</f>
        <v>#VALUE!</v>
      </c>
      <c r="E71" s="0" t="n">
        <f aca="false">E$44+(E$46*$V$35)/E$45</f>
        <v>0</v>
      </c>
      <c r="F71" s="0" t="n">
        <f aca="false">F$44+(F$46*$V$35)/F$45</f>
        <v>2.7</v>
      </c>
      <c r="G71" s="0" t="n">
        <f aca="false">G$44+(G$46*$V$35)/G$45</f>
        <v>1.35</v>
      </c>
      <c r="H71" s="0" t="n">
        <f aca="false">H$44+(H$46*$V$35)/H$45</f>
        <v>1.8</v>
      </c>
      <c r="I71" s="0" t="e">
        <f aca="false">I$44+($G30+I$46*$V$35)/I$45</f>
        <v>#VALUE!</v>
      </c>
      <c r="M71" s="0" t="n">
        <v>6600</v>
      </c>
      <c r="N71" s="0" t="e">
        <f aca="false">$M71*B$48 + B$43+B$42</f>
        <v>#VALUE!</v>
      </c>
      <c r="O71" s="0" t="e">
        <f aca="false">$M71*C$48 + C$43+C$42</f>
        <v>#VALUE!</v>
      </c>
      <c r="P71" s="0" t="e">
        <f aca="false">$M71*D$48 + D$43+D$42</f>
        <v>#VALUE!</v>
      </c>
      <c r="Q71" s="0" t="n">
        <f aca="false">$M71*E$48 + E$43+E$42</f>
        <v>49113.8674322079</v>
      </c>
      <c r="R71" s="0" t="n">
        <f aca="false">$M71*F$48 + F$43+F$42</f>
        <v>258605.949127583</v>
      </c>
      <c r="S71" s="0" t="n">
        <f aca="false">$M71*G$48 + G$43+G$42</f>
        <v>147484.795077622</v>
      </c>
      <c r="T71" s="0" t="n">
        <f aca="false">$M71*H$48 + H$43+H$42</f>
        <v>45778.533435403</v>
      </c>
      <c r="U71" s="0" t="e">
        <f aca="false">$M71*I$48 + I$43+I$42</f>
        <v>#VALUE!</v>
      </c>
    </row>
    <row r="72" customFormat="false" ht="15" hidden="false" customHeight="false" outlineLevel="0" collapsed="false">
      <c r="A72" s="0" t="n">
        <f aca="false">A30</f>
        <v>2043</v>
      </c>
      <c r="B72" s="0" t="e">
        <f aca="false">B$44+($L31+B$46*$V$35)/B$45</f>
        <v>#VALUE!</v>
      </c>
      <c r="C72" s="0" t="e">
        <f aca="false">C$44+($G31+C$46*$V$35)/C$45</f>
        <v>#VALUE!</v>
      </c>
      <c r="D72" s="0" t="e">
        <f aca="false">D$44+($G31+D$46*$V$35)/D$45</f>
        <v>#VALUE!</v>
      </c>
      <c r="E72" s="0" t="n">
        <f aca="false">E$44+(E$46*$V$35)/E$45</f>
        <v>0</v>
      </c>
      <c r="F72" s="0" t="n">
        <f aca="false">F$44+(F$46*$V$35)/F$45</f>
        <v>2.7</v>
      </c>
      <c r="G72" s="0" t="n">
        <f aca="false">G$44+(G$46*$V$35)/G$45</f>
        <v>1.35</v>
      </c>
      <c r="H72" s="0" t="n">
        <f aca="false">H$44+(H$46*$V$35)/H$45</f>
        <v>1.8</v>
      </c>
      <c r="I72" s="0" t="e">
        <f aca="false">I$44+($G31+I$46*$V$35)/I$45</f>
        <v>#VALUE!</v>
      </c>
      <c r="M72" s="0" t="n">
        <v>6900</v>
      </c>
      <c r="N72" s="0" t="e">
        <f aca="false">$M72*B$48 + B$43+B$42</f>
        <v>#VALUE!</v>
      </c>
      <c r="O72" s="0" t="e">
        <f aca="false">$M72*C$48 + C$43+C$42</f>
        <v>#VALUE!</v>
      </c>
      <c r="P72" s="0" t="e">
        <f aca="false">$M72*D$48 + D$43+D$42</f>
        <v>#VALUE!</v>
      </c>
      <c r="Q72" s="0" t="n">
        <f aca="false">$M72*E$48 + E$43+E$42</f>
        <v>49113.8674322079</v>
      </c>
      <c r="R72" s="0" t="n">
        <f aca="false">$M72*F$48 + F$43+F$42</f>
        <v>259415.949127583</v>
      </c>
      <c r="S72" s="0" t="n">
        <f aca="false">$M72*G$48 + G$43+G$42</f>
        <v>147889.795077622</v>
      </c>
      <c r="T72" s="0" t="n">
        <f aca="false">$M72*H$48 + H$43+H$42</f>
        <v>46318.533435403</v>
      </c>
      <c r="U72" s="0" t="e">
        <f aca="false">$M72*I$48 + I$43+I$42</f>
        <v>#VALUE!</v>
      </c>
    </row>
    <row r="73" customFormat="false" ht="15" hidden="false" customHeight="false" outlineLevel="0" collapsed="false">
      <c r="A73" s="0" t="n">
        <f aca="false">A31</f>
        <v>2044</v>
      </c>
      <c r="B73" s="0" t="e">
        <f aca="false">B$44+($L32+B$46*$V$35)/B$45</f>
        <v>#VALUE!</v>
      </c>
      <c r="C73" s="0" t="e">
        <f aca="false">C$44+($G32+C$46*$V$35)/C$45</f>
        <v>#VALUE!</v>
      </c>
      <c r="D73" s="0" t="e">
        <f aca="false">D$44+($G32+D$46*$V$35)/D$45</f>
        <v>#VALUE!</v>
      </c>
      <c r="E73" s="0" t="n">
        <f aca="false">E$44+(E$46*$V$35)/E$45</f>
        <v>0</v>
      </c>
      <c r="F73" s="0" t="n">
        <f aca="false">F$44+(F$46*$V$35)/F$45</f>
        <v>2.7</v>
      </c>
      <c r="G73" s="0" t="n">
        <f aca="false">G$44+(G$46*$V$35)/G$45</f>
        <v>1.35</v>
      </c>
      <c r="H73" s="0" t="n">
        <f aca="false">H$44+(H$46*$V$35)/H$45</f>
        <v>1.8</v>
      </c>
      <c r="I73" s="0" t="e">
        <f aca="false">I$44+($G32+I$46*$V$35)/I$45</f>
        <v>#VALUE!</v>
      </c>
      <c r="M73" s="0" t="n">
        <v>7200</v>
      </c>
      <c r="N73" s="0" t="e">
        <f aca="false">$M73*B$48 + B$43+B$42</f>
        <v>#VALUE!</v>
      </c>
      <c r="O73" s="0" t="e">
        <f aca="false">$M73*C$48 + C$43+C$42</f>
        <v>#VALUE!</v>
      </c>
      <c r="P73" s="0" t="e">
        <f aca="false">$M73*D$48 + D$43+D$42</f>
        <v>#VALUE!</v>
      </c>
      <c r="Q73" s="0" t="n">
        <f aca="false">$M73*E$48 + E$43+E$42</f>
        <v>49113.8674322079</v>
      </c>
      <c r="R73" s="0" t="n">
        <f aca="false">$M73*F$48 + F$43+F$42</f>
        <v>260225.949127583</v>
      </c>
      <c r="S73" s="0" t="n">
        <f aca="false">$M73*G$48 + G$43+G$42</f>
        <v>148294.795077622</v>
      </c>
      <c r="T73" s="0" t="n">
        <f aca="false">$M73*H$48 + H$43+H$42</f>
        <v>46858.533435403</v>
      </c>
      <c r="U73" s="0" t="e">
        <f aca="false">$M73*I$48 + I$43+I$42</f>
        <v>#VALUE!</v>
      </c>
    </row>
    <row r="74" customFormat="false" ht="15" hidden="false" customHeight="false" outlineLevel="0" collapsed="false">
      <c r="A74" s="0" t="n">
        <f aca="false">A32</f>
        <v>2045</v>
      </c>
      <c r="B74" s="0" t="e">
        <f aca="false">B$44+($L33+B$46*$V$35)/B$45</f>
        <v>#VALUE!</v>
      </c>
      <c r="C74" s="0" t="e">
        <f aca="false">C$44+($G33+C$46*$V$35)/C$45</f>
        <v>#VALUE!</v>
      </c>
      <c r="D74" s="0" t="e">
        <f aca="false">D$44+($G33+D$46*$V$35)/D$45</f>
        <v>#VALUE!</v>
      </c>
      <c r="E74" s="0" t="n">
        <f aca="false">E$44+(E$46*$V$35)/E$45</f>
        <v>0</v>
      </c>
      <c r="F74" s="0" t="n">
        <f aca="false">F$44+(F$46*$V$35)/F$45</f>
        <v>2.7</v>
      </c>
      <c r="G74" s="0" t="n">
        <f aca="false">G$44+(G$46*$V$35)/G$45</f>
        <v>1.35</v>
      </c>
      <c r="H74" s="0" t="n">
        <f aca="false">H$44+(H$46*$V$35)/H$45</f>
        <v>1.8</v>
      </c>
      <c r="I74" s="0" t="e">
        <f aca="false">I$44+($G33+I$46*$V$35)/I$45</f>
        <v>#VALUE!</v>
      </c>
      <c r="M74" s="0" t="n">
        <v>7500</v>
      </c>
      <c r="N74" s="0" t="e">
        <f aca="false">$M74*B$48 + B$43+B$42</f>
        <v>#VALUE!</v>
      </c>
      <c r="O74" s="0" t="e">
        <f aca="false">$M74*C$48 + C$43+C$42</f>
        <v>#VALUE!</v>
      </c>
      <c r="P74" s="0" t="e">
        <f aca="false">$M74*D$48 + D$43+D$42</f>
        <v>#VALUE!</v>
      </c>
      <c r="Q74" s="0" t="n">
        <f aca="false">$M74*E$48 + E$43+E$42</f>
        <v>49113.8674322079</v>
      </c>
      <c r="R74" s="0" t="n">
        <f aca="false">$M74*F$48 + F$43+F$42</f>
        <v>261035.949127583</v>
      </c>
      <c r="S74" s="0" t="n">
        <f aca="false">$M74*G$48 + G$43+G$42</f>
        <v>148699.795077622</v>
      </c>
      <c r="T74" s="0" t="n">
        <f aca="false">$M74*H$48 + H$43+H$42</f>
        <v>47398.533435403</v>
      </c>
      <c r="U74" s="0" t="e">
        <f aca="false">$M74*I$48 + I$43+I$42</f>
        <v>#VALUE!</v>
      </c>
    </row>
    <row r="75" customFormat="false" ht="15" hidden="false" customHeight="false" outlineLevel="0" collapsed="false">
      <c r="A75" s="0" t="n">
        <f aca="false">A33</f>
        <v>2046</v>
      </c>
      <c r="B75" s="0" t="e">
        <f aca="false">B$44+($L34+B$46*$V$35)/B$45</f>
        <v>#VALUE!</v>
      </c>
      <c r="C75" s="0" t="e">
        <f aca="false">C$44+($G34+C$46*$V$35)/C$45</f>
        <v>#VALUE!</v>
      </c>
      <c r="D75" s="0" t="e">
        <f aca="false">D$44+($G34+D$46*$V$35)/D$45</f>
        <v>#VALUE!</v>
      </c>
      <c r="E75" s="0" t="n">
        <f aca="false">E$44+(E$46*$V$35)/E$45</f>
        <v>0</v>
      </c>
      <c r="F75" s="0" t="n">
        <f aca="false">F$44+(F$46*$V$35)/F$45</f>
        <v>2.7</v>
      </c>
      <c r="G75" s="0" t="n">
        <f aca="false">G$44+(G$46*$V$35)/G$45</f>
        <v>1.35</v>
      </c>
      <c r="H75" s="0" t="n">
        <f aca="false">H$44+(H$46*$V$35)/H$45</f>
        <v>1.8</v>
      </c>
      <c r="I75" s="0" t="e">
        <f aca="false">I$44+($G34+I$46*$V$35)/I$45</f>
        <v>#VALUE!</v>
      </c>
      <c r="M75" s="0" t="n">
        <v>7800</v>
      </c>
      <c r="N75" s="0" t="e">
        <f aca="false">$M75*B$48 + B$43+B$42</f>
        <v>#VALUE!</v>
      </c>
      <c r="O75" s="0" t="e">
        <f aca="false">$M75*C$48 + C$43+C$42</f>
        <v>#VALUE!</v>
      </c>
      <c r="P75" s="0" t="e">
        <f aca="false">$M75*D$48 + D$43+D$42</f>
        <v>#VALUE!</v>
      </c>
      <c r="Q75" s="0" t="n">
        <f aca="false">$M75*E$48 + E$43+E$42</f>
        <v>49113.8674322079</v>
      </c>
      <c r="R75" s="0" t="n">
        <f aca="false">$M75*F$48 + F$43+F$42</f>
        <v>261845.949127583</v>
      </c>
      <c r="S75" s="0" t="n">
        <f aca="false">$M75*G$48 + G$43+G$42</f>
        <v>149104.795077622</v>
      </c>
      <c r="T75" s="0" t="n">
        <f aca="false">$M75*H$48 + H$43+H$42</f>
        <v>47938.533435403</v>
      </c>
      <c r="U75" s="0" t="e">
        <f aca="false">$M75*I$48 + I$43+I$42</f>
        <v>#VALUE!</v>
      </c>
    </row>
    <row r="76" customFormat="false" ht="15" hidden="false" customHeight="false" outlineLevel="0" collapsed="false">
      <c r="A76" s="0" t="n">
        <f aca="false">A34</f>
        <v>2047</v>
      </c>
      <c r="B76" s="0" t="e">
        <f aca="false">B$44+($L35+B$46*$V$35)/B$45</f>
        <v>#VALUE!</v>
      </c>
      <c r="C76" s="0" t="e">
        <f aca="false">C$44+($G35+C$46*$V$35)/C$45</f>
        <v>#VALUE!</v>
      </c>
      <c r="D76" s="0" t="e">
        <f aca="false">D$44+($G35+D$46*$V$35)/D$45</f>
        <v>#VALUE!</v>
      </c>
      <c r="E76" s="0" t="n">
        <f aca="false">E$44+(E$46*$V$35)/E$45</f>
        <v>0</v>
      </c>
      <c r="F76" s="0" t="n">
        <f aca="false">F$44+(F$46*$V$35)/F$45</f>
        <v>2.7</v>
      </c>
      <c r="G76" s="0" t="n">
        <f aca="false">G$44+(G$46*$V$35)/G$45</f>
        <v>1.35</v>
      </c>
      <c r="H76" s="0" t="n">
        <f aca="false">H$44+(H$46*$V$35)/H$45</f>
        <v>1.8</v>
      </c>
      <c r="I76" s="0" t="e">
        <f aca="false">I$44+($G35+I$46*$V$35)/I$45</f>
        <v>#VALUE!</v>
      </c>
      <c r="M76" s="0" t="n">
        <v>8100</v>
      </c>
      <c r="N76" s="0" t="e">
        <f aca="false">$M76*B$48 + B$43+B$42</f>
        <v>#VALUE!</v>
      </c>
      <c r="O76" s="0" t="e">
        <f aca="false">$M76*C$48 + C$43+C$42</f>
        <v>#VALUE!</v>
      </c>
      <c r="P76" s="0" t="e">
        <f aca="false">$M76*D$48 + D$43+D$42</f>
        <v>#VALUE!</v>
      </c>
      <c r="Q76" s="0" t="n">
        <f aca="false">$M76*E$48 + E$43+E$42</f>
        <v>49113.8674322079</v>
      </c>
      <c r="R76" s="0" t="n">
        <f aca="false">$M76*F$48 + F$43+F$42</f>
        <v>262655.949127583</v>
      </c>
      <c r="S76" s="0" t="n">
        <f aca="false">$M76*G$48 + G$43+G$42</f>
        <v>149509.795077622</v>
      </c>
      <c r="T76" s="0" t="n">
        <f aca="false">$M76*H$48 + H$43+H$42</f>
        <v>48478.533435403</v>
      </c>
      <c r="U76" s="0" t="e">
        <f aca="false">$M76*I$48 + I$43+I$42</f>
        <v>#VALUE!</v>
      </c>
    </row>
    <row r="77" customFormat="false" ht="15" hidden="false" customHeight="false" outlineLevel="0" collapsed="false">
      <c r="A77" s="0" t="n">
        <f aca="false">A35</f>
        <v>2048</v>
      </c>
      <c r="B77" s="0" t="e">
        <f aca="false">B$44+($L36+B$46*$V$35)/B$45</f>
        <v>#VALUE!</v>
      </c>
      <c r="C77" s="0" t="e">
        <f aca="false">C$44+($G36+C$46*$V$35)/C$45</f>
        <v>#VALUE!</v>
      </c>
      <c r="D77" s="0" t="e">
        <f aca="false">D$44+($G36+D$46*$V$35)/D$45</f>
        <v>#VALUE!</v>
      </c>
      <c r="E77" s="0" t="n">
        <f aca="false">E$44+(E$46*$V$35)/E$45</f>
        <v>0</v>
      </c>
      <c r="F77" s="0" t="n">
        <f aca="false">F$44+(F$46*$V$35)/F$45</f>
        <v>2.7</v>
      </c>
      <c r="G77" s="0" t="n">
        <f aca="false">G$44+(G$46*$V$35)/G$45</f>
        <v>1.35</v>
      </c>
      <c r="H77" s="0" t="n">
        <f aca="false">H$44+(H$46*$V$35)/H$45</f>
        <v>1.8</v>
      </c>
      <c r="I77" s="0" t="e">
        <f aca="false">I$44+($G36+I$46*$V$35)/I$45</f>
        <v>#VALUE!</v>
      </c>
      <c r="M77" s="0" t="n">
        <v>8400</v>
      </c>
      <c r="N77" s="0" t="e">
        <f aca="false">$M77*B$48 + B$43+B$42</f>
        <v>#VALUE!</v>
      </c>
      <c r="O77" s="0" t="e">
        <f aca="false">$M77*C$48 + C$43+C$42</f>
        <v>#VALUE!</v>
      </c>
      <c r="P77" s="0" t="e">
        <f aca="false">$M77*D$48 + D$43+D$42</f>
        <v>#VALUE!</v>
      </c>
      <c r="Q77" s="0" t="n">
        <f aca="false">$M77*E$48 + E$43+E$42</f>
        <v>49113.8674322079</v>
      </c>
      <c r="R77" s="0" t="n">
        <f aca="false">$M77*F$48 + F$43+F$42</f>
        <v>263465.949127583</v>
      </c>
      <c r="S77" s="0" t="n">
        <f aca="false">$M77*G$48 + G$43+G$42</f>
        <v>149914.795077622</v>
      </c>
      <c r="T77" s="0" t="n">
        <f aca="false">$M77*H$48 + H$43+H$42</f>
        <v>49018.533435403</v>
      </c>
      <c r="U77" s="0" t="e">
        <f aca="false">$M77*I$48 + I$43+I$42</f>
        <v>#VALUE!</v>
      </c>
    </row>
    <row r="78" customFormat="false" ht="15" hidden="false" customHeight="false" outlineLevel="0" collapsed="false">
      <c r="A78" s="0" t="n">
        <f aca="false">A36</f>
        <v>2049</v>
      </c>
      <c r="B78" s="0" t="e">
        <f aca="false">B$44+($L37+B$46*$V$35)/B$45</f>
        <v>#VALUE!</v>
      </c>
      <c r="C78" s="0" t="e">
        <f aca="false">C$44+($G37+C$46*$V$35)/C$45</f>
        <v>#VALUE!</v>
      </c>
      <c r="D78" s="0" t="e">
        <f aca="false">D$44+($G37+D$46*$V$35)/D$45</f>
        <v>#VALUE!</v>
      </c>
      <c r="E78" s="0" t="n">
        <f aca="false">E$44+(E$46*$V$35)/E$45</f>
        <v>0</v>
      </c>
      <c r="F78" s="0" t="n">
        <f aca="false">F$44+(F$46*$V$35)/F$45</f>
        <v>2.7</v>
      </c>
      <c r="G78" s="0" t="n">
        <f aca="false">G$44+(G$46*$V$35)/G$45</f>
        <v>1.35</v>
      </c>
      <c r="H78" s="0" t="n">
        <f aca="false">H$44+(H$46*$V$35)/H$45</f>
        <v>1.8</v>
      </c>
      <c r="I78" s="0" t="e">
        <f aca="false">I$44+($G37+I$46*$V$35)/I$45</f>
        <v>#VALUE!</v>
      </c>
      <c r="M78" s="0" t="n">
        <v>8700</v>
      </c>
      <c r="N78" s="0" t="e">
        <f aca="false">$M78*B$48 + B$43+B$42</f>
        <v>#VALUE!</v>
      </c>
      <c r="O78" s="0" t="e">
        <f aca="false">$M78*C$48 + C$43+C$42</f>
        <v>#VALUE!</v>
      </c>
      <c r="P78" s="0" t="e">
        <f aca="false">$M78*D$48 + D$43+D$42</f>
        <v>#VALUE!</v>
      </c>
      <c r="Q78" s="0" t="n">
        <f aca="false">$M78*E$48 + E$43+E$42</f>
        <v>49113.8674322079</v>
      </c>
      <c r="R78" s="0" t="n">
        <f aca="false">$M78*F$48 + F$43+F$42</f>
        <v>264275.949127583</v>
      </c>
      <c r="S78" s="0" t="n">
        <f aca="false">$M78*G$48 + G$43+G$42</f>
        <v>150319.795077622</v>
      </c>
      <c r="T78" s="0" t="n">
        <f aca="false">$M78*H$48 + H$43+H$42</f>
        <v>49558.533435403</v>
      </c>
      <c r="U78" s="0" t="e">
        <f aca="false">$M78*I$48 + I$43+I$42</f>
        <v>#VALUE!</v>
      </c>
    </row>
    <row r="79" customFormat="false" ht="15" hidden="false" customHeight="false" outlineLevel="0" collapsed="false">
      <c r="A79" s="0" t="n">
        <f aca="false">A37</f>
        <v>2050</v>
      </c>
      <c r="B79" s="0" t="n">
        <f aca="false">B$44+($L38+B$46*$V$35)/B$45</f>
        <v>1.9</v>
      </c>
      <c r="C79" s="0" t="n">
        <f aca="false">C$44+($G38+C$46*$V$35)/C$45</f>
        <v>12.9217862133866</v>
      </c>
      <c r="D79" s="0" t="n">
        <f aca="false">D$44+($G38+D$46*$V$35)/D$45</f>
        <v>16.8727664887578</v>
      </c>
      <c r="E79" s="0" t="n">
        <f aca="false">E$44+(E$46*$V$35)/E$45</f>
        <v>0</v>
      </c>
      <c r="F79" s="0" t="n">
        <f aca="false">F$44+(F$46*$V$35)/F$45</f>
        <v>2.7</v>
      </c>
      <c r="G79" s="0" t="n">
        <f aca="false">G$44+(G$46*$V$35)/G$45</f>
        <v>1.35</v>
      </c>
      <c r="H79" s="0" t="n">
        <f aca="false">H$44+(H$46*$V$35)/H$45</f>
        <v>1.8</v>
      </c>
      <c r="I79" s="0" t="n">
        <f aca="false">I$44+($G38+I$46*$V$35)/I$45</f>
        <v>10.0382822455959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4.57"/>
  </cols>
  <sheetData>
    <row r="1" customFormat="false" ht="15" hidden="false" customHeight="false" outlineLevel="0" collapsed="false">
      <c r="A1" s="102" t="s">
        <v>139</v>
      </c>
      <c r="B1" s="102" t="s">
        <v>175</v>
      </c>
      <c r="C1" s="102" t="n">
        <v>2020</v>
      </c>
      <c r="D1" s="103" t="n">
        <v>38.16</v>
      </c>
    </row>
    <row r="2" customFormat="false" ht="15" hidden="false" customHeight="false" outlineLevel="0" collapsed="false">
      <c r="A2" s="102" t="s">
        <v>148</v>
      </c>
      <c r="B2" s="102" t="s">
        <v>175</v>
      </c>
      <c r="C2" s="102" t="n">
        <v>2020</v>
      </c>
      <c r="D2" s="103" t="n">
        <v>30.24</v>
      </c>
    </row>
    <row r="3" customFormat="false" ht="15" hidden="false" customHeight="false" outlineLevel="0" collapsed="false">
      <c r="A3" s="102" t="s">
        <v>144</v>
      </c>
      <c r="B3" s="102" t="s">
        <v>175</v>
      </c>
      <c r="C3" s="102" t="n">
        <v>2020</v>
      </c>
      <c r="D3" s="103" t="n">
        <v>46.44</v>
      </c>
    </row>
    <row r="4" customFormat="false" ht="15" hidden="false" customHeight="false" outlineLevel="0" collapsed="false">
      <c r="A4" s="102" t="s">
        <v>146</v>
      </c>
      <c r="B4" s="102" t="s">
        <v>175</v>
      </c>
      <c r="C4" s="102" t="n">
        <v>2020</v>
      </c>
      <c r="D4" s="103" t="n">
        <v>3.96</v>
      </c>
    </row>
    <row r="5" customFormat="false" ht="15" hidden="false" customHeight="false" outlineLevel="0" collapsed="false">
      <c r="A5" s="102" t="s">
        <v>147</v>
      </c>
      <c r="B5" s="102" t="s">
        <v>175</v>
      </c>
      <c r="C5" s="102" t="n">
        <v>2020</v>
      </c>
      <c r="D5" s="103" t="n">
        <v>22.18</v>
      </c>
    </row>
    <row r="6" customFormat="false" ht="15" hidden="false" customHeight="false" outlineLevel="0" collapsed="false">
      <c r="A6" s="102" t="s">
        <v>161</v>
      </c>
      <c r="B6" s="102" t="s">
        <v>175</v>
      </c>
      <c r="C6" s="102" t="n">
        <v>2020</v>
      </c>
      <c r="D6" s="103" t="n">
        <v>20.16</v>
      </c>
    </row>
    <row r="7" customFormat="false" ht="15" hidden="false" customHeight="false" outlineLevel="0" collapsed="false">
      <c r="A7" s="102" t="s">
        <v>150</v>
      </c>
      <c r="B7" s="102" t="s">
        <v>175</v>
      </c>
      <c r="C7" s="102" t="n">
        <v>2020</v>
      </c>
      <c r="D7" s="103" t="n">
        <v>1.69</v>
      </c>
    </row>
    <row r="8" customFormat="false" ht="15" hidden="false" customHeight="false" outlineLevel="0" collapsed="false">
      <c r="A8" s="102" t="s">
        <v>151</v>
      </c>
      <c r="B8" s="102" t="s">
        <v>175</v>
      </c>
      <c r="C8" s="102" t="n">
        <v>2020</v>
      </c>
      <c r="D8" s="103" t="n">
        <v>8.28</v>
      </c>
    </row>
    <row r="9" customFormat="false" ht="15" hidden="false" customHeight="false" outlineLevel="0" collapsed="false">
      <c r="A9" s="102" t="s">
        <v>152</v>
      </c>
      <c r="B9" s="102" t="s">
        <v>175</v>
      </c>
      <c r="C9" s="102" t="n">
        <v>2020</v>
      </c>
      <c r="D9" s="103" t="n">
        <v>10.8</v>
      </c>
    </row>
    <row r="10" customFormat="false" ht="15" hidden="false" customHeight="false" outlineLevel="0" collapsed="false">
      <c r="A10" s="102" t="s">
        <v>153</v>
      </c>
      <c r="B10" s="102" t="s">
        <v>175</v>
      </c>
      <c r="C10" s="102" t="n">
        <v>2020</v>
      </c>
      <c r="D10" s="103" t="n">
        <v>7.5</v>
      </c>
    </row>
    <row r="11" customFormat="false" ht="15" hidden="false" customHeight="false" outlineLevel="0" collapsed="false">
      <c r="A11" s="102" t="s">
        <v>154</v>
      </c>
      <c r="B11" s="102" t="s">
        <v>175</v>
      </c>
      <c r="C11" s="102" t="n">
        <v>2020</v>
      </c>
      <c r="D11" s="103" t="n">
        <v>37.5</v>
      </c>
    </row>
    <row r="12" customFormat="false" ht="15" hidden="false" customHeight="false" outlineLevel="0" collapsed="false">
      <c r="A12" s="102" t="s">
        <v>156</v>
      </c>
      <c r="B12" s="102" t="s">
        <v>175</v>
      </c>
      <c r="C12" s="102" t="n">
        <v>2020</v>
      </c>
      <c r="D12" s="103" t="n">
        <v>82.5</v>
      </c>
    </row>
    <row r="13" customFormat="false" ht="15" hidden="false" customHeight="false" outlineLevel="0" collapsed="false">
      <c r="A13" s="102" t="s">
        <v>157</v>
      </c>
      <c r="B13" s="102" t="s">
        <v>175</v>
      </c>
      <c r="C13" s="102" t="n">
        <v>2020</v>
      </c>
      <c r="D13" s="103" t="n">
        <v>69</v>
      </c>
    </row>
    <row r="14" customFormat="false" ht="15" hidden="false" customHeight="false" outlineLevel="0" collapsed="false">
      <c r="A14" s="102" t="s">
        <v>158</v>
      </c>
      <c r="B14" s="102" t="s">
        <v>175</v>
      </c>
      <c r="C14" s="102" t="n">
        <v>2020</v>
      </c>
      <c r="D14" s="103" t="n">
        <v>22.5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0" activeCellId="0" sqref="H5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0" width="23.15"/>
    <col collapsed="false" customWidth="true" hidden="false" outlineLevel="0" max="3" min="3" style="104" width="23.15"/>
    <col collapsed="false" customWidth="true" hidden="false" outlineLevel="0" max="13" min="4" style="0" width="23.15"/>
  </cols>
  <sheetData>
    <row r="1" customFormat="false" ht="15" hidden="false" customHeight="false" outlineLevel="0" collapsed="false">
      <c r="A1" s="0" t="s">
        <v>211</v>
      </c>
      <c r="B1" s="0" t="s">
        <v>24</v>
      </c>
      <c r="C1" s="104" t="s">
        <v>23</v>
      </c>
      <c r="D1" s="0" t="s">
        <v>25</v>
      </c>
      <c r="E1" s="0" t="s">
        <v>260</v>
      </c>
      <c r="F1" s="0" t="s">
        <v>212</v>
      </c>
      <c r="G1" s="0" t="s">
        <v>268</v>
      </c>
      <c r="H1" s="0" t="s">
        <v>269</v>
      </c>
      <c r="I1" s="0" t="s">
        <v>270</v>
      </c>
      <c r="J1" s="64" t="s">
        <v>213</v>
      </c>
      <c r="K1" s="64" t="s">
        <v>214</v>
      </c>
      <c r="L1" s="64" t="s">
        <v>215</v>
      </c>
      <c r="M1" s="64" t="s">
        <v>216</v>
      </c>
      <c r="N1" s="0" t="s">
        <v>271</v>
      </c>
      <c r="O1" s="0" t="s">
        <v>272</v>
      </c>
      <c r="P1" s="0" t="s">
        <v>273</v>
      </c>
      <c r="Q1" s="0" t="s">
        <v>274</v>
      </c>
      <c r="R1" s="0" t="s">
        <v>275</v>
      </c>
      <c r="S1" s="0" t="s">
        <v>276</v>
      </c>
      <c r="T1" s="0" t="s">
        <v>277</v>
      </c>
      <c r="U1" s="0" t="s">
        <v>278</v>
      </c>
      <c r="V1" s="0" t="s">
        <v>279</v>
      </c>
      <c r="W1" s="0" t="s">
        <v>280</v>
      </c>
      <c r="Y1" s="0" t="s">
        <v>188</v>
      </c>
    </row>
    <row r="2" s="28" customFormat="true" ht="15" hidden="false" customHeight="false" outlineLevel="0" collapsed="false">
      <c r="A2" s="28" t="s">
        <v>196</v>
      </c>
      <c r="B2" s="28" t="n">
        <v>117000</v>
      </c>
      <c r="C2" s="105" t="n">
        <v>2900000</v>
      </c>
      <c r="D2" s="28" t="n">
        <v>1.9</v>
      </c>
      <c r="E2" s="28" t="n">
        <v>0.094393</v>
      </c>
      <c r="F2" s="28" t="n">
        <v>0.309</v>
      </c>
      <c r="G2" s="28" t="n">
        <v>7</v>
      </c>
      <c r="H2" s="28" t="n">
        <v>20</v>
      </c>
      <c r="I2" s="28" t="n">
        <v>25</v>
      </c>
      <c r="O2" s="28" t="n">
        <v>0.15</v>
      </c>
      <c r="Q2" s="28" t="n">
        <v>21</v>
      </c>
      <c r="V2" s="28" t="n">
        <v>39.37</v>
      </c>
    </row>
    <row r="3" customFormat="false" ht="15" hidden="false" customHeight="false" outlineLevel="0" collapsed="false">
      <c r="A3" s="0" t="s">
        <v>107</v>
      </c>
      <c r="B3" s="0" t="n">
        <v>117000</v>
      </c>
      <c r="C3" s="104" t="n">
        <v>2900000</v>
      </c>
      <c r="D3" s="0" t="n">
        <v>1.9</v>
      </c>
      <c r="E3" s="0" t="n">
        <v>0.094393</v>
      </c>
      <c r="F3" s="0" t="n">
        <v>0.309</v>
      </c>
      <c r="G3" s="0" t="n">
        <v>7</v>
      </c>
      <c r="H3" s="0" t="n">
        <v>20</v>
      </c>
      <c r="I3" s="0" t="n">
        <v>25</v>
      </c>
      <c r="O3" s="0" t="n">
        <v>0.15</v>
      </c>
      <c r="Q3" s="0" t="n">
        <v>21</v>
      </c>
      <c r="V3" s="0" t="n">
        <v>39.37</v>
      </c>
    </row>
    <row r="4" customFormat="false" ht="15" hidden="false" customHeight="false" outlineLevel="0" collapsed="false">
      <c r="A4" s="0" t="s">
        <v>246</v>
      </c>
      <c r="E4" s="0" t="n">
        <v>0</v>
      </c>
      <c r="F4" s="0" t="n">
        <v>1</v>
      </c>
      <c r="I4" s="0" t="n">
        <v>30</v>
      </c>
      <c r="V4" s="0" t="n">
        <v>0.003</v>
      </c>
    </row>
    <row r="5" customFormat="false" ht="15" hidden="false" customHeight="false" outlineLevel="0" collapsed="false">
      <c r="A5" s="0" t="s">
        <v>247</v>
      </c>
      <c r="E5" s="0" t="n">
        <v>0</v>
      </c>
      <c r="F5" s="0" t="n">
        <v>0.98</v>
      </c>
      <c r="I5" s="0" t="n">
        <v>20</v>
      </c>
      <c r="V5" s="0" t="n">
        <v>0.01</v>
      </c>
    </row>
    <row r="6" customFormat="false" ht="15" hidden="false" customHeight="false" outlineLevel="0" collapsed="false">
      <c r="A6" s="0" t="s">
        <v>248</v>
      </c>
      <c r="E6" s="0" t="n">
        <v>0</v>
      </c>
      <c r="F6" s="0" t="n">
        <v>4.1</v>
      </c>
      <c r="I6" s="0" t="n">
        <v>12</v>
      </c>
      <c r="V6" s="0" t="n">
        <v>0.006</v>
      </c>
    </row>
    <row r="7" customFormat="false" ht="15" hidden="false" customHeight="false" outlineLevel="0" collapsed="false">
      <c r="A7" s="0" t="s">
        <v>249</v>
      </c>
      <c r="E7" s="0" t="n">
        <v>0</v>
      </c>
      <c r="F7" s="0" t="n">
        <v>4.2</v>
      </c>
      <c r="I7" s="0" t="n">
        <v>18</v>
      </c>
      <c r="V7" s="0" t="n">
        <v>0.01</v>
      </c>
    </row>
    <row r="8" s="28" customFormat="true" ht="15" hidden="false" customHeight="false" outlineLevel="0" collapsed="false">
      <c r="A8" s="28" t="s">
        <v>95</v>
      </c>
      <c r="B8" s="28" t="n">
        <v>27800</v>
      </c>
      <c r="C8" s="105" t="n">
        <v>830000</v>
      </c>
      <c r="D8" s="28" t="n">
        <v>4.2</v>
      </c>
      <c r="E8" s="28" t="n">
        <v>0.094393</v>
      </c>
      <c r="F8" s="28" t="n">
        <v>0.61</v>
      </c>
      <c r="G8" s="28" t="n">
        <v>7</v>
      </c>
      <c r="H8" s="28" t="n">
        <v>20</v>
      </c>
      <c r="I8" s="28" t="n">
        <v>25</v>
      </c>
      <c r="O8" s="28" t="n">
        <v>0.4</v>
      </c>
      <c r="Q8" s="28" t="n">
        <v>14</v>
      </c>
      <c r="V8" s="28" t="n">
        <v>300</v>
      </c>
    </row>
    <row r="9" s="28" customFormat="true" ht="15" hidden="false" customHeight="false" outlineLevel="0" collapsed="false">
      <c r="A9" s="28" t="s">
        <v>103</v>
      </c>
      <c r="B9" s="28" t="n">
        <v>27800</v>
      </c>
      <c r="C9" s="105" t="n">
        <v>1200000</v>
      </c>
      <c r="D9" s="28" t="n">
        <v>4.2</v>
      </c>
      <c r="E9" s="28" t="n">
        <v>0.094393</v>
      </c>
      <c r="F9" s="28" t="n">
        <v>0.53</v>
      </c>
      <c r="G9" s="28" t="n">
        <v>7</v>
      </c>
      <c r="H9" s="28" t="n">
        <v>20</v>
      </c>
      <c r="I9" s="28" t="n">
        <v>25</v>
      </c>
      <c r="O9" s="28" t="n">
        <v>0.4</v>
      </c>
      <c r="Q9" s="28" t="n">
        <v>14</v>
      </c>
      <c r="V9" s="28" t="n">
        <v>55</v>
      </c>
    </row>
    <row r="10" customFormat="false" ht="15" hidden="false" customHeight="false" outlineLevel="0" collapsed="false">
      <c r="A10" s="0" t="s">
        <v>201</v>
      </c>
      <c r="B10" s="0" t="n">
        <v>27800</v>
      </c>
      <c r="C10" s="104" t="n">
        <v>1200000</v>
      </c>
      <c r="D10" s="0" t="n">
        <v>4.2</v>
      </c>
      <c r="E10" s="0" t="n">
        <v>0.094393</v>
      </c>
      <c r="F10" s="0" t="n">
        <v>0.53</v>
      </c>
      <c r="G10" s="0" t="n">
        <v>7</v>
      </c>
      <c r="H10" s="0" t="n">
        <v>20</v>
      </c>
      <c r="I10" s="0" t="n">
        <v>25</v>
      </c>
      <c r="O10" s="0" t="n">
        <v>0.4</v>
      </c>
      <c r="Q10" s="0" t="n">
        <v>14</v>
      </c>
      <c r="V10" s="0" t="n">
        <v>55</v>
      </c>
    </row>
    <row r="11" customFormat="false" ht="15" hidden="false" customHeight="false" outlineLevel="0" collapsed="false">
      <c r="A11" s="0" t="s">
        <v>118</v>
      </c>
      <c r="D11" s="0" t="n">
        <v>21</v>
      </c>
      <c r="E11" s="0" t="n">
        <v>0.094393</v>
      </c>
      <c r="G11" s="0" t="n">
        <v>7</v>
      </c>
      <c r="H11" s="0" t="n">
        <v>20</v>
      </c>
      <c r="V11" s="0" t="n">
        <v>0.5</v>
      </c>
    </row>
    <row r="12" customFormat="false" ht="15" hidden="false" customHeight="false" outlineLevel="0" collapsed="false">
      <c r="A12" s="0" t="s">
        <v>70</v>
      </c>
      <c r="B12" s="0" t="n">
        <v>68680</v>
      </c>
      <c r="C12" s="104" t="n">
        <v>4040000</v>
      </c>
      <c r="E12" s="0" t="n">
        <v>0.094393</v>
      </c>
      <c r="G12" s="0" t="n">
        <v>7</v>
      </c>
      <c r="H12" s="0" t="n">
        <v>20</v>
      </c>
      <c r="I12" s="0" t="n">
        <v>30</v>
      </c>
      <c r="V12" s="0" t="n">
        <v>150</v>
      </c>
    </row>
    <row r="13" customFormat="false" ht="15" hidden="false" customHeight="false" outlineLevel="0" collapsed="false">
      <c r="A13" s="0" t="s">
        <v>76</v>
      </c>
      <c r="B13" s="0" t="n">
        <v>60520</v>
      </c>
      <c r="C13" s="104" t="n">
        <v>3560000</v>
      </c>
      <c r="E13" s="0" t="n">
        <v>0.094393</v>
      </c>
      <c r="G13" s="0" t="n">
        <v>7</v>
      </c>
      <c r="H13" s="0" t="n">
        <v>20</v>
      </c>
      <c r="I13" s="0" t="n">
        <v>30</v>
      </c>
      <c r="V13" s="0" t="n">
        <v>100</v>
      </c>
    </row>
    <row r="14" customFormat="false" ht="15" hidden="false" customHeight="false" outlineLevel="0" collapsed="false">
      <c r="A14" s="0" t="s">
        <v>223</v>
      </c>
      <c r="B14" s="0" t="n">
        <v>104000</v>
      </c>
      <c r="C14" s="104" t="n">
        <v>3460000</v>
      </c>
      <c r="D14" s="0" t="n">
        <v>1.063</v>
      </c>
      <c r="V14" s="0" t="n">
        <v>225</v>
      </c>
    </row>
    <row r="15" customFormat="false" ht="15" hidden="false" customHeight="false" outlineLevel="0" collapsed="false">
      <c r="A15" s="0" t="s">
        <v>224</v>
      </c>
      <c r="E15" s="0" t="n">
        <v>0.094393</v>
      </c>
      <c r="G15" s="0" t="n">
        <v>7</v>
      </c>
      <c r="H15" s="0" t="n">
        <v>20</v>
      </c>
      <c r="I15" s="0" t="n">
        <v>20</v>
      </c>
      <c r="Q15" s="0" t="n">
        <v>21</v>
      </c>
      <c r="V15" s="0" t="n">
        <v>170</v>
      </c>
    </row>
    <row r="16" customFormat="false" ht="15" hidden="false" customHeight="false" outlineLevel="0" collapsed="false">
      <c r="A16" s="0" t="s">
        <v>126</v>
      </c>
      <c r="C16" s="104" t="n">
        <v>900000</v>
      </c>
      <c r="D16" s="0" t="n">
        <v>9.5</v>
      </c>
      <c r="V16" s="0" t="n">
        <v>173.066666666667</v>
      </c>
    </row>
    <row r="17" customFormat="false" ht="15" hidden="false" customHeight="false" outlineLevel="0" collapsed="false">
      <c r="A17" s="0" t="s">
        <v>85</v>
      </c>
      <c r="B17" s="0" t="n">
        <v>11450</v>
      </c>
      <c r="C17" s="104" t="n">
        <v>2290000</v>
      </c>
      <c r="E17" s="0" t="n">
        <v>0.094393</v>
      </c>
      <c r="G17" s="0" t="n">
        <v>7</v>
      </c>
      <c r="H17" s="0" t="n">
        <v>20</v>
      </c>
      <c r="I17" s="0" t="n">
        <v>60</v>
      </c>
      <c r="V17" s="0" t="n">
        <v>200</v>
      </c>
    </row>
    <row r="18" s="28" customFormat="true" ht="15" hidden="false" customHeight="false" outlineLevel="0" collapsed="false">
      <c r="A18" s="28" t="s">
        <v>83</v>
      </c>
      <c r="B18" s="28" t="n">
        <v>13450</v>
      </c>
      <c r="C18" s="105" t="n">
        <v>2690000</v>
      </c>
      <c r="E18" s="28" t="n">
        <v>0.094393</v>
      </c>
      <c r="G18" s="28" t="n">
        <v>7</v>
      </c>
      <c r="H18" s="28" t="n">
        <v>20</v>
      </c>
      <c r="I18" s="28" t="n">
        <v>60</v>
      </c>
      <c r="V18" s="28" t="n">
        <v>60</v>
      </c>
    </row>
    <row r="19" customFormat="false" ht="15" hidden="false" customHeight="false" outlineLevel="0" collapsed="false">
      <c r="A19" s="0" t="s">
        <v>80</v>
      </c>
      <c r="B19" s="0" t="n">
        <v>33550</v>
      </c>
      <c r="C19" s="104" t="n">
        <v>3355000</v>
      </c>
      <c r="E19" s="0" t="n">
        <v>0.094393</v>
      </c>
      <c r="G19" s="0" t="n">
        <v>7</v>
      </c>
      <c r="H19" s="0" t="n">
        <v>20</v>
      </c>
      <c r="I19" s="0" t="n">
        <v>60</v>
      </c>
      <c r="V19" s="0" t="n">
        <v>10</v>
      </c>
    </row>
    <row r="20" customFormat="false" ht="15" hidden="false" customHeight="false" outlineLevel="0" collapsed="false">
      <c r="A20" s="0" t="s">
        <v>87</v>
      </c>
      <c r="B20" s="0" t="n">
        <v>14950</v>
      </c>
      <c r="C20" s="104" t="n">
        <v>2990000</v>
      </c>
      <c r="E20" s="0" t="n">
        <v>0.094393</v>
      </c>
      <c r="G20" s="0" t="n">
        <v>7</v>
      </c>
      <c r="H20" s="0" t="n">
        <v>20</v>
      </c>
      <c r="I20" s="0" t="n">
        <v>60</v>
      </c>
      <c r="V20" s="0" t="n">
        <v>10</v>
      </c>
    </row>
    <row r="21" customFormat="false" ht="15" hidden="false" customHeight="false" outlineLevel="0" collapsed="false">
      <c r="A21" s="0" t="s">
        <v>226</v>
      </c>
      <c r="B21" s="0" t="n">
        <v>31000</v>
      </c>
      <c r="C21" s="104" t="n">
        <v>680000</v>
      </c>
      <c r="D21" s="0" t="n">
        <v>2.62</v>
      </c>
      <c r="E21" s="0" t="n">
        <v>0.094393</v>
      </c>
      <c r="F21" s="0" t="n">
        <v>1.012</v>
      </c>
      <c r="G21" s="0" t="n">
        <v>7</v>
      </c>
      <c r="H21" s="0" t="n">
        <v>20</v>
      </c>
      <c r="I21" s="0" t="n">
        <v>25</v>
      </c>
      <c r="O21" s="0" t="n">
        <v>0.4</v>
      </c>
      <c r="Q21" s="0" t="n">
        <v>21</v>
      </c>
      <c r="V21" s="0" t="n">
        <v>6.1</v>
      </c>
    </row>
    <row r="22" customFormat="false" ht="15" hidden="false" customHeight="false" outlineLevel="0" collapsed="false">
      <c r="A22" s="0" t="s">
        <v>227</v>
      </c>
      <c r="B22" s="0" t="n">
        <v>31000</v>
      </c>
      <c r="C22" s="104" t="n">
        <v>680000</v>
      </c>
      <c r="D22" s="0" t="n">
        <v>2.62</v>
      </c>
      <c r="E22" s="0" t="n">
        <v>0.094393</v>
      </c>
      <c r="F22" s="0" t="n">
        <v>1.012</v>
      </c>
      <c r="G22" s="0" t="n">
        <v>7</v>
      </c>
      <c r="H22" s="0" t="n">
        <v>20</v>
      </c>
      <c r="I22" s="0" t="n">
        <v>25</v>
      </c>
      <c r="O22" s="0" t="n">
        <v>0.4</v>
      </c>
      <c r="Q22" s="0" t="n">
        <v>21</v>
      </c>
      <c r="V22" s="0" t="n">
        <v>6.1</v>
      </c>
    </row>
    <row r="23" customFormat="false" ht="15" hidden="false" customHeight="false" outlineLevel="0" collapsed="false">
      <c r="A23" s="0" t="s">
        <v>228</v>
      </c>
      <c r="B23" s="0" t="n">
        <v>1020</v>
      </c>
      <c r="C23" s="104" t="n">
        <v>60000</v>
      </c>
      <c r="D23" s="0" t="n">
        <v>1</v>
      </c>
      <c r="E23" s="0" t="n">
        <v>0.094393</v>
      </c>
      <c r="F23" s="0" t="n">
        <v>0.99</v>
      </c>
      <c r="G23" s="0" t="n">
        <v>7</v>
      </c>
      <c r="H23" s="0" t="n">
        <v>20</v>
      </c>
      <c r="I23" s="0" t="n">
        <v>20</v>
      </c>
      <c r="O23" s="0" t="n">
        <v>0.05</v>
      </c>
      <c r="Q23" s="0" t="n">
        <v>1</v>
      </c>
      <c r="V23" s="0" t="n">
        <v>10</v>
      </c>
    </row>
    <row r="24" customFormat="false" ht="15" hidden="false" customHeight="false" outlineLevel="0" collapsed="false">
      <c r="A24" s="0" t="s">
        <v>229</v>
      </c>
      <c r="B24" s="0" t="n">
        <v>1020</v>
      </c>
      <c r="C24" s="104" t="n">
        <v>60000</v>
      </c>
      <c r="D24" s="0" t="n">
        <v>1</v>
      </c>
      <c r="E24" s="0" t="n">
        <v>0.094393</v>
      </c>
      <c r="F24" s="0" t="n">
        <v>0.99</v>
      </c>
      <c r="G24" s="0" t="n">
        <v>7</v>
      </c>
      <c r="H24" s="0" t="n">
        <v>20</v>
      </c>
      <c r="I24" s="0" t="n">
        <v>20</v>
      </c>
      <c r="O24" s="0" t="n">
        <v>0.05</v>
      </c>
      <c r="Q24" s="0" t="n">
        <v>1</v>
      </c>
      <c r="V24" s="0" t="n">
        <v>10</v>
      </c>
    </row>
    <row r="25" customFormat="false" ht="15" hidden="false" customHeight="false" outlineLevel="0" collapsed="false">
      <c r="A25" s="0" t="s">
        <v>230</v>
      </c>
      <c r="B25" s="0" t="n">
        <v>1900</v>
      </c>
      <c r="C25" s="104" t="n">
        <v>50000</v>
      </c>
      <c r="D25" s="0" t="n">
        <v>1</v>
      </c>
      <c r="E25" s="0" t="n">
        <v>0.094393</v>
      </c>
      <c r="F25" s="0" t="n">
        <v>1.06</v>
      </c>
      <c r="G25" s="0" t="n">
        <v>7</v>
      </c>
      <c r="H25" s="0" t="n">
        <v>20</v>
      </c>
      <c r="I25" s="0" t="n">
        <v>25</v>
      </c>
      <c r="O25" s="0" t="n">
        <v>0.15</v>
      </c>
      <c r="Q25" s="0" t="n">
        <v>2.8</v>
      </c>
      <c r="V25" s="0" t="n">
        <v>5.25</v>
      </c>
    </row>
    <row r="26" customFormat="false" ht="15" hidden="false" customHeight="false" outlineLevel="0" collapsed="false">
      <c r="A26" s="0" t="s">
        <v>231</v>
      </c>
      <c r="B26" s="0" t="n">
        <v>1900</v>
      </c>
      <c r="C26" s="104" t="n">
        <v>50000</v>
      </c>
      <c r="D26" s="0" t="n">
        <v>1</v>
      </c>
      <c r="E26" s="0" t="n">
        <v>0.094393</v>
      </c>
      <c r="F26" s="0" t="n">
        <v>1.06</v>
      </c>
      <c r="G26" s="0" t="n">
        <v>7</v>
      </c>
      <c r="H26" s="0" t="n">
        <v>20</v>
      </c>
      <c r="I26" s="0" t="n">
        <v>25</v>
      </c>
      <c r="O26" s="0" t="n">
        <v>0.15</v>
      </c>
      <c r="Q26" s="0" t="n">
        <v>2.8</v>
      </c>
      <c r="V26" s="0" t="n">
        <v>5.25</v>
      </c>
    </row>
    <row r="27" customFormat="false" ht="15" hidden="false" customHeight="false" outlineLevel="0" collapsed="false">
      <c r="A27" s="0" t="s">
        <v>232</v>
      </c>
      <c r="B27" s="0" t="n">
        <v>2000</v>
      </c>
      <c r="C27" s="104" t="n">
        <v>570000</v>
      </c>
      <c r="D27" s="0" t="n">
        <v>2.01</v>
      </c>
      <c r="E27" s="0" t="n">
        <v>0.094393</v>
      </c>
      <c r="F27" s="0" t="n">
        <v>5.2</v>
      </c>
      <c r="G27" s="0" t="n">
        <v>7</v>
      </c>
      <c r="H27" s="0" t="n">
        <v>20</v>
      </c>
      <c r="I27" s="0" t="n">
        <v>25</v>
      </c>
      <c r="O27" s="0" t="n">
        <v>0.25</v>
      </c>
      <c r="Q27" s="0" t="n">
        <v>7</v>
      </c>
      <c r="U27" s="0" t="n">
        <v>10</v>
      </c>
      <c r="V27" s="0" t="n">
        <v>10</v>
      </c>
    </row>
    <row r="28" customFormat="false" ht="15" hidden="false" customHeight="false" outlineLevel="0" collapsed="false">
      <c r="A28" s="0" t="s">
        <v>233</v>
      </c>
      <c r="B28" s="0" t="n">
        <v>2000</v>
      </c>
      <c r="C28" s="104" t="n">
        <v>570000</v>
      </c>
      <c r="D28" s="0" t="n">
        <v>2.01</v>
      </c>
      <c r="E28" s="0" t="n">
        <v>0.094393</v>
      </c>
      <c r="F28" s="0" t="n">
        <v>5.2</v>
      </c>
      <c r="G28" s="0" t="n">
        <v>7</v>
      </c>
      <c r="H28" s="0" t="n">
        <v>20</v>
      </c>
      <c r="I28" s="0" t="n">
        <v>25</v>
      </c>
      <c r="O28" s="0" t="n">
        <v>0.25</v>
      </c>
      <c r="Q28" s="0" t="n">
        <v>7</v>
      </c>
      <c r="U28" s="0" t="n">
        <v>10</v>
      </c>
      <c r="V28" s="0" t="n">
        <v>10</v>
      </c>
    </row>
    <row r="29" customFormat="false" ht="15" hidden="false" customHeight="false" outlineLevel="0" collapsed="false">
      <c r="A29" s="0" t="s">
        <v>234</v>
      </c>
      <c r="B29" s="0" t="n">
        <v>22500</v>
      </c>
      <c r="C29" s="104" t="n">
        <v>2690000</v>
      </c>
      <c r="D29" s="0" t="n">
        <v>4.6</v>
      </c>
      <c r="E29" s="0" t="n">
        <v>0.094393</v>
      </c>
      <c r="F29" s="0" t="n">
        <v>8.66</v>
      </c>
      <c r="G29" s="0" t="n">
        <v>7</v>
      </c>
      <c r="H29" s="0" t="n">
        <v>20</v>
      </c>
      <c r="I29" s="0" t="n">
        <v>30</v>
      </c>
      <c r="O29" s="0" t="n">
        <v>0.2</v>
      </c>
      <c r="Q29" s="0" t="n">
        <v>14</v>
      </c>
      <c r="V29" s="0" t="n">
        <v>13.1</v>
      </c>
    </row>
    <row r="30" customFormat="false" ht="15" hidden="false" customHeight="false" outlineLevel="0" collapsed="false">
      <c r="A30" s="0" t="s">
        <v>235</v>
      </c>
      <c r="B30" s="0" t="n">
        <v>22500</v>
      </c>
      <c r="C30" s="104" t="n">
        <v>2690000</v>
      </c>
      <c r="D30" s="0" t="n">
        <v>4.6</v>
      </c>
      <c r="E30" s="0" t="n">
        <v>0.094393</v>
      </c>
      <c r="F30" s="0" t="n">
        <v>8.66</v>
      </c>
      <c r="G30" s="0" t="n">
        <v>7</v>
      </c>
      <c r="H30" s="0" t="n">
        <v>20</v>
      </c>
      <c r="I30" s="0" t="n">
        <v>30</v>
      </c>
      <c r="O30" s="0" t="n">
        <v>0.2</v>
      </c>
      <c r="Q30" s="0" t="n">
        <v>14</v>
      </c>
      <c r="V30" s="0" t="n">
        <v>13.1</v>
      </c>
    </row>
    <row r="31" customFormat="false" ht="15" hidden="false" customHeight="false" outlineLevel="0" collapsed="false">
      <c r="A31" s="0" t="s">
        <v>236</v>
      </c>
      <c r="B31" s="0" t="n">
        <v>16300</v>
      </c>
      <c r="C31" s="104" t="n">
        <v>1970000</v>
      </c>
      <c r="D31" s="0" t="n">
        <v>2.9</v>
      </c>
      <c r="E31" s="0" t="n">
        <v>0.094393</v>
      </c>
      <c r="F31" s="0" t="n">
        <v>2.98</v>
      </c>
      <c r="G31" s="0" t="n">
        <v>7</v>
      </c>
      <c r="H31" s="0" t="n">
        <v>20</v>
      </c>
      <c r="I31" s="0" t="n">
        <v>30</v>
      </c>
      <c r="O31" s="0" t="n">
        <v>0.2</v>
      </c>
      <c r="Q31" s="0" t="n">
        <v>14</v>
      </c>
      <c r="V31" s="0" t="n">
        <v>17.4</v>
      </c>
    </row>
    <row r="32" customFormat="false" ht="15" hidden="false" customHeight="false" outlineLevel="0" collapsed="false">
      <c r="A32" s="0" t="s">
        <v>237</v>
      </c>
      <c r="B32" s="0" t="n">
        <v>16300</v>
      </c>
      <c r="C32" s="104" t="n">
        <v>1970000</v>
      </c>
      <c r="D32" s="0" t="n">
        <v>2.9</v>
      </c>
      <c r="E32" s="0" t="n">
        <v>0.094393</v>
      </c>
      <c r="F32" s="0" t="n">
        <v>2.98</v>
      </c>
      <c r="G32" s="0" t="n">
        <v>7</v>
      </c>
      <c r="H32" s="0" t="n">
        <v>20</v>
      </c>
      <c r="I32" s="0" t="n">
        <v>30</v>
      </c>
      <c r="O32" s="0" t="n">
        <v>0.2</v>
      </c>
      <c r="Q32" s="0" t="n">
        <v>14</v>
      </c>
      <c r="V32" s="0" t="n">
        <v>17.4</v>
      </c>
    </row>
    <row r="33" customFormat="false" ht="15" hidden="false" customHeight="false" outlineLevel="0" collapsed="false">
      <c r="A33" s="0" t="s">
        <v>238</v>
      </c>
      <c r="B33" s="0" t="n">
        <v>4000</v>
      </c>
      <c r="C33" s="104" t="n">
        <v>380000</v>
      </c>
      <c r="D33" s="0" t="n">
        <v>1.51</v>
      </c>
      <c r="E33" s="0" t="n">
        <v>0.094393</v>
      </c>
      <c r="F33" s="0" t="n">
        <v>3.4</v>
      </c>
      <c r="G33" s="0" t="n">
        <v>7</v>
      </c>
      <c r="H33" s="0" t="n">
        <v>20</v>
      </c>
      <c r="I33" s="0" t="n">
        <v>25</v>
      </c>
      <c r="O33" s="0" t="n">
        <v>0.25</v>
      </c>
      <c r="Q33" s="0" t="n">
        <v>7</v>
      </c>
      <c r="U33" s="0" t="n">
        <v>10</v>
      </c>
      <c r="V33" s="0" t="n">
        <v>20</v>
      </c>
    </row>
    <row r="34" customFormat="false" ht="15" hidden="false" customHeight="false" outlineLevel="0" collapsed="false">
      <c r="A34" s="0" t="s">
        <v>239</v>
      </c>
      <c r="B34" s="0" t="n">
        <v>4000</v>
      </c>
      <c r="C34" s="104" t="n">
        <v>380000</v>
      </c>
      <c r="D34" s="0" t="n">
        <v>1.51</v>
      </c>
      <c r="E34" s="0" t="n">
        <v>0.094393</v>
      </c>
      <c r="F34" s="0" t="n">
        <v>3.4</v>
      </c>
      <c r="G34" s="0" t="n">
        <v>7</v>
      </c>
      <c r="H34" s="0" t="n">
        <v>20</v>
      </c>
      <c r="I34" s="0" t="n">
        <v>25</v>
      </c>
      <c r="O34" s="0" t="n">
        <v>0.25</v>
      </c>
      <c r="Q34" s="0" t="n">
        <v>7</v>
      </c>
      <c r="U34" s="0" t="n">
        <v>10</v>
      </c>
      <c r="V34" s="0" t="n">
        <v>20</v>
      </c>
    </row>
    <row r="35" customFormat="false" ht="15" hidden="false" customHeight="false" outlineLevel="0" collapsed="false">
      <c r="A35" s="0" t="s">
        <v>240</v>
      </c>
      <c r="B35" s="0" t="n">
        <v>870</v>
      </c>
      <c r="C35" s="104" t="n">
        <v>930000</v>
      </c>
      <c r="D35" s="0" t="n">
        <v>3.2</v>
      </c>
      <c r="E35" s="0" t="n">
        <v>0.094393</v>
      </c>
      <c r="F35" s="0" t="n">
        <v>3.1</v>
      </c>
      <c r="G35" s="0" t="n">
        <v>7</v>
      </c>
      <c r="H35" s="0" t="n">
        <v>20</v>
      </c>
      <c r="I35" s="0" t="n">
        <v>20</v>
      </c>
      <c r="O35" s="0" t="n">
        <v>0.25</v>
      </c>
      <c r="Q35" s="0" t="n">
        <v>3.5</v>
      </c>
      <c r="V35" s="0" t="n">
        <v>1.5</v>
      </c>
    </row>
    <row r="36" customFormat="false" ht="15" hidden="false" customHeight="false" outlineLevel="0" collapsed="false">
      <c r="A36" s="0" t="s">
        <v>241</v>
      </c>
      <c r="B36" s="0" t="n">
        <v>28000</v>
      </c>
      <c r="C36" s="104" t="n">
        <v>1000000</v>
      </c>
      <c r="D36" s="0" t="n">
        <v>1.2</v>
      </c>
      <c r="E36" s="0" t="n">
        <v>0.094393</v>
      </c>
      <c r="F36" s="0" t="n">
        <v>1</v>
      </c>
      <c r="G36" s="0" t="n">
        <v>7</v>
      </c>
      <c r="H36" s="0" t="n">
        <v>20</v>
      </c>
      <c r="N36" s="0" t="n">
        <v>24</v>
      </c>
      <c r="O36" s="0" t="n">
        <v>0.4</v>
      </c>
      <c r="P36" s="0" t="n">
        <v>24</v>
      </c>
      <c r="T36" s="0" t="n">
        <v>0.00666666666666667</v>
      </c>
      <c r="V36" s="0" t="n">
        <v>200</v>
      </c>
    </row>
    <row r="37" customFormat="false" ht="15" hidden="false" customHeight="false" outlineLevel="0" collapsed="false">
      <c r="A37" s="0" t="s">
        <v>242</v>
      </c>
      <c r="B37" s="0" t="n">
        <v>28000</v>
      </c>
      <c r="C37" s="104" t="n">
        <v>1000000</v>
      </c>
      <c r="D37" s="0" t="n">
        <v>1.2</v>
      </c>
      <c r="E37" s="0" t="n">
        <v>0.094393</v>
      </c>
      <c r="F37" s="0" t="n">
        <v>1</v>
      </c>
      <c r="G37" s="0" t="n">
        <v>7</v>
      </c>
      <c r="H37" s="0" t="n">
        <v>20</v>
      </c>
      <c r="N37" s="0" t="n">
        <v>24</v>
      </c>
      <c r="O37" s="0" t="n">
        <v>0.4</v>
      </c>
      <c r="P37" s="0" t="n">
        <v>24</v>
      </c>
      <c r="T37" s="0" t="n">
        <v>0.00666666666666667</v>
      </c>
      <c r="V37" s="0" t="n">
        <v>200</v>
      </c>
    </row>
    <row r="38" s="28" customFormat="true" ht="15" hidden="false" customHeight="false" outlineLevel="0" collapsed="false">
      <c r="A38" s="28" t="s">
        <v>98</v>
      </c>
      <c r="B38" s="28" t="n">
        <v>100000</v>
      </c>
      <c r="C38" s="105" t="n">
        <v>4000000</v>
      </c>
      <c r="D38" s="28" t="n">
        <v>4</v>
      </c>
      <c r="E38" s="28" t="n">
        <v>0.094393</v>
      </c>
      <c r="F38" s="28" t="n">
        <v>0.285</v>
      </c>
      <c r="G38" s="28" t="n">
        <v>7</v>
      </c>
      <c r="H38" s="28" t="n">
        <v>20</v>
      </c>
      <c r="N38" s="28" t="n">
        <v>24</v>
      </c>
      <c r="O38" s="28" t="n">
        <v>0.4</v>
      </c>
      <c r="P38" s="28" t="n">
        <v>24</v>
      </c>
      <c r="R38" s="28" t="n">
        <v>4.07</v>
      </c>
      <c r="S38" s="28" t="n">
        <v>63</v>
      </c>
      <c r="T38" s="28" t="n">
        <v>0.00666666666666667</v>
      </c>
      <c r="V38" s="28" t="n">
        <v>57</v>
      </c>
    </row>
    <row r="39" customFormat="false" ht="15" hidden="false" customHeight="false" outlineLevel="0" collapsed="false">
      <c r="A39" s="0" t="s">
        <v>110</v>
      </c>
      <c r="B39" s="0" t="n">
        <v>126700</v>
      </c>
      <c r="C39" s="104" t="n">
        <v>5067000</v>
      </c>
      <c r="D39" s="0" t="n">
        <v>2.6</v>
      </c>
      <c r="E39" s="0" t="n">
        <v>0.094393</v>
      </c>
      <c r="F39" s="0" t="n">
        <v>0.00225</v>
      </c>
      <c r="G39" s="0" t="n">
        <v>7</v>
      </c>
      <c r="H39" s="0" t="n">
        <v>20</v>
      </c>
      <c r="N39" s="0" t="n">
        <v>24</v>
      </c>
      <c r="O39" s="0" t="n">
        <v>0.4</v>
      </c>
      <c r="P39" s="0" t="n">
        <v>24</v>
      </c>
      <c r="R39" s="0" t="n">
        <v>4.07</v>
      </c>
      <c r="S39" s="0" t="n">
        <v>50</v>
      </c>
      <c r="T39" s="0" t="n">
        <v>0.00666666666666667</v>
      </c>
      <c r="V39" s="0" t="n">
        <v>47.5</v>
      </c>
    </row>
    <row r="40" customFormat="false" ht="15" hidden="false" customHeight="false" outlineLevel="0" collapsed="false">
      <c r="A40" s="0" t="s">
        <v>225</v>
      </c>
      <c r="B40" s="0" t="n">
        <v>126700</v>
      </c>
      <c r="C40" s="104" t="n">
        <v>5067000</v>
      </c>
      <c r="D40" s="0" t="n">
        <v>2.6</v>
      </c>
      <c r="E40" s="0" t="n">
        <v>0.094393</v>
      </c>
      <c r="F40" s="0" t="n">
        <v>0.00225</v>
      </c>
      <c r="G40" s="0" t="n">
        <v>7</v>
      </c>
      <c r="H40" s="0" t="n">
        <v>20</v>
      </c>
      <c r="N40" s="0" t="n">
        <v>24</v>
      </c>
      <c r="O40" s="0" t="n">
        <v>0.4</v>
      </c>
      <c r="P40" s="0" t="n">
        <v>24</v>
      </c>
      <c r="R40" s="0" t="n">
        <v>4.07</v>
      </c>
      <c r="S40" s="0" t="n">
        <v>50</v>
      </c>
      <c r="T40" s="0" t="n">
        <v>0.00666666666666667</v>
      </c>
      <c r="V40" s="0" t="n">
        <v>47.5</v>
      </c>
    </row>
    <row r="41" s="28" customFormat="true" ht="15" hidden="false" customHeight="false" outlineLevel="0" collapsed="false">
      <c r="A41" s="28" t="s">
        <v>92</v>
      </c>
      <c r="B41" s="28" t="n">
        <v>7745</v>
      </c>
      <c r="C41" s="105" t="n">
        <v>435000</v>
      </c>
      <c r="D41" s="28" t="n">
        <v>4.5</v>
      </c>
      <c r="E41" s="28" t="n">
        <v>0.094393</v>
      </c>
      <c r="F41" s="28" t="n">
        <v>0.43</v>
      </c>
      <c r="G41" s="28" t="n">
        <v>7</v>
      </c>
      <c r="H41" s="28" t="n">
        <v>20</v>
      </c>
      <c r="I41" s="28" t="n">
        <v>25</v>
      </c>
      <c r="O41" s="28" t="n">
        <v>0.2</v>
      </c>
      <c r="Q41" s="28" t="n">
        <v>0.75</v>
      </c>
      <c r="U41" s="28" t="n">
        <v>43</v>
      </c>
      <c r="V41" s="28" t="n">
        <v>100</v>
      </c>
    </row>
    <row r="42" customFormat="false" ht="15" hidden="false" customHeight="false" outlineLevel="0" collapsed="false">
      <c r="A42" s="0" t="s">
        <v>123</v>
      </c>
      <c r="E42" s="0" t="n">
        <v>0.109795</v>
      </c>
      <c r="G42" s="0" t="n">
        <v>7</v>
      </c>
      <c r="H42" s="0" t="n">
        <v>15</v>
      </c>
      <c r="I42" s="0" t="n">
        <v>15</v>
      </c>
      <c r="V42" s="0" t="n">
        <v>3.7</v>
      </c>
    </row>
    <row r="43" customFormat="false" ht="15" hidden="false" customHeight="false" outlineLevel="0" collapsed="false">
      <c r="A43" s="0" t="s">
        <v>129</v>
      </c>
      <c r="C43" s="104" t="n">
        <v>1600000</v>
      </c>
      <c r="D43" s="0" t="n">
        <v>7.4</v>
      </c>
      <c r="V43" s="0" t="n">
        <v>188.8</v>
      </c>
    </row>
    <row r="44" customFormat="false" ht="15" hidden="false" customHeight="false" outlineLevel="0" collapsed="false">
      <c r="A44" s="0" t="s">
        <v>64</v>
      </c>
      <c r="B44" s="0" t="n">
        <v>9240</v>
      </c>
      <c r="C44" s="104" t="n">
        <v>630000</v>
      </c>
      <c r="E44" s="0" t="n">
        <v>0.094393</v>
      </c>
      <c r="F44" s="0" t="n">
        <v>1</v>
      </c>
      <c r="G44" s="0" t="n">
        <v>7</v>
      </c>
      <c r="H44" s="0" t="n">
        <v>20</v>
      </c>
      <c r="I44" s="0" t="n">
        <v>40</v>
      </c>
      <c r="V44" s="0" t="n">
        <v>0.1</v>
      </c>
      <c r="W44" s="0" t="n">
        <v>1</v>
      </c>
    </row>
    <row r="45" customFormat="false" ht="15" hidden="false" customHeight="false" outlineLevel="0" collapsed="false">
      <c r="A45" s="0" t="s">
        <v>60</v>
      </c>
      <c r="B45" s="0" t="n">
        <v>10815</v>
      </c>
      <c r="C45" s="104" t="n">
        <v>870000</v>
      </c>
      <c r="E45" s="0" t="n">
        <v>0.094393</v>
      </c>
      <c r="F45" s="0" t="n">
        <v>1</v>
      </c>
      <c r="G45" s="0" t="n">
        <v>7</v>
      </c>
      <c r="H45" s="0" t="n">
        <v>20</v>
      </c>
      <c r="I45" s="0" t="n">
        <v>40</v>
      </c>
      <c r="V45" s="0" t="n">
        <v>0.006</v>
      </c>
      <c r="W45" s="0" t="n">
        <v>1</v>
      </c>
    </row>
    <row r="46" s="28" customFormat="true" ht="15" hidden="false" customHeight="false" outlineLevel="0" collapsed="false">
      <c r="A46" s="28" t="s">
        <v>67</v>
      </c>
      <c r="B46" s="28" t="n">
        <v>7250</v>
      </c>
      <c r="C46" s="105" t="n">
        <v>380000</v>
      </c>
      <c r="E46" s="28" t="n">
        <v>0.094393</v>
      </c>
      <c r="F46" s="28" t="n">
        <v>1</v>
      </c>
      <c r="G46" s="28" t="n">
        <v>7</v>
      </c>
      <c r="H46" s="28" t="n">
        <v>20</v>
      </c>
      <c r="I46" s="32" t="n">
        <v>25</v>
      </c>
      <c r="V46" s="28" t="n">
        <v>8</v>
      </c>
      <c r="W46" s="28" t="n">
        <v>1</v>
      </c>
    </row>
    <row r="47" customFormat="false" ht="15" hidden="false" customHeight="false" outlineLevel="0" collapsed="false">
      <c r="A47" s="0" t="s">
        <v>243</v>
      </c>
      <c r="B47" s="0" t="n">
        <v>0.04</v>
      </c>
      <c r="C47" s="104" t="n">
        <v>180000</v>
      </c>
      <c r="D47" s="0" t="n">
        <v>0.3</v>
      </c>
      <c r="E47" s="0" t="n">
        <v>0.094393</v>
      </c>
      <c r="F47" s="0" t="n">
        <v>0.48</v>
      </c>
      <c r="G47" s="0" t="n">
        <v>7</v>
      </c>
      <c r="H47" s="0" t="n">
        <v>20</v>
      </c>
      <c r="I47" s="0" t="n">
        <v>30</v>
      </c>
    </row>
    <row r="48" customFormat="false" ht="15" hidden="false" customHeight="false" outlineLevel="0" collapsed="false">
      <c r="A48" s="0" t="s">
        <v>244</v>
      </c>
      <c r="B48" s="0" t="n">
        <v>0.04</v>
      </c>
      <c r="C48" s="104" t="n">
        <v>180000</v>
      </c>
      <c r="D48" s="0" t="n">
        <v>0.3</v>
      </c>
      <c r="E48" s="0" t="n">
        <v>0.094393</v>
      </c>
      <c r="F48" s="0" t="n">
        <v>0.48</v>
      </c>
      <c r="G48" s="0" t="n">
        <v>7</v>
      </c>
      <c r="H48" s="0" t="n">
        <v>20</v>
      </c>
      <c r="I48" s="0" t="n">
        <v>30</v>
      </c>
    </row>
    <row r="49" customFormat="false" ht="15" hidden="false" customHeight="false" outlineLevel="0" collapsed="false">
      <c r="A49" s="0" t="s">
        <v>245</v>
      </c>
      <c r="C49" s="104" t="n">
        <v>3350000</v>
      </c>
      <c r="D49" s="0" t="n">
        <v>10</v>
      </c>
      <c r="E49" s="0" t="n">
        <v>0.094393</v>
      </c>
      <c r="G49" s="0" t="n">
        <v>7</v>
      </c>
      <c r="H49" s="0" t="n">
        <v>20</v>
      </c>
      <c r="I49" s="0" t="n">
        <v>25</v>
      </c>
      <c r="V49" s="0" t="n">
        <v>55</v>
      </c>
    </row>
    <row r="50" s="28" customFormat="true" ht="15" hidden="false" customHeight="false" outlineLevel="0" collapsed="false">
      <c r="A50" s="28" t="s">
        <v>57</v>
      </c>
      <c r="B50" s="28" t="n">
        <v>36053</v>
      </c>
      <c r="C50" s="105" t="n">
        <v>1930000</v>
      </c>
      <c r="D50" s="28" t="n">
        <v>2.7</v>
      </c>
      <c r="E50" s="28" t="n">
        <v>0.094393</v>
      </c>
      <c r="F50" s="28" t="n">
        <v>1</v>
      </c>
      <c r="G50" s="28" t="n">
        <v>7</v>
      </c>
      <c r="H50" s="28" t="n">
        <v>20</v>
      </c>
      <c r="I50" s="28" t="n">
        <v>30</v>
      </c>
      <c r="V50" s="28" t="n">
        <v>15</v>
      </c>
      <c r="W50" s="28" t="n">
        <v>1</v>
      </c>
    </row>
    <row r="51" s="28" customFormat="true" ht="15" hidden="false" customHeight="false" outlineLevel="0" collapsed="false">
      <c r="A51" s="28" t="s">
        <v>51</v>
      </c>
      <c r="B51" s="28" t="n">
        <v>12600</v>
      </c>
      <c r="C51" s="105" t="n">
        <v>1040000</v>
      </c>
      <c r="D51" s="28" t="n">
        <v>1.35</v>
      </c>
      <c r="E51" s="28" t="n">
        <v>0.094393</v>
      </c>
      <c r="F51" s="28" t="n">
        <v>1</v>
      </c>
      <c r="G51" s="28" t="n">
        <v>7</v>
      </c>
      <c r="H51" s="28" t="n">
        <v>20</v>
      </c>
      <c r="I51" s="28" t="n">
        <v>30</v>
      </c>
      <c r="V51" s="28" t="n">
        <v>5</v>
      </c>
      <c r="W51" s="28" t="n">
        <v>1</v>
      </c>
    </row>
    <row r="52" s="4" customFormat="true" ht="15" hidden="false" customHeight="false" outlineLevel="0" collapsed="false">
      <c r="A52" s="4" t="s">
        <v>111</v>
      </c>
      <c r="B52" s="106" t="n">
        <v>540</v>
      </c>
      <c r="C52" s="107" t="n">
        <v>284000</v>
      </c>
      <c r="D52" s="4" t="n">
        <v>1.8</v>
      </c>
      <c r="F52" s="4" t="n">
        <v>0.9</v>
      </c>
      <c r="G52" s="4" t="n">
        <v>7</v>
      </c>
      <c r="H52" s="4" t="n">
        <v>20</v>
      </c>
      <c r="I52" s="4" t="n">
        <v>20</v>
      </c>
    </row>
    <row r="53" customFormat="false" ht="15" hidden="false" customHeight="false" outlineLevel="0" collapsed="false">
      <c r="B53" s="108"/>
      <c r="C53" s="109"/>
      <c r="G53" s="62"/>
    </row>
    <row r="54" customFormat="false" ht="15" hidden="false" customHeight="false" outlineLevel="0" collapsed="false">
      <c r="G54" s="62"/>
    </row>
    <row r="55" customFormat="false" ht="15" hidden="false" customHeight="false" outlineLevel="0" collapsed="false">
      <c r="G55" s="62"/>
    </row>
    <row r="56" customFormat="false" ht="15" hidden="false" customHeight="false" outlineLevel="0" collapsed="false">
      <c r="B56" s="62"/>
      <c r="G56" s="62"/>
    </row>
    <row r="57" customFormat="false" ht="15" hidden="false" customHeight="false" outlineLevel="0" collapsed="false">
      <c r="B57" s="1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0" activeCellId="0" sqref="Q5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23.57"/>
    <col collapsed="false" customWidth="true" hidden="false" outlineLevel="0" max="3" min="3" style="0" width="17.57"/>
    <col collapsed="false" customWidth="true" hidden="false" outlineLevel="0" max="5" min="5" style="0" width="18.71"/>
    <col collapsed="false" customWidth="true" hidden="false" outlineLevel="0" max="6" min="6" style="0" width="34.43"/>
  </cols>
  <sheetData>
    <row r="1" customFormat="false" ht="15" hidden="false" customHeight="false" outlineLevel="0" collapsed="false">
      <c r="A1" s="0" t="s">
        <v>196</v>
      </c>
      <c r="B1" s="0" t="s">
        <v>260</v>
      </c>
      <c r="C1" s="0" t="s">
        <v>281</v>
      </c>
      <c r="D1" s="0" t="n">
        <v>0.094393</v>
      </c>
    </row>
    <row r="2" customFormat="false" ht="15" hidden="false" customHeight="false" outlineLevel="0" collapsed="false">
      <c r="A2" s="0" t="s">
        <v>196</v>
      </c>
      <c r="B2" s="0" t="s">
        <v>212</v>
      </c>
      <c r="C2" s="0" t="s">
        <v>281</v>
      </c>
      <c r="D2" s="0" t="n">
        <v>0.305</v>
      </c>
    </row>
    <row r="3" customFormat="false" ht="15" hidden="false" customHeight="false" outlineLevel="0" collapsed="false">
      <c r="A3" s="0" t="s">
        <v>196</v>
      </c>
      <c r="B3" s="0" t="s">
        <v>268</v>
      </c>
      <c r="C3" s="0" t="s">
        <v>281</v>
      </c>
      <c r="D3" s="0" t="n">
        <v>7</v>
      </c>
    </row>
    <row r="4" customFormat="false" ht="15" hidden="false" customHeight="false" outlineLevel="0" collapsed="false">
      <c r="A4" s="0" t="s">
        <v>196</v>
      </c>
      <c r="B4" s="0" t="s">
        <v>269</v>
      </c>
      <c r="C4" s="0" t="s">
        <v>281</v>
      </c>
      <c r="D4" s="0" t="n">
        <v>20</v>
      </c>
    </row>
    <row r="5" customFormat="false" ht="15" hidden="false" customHeight="false" outlineLevel="0" collapsed="false">
      <c r="A5" s="0" t="s">
        <v>196</v>
      </c>
      <c r="B5" s="0" t="s">
        <v>270</v>
      </c>
      <c r="C5" s="0" t="s">
        <v>281</v>
      </c>
      <c r="D5" s="0" t="n">
        <v>25</v>
      </c>
    </row>
    <row r="6" customFormat="false" ht="15" hidden="false" customHeight="false" outlineLevel="0" collapsed="false">
      <c r="A6" s="0" t="s">
        <v>196</v>
      </c>
      <c r="B6" s="0" t="s">
        <v>272</v>
      </c>
      <c r="C6" s="0" t="s">
        <v>281</v>
      </c>
      <c r="D6" s="0" t="n">
        <v>0.15</v>
      </c>
    </row>
    <row r="7" customFormat="false" ht="15" hidden="false" customHeight="false" outlineLevel="0" collapsed="false">
      <c r="A7" s="0" t="s">
        <v>196</v>
      </c>
      <c r="B7" s="0" t="s">
        <v>274</v>
      </c>
      <c r="C7" s="0" t="s">
        <v>281</v>
      </c>
      <c r="D7" s="0" t="n">
        <v>21</v>
      </c>
    </row>
    <row r="8" customFormat="false" ht="15" hidden="false" customHeight="false" outlineLevel="0" collapsed="false">
      <c r="A8" s="0" t="s">
        <v>107</v>
      </c>
      <c r="B8" s="0" t="s">
        <v>260</v>
      </c>
      <c r="C8" s="0" t="s">
        <v>281</v>
      </c>
      <c r="D8" s="0" t="n">
        <v>0.094393</v>
      </c>
    </row>
    <row r="9" customFormat="false" ht="15" hidden="false" customHeight="false" outlineLevel="0" collapsed="false">
      <c r="A9" s="0" t="s">
        <v>107</v>
      </c>
      <c r="B9" s="0" t="s">
        <v>212</v>
      </c>
      <c r="C9" s="0" t="s">
        <v>281</v>
      </c>
      <c r="D9" s="0" t="n">
        <v>0.305</v>
      </c>
    </row>
    <row r="10" customFormat="false" ht="15" hidden="false" customHeight="false" outlineLevel="0" collapsed="false">
      <c r="A10" s="0" t="s">
        <v>107</v>
      </c>
      <c r="B10" s="0" t="s">
        <v>268</v>
      </c>
      <c r="C10" s="0" t="s">
        <v>281</v>
      </c>
      <c r="D10" s="0" t="n">
        <v>7</v>
      </c>
    </row>
    <row r="11" customFormat="false" ht="15" hidden="false" customHeight="false" outlineLevel="0" collapsed="false">
      <c r="A11" s="0" t="s">
        <v>107</v>
      </c>
      <c r="B11" s="0" t="s">
        <v>269</v>
      </c>
      <c r="C11" s="0" t="s">
        <v>281</v>
      </c>
      <c r="D11" s="0" t="n">
        <v>20</v>
      </c>
    </row>
    <row r="12" customFormat="false" ht="15" hidden="false" customHeight="false" outlineLevel="0" collapsed="false">
      <c r="A12" s="0" t="s">
        <v>107</v>
      </c>
      <c r="B12" s="0" t="s">
        <v>270</v>
      </c>
      <c r="C12" s="0" t="s">
        <v>281</v>
      </c>
      <c r="D12" s="0" t="n">
        <v>25</v>
      </c>
    </row>
    <row r="13" customFormat="false" ht="15" hidden="false" customHeight="false" outlineLevel="0" collapsed="false">
      <c r="A13" s="0" t="s">
        <v>107</v>
      </c>
      <c r="B13" s="0" t="s">
        <v>272</v>
      </c>
      <c r="C13" s="0" t="s">
        <v>281</v>
      </c>
      <c r="D13" s="0" t="n">
        <v>0.15</v>
      </c>
    </row>
    <row r="14" customFormat="false" ht="15" hidden="false" customHeight="false" outlineLevel="0" collapsed="false">
      <c r="A14" s="0" t="s">
        <v>107</v>
      </c>
      <c r="B14" s="0" t="s">
        <v>274</v>
      </c>
      <c r="C14" s="0" t="s">
        <v>281</v>
      </c>
      <c r="D14" s="0" t="n">
        <v>21</v>
      </c>
    </row>
    <row r="15" customFormat="false" ht="15" hidden="false" customHeight="false" outlineLevel="0" collapsed="false">
      <c r="A15" s="0" t="s">
        <v>246</v>
      </c>
      <c r="B15" s="0" t="s">
        <v>260</v>
      </c>
      <c r="C15" s="0" t="s">
        <v>281</v>
      </c>
      <c r="D15" s="0" t="n">
        <v>0</v>
      </c>
    </row>
    <row r="16" customFormat="false" ht="15" hidden="false" customHeight="false" outlineLevel="0" collapsed="false">
      <c r="A16" s="0" t="s">
        <v>246</v>
      </c>
      <c r="B16" s="0" t="s">
        <v>212</v>
      </c>
      <c r="C16" s="0" t="s">
        <v>281</v>
      </c>
      <c r="D16" s="0" t="n">
        <v>1</v>
      </c>
    </row>
    <row r="17" customFormat="false" ht="15" hidden="false" customHeight="false" outlineLevel="0" collapsed="false">
      <c r="A17" s="0" t="s">
        <v>246</v>
      </c>
      <c r="B17" s="0" t="s">
        <v>270</v>
      </c>
      <c r="C17" s="0" t="s">
        <v>281</v>
      </c>
      <c r="D17" s="0" t="n">
        <v>30</v>
      </c>
    </row>
    <row r="18" customFormat="false" ht="15" hidden="false" customHeight="false" outlineLevel="0" collapsed="false">
      <c r="A18" s="0" t="s">
        <v>247</v>
      </c>
      <c r="B18" s="0" t="s">
        <v>260</v>
      </c>
      <c r="C18" s="0" t="s">
        <v>281</v>
      </c>
      <c r="D18" s="0" t="n">
        <v>0</v>
      </c>
    </row>
    <row r="19" customFormat="false" ht="15" hidden="false" customHeight="false" outlineLevel="0" collapsed="false">
      <c r="A19" s="0" t="s">
        <v>247</v>
      </c>
      <c r="B19" s="0" t="s">
        <v>212</v>
      </c>
      <c r="C19" s="0" t="s">
        <v>281</v>
      </c>
      <c r="D19" s="0" t="n">
        <v>0.99</v>
      </c>
    </row>
    <row r="20" customFormat="false" ht="15" hidden="false" customHeight="false" outlineLevel="0" collapsed="false">
      <c r="A20" s="0" t="s">
        <v>247</v>
      </c>
      <c r="B20" s="0" t="s">
        <v>270</v>
      </c>
      <c r="C20" s="0" t="s">
        <v>281</v>
      </c>
      <c r="D20" s="0" t="n">
        <v>20</v>
      </c>
    </row>
    <row r="21" customFormat="false" ht="15" hidden="false" customHeight="false" outlineLevel="0" collapsed="false">
      <c r="A21" s="0" t="s">
        <v>248</v>
      </c>
      <c r="B21" s="0" t="s">
        <v>260</v>
      </c>
      <c r="C21" s="0" t="s">
        <v>281</v>
      </c>
      <c r="D21" s="0" t="n">
        <v>0</v>
      </c>
    </row>
    <row r="22" customFormat="false" ht="15" hidden="false" customHeight="false" outlineLevel="0" collapsed="false">
      <c r="A22" s="0" t="s">
        <v>248</v>
      </c>
      <c r="B22" s="0" t="s">
        <v>212</v>
      </c>
      <c r="C22" s="0" t="s">
        <v>281</v>
      </c>
      <c r="D22" s="0" t="n">
        <v>4.2</v>
      </c>
    </row>
    <row r="23" customFormat="false" ht="15" hidden="false" customHeight="false" outlineLevel="0" collapsed="false">
      <c r="A23" s="0" t="s">
        <v>248</v>
      </c>
      <c r="B23" s="0" t="s">
        <v>270</v>
      </c>
      <c r="C23" s="0" t="s">
        <v>281</v>
      </c>
      <c r="D23" s="0" t="n">
        <v>12</v>
      </c>
    </row>
    <row r="24" customFormat="false" ht="15" hidden="false" customHeight="false" outlineLevel="0" collapsed="false">
      <c r="A24" s="0" t="s">
        <v>249</v>
      </c>
      <c r="B24" s="0" t="s">
        <v>260</v>
      </c>
      <c r="C24" s="0" t="s">
        <v>281</v>
      </c>
      <c r="D24" s="0" t="n">
        <v>0</v>
      </c>
    </row>
    <row r="25" customFormat="false" ht="15" hidden="false" customHeight="false" outlineLevel="0" collapsed="false">
      <c r="A25" s="0" t="s">
        <v>249</v>
      </c>
      <c r="B25" s="0" t="s">
        <v>212</v>
      </c>
      <c r="C25" s="0" t="s">
        <v>281</v>
      </c>
      <c r="D25" s="0" t="n">
        <v>4.4</v>
      </c>
    </row>
    <row r="26" customFormat="false" ht="15" hidden="false" customHeight="false" outlineLevel="0" collapsed="false">
      <c r="A26" s="0" t="s">
        <v>249</v>
      </c>
      <c r="B26" s="0" t="s">
        <v>270</v>
      </c>
      <c r="C26" s="0" t="s">
        <v>281</v>
      </c>
      <c r="D26" s="0" t="n">
        <v>18</v>
      </c>
    </row>
    <row r="27" customFormat="false" ht="15" hidden="false" customHeight="false" outlineLevel="0" collapsed="false">
      <c r="A27" s="0" t="s">
        <v>95</v>
      </c>
      <c r="B27" s="0" t="s">
        <v>260</v>
      </c>
      <c r="C27" s="0" t="s">
        <v>281</v>
      </c>
      <c r="D27" s="0" t="n">
        <v>0.094393</v>
      </c>
    </row>
    <row r="28" customFormat="false" ht="15" hidden="false" customHeight="false" outlineLevel="0" collapsed="false">
      <c r="A28" s="0" t="s">
        <v>95</v>
      </c>
      <c r="B28" s="0" t="s">
        <v>212</v>
      </c>
      <c r="C28" s="0" t="s">
        <v>281</v>
      </c>
      <c r="D28" s="0" t="n">
        <v>0.63</v>
      </c>
    </row>
    <row r="29" customFormat="false" ht="15" hidden="false" customHeight="false" outlineLevel="0" collapsed="false">
      <c r="A29" s="0" t="s">
        <v>95</v>
      </c>
      <c r="B29" s="0" t="s">
        <v>268</v>
      </c>
      <c r="C29" s="0" t="s">
        <v>281</v>
      </c>
      <c r="D29" s="0" t="n">
        <v>7</v>
      </c>
    </row>
    <row r="30" customFormat="false" ht="15" hidden="false" customHeight="false" outlineLevel="0" collapsed="false">
      <c r="A30" s="0" t="s">
        <v>95</v>
      </c>
      <c r="B30" s="0" t="s">
        <v>269</v>
      </c>
      <c r="C30" s="0" t="s">
        <v>281</v>
      </c>
      <c r="D30" s="0" t="n">
        <v>20</v>
      </c>
    </row>
    <row r="31" customFormat="false" ht="15" hidden="false" customHeight="false" outlineLevel="0" collapsed="false">
      <c r="A31" s="0" t="s">
        <v>95</v>
      </c>
      <c r="B31" s="0" t="s">
        <v>270</v>
      </c>
      <c r="C31" s="0" t="s">
        <v>281</v>
      </c>
      <c r="D31" s="0" t="n">
        <v>25</v>
      </c>
    </row>
    <row r="32" customFormat="false" ht="15" hidden="false" customHeight="false" outlineLevel="0" collapsed="false">
      <c r="A32" s="0" t="s">
        <v>95</v>
      </c>
      <c r="B32" s="0" t="s">
        <v>272</v>
      </c>
      <c r="C32" s="0" t="s">
        <v>281</v>
      </c>
      <c r="D32" s="0" t="n">
        <v>0.4</v>
      </c>
    </row>
    <row r="33" customFormat="false" ht="15" hidden="false" customHeight="false" outlineLevel="0" collapsed="false">
      <c r="A33" s="0" t="s">
        <v>95</v>
      </c>
      <c r="B33" s="0" t="s">
        <v>274</v>
      </c>
      <c r="C33" s="0" t="s">
        <v>281</v>
      </c>
      <c r="D33" s="0" t="n">
        <v>14</v>
      </c>
    </row>
    <row r="34" customFormat="false" ht="15" hidden="false" customHeight="false" outlineLevel="0" collapsed="false">
      <c r="A34" s="0" t="s">
        <v>103</v>
      </c>
      <c r="B34" s="0" t="s">
        <v>260</v>
      </c>
      <c r="C34" s="0" t="s">
        <v>281</v>
      </c>
      <c r="D34" s="0" t="n">
        <v>0.094393</v>
      </c>
    </row>
    <row r="35" customFormat="false" ht="15" hidden="false" customHeight="false" outlineLevel="0" collapsed="false">
      <c r="A35" s="0" t="s">
        <v>103</v>
      </c>
      <c r="B35" s="0" t="s">
        <v>212</v>
      </c>
      <c r="C35" s="0" t="s">
        <v>281</v>
      </c>
      <c r="D35" s="0" t="n">
        <v>0.55</v>
      </c>
    </row>
    <row r="36" customFormat="false" ht="15" hidden="false" customHeight="false" outlineLevel="0" collapsed="false">
      <c r="A36" s="0" t="s">
        <v>103</v>
      </c>
      <c r="B36" s="0" t="s">
        <v>268</v>
      </c>
      <c r="C36" s="0" t="s">
        <v>281</v>
      </c>
      <c r="D36" s="0" t="n">
        <v>7</v>
      </c>
    </row>
    <row r="37" customFormat="false" ht="15" hidden="false" customHeight="false" outlineLevel="0" collapsed="false">
      <c r="A37" s="0" t="s">
        <v>103</v>
      </c>
      <c r="B37" s="0" t="s">
        <v>269</v>
      </c>
      <c r="C37" s="0" t="s">
        <v>281</v>
      </c>
      <c r="D37" s="0" t="n">
        <v>20</v>
      </c>
    </row>
    <row r="38" customFormat="false" ht="15" hidden="false" customHeight="false" outlineLevel="0" collapsed="false">
      <c r="A38" s="0" t="s">
        <v>103</v>
      </c>
      <c r="B38" s="0" t="s">
        <v>270</v>
      </c>
      <c r="C38" s="0" t="s">
        <v>281</v>
      </c>
      <c r="D38" s="0" t="n">
        <v>25</v>
      </c>
    </row>
    <row r="39" customFormat="false" ht="15" hidden="false" customHeight="false" outlineLevel="0" collapsed="false">
      <c r="A39" s="0" t="s">
        <v>103</v>
      </c>
      <c r="B39" s="0" t="s">
        <v>272</v>
      </c>
      <c r="C39" s="0" t="s">
        <v>281</v>
      </c>
      <c r="D39" s="0" t="n">
        <v>0.4</v>
      </c>
    </row>
    <row r="40" customFormat="false" ht="15" hidden="false" customHeight="false" outlineLevel="0" collapsed="false">
      <c r="A40" s="0" t="s">
        <v>103</v>
      </c>
      <c r="B40" s="0" t="s">
        <v>274</v>
      </c>
      <c r="C40" s="0" t="s">
        <v>281</v>
      </c>
      <c r="D40" s="0" t="n">
        <v>14</v>
      </c>
    </row>
    <row r="41" customFormat="false" ht="15" hidden="false" customHeight="false" outlineLevel="0" collapsed="false">
      <c r="A41" s="0" t="s">
        <v>201</v>
      </c>
      <c r="B41" s="0" t="s">
        <v>260</v>
      </c>
      <c r="C41" s="0" t="s">
        <v>281</v>
      </c>
      <c r="D41" s="0" t="n">
        <v>0.094393</v>
      </c>
    </row>
    <row r="42" customFormat="false" ht="15" hidden="false" customHeight="false" outlineLevel="0" collapsed="false">
      <c r="A42" s="0" t="s">
        <v>201</v>
      </c>
      <c r="B42" s="0" t="s">
        <v>212</v>
      </c>
      <c r="C42" s="0" t="s">
        <v>281</v>
      </c>
      <c r="D42" s="0" t="n">
        <v>0.55</v>
      </c>
    </row>
    <row r="43" customFormat="false" ht="15" hidden="false" customHeight="false" outlineLevel="0" collapsed="false">
      <c r="A43" s="0" t="s">
        <v>201</v>
      </c>
      <c r="B43" s="0" t="s">
        <v>268</v>
      </c>
      <c r="C43" s="0" t="s">
        <v>281</v>
      </c>
      <c r="D43" s="0" t="n">
        <v>7</v>
      </c>
    </row>
    <row r="44" customFormat="false" ht="15" hidden="false" customHeight="false" outlineLevel="0" collapsed="false">
      <c r="A44" s="0" t="s">
        <v>201</v>
      </c>
      <c r="B44" s="0" t="s">
        <v>269</v>
      </c>
      <c r="C44" s="0" t="s">
        <v>281</v>
      </c>
      <c r="D44" s="0" t="n">
        <v>20</v>
      </c>
    </row>
    <row r="45" customFormat="false" ht="15" hidden="false" customHeight="false" outlineLevel="0" collapsed="false">
      <c r="A45" s="0" t="s">
        <v>201</v>
      </c>
      <c r="B45" s="0" t="s">
        <v>270</v>
      </c>
      <c r="C45" s="0" t="s">
        <v>281</v>
      </c>
      <c r="D45" s="0" t="n">
        <v>25</v>
      </c>
    </row>
    <row r="46" customFormat="false" ht="15" hidden="false" customHeight="false" outlineLevel="0" collapsed="false">
      <c r="A46" s="0" t="s">
        <v>201</v>
      </c>
      <c r="B46" s="0" t="s">
        <v>272</v>
      </c>
      <c r="C46" s="0" t="s">
        <v>281</v>
      </c>
      <c r="D46" s="0" t="n">
        <v>0.4</v>
      </c>
    </row>
    <row r="47" customFormat="false" ht="15" hidden="false" customHeight="false" outlineLevel="0" collapsed="false">
      <c r="A47" s="0" t="s">
        <v>201</v>
      </c>
      <c r="B47" s="0" t="s">
        <v>274</v>
      </c>
      <c r="C47" s="0" t="s">
        <v>281</v>
      </c>
      <c r="D47" s="0" t="n">
        <v>14</v>
      </c>
    </row>
    <row r="48" customFormat="false" ht="15" hidden="false" customHeight="false" outlineLevel="0" collapsed="false">
      <c r="A48" s="0" t="s">
        <v>70</v>
      </c>
      <c r="B48" s="0" t="s">
        <v>260</v>
      </c>
      <c r="C48" s="0" t="s">
        <v>281</v>
      </c>
      <c r="D48" s="0" t="n">
        <v>0.094393</v>
      </c>
    </row>
    <row r="49" customFormat="false" ht="15" hidden="false" customHeight="false" outlineLevel="0" collapsed="false">
      <c r="A49" s="0" t="s">
        <v>70</v>
      </c>
      <c r="B49" s="0" t="s">
        <v>268</v>
      </c>
      <c r="C49" s="0" t="s">
        <v>281</v>
      </c>
      <c r="D49" s="0" t="n">
        <v>7</v>
      </c>
    </row>
    <row r="50" customFormat="false" ht="15" hidden="false" customHeight="false" outlineLevel="0" collapsed="false">
      <c r="A50" s="0" t="s">
        <v>70</v>
      </c>
      <c r="B50" s="0" t="s">
        <v>269</v>
      </c>
      <c r="C50" s="0" t="s">
        <v>281</v>
      </c>
      <c r="D50" s="0" t="n">
        <v>20</v>
      </c>
    </row>
    <row r="51" customFormat="false" ht="15" hidden="false" customHeight="false" outlineLevel="0" collapsed="false">
      <c r="A51" s="0" t="s">
        <v>70</v>
      </c>
      <c r="B51" s="0" t="s">
        <v>270</v>
      </c>
      <c r="C51" s="0" t="s">
        <v>281</v>
      </c>
      <c r="D51" s="0" t="n">
        <v>30</v>
      </c>
    </row>
    <row r="52" customFormat="false" ht="15" hidden="false" customHeight="false" outlineLevel="0" collapsed="false">
      <c r="A52" s="0" t="s">
        <v>76</v>
      </c>
      <c r="B52" s="0" t="s">
        <v>260</v>
      </c>
      <c r="C52" s="0" t="s">
        <v>281</v>
      </c>
      <c r="D52" s="0" t="n">
        <v>0.094393</v>
      </c>
    </row>
    <row r="53" customFormat="false" ht="15" hidden="false" customHeight="false" outlineLevel="0" collapsed="false">
      <c r="A53" s="0" t="s">
        <v>76</v>
      </c>
      <c r="B53" s="0" t="s">
        <v>268</v>
      </c>
      <c r="C53" s="0" t="s">
        <v>281</v>
      </c>
      <c r="D53" s="0" t="n">
        <v>7</v>
      </c>
    </row>
    <row r="54" customFormat="false" ht="15" hidden="false" customHeight="false" outlineLevel="0" collapsed="false">
      <c r="A54" s="0" t="s">
        <v>76</v>
      </c>
      <c r="B54" s="0" t="s">
        <v>269</v>
      </c>
      <c r="C54" s="0" t="s">
        <v>281</v>
      </c>
      <c r="D54" s="0" t="n">
        <v>20</v>
      </c>
    </row>
    <row r="55" customFormat="false" ht="15" hidden="false" customHeight="false" outlineLevel="0" collapsed="false">
      <c r="A55" s="0" t="s">
        <v>76</v>
      </c>
      <c r="B55" s="0" t="s">
        <v>270</v>
      </c>
      <c r="C55" s="0" t="s">
        <v>281</v>
      </c>
      <c r="D55" s="0" t="n">
        <v>30</v>
      </c>
    </row>
    <row r="56" customFormat="false" ht="15" hidden="false" customHeight="false" outlineLevel="0" collapsed="false">
      <c r="A56" s="0" t="s">
        <v>223</v>
      </c>
      <c r="B56" s="0" t="s">
        <v>260</v>
      </c>
      <c r="C56" s="0" t="s">
        <v>281</v>
      </c>
      <c r="D56" s="0" t="n">
        <v>0.094393</v>
      </c>
    </row>
    <row r="57" customFormat="false" ht="15" hidden="false" customHeight="false" outlineLevel="0" collapsed="false">
      <c r="A57" s="0" t="s">
        <v>223</v>
      </c>
      <c r="B57" s="0" t="s">
        <v>268</v>
      </c>
      <c r="C57" s="0" t="s">
        <v>281</v>
      </c>
      <c r="D57" s="0" t="n">
        <v>7</v>
      </c>
    </row>
    <row r="58" customFormat="false" ht="15" hidden="false" customHeight="false" outlineLevel="0" collapsed="false">
      <c r="A58" s="0" t="s">
        <v>223</v>
      </c>
      <c r="B58" s="0" t="s">
        <v>269</v>
      </c>
      <c r="C58" s="0" t="s">
        <v>281</v>
      </c>
      <c r="D58" s="0" t="n">
        <v>20</v>
      </c>
    </row>
    <row r="59" customFormat="false" ht="15" hidden="false" customHeight="false" outlineLevel="0" collapsed="false">
      <c r="A59" s="0" t="s">
        <v>223</v>
      </c>
      <c r="B59" s="0" t="s">
        <v>270</v>
      </c>
      <c r="C59" s="0" t="s">
        <v>281</v>
      </c>
      <c r="D59" s="0" t="n">
        <v>25</v>
      </c>
    </row>
    <row r="60" customFormat="false" ht="15" hidden="false" customHeight="false" outlineLevel="0" collapsed="false">
      <c r="A60" s="0" t="s">
        <v>223</v>
      </c>
      <c r="B60" s="0" t="s">
        <v>274</v>
      </c>
      <c r="C60" s="0" t="s">
        <v>281</v>
      </c>
      <c r="D60" s="0" t="n">
        <v>14</v>
      </c>
    </row>
    <row r="61" customFormat="false" ht="15" hidden="false" customHeight="false" outlineLevel="0" collapsed="false">
      <c r="A61" s="0" t="s">
        <v>224</v>
      </c>
      <c r="B61" s="0" t="s">
        <v>260</v>
      </c>
      <c r="C61" s="0" t="s">
        <v>281</v>
      </c>
      <c r="D61" s="0" t="n">
        <v>0.094393</v>
      </c>
    </row>
    <row r="62" customFormat="false" ht="15" hidden="false" customHeight="false" outlineLevel="0" collapsed="false">
      <c r="A62" s="0" t="s">
        <v>224</v>
      </c>
      <c r="B62" s="0" t="s">
        <v>268</v>
      </c>
      <c r="C62" s="0" t="s">
        <v>281</v>
      </c>
      <c r="D62" s="0" t="n">
        <v>7</v>
      </c>
    </row>
    <row r="63" customFormat="false" ht="15" hidden="false" customHeight="false" outlineLevel="0" collapsed="false">
      <c r="A63" s="0" t="s">
        <v>224</v>
      </c>
      <c r="B63" s="0" t="s">
        <v>269</v>
      </c>
      <c r="C63" s="0" t="s">
        <v>281</v>
      </c>
      <c r="D63" s="0" t="n">
        <v>20</v>
      </c>
    </row>
    <row r="64" customFormat="false" ht="15" hidden="false" customHeight="false" outlineLevel="0" collapsed="false">
      <c r="A64" s="0" t="s">
        <v>224</v>
      </c>
      <c r="B64" s="0" t="s">
        <v>270</v>
      </c>
      <c r="C64" s="0" t="s">
        <v>281</v>
      </c>
      <c r="D64" s="0" t="n">
        <v>20</v>
      </c>
    </row>
    <row r="65" customFormat="false" ht="15" hidden="false" customHeight="false" outlineLevel="0" collapsed="false">
      <c r="A65" s="0" t="s">
        <v>224</v>
      </c>
      <c r="B65" s="0" t="s">
        <v>274</v>
      </c>
      <c r="C65" s="0" t="s">
        <v>281</v>
      </c>
      <c r="D65" s="0" t="n">
        <v>21</v>
      </c>
    </row>
    <row r="66" customFormat="false" ht="15" hidden="false" customHeight="false" outlineLevel="0" collapsed="false">
      <c r="A66" s="0" t="s">
        <v>126</v>
      </c>
      <c r="B66" s="0" t="s">
        <v>260</v>
      </c>
      <c r="C66" s="0" t="s">
        <v>281</v>
      </c>
      <c r="D66" s="0" t="n">
        <v>0.094393</v>
      </c>
    </row>
    <row r="67" customFormat="false" ht="15" hidden="false" customHeight="false" outlineLevel="0" collapsed="false">
      <c r="A67" s="0" t="s">
        <v>126</v>
      </c>
      <c r="B67" s="0" t="s">
        <v>268</v>
      </c>
      <c r="C67" s="0" t="s">
        <v>281</v>
      </c>
      <c r="D67" s="0" t="n">
        <v>7</v>
      </c>
    </row>
    <row r="68" customFormat="false" ht="15" hidden="false" customHeight="false" outlineLevel="0" collapsed="false">
      <c r="A68" s="0" t="s">
        <v>126</v>
      </c>
      <c r="B68" s="0" t="s">
        <v>269</v>
      </c>
      <c r="C68" s="0" t="s">
        <v>281</v>
      </c>
      <c r="D68" s="0" t="n">
        <v>20</v>
      </c>
    </row>
    <row r="69" customFormat="false" ht="15" hidden="false" customHeight="false" outlineLevel="0" collapsed="false">
      <c r="A69" s="0" t="s">
        <v>126</v>
      </c>
      <c r="B69" s="0" t="s">
        <v>270</v>
      </c>
      <c r="C69" s="0" t="s">
        <v>281</v>
      </c>
      <c r="D69" s="0" t="n">
        <v>25</v>
      </c>
    </row>
    <row r="70" customFormat="false" ht="15" hidden="false" customHeight="false" outlineLevel="0" collapsed="false">
      <c r="A70" s="0" t="s">
        <v>126</v>
      </c>
      <c r="B70" s="0" t="s">
        <v>274</v>
      </c>
      <c r="C70" s="0" t="s">
        <v>281</v>
      </c>
      <c r="D70" s="0" t="n">
        <v>21</v>
      </c>
    </row>
    <row r="71" customFormat="false" ht="15" hidden="false" customHeight="false" outlineLevel="0" collapsed="false">
      <c r="A71" s="0" t="s">
        <v>87</v>
      </c>
      <c r="B71" s="0" t="s">
        <v>260</v>
      </c>
      <c r="C71" s="0" t="s">
        <v>281</v>
      </c>
      <c r="D71" s="0" t="n">
        <v>0.094393</v>
      </c>
    </row>
    <row r="72" customFormat="false" ht="15" hidden="false" customHeight="false" outlineLevel="0" collapsed="false">
      <c r="A72" s="0" t="s">
        <v>87</v>
      </c>
      <c r="B72" s="0" t="s">
        <v>268</v>
      </c>
      <c r="C72" s="0" t="s">
        <v>281</v>
      </c>
      <c r="D72" s="0" t="n">
        <v>7</v>
      </c>
    </row>
    <row r="73" customFormat="false" ht="15" hidden="false" customHeight="false" outlineLevel="0" collapsed="false">
      <c r="A73" s="0" t="s">
        <v>87</v>
      </c>
      <c r="B73" s="0" t="s">
        <v>269</v>
      </c>
      <c r="C73" s="0" t="s">
        <v>281</v>
      </c>
      <c r="D73" s="0" t="n">
        <v>20</v>
      </c>
    </row>
    <row r="74" customFormat="false" ht="15" hidden="false" customHeight="false" outlineLevel="0" collapsed="false">
      <c r="A74" s="0" t="s">
        <v>87</v>
      </c>
      <c r="B74" s="0" t="s">
        <v>270</v>
      </c>
      <c r="C74" s="0" t="s">
        <v>281</v>
      </c>
      <c r="D74" s="0" t="n">
        <v>60</v>
      </c>
    </row>
    <row r="75" customFormat="false" ht="15" hidden="false" customHeight="false" outlineLevel="0" collapsed="false">
      <c r="A75" s="0" t="s">
        <v>85</v>
      </c>
      <c r="B75" s="0" t="s">
        <v>260</v>
      </c>
      <c r="C75" s="0" t="s">
        <v>281</v>
      </c>
      <c r="D75" s="0" t="n">
        <v>0.094393</v>
      </c>
    </row>
    <row r="76" customFormat="false" ht="15" hidden="false" customHeight="false" outlineLevel="0" collapsed="false">
      <c r="A76" s="0" t="s">
        <v>85</v>
      </c>
      <c r="B76" s="0" t="s">
        <v>268</v>
      </c>
      <c r="C76" s="0" t="s">
        <v>281</v>
      </c>
      <c r="D76" s="0" t="n">
        <v>7</v>
      </c>
    </row>
    <row r="77" customFormat="false" ht="15" hidden="false" customHeight="false" outlineLevel="0" collapsed="false">
      <c r="A77" s="0" t="s">
        <v>85</v>
      </c>
      <c r="B77" s="0" t="s">
        <v>269</v>
      </c>
      <c r="C77" s="0" t="s">
        <v>281</v>
      </c>
      <c r="D77" s="0" t="n">
        <v>20</v>
      </c>
    </row>
    <row r="78" customFormat="false" ht="15" hidden="false" customHeight="false" outlineLevel="0" collapsed="false">
      <c r="A78" s="0" t="s">
        <v>85</v>
      </c>
      <c r="B78" s="0" t="s">
        <v>270</v>
      </c>
      <c r="C78" s="0" t="s">
        <v>281</v>
      </c>
      <c r="D78" s="0" t="n">
        <v>60</v>
      </c>
    </row>
    <row r="79" customFormat="false" ht="15" hidden="false" customHeight="false" outlineLevel="0" collapsed="false">
      <c r="A79" s="0" t="s">
        <v>83</v>
      </c>
      <c r="B79" s="0" t="s">
        <v>260</v>
      </c>
      <c r="C79" s="0" t="s">
        <v>281</v>
      </c>
      <c r="D79" s="0" t="n">
        <v>0.094393</v>
      </c>
    </row>
    <row r="80" customFormat="false" ht="15" hidden="false" customHeight="false" outlineLevel="0" collapsed="false">
      <c r="A80" s="0" t="s">
        <v>83</v>
      </c>
      <c r="B80" s="0" t="s">
        <v>268</v>
      </c>
      <c r="C80" s="0" t="s">
        <v>281</v>
      </c>
      <c r="D80" s="0" t="n">
        <v>7</v>
      </c>
    </row>
    <row r="81" customFormat="false" ht="15" hidden="false" customHeight="false" outlineLevel="0" collapsed="false">
      <c r="A81" s="0" t="s">
        <v>83</v>
      </c>
      <c r="B81" s="0" t="s">
        <v>269</v>
      </c>
      <c r="C81" s="0" t="s">
        <v>281</v>
      </c>
      <c r="D81" s="0" t="n">
        <v>20</v>
      </c>
    </row>
    <row r="82" customFormat="false" ht="15" hidden="false" customHeight="false" outlineLevel="0" collapsed="false">
      <c r="A82" s="0" t="s">
        <v>83</v>
      </c>
      <c r="B82" s="0" t="s">
        <v>270</v>
      </c>
      <c r="C82" s="0" t="s">
        <v>281</v>
      </c>
      <c r="D82" s="0" t="n">
        <v>60</v>
      </c>
    </row>
    <row r="83" customFormat="false" ht="15" hidden="false" customHeight="false" outlineLevel="0" collapsed="false">
      <c r="A83" s="0" t="s">
        <v>80</v>
      </c>
      <c r="B83" s="0" t="s">
        <v>260</v>
      </c>
      <c r="C83" s="0" t="s">
        <v>281</v>
      </c>
      <c r="D83" s="0" t="n">
        <v>0.094393</v>
      </c>
    </row>
    <row r="84" customFormat="false" ht="15" hidden="false" customHeight="false" outlineLevel="0" collapsed="false">
      <c r="A84" s="0" t="s">
        <v>80</v>
      </c>
      <c r="B84" s="0" t="s">
        <v>268</v>
      </c>
      <c r="C84" s="0" t="s">
        <v>281</v>
      </c>
      <c r="D84" s="0" t="n">
        <v>7</v>
      </c>
    </row>
    <row r="85" customFormat="false" ht="15" hidden="false" customHeight="false" outlineLevel="0" collapsed="false">
      <c r="A85" s="0" t="s">
        <v>80</v>
      </c>
      <c r="B85" s="0" t="s">
        <v>269</v>
      </c>
      <c r="C85" s="0" t="s">
        <v>281</v>
      </c>
      <c r="D85" s="0" t="n">
        <v>20</v>
      </c>
    </row>
    <row r="86" customFormat="false" ht="15" hidden="false" customHeight="false" outlineLevel="0" collapsed="false">
      <c r="A86" s="0" t="s">
        <v>80</v>
      </c>
      <c r="B86" s="0" t="s">
        <v>270</v>
      </c>
      <c r="C86" s="0" t="s">
        <v>281</v>
      </c>
      <c r="D86" s="0" t="n">
        <v>60</v>
      </c>
    </row>
    <row r="87" customFormat="false" ht="15" hidden="false" customHeight="false" outlineLevel="0" collapsed="false">
      <c r="A87" s="0" t="s">
        <v>226</v>
      </c>
      <c r="B87" s="0" t="s">
        <v>260</v>
      </c>
      <c r="C87" s="0" t="s">
        <v>281</v>
      </c>
      <c r="D87" s="0" t="n">
        <v>0.094393</v>
      </c>
    </row>
    <row r="88" customFormat="false" ht="15" hidden="false" customHeight="false" outlineLevel="0" collapsed="false">
      <c r="A88" s="0" t="s">
        <v>226</v>
      </c>
      <c r="B88" s="0" t="s">
        <v>212</v>
      </c>
      <c r="C88" s="0" t="s">
        <v>281</v>
      </c>
      <c r="D88" s="0" t="n">
        <v>1.012</v>
      </c>
    </row>
    <row r="89" customFormat="false" ht="15" hidden="false" customHeight="false" outlineLevel="0" collapsed="false">
      <c r="A89" s="0" t="s">
        <v>226</v>
      </c>
      <c r="B89" s="0" t="s">
        <v>268</v>
      </c>
      <c r="C89" s="0" t="s">
        <v>281</v>
      </c>
      <c r="D89" s="0" t="n">
        <v>7</v>
      </c>
    </row>
    <row r="90" customFormat="false" ht="15" hidden="false" customHeight="false" outlineLevel="0" collapsed="false">
      <c r="A90" s="0" t="s">
        <v>226</v>
      </c>
      <c r="B90" s="0" t="s">
        <v>269</v>
      </c>
      <c r="C90" s="0" t="s">
        <v>281</v>
      </c>
      <c r="D90" s="0" t="n">
        <v>20</v>
      </c>
    </row>
    <row r="91" customFormat="false" ht="15" hidden="false" customHeight="false" outlineLevel="0" collapsed="false">
      <c r="A91" s="0" t="s">
        <v>226</v>
      </c>
      <c r="B91" s="0" t="s">
        <v>270</v>
      </c>
      <c r="C91" s="0" t="s">
        <v>281</v>
      </c>
      <c r="D91" s="0" t="n">
        <v>25</v>
      </c>
    </row>
    <row r="92" customFormat="false" ht="15" hidden="false" customHeight="false" outlineLevel="0" collapsed="false">
      <c r="A92" s="0" t="s">
        <v>226</v>
      </c>
      <c r="B92" s="0" t="s">
        <v>272</v>
      </c>
      <c r="C92" s="0" t="s">
        <v>281</v>
      </c>
      <c r="D92" s="0" t="n">
        <v>0.4</v>
      </c>
    </row>
    <row r="93" customFormat="false" ht="15" hidden="false" customHeight="false" outlineLevel="0" collapsed="false">
      <c r="A93" s="0" t="s">
        <v>226</v>
      </c>
      <c r="B93" s="0" t="s">
        <v>274</v>
      </c>
      <c r="C93" s="0" t="s">
        <v>281</v>
      </c>
      <c r="D93" s="0" t="n">
        <v>21</v>
      </c>
    </row>
    <row r="94" customFormat="false" ht="15" hidden="false" customHeight="false" outlineLevel="0" collapsed="false">
      <c r="A94" s="0" t="s">
        <v>227</v>
      </c>
      <c r="B94" s="0" t="s">
        <v>260</v>
      </c>
      <c r="C94" s="0" t="s">
        <v>281</v>
      </c>
      <c r="D94" s="0" t="n">
        <v>0.094393</v>
      </c>
    </row>
    <row r="95" customFormat="false" ht="15" hidden="false" customHeight="false" outlineLevel="0" collapsed="false">
      <c r="A95" s="0" t="s">
        <v>227</v>
      </c>
      <c r="B95" s="0" t="s">
        <v>212</v>
      </c>
      <c r="C95" s="0" t="s">
        <v>281</v>
      </c>
      <c r="D95" s="0" t="n">
        <v>1.012</v>
      </c>
    </row>
    <row r="96" customFormat="false" ht="15" hidden="false" customHeight="false" outlineLevel="0" collapsed="false">
      <c r="A96" s="0" t="s">
        <v>227</v>
      </c>
      <c r="B96" s="0" t="s">
        <v>268</v>
      </c>
      <c r="C96" s="0" t="s">
        <v>281</v>
      </c>
      <c r="D96" s="0" t="n">
        <v>7</v>
      </c>
    </row>
    <row r="97" customFormat="false" ht="15" hidden="false" customHeight="false" outlineLevel="0" collapsed="false">
      <c r="A97" s="0" t="s">
        <v>227</v>
      </c>
      <c r="B97" s="0" t="s">
        <v>269</v>
      </c>
      <c r="C97" s="0" t="s">
        <v>281</v>
      </c>
      <c r="D97" s="0" t="n">
        <v>20</v>
      </c>
    </row>
    <row r="98" customFormat="false" ht="15" hidden="false" customHeight="false" outlineLevel="0" collapsed="false">
      <c r="A98" s="0" t="s">
        <v>227</v>
      </c>
      <c r="B98" s="0" t="s">
        <v>270</v>
      </c>
      <c r="C98" s="0" t="s">
        <v>281</v>
      </c>
      <c r="D98" s="0" t="n">
        <v>25</v>
      </c>
    </row>
    <row r="99" customFormat="false" ht="15" hidden="false" customHeight="false" outlineLevel="0" collapsed="false">
      <c r="A99" s="0" t="s">
        <v>227</v>
      </c>
      <c r="B99" s="0" t="s">
        <v>272</v>
      </c>
      <c r="C99" s="0" t="s">
        <v>281</v>
      </c>
      <c r="D99" s="0" t="n">
        <v>0.4</v>
      </c>
    </row>
    <row r="100" customFormat="false" ht="15" hidden="false" customHeight="false" outlineLevel="0" collapsed="false">
      <c r="A100" s="0" t="s">
        <v>227</v>
      </c>
      <c r="B100" s="0" t="s">
        <v>274</v>
      </c>
      <c r="C100" s="0" t="s">
        <v>281</v>
      </c>
      <c r="D100" s="0" t="n">
        <v>21</v>
      </c>
    </row>
    <row r="101" customFormat="false" ht="15" hidden="false" customHeight="false" outlineLevel="0" collapsed="false">
      <c r="A101" s="0" t="s">
        <v>228</v>
      </c>
      <c r="B101" s="0" t="s">
        <v>260</v>
      </c>
      <c r="C101" s="0" t="s">
        <v>281</v>
      </c>
      <c r="D101" s="0" t="n">
        <v>0.094393</v>
      </c>
    </row>
    <row r="102" customFormat="false" ht="15" hidden="false" customHeight="false" outlineLevel="0" collapsed="false">
      <c r="A102" s="0" t="s">
        <v>228</v>
      </c>
      <c r="B102" s="0" t="s">
        <v>212</v>
      </c>
      <c r="C102" s="0" t="s">
        <v>281</v>
      </c>
      <c r="D102" s="0" t="n">
        <v>0.99</v>
      </c>
    </row>
    <row r="103" customFormat="false" ht="15" hidden="false" customHeight="false" outlineLevel="0" collapsed="false">
      <c r="A103" s="0" t="s">
        <v>228</v>
      </c>
      <c r="B103" s="0" t="s">
        <v>268</v>
      </c>
      <c r="C103" s="0" t="s">
        <v>281</v>
      </c>
      <c r="D103" s="0" t="n">
        <v>7</v>
      </c>
    </row>
    <row r="104" customFormat="false" ht="15" hidden="false" customHeight="false" outlineLevel="0" collapsed="false">
      <c r="A104" s="0" t="s">
        <v>228</v>
      </c>
      <c r="B104" s="0" t="s">
        <v>269</v>
      </c>
      <c r="C104" s="0" t="s">
        <v>281</v>
      </c>
      <c r="D104" s="0" t="n">
        <v>20</v>
      </c>
    </row>
    <row r="105" customFormat="false" ht="15" hidden="false" customHeight="false" outlineLevel="0" collapsed="false">
      <c r="A105" s="0" t="s">
        <v>228</v>
      </c>
      <c r="B105" s="0" t="s">
        <v>270</v>
      </c>
      <c r="C105" s="0" t="s">
        <v>281</v>
      </c>
      <c r="D105" s="0" t="n">
        <v>20</v>
      </c>
    </row>
    <row r="106" customFormat="false" ht="15" hidden="false" customHeight="false" outlineLevel="0" collapsed="false">
      <c r="A106" s="0" t="s">
        <v>228</v>
      </c>
      <c r="B106" s="0" t="s">
        <v>272</v>
      </c>
      <c r="C106" s="0" t="s">
        <v>281</v>
      </c>
      <c r="D106" s="0" t="n">
        <v>0.05</v>
      </c>
    </row>
    <row r="107" customFormat="false" ht="15" hidden="false" customHeight="false" outlineLevel="0" collapsed="false">
      <c r="A107" s="0" t="s">
        <v>228</v>
      </c>
      <c r="B107" s="0" t="s">
        <v>274</v>
      </c>
      <c r="C107" s="0" t="s">
        <v>281</v>
      </c>
      <c r="D107" s="0" t="n">
        <v>1</v>
      </c>
    </row>
    <row r="108" customFormat="false" ht="15" hidden="false" customHeight="false" outlineLevel="0" collapsed="false">
      <c r="A108" s="0" t="s">
        <v>229</v>
      </c>
      <c r="B108" s="0" t="s">
        <v>260</v>
      </c>
      <c r="C108" s="0" t="s">
        <v>281</v>
      </c>
      <c r="D108" s="0" t="n">
        <v>0.094393</v>
      </c>
    </row>
    <row r="109" customFormat="false" ht="15" hidden="false" customHeight="false" outlineLevel="0" collapsed="false">
      <c r="A109" s="0" t="s">
        <v>229</v>
      </c>
      <c r="B109" s="0" t="s">
        <v>212</v>
      </c>
      <c r="C109" s="0" t="s">
        <v>281</v>
      </c>
      <c r="D109" s="0" t="n">
        <v>0.99</v>
      </c>
    </row>
    <row r="110" customFormat="false" ht="15" hidden="false" customHeight="false" outlineLevel="0" collapsed="false">
      <c r="A110" s="0" t="s">
        <v>229</v>
      </c>
      <c r="B110" s="0" t="s">
        <v>268</v>
      </c>
      <c r="C110" s="0" t="s">
        <v>281</v>
      </c>
      <c r="D110" s="0" t="n">
        <v>7</v>
      </c>
    </row>
    <row r="111" customFormat="false" ht="15" hidden="false" customHeight="false" outlineLevel="0" collapsed="false">
      <c r="A111" s="0" t="s">
        <v>229</v>
      </c>
      <c r="B111" s="0" t="s">
        <v>269</v>
      </c>
      <c r="C111" s="0" t="s">
        <v>281</v>
      </c>
      <c r="D111" s="0" t="n">
        <v>20</v>
      </c>
    </row>
    <row r="112" customFormat="false" ht="15" hidden="false" customHeight="false" outlineLevel="0" collapsed="false">
      <c r="A112" s="0" t="s">
        <v>229</v>
      </c>
      <c r="B112" s="0" t="s">
        <v>270</v>
      </c>
      <c r="C112" s="0" t="s">
        <v>281</v>
      </c>
      <c r="D112" s="0" t="n">
        <v>20</v>
      </c>
    </row>
    <row r="113" customFormat="false" ht="15" hidden="false" customHeight="false" outlineLevel="0" collapsed="false">
      <c r="A113" s="0" t="s">
        <v>229</v>
      </c>
      <c r="B113" s="0" t="s">
        <v>272</v>
      </c>
      <c r="C113" s="0" t="s">
        <v>281</v>
      </c>
      <c r="D113" s="0" t="n">
        <v>0.05</v>
      </c>
    </row>
    <row r="114" customFormat="false" ht="15" hidden="false" customHeight="false" outlineLevel="0" collapsed="false">
      <c r="A114" s="0" t="s">
        <v>229</v>
      </c>
      <c r="B114" s="0" t="s">
        <v>274</v>
      </c>
      <c r="C114" s="0" t="s">
        <v>281</v>
      </c>
      <c r="D114" s="0" t="n">
        <v>1</v>
      </c>
    </row>
    <row r="115" customFormat="false" ht="15" hidden="false" customHeight="false" outlineLevel="0" collapsed="false">
      <c r="A115" s="0" t="s">
        <v>230</v>
      </c>
      <c r="B115" s="0" t="s">
        <v>260</v>
      </c>
      <c r="C115" s="0" t="s">
        <v>281</v>
      </c>
      <c r="D115" s="0" t="n">
        <v>0.094393</v>
      </c>
    </row>
    <row r="116" customFormat="false" ht="15" hidden="false" customHeight="false" outlineLevel="0" collapsed="false">
      <c r="A116" s="0" t="s">
        <v>230</v>
      </c>
      <c r="B116" s="0" t="s">
        <v>212</v>
      </c>
      <c r="C116" s="0" t="s">
        <v>281</v>
      </c>
      <c r="D116" s="0" t="n">
        <v>1.06</v>
      </c>
    </row>
    <row r="117" customFormat="false" ht="15" hidden="false" customHeight="false" outlineLevel="0" collapsed="false">
      <c r="A117" s="0" t="s">
        <v>230</v>
      </c>
      <c r="B117" s="0" t="s">
        <v>268</v>
      </c>
      <c r="C117" s="0" t="s">
        <v>281</v>
      </c>
      <c r="D117" s="0" t="n">
        <v>7</v>
      </c>
    </row>
    <row r="118" customFormat="false" ht="15" hidden="false" customHeight="false" outlineLevel="0" collapsed="false">
      <c r="A118" s="0" t="s">
        <v>230</v>
      </c>
      <c r="B118" s="0" t="s">
        <v>269</v>
      </c>
      <c r="C118" s="0" t="s">
        <v>281</v>
      </c>
      <c r="D118" s="0" t="n">
        <v>20</v>
      </c>
    </row>
    <row r="119" customFormat="false" ht="15" hidden="false" customHeight="false" outlineLevel="0" collapsed="false">
      <c r="A119" s="0" t="s">
        <v>230</v>
      </c>
      <c r="B119" s="0" t="s">
        <v>270</v>
      </c>
      <c r="C119" s="0" t="s">
        <v>281</v>
      </c>
      <c r="D119" s="0" t="n">
        <v>25</v>
      </c>
    </row>
    <row r="120" customFormat="false" ht="15" hidden="false" customHeight="false" outlineLevel="0" collapsed="false">
      <c r="A120" s="0" t="s">
        <v>230</v>
      </c>
      <c r="B120" s="0" t="s">
        <v>272</v>
      </c>
      <c r="C120" s="0" t="s">
        <v>281</v>
      </c>
      <c r="D120" s="0" t="n">
        <v>0.15</v>
      </c>
    </row>
    <row r="121" customFormat="false" ht="15" hidden="false" customHeight="false" outlineLevel="0" collapsed="false">
      <c r="A121" s="0" t="s">
        <v>230</v>
      </c>
      <c r="B121" s="0" t="s">
        <v>274</v>
      </c>
      <c r="C121" s="0" t="s">
        <v>281</v>
      </c>
      <c r="D121" s="0" t="n">
        <v>2.8</v>
      </c>
    </row>
    <row r="122" customFormat="false" ht="15" hidden="false" customHeight="false" outlineLevel="0" collapsed="false">
      <c r="A122" s="0" t="s">
        <v>231</v>
      </c>
      <c r="B122" s="0" t="s">
        <v>260</v>
      </c>
      <c r="C122" s="0" t="s">
        <v>281</v>
      </c>
      <c r="D122" s="0" t="n">
        <v>0.094393</v>
      </c>
    </row>
    <row r="123" customFormat="false" ht="15" hidden="false" customHeight="false" outlineLevel="0" collapsed="false">
      <c r="A123" s="0" t="s">
        <v>231</v>
      </c>
      <c r="B123" s="0" t="s">
        <v>212</v>
      </c>
      <c r="C123" s="0" t="s">
        <v>281</v>
      </c>
      <c r="D123" s="0" t="n">
        <v>1.06</v>
      </c>
    </row>
    <row r="124" customFormat="false" ht="15" hidden="false" customHeight="false" outlineLevel="0" collapsed="false">
      <c r="A124" s="0" t="s">
        <v>231</v>
      </c>
      <c r="B124" s="0" t="s">
        <v>268</v>
      </c>
      <c r="C124" s="0" t="s">
        <v>281</v>
      </c>
      <c r="D124" s="0" t="n">
        <v>7</v>
      </c>
    </row>
    <row r="125" customFormat="false" ht="15" hidden="false" customHeight="false" outlineLevel="0" collapsed="false">
      <c r="A125" s="0" t="s">
        <v>231</v>
      </c>
      <c r="B125" s="0" t="s">
        <v>269</v>
      </c>
      <c r="C125" s="0" t="s">
        <v>281</v>
      </c>
      <c r="D125" s="0" t="n">
        <v>20</v>
      </c>
    </row>
    <row r="126" customFormat="false" ht="15" hidden="false" customHeight="false" outlineLevel="0" collapsed="false">
      <c r="A126" s="0" t="s">
        <v>231</v>
      </c>
      <c r="B126" s="0" t="s">
        <v>270</v>
      </c>
      <c r="C126" s="0" t="s">
        <v>281</v>
      </c>
      <c r="D126" s="0" t="n">
        <v>25</v>
      </c>
    </row>
    <row r="127" customFormat="false" ht="15" hidden="false" customHeight="false" outlineLevel="0" collapsed="false">
      <c r="A127" s="0" t="s">
        <v>231</v>
      </c>
      <c r="B127" s="0" t="s">
        <v>272</v>
      </c>
      <c r="C127" s="0" t="s">
        <v>281</v>
      </c>
      <c r="D127" s="0" t="n">
        <v>0.15</v>
      </c>
    </row>
    <row r="128" customFormat="false" ht="15" hidden="false" customHeight="false" outlineLevel="0" collapsed="false">
      <c r="A128" s="0" t="s">
        <v>231</v>
      </c>
      <c r="B128" s="0" t="s">
        <v>274</v>
      </c>
      <c r="C128" s="0" t="s">
        <v>281</v>
      </c>
      <c r="D128" s="0" t="n">
        <v>2.8</v>
      </c>
    </row>
    <row r="129" customFormat="false" ht="15" hidden="false" customHeight="false" outlineLevel="0" collapsed="false">
      <c r="A129" s="0" t="s">
        <v>232</v>
      </c>
      <c r="B129" s="0" t="s">
        <v>260</v>
      </c>
      <c r="C129" s="0" t="s">
        <v>281</v>
      </c>
      <c r="D129" s="0" t="n">
        <v>0.094393</v>
      </c>
    </row>
    <row r="130" customFormat="false" ht="15" hidden="false" customHeight="false" outlineLevel="0" collapsed="false">
      <c r="A130" s="0" t="s">
        <v>232</v>
      </c>
      <c r="B130" s="0" t="s">
        <v>212</v>
      </c>
      <c r="C130" s="0" t="s">
        <v>281</v>
      </c>
      <c r="D130" s="0" t="n">
        <v>5.4</v>
      </c>
    </row>
    <row r="131" customFormat="false" ht="15" hidden="false" customHeight="false" outlineLevel="0" collapsed="false">
      <c r="A131" s="0" t="s">
        <v>232</v>
      </c>
      <c r="B131" s="0" t="s">
        <v>268</v>
      </c>
      <c r="C131" s="0" t="s">
        <v>281</v>
      </c>
      <c r="D131" s="0" t="n">
        <v>7</v>
      </c>
    </row>
    <row r="132" customFormat="false" ht="15" hidden="false" customHeight="false" outlineLevel="0" collapsed="false">
      <c r="A132" s="0" t="s">
        <v>232</v>
      </c>
      <c r="B132" s="0" t="s">
        <v>269</v>
      </c>
      <c r="C132" s="0" t="s">
        <v>281</v>
      </c>
      <c r="D132" s="0" t="n">
        <v>20</v>
      </c>
    </row>
    <row r="133" customFormat="false" ht="15" hidden="false" customHeight="false" outlineLevel="0" collapsed="false">
      <c r="A133" s="0" t="s">
        <v>232</v>
      </c>
      <c r="B133" s="0" t="s">
        <v>270</v>
      </c>
      <c r="C133" s="0" t="s">
        <v>281</v>
      </c>
      <c r="D133" s="0" t="n">
        <v>25</v>
      </c>
    </row>
    <row r="134" customFormat="false" ht="15" hidden="false" customHeight="false" outlineLevel="0" collapsed="false">
      <c r="A134" s="0" t="s">
        <v>232</v>
      </c>
      <c r="B134" s="0" t="s">
        <v>272</v>
      </c>
      <c r="C134" s="0" t="s">
        <v>281</v>
      </c>
      <c r="D134" s="0" t="n">
        <v>0.25</v>
      </c>
    </row>
    <row r="135" customFormat="false" ht="15" hidden="false" customHeight="false" outlineLevel="0" collapsed="false">
      <c r="A135" s="0" t="s">
        <v>232</v>
      </c>
      <c r="B135" s="0" t="s">
        <v>274</v>
      </c>
      <c r="C135" s="0" t="s">
        <v>281</v>
      </c>
      <c r="D135" s="0" t="n">
        <v>7</v>
      </c>
    </row>
    <row r="136" customFormat="false" ht="15" hidden="false" customHeight="false" outlineLevel="0" collapsed="false">
      <c r="A136" s="0" t="s">
        <v>233</v>
      </c>
      <c r="B136" s="0" t="s">
        <v>260</v>
      </c>
      <c r="C136" s="0" t="s">
        <v>281</v>
      </c>
      <c r="D136" s="0" t="n">
        <v>0.094393</v>
      </c>
    </row>
    <row r="137" customFormat="false" ht="15" hidden="false" customHeight="false" outlineLevel="0" collapsed="false">
      <c r="A137" s="0" t="s">
        <v>233</v>
      </c>
      <c r="B137" s="0" t="s">
        <v>212</v>
      </c>
      <c r="C137" s="0" t="s">
        <v>281</v>
      </c>
      <c r="D137" s="0" t="n">
        <v>5.4</v>
      </c>
    </row>
    <row r="138" customFormat="false" ht="15" hidden="false" customHeight="false" outlineLevel="0" collapsed="false">
      <c r="A138" s="0" t="s">
        <v>233</v>
      </c>
      <c r="B138" s="0" t="s">
        <v>268</v>
      </c>
      <c r="C138" s="0" t="s">
        <v>281</v>
      </c>
      <c r="D138" s="0" t="n">
        <v>7</v>
      </c>
    </row>
    <row r="139" customFormat="false" ht="15" hidden="false" customHeight="false" outlineLevel="0" collapsed="false">
      <c r="A139" s="0" t="s">
        <v>233</v>
      </c>
      <c r="B139" s="0" t="s">
        <v>269</v>
      </c>
      <c r="C139" s="0" t="s">
        <v>281</v>
      </c>
      <c r="D139" s="0" t="n">
        <v>20</v>
      </c>
    </row>
    <row r="140" customFormat="false" ht="15" hidden="false" customHeight="false" outlineLevel="0" collapsed="false">
      <c r="A140" s="0" t="s">
        <v>233</v>
      </c>
      <c r="B140" s="0" t="s">
        <v>270</v>
      </c>
      <c r="C140" s="0" t="s">
        <v>281</v>
      </c>
      <c r="D140" s="0" t="n">
        <v>25</v>
      </c>
    </row>
    <row r="141" customFormat="false" ht="15" hidden="false" customHeight="false" outlineLevel="0" collapsed="false">
      <c r="A141" s="0" t="s">
        <v>233</v>
      </c>
      <c r="B141" s="0" t="s">
        <v>272</v>
      </c>
      <c r="C141" s="0" t="s">
        <v>281</v>
      </c>
      <c r="D141" s="0" t="n">
        <v>0.25</v>
      </c>
    </row>
    <row r="142" customFormat="false" ht="15" hidden="false" customHeight="false" outlineLevel="0" collapsed="false">
      <c r="A142" s="0" t="s">
        <v>233</v>
      </c>
      <c r="B142" s="0" t="s">
        <v>274</v>
      </c>
      <c r="C142" s="0" t="s">
        <v>281</v>
      </c>
      <c r="D142" s="0" t="n">
        <v>7</v>
      </c>
    </row>
    <row r="143" customFormat="false" ht="15" hidden="false" customHeight="false" outlineLevel="0" collapsed="false">
      <c r="A143" s="0" t="s">
        <v>234</v>
      </c>
      <c r="B143" s="0" t="s">
        <v>260</v>
      </c>
      <c r="C143" s="0" t="s">
        <v>281</v>
      </c>
      <c r="D143" s="0" t="n">
        <v>0.094393</v>
      </c>
    </row>
    <row r="144" customFormat="false" ht="15" hidden="false" customHeight="false" outlineLevel="0" collapsed="false">
      <c r="A144" s="0" t="s">
        <v>234</v>
      </c>
      <c r="B144" s="0" t="s">
        <v>212</v>
      </c>
      <c r="C144" s="0" t="s">
        <v>281</v>
      </c>
      <c r="D144" s="0" t="n">
        <v>8.97</v>
      </c>
    </row>
    <row r="145" customFormat="false" ht="15" hidden="false" customHeight="false" outlineLevel="0" collapsed="false">
      <c r="A145" s="0" t="s">
        <v>234</v>
      </c>
      <c r="B145" s="0" t="s">
        <v>268</v>
      </c>
      <c r="C145" s="0" t="s">
        <v>281</v>
      </c>
      <c r="D145" s="0" t="n">
        <v>7</v>
      </c>
    </row>
    <row r="146" customFormat="false" ht="15" hidden="false" customHeight="false" outlineLevel="0" collapsed="false">
      <c r="A146" s="0" t="s">
        <v>234</v>
      </c>
      <c r="B146" s="0" t="s">
        <v>269</v>
      </c>
      <c r="C146" s="0" t="s">
        <v>281</v>
      </c>
      <c r="D146" s="0" t="n">
        <v>20</v>
      </c>
    </row>
    <row r="147" customFormat="false" ht="15" hidden="false" customHeight="false" outlineLevel="0" collapsed="false">
      <c r="A147" s="0" t="s">
        <v>234</v>
      </c>
      <c r="B147" s="0" t="s">
        <v>270</v>
      </c>
      <c r="C147" s="0" t="s">
        <v>281</v>
      </c>
      <c r="D147" s="0" t="n">
        <v>30</v>
      </c>
    </row>
    <row r="148" customFormat="false" ht="15" hidden="false" customHeight="false" outlineLevel="0" collapsed="false">
      <c r="A148" s="0" t="s">
        <v>234</v>
      </c>
      <c r="B148" s="0" t="s">
        <v>272</v>
      </c>
      <c r="C148" s="0" t="s">
        <v>281</v>
      </c>
      <c r="D148" s="0" t="n">
        <v>0.2</v>
      </c>
    </row>
    <row r="149" customFormat="false" ht="15" hidden="false" customHeight="false" outlineLevel="0" collapsed="false">
      <c r="A149" s="0" t="s">
        <v>234</v>
      </c>
      <c r="B149" s="0" t="s">
        <v>274</v>
      </c>
      <c r="C149" s="0" t="s">
        <v>281</v>
      </c>
      <c r="D149" s="0" t="n">
        <v>14</v>
      </c>
    </row>
    <row r="150" customFormat="false" ht="15" hidden="false" customHeight="false" outlineLevel="0" collapsed="false">
      <c r="A150" s="0" t="s">
        <v>235</v>
      </c>
      <c r="B150" s="0" t="s">
        <v>260</v>
      </c>
      <c r="C150" s="0" t="s">
        <v>281</v>
      </c>
      <c r="D150" s="0" t="n">
        <v>0.094393</v>
      </c>
    </row>
    <row r="151" customFormat="false" ht="15" hidden="false" customHeight="false" outlineLevel="0" collapsed="false">
      <c r="A151" s="0" t="s">
        <v>235</v>
      </c>
      <c r="B151" s="0" t="s">
        <v>212</v>
      </c>
      <c r="C151" s="0" t="s">
        <v>281</v>
      </c>
      <c r="D151" s="0" t="n">
        <v>8.97</v>
      </c>
    </row>
    <row r="152" customFormat="false" ht="15" hidden="false" customHeight="false" outlineLevel="0" collapsed="false">
      <c r="A152" s="0" t="s">
        <v>235</v>
      </c>
      <c r="B152" s="0" t="s">
        <v>268</v>
      </c>
      <c r="C152" s="0" t="s">
        <v>281</v>
      </c>
      <c r="D152" s="0" t="n">
        <v>7</v>
      </c>
    </row>
    <row r="153" customFormat="false" ht="15" hidden="false" customHeight="false" outlineLevel="0" collapsed="false">
      <c r="A153" s="0" t="s">
        <v>235</v>
      </c>
      <c r="B153" s="0" t="s">
        <v>269</v>
      </c>
      <c r="C153" s="0" t="s">
        <v>281</v>
      </c>
      <c r="D153" s="0" t="n">
        <v>20</v>
      </c>
    </row>
    <row r="154" customFormat="false" ht="15" hidden="false" customHeight="false" outlineLevel="0" collapsed="false">
      <c r="A154" s="0" t="s">
        <v>235</v>
      </c>
      <c r="B154" s="0" t="s">
        <v>270</v>
      </c>
      <c r="C154" s="0" t="s">
        <v>281</v>
      </c>
      <c r="D154" s="0" t="n">
        <v>30</v>
      </c>
    </row>
    <row r="155" customFormat="false" ht="15" hidden="false" customHeight="false" outlineLevel="0" collapsed="false">
      <c r="A155" s="0" t="s">
        <v>235</v>
      </c>
      <c r="B155" s="0" t="s">
        <v>272</v>
      </c>
      <c r="C155" s="0" t="s">
        <v>281</v>
      </c>
      <c r="D155" s="0" t="n">
        <v>0.2</v>
      </c>
    </row>
    <row r="156" customFormat="false" ht="15" hidden="false" customHeight="false" outlineLevel="0" collapsed="false">
      <c r="A156" s="0" t="s">
        <v>235</v>
      </c>
      <c r="B156" s="0" t="s">
        <v>274</v>
      </c>
      <c r="C156" s="0" t="s">
        <v>281</v>
      </c>
      <c r="D156" s="0" t="n">
        <v>14</v>
      </c>
    </row>
    <row r="157" customFormat="false" ht="15" hidden="false" customHeight="false" outlineLevel="0" collapsed="false">
      <c r="A157" s="0" t="s">
        <v>236</v>
      </c>
      <c r="B157" s="0" t="s">
        <v>260</v>
      </c>
      <c r="C157" s="0" t="s">
        <v>281</v>
      </c>
      <c r="D157" s="0" t="n">
        <v>0.094393</v>
      </c>
    </row>
    <row r="158" customFormat="false" ht="15" hidden="false" customHeight="false" outlineLevel="0" collapsed="false">
      <c r="A158" s="0" t="s">
        <v>236</v>
      </c>
      <c r="B158" s="0" t="s">
        <v>212</v>
      </c>
      <c r="C158" s="0" t="s">
        <v>281</v>
      </c>
      <c r="D158" s="0" t="n">
        <v>3.03</v>
      </c>
    </row>
    <row r="159" customFormat="false" ht="15" hidden="false" customHeight="false" outlineLevel="0" collapsed="false">
      <c r="A159" s="0" t="s">
        <v>236</v>
      </c>
      <c r="B159" s="0" t="s">
        <v>268</v>
      </c>
      <c r="C159" s="0" t="s">
        <v>281</v>
      </c>
      <c r="D159" s="0" t="n">
        <v>7</v>
      </c>
    </row>
    <row r="160" customFormat="false" ht="15" hidden="false" customHeight="false" outlineLevel="0" collapsed="false">
      <c r="A160" s="0" t="s">
        <v>236</v>
      </c>
      <c r="B160" s="0" t="s">
        <v>269</v>
      </c>
      <c r="C160" s="0" t="s">
        <v>281</v>
      </c>
      <c r="D160" s="0" t="n">
        <v>20</v>
      </c>
    </row>
    <row r="161" customFormat="false" ht="15" hidden="false" customHeight="false" outlineLevel="0" collapsed="false">
      <c r="A161" s="0" t="s">
        <v>236</v>
      </c>
      <c r="B161" s="0" t="s">
        <v>270</v>
      </c>
      <c r="C161" s="0" t="s">
        <v>281</v>
      </c>
      <c r="D161" s="0" t="n">
        <v>30</v>
      </c>
    </row>
    <row r="162" customFormat="false" ht="15" hidden="false" customHeight="false" outlineLevel="0" collapsed="false">
      <c r="A162" s="0" t="s">
        <v>236</v>
      </c>
      <c r="B162" s="0" t="s">
        <v>272</v>
      </c>
      <c r="C162" s="0" t="s">
        <v>281</v>
      </c>
      <c r="D162" s="0" t="n">
        <v>0.2</v>
      </c>
    </row>
    <row r="163" customFormat="false" ht="15" hidden="false" customHeight="false" outlineLevel="0" collapsed="false">
      <c r="A163" s="0" t="s">
        <v>236</v>
      </c>
      <c r="B163" s="0" t="s">
        <v>274</v>
      </c>
      <c r="C163" s="0" t="s">
        <v>281</v>
      </c>
      <c r="D163" s="0" t="n">
        <v>14</v>
      </c>
    </row>
    <row r="164" customFormat="false" ht="15" hidden="false" customHeight="false" outlineLevel="0" collapsed="false">
      <c r="A164" s="0" t="s">
        <v>237</v>
      </c>
      <c r="B164" s="0" t="s">
        <v>260</v>
      </c>
      <c r="C164" s="0" t="s">
        <v>281</v>
      </c>
      <c r="D164" s="0" t="n">
        <v>0.094393</v>
      </c>
    </row>
    <row r="165" customFormat="false" ht="15" hidden="false" customHeight="false" outlineLevel="0" collapsed="false">
      <c r="A165" s="0" t="s">
        <v>237</v>
      </c>
      <c r="B165" s="0" t="s">
        <v>212</v>
      </c>
      <c r="C165" s="0" t="s">
        <v>281</v>
      </c>
      <c r="D165" s="0" t="n">
        <v>3.03</v>
      </c>
    </row>
    <row r="166" customFormat="false" ht="15" hidden="false" customHeight="false" outlineLevel="0" collapsed="false">
      <c r="A166" s="0" t="s">
        <v>237</v>
      </c>
      <c r="B166" s="0" t="s">
        <v>268</v>
      </c>
      <c r="C166" s="0" t="s">
        <v>281</v>
      </c>
      <c r="D166" s="0" t="n">
        <v>7</v>
      </c>
    </row>
    <row r="167" customFormat="false" ht="15" hidden="false" customHeight="false" outlineLevel="0" collapsed="false">
      <c r="A167" s="0" t="s">
        <v>237</v>
      </c>
      <c r="B167" s="0" t="s">
        <v>269</v>
      </c>
      <c r="C167" s="0" t="s">
        <v>281</v>
      </c>
      <c r="D167" s="0" t="n">
        <v>20</v>
      </c>
    </row>
    <row r="168" customFormat="false" ht="15" hidden="false" customHeight="false" outlineLevel="0" collapsed="false">
      <c r="A168" s="0" t="s">
        <v>237</v>
      </c>
      <c r="B168" s="0" t="s">
        <v>270</v>
      </c>
      <c r="C168" s="0" t="s">
        <v>281</v>
      </c>
      <c r="D168" s="0" t="n">
        <v>30</v>
      </c>
    </row>
    <row r="169" customFormat="false" ht="15" hidden="false" customHeight="false" outlineLevel="0" collapsed="false">
      <c r="A169" s="0" t="s">
        <v>237</v>
      </c>
      <c r="B169" s="0" t="s">
        <v>272</v>
      </c>
      <c r="C169" s="0" t="s">
        <v>281</v>
      </c>
      <c r="D169" s="0" t="n">
        <v>0.2</v>
      </c>
    </row>
    <row r="170" customFormat="false" ht="15" hidden="false" customHeight="false" outlineLevel="0" collapsed="false">
      <c r="A170" s="0" t="s">
        <v>237</v>
      </c>
      <c r="B170" s="0" t="s">
        <v>274</v>
      </c>
      <c r="C170" s="0" t="s">
        <v>281</v>
      </c>
      <c r="D170" s="0" t="n">
        <v>14</v>
      </c>
    </row>
    <row r="171" customFormat="false" ht="15" hidden="false" customHeight="false" outlineLevel="0" collapsed="false">
      <c r="A171" s="0" t="s">
        <v>238</v>
      </c>
      <c r="B171" s="0" t="s">
        <v>260</v>
      </c>
      <c r="C171" s="0" t="s">
        <v>281</v>
      </c>
      <c r="D171" s="0" t="n">
        <v>0.094393</v>
      </c>
    </row>
    <row r="172" customFormat="false" ht="15" hidden="false" customHeight="false" outlineLevel="0" collapsed="false">
      <c r="A172" s="0" t="s">
        <v>238</v>
      </c>
      <c r="B172" s="0" t="s">
        <v>212</v>
      </c>
      <c r="C172" s="0" t="s">
        <v>281</v>
      </c>
      <c r="D172" s="0" t="n">
        <v>3.5</v>
      </c>
    </row>
    <row r="173" customFormat="false" ht="15" hidden="false" customHeight="false" outlineLevel="0" collapsed="false">
      <c r="A173" s="0" t="s">
        <v>238</v>
      </c>
      <c r="B173" s="0" t="s">
        <v>268</v>
      </c>
      <c r="C173" s="0" t="s">
        <v>281</v>
      </c>
      <c r="D173" s="0" t="n">
        <v>7</v>
      </c>
    </row>
    <row r="174" customFormat="false" ht="15" hidden="false" customHeight="false" outlineLevel="0" collapsed="false">
      <c r="A174" s="0" t="s">
        <v>238</v>
      </c>
      <c r="B174" s="0" t="s">
        <v>269</v>
      </c>
      <c r="C174" s="0" t="s">
        <v>281</v>
      </c>
      <c r="D174" s="0" t="n">
        <v>20</v>
      </c>
    </row>
    <row r="175" customFormat="false" ht="15" hidden="false" customHeight="false" outlineLevel="0" collapsed="false">
      <c r="A175" s="0" t="s">
        <v>238</v>
      </c>
      <c r="B175" s="0" t="s">
        <v>270</v>
      </c>
      <c r="C175" s="0" t="s">
        <v>281</v>
      </c>
      <c r="D175" s="0" t="n">
        <v>25</v>
      </c>
    </row>
    <row r="176" customFormat="false" ht="15" hidden="false" customHeight="false" outlineLevel="0" collapsed="false">
      <c r="A176" s="0" t="s">
        <v>238</v>
      </c>
      <c r="B176" s="0" t="s">
        <v>272</v>
      </c>
      <c r="C176" s="0" t="s">
        <v>281</v>
      </c>
      <c r="D176" s="0" t="n">
        <v>0.25</v>
      </c>
    </row>
    <row r="177" customFormat="false" ht="15" hidden="false" customHeight="false" outlineLevel="0" collapsed="false">
      <c r="A177" s="0" t="s">
        <v>238</v>
      </c>
      <c r="B177" s="0" t="s">
        <v>274</v>
      </c>
      <c r="C177" s="0" t="s">
        <v>281</v>
      </c>
      <c r="D177" s="0" t="n">
        <v>7</v>
      </c>
    </row>
    <row r="178" customFormat="false" ht="15" hidden="false" customHeight="false" outlineLevel="0" collapsed="false">
      <c r="A178" s="0" t="s">
        <v>239</v>
      </c>
      <c r="B178" s="0" t="s">
        <v>260</v>
      </c>
      <c r="C178" s="0" t="s">
        <v>281</v>
      </c>
      <c r="D178" s="0" t="n">
        <v>0.094393</v>
      </c>
    </row>
    <row r="179" customFormat="false" ht="15" hidden="false" customHeight="false" outlineLevel="0" collapsed="false">
      <c r="A179" s="0" t="s">
        <v>239</v>
      </c>
      <c r="B179" s="0" t="s">
        <v>212</v>
      </c>
      <c r="C179" s="0" t="s">
        <v>281</v>
      </c>
      <c r="D179" s="0" t="n">
        <v>3.5</v>
      </c>
    </row>
    <row r="180" customFormat="false" ht="15" hidden="false" customHeight="false" outlineLevel="0" collapsed="false">
      <c r="A180" s="0" t="s">
        <v>239</v>
      </c>
      <c r="B180" s="0" t="s">
        <v>268</v>
      </c>
      <c r="C180" s="0" t="s">
        <v>281</v>
      </c>
      <c r="D180" s="0" t="n">
        <v>7</v>
      </c>
    </row>
    <row r="181" customFormat="false" ht="15" hidden="false" customHeight="false" outlineLevel="0" collapsed="false">
      <c r="A181" s="0" t="s">
        <v>239</v>
      </c>
      <c r="B181" s="0" t="s">
        <v>269</v>
      </c>
      <c r="C181" s="0" t="s">
        <v>281</v>
      </c>
      <c r="D181" s="0" t="n">
        <v>20</v>
      </c>
    </row>
    <row r="182" customFormat="false" ht="15" hidden="false" customHeight="false" outlineLevel="0" collapsed="false">
      <c r="A182" s="0" t="s">
        <v>239</v>
      </c>
      <c r="B182" s="0" t="s">
        <v>270</v>
      </c>
      <c r="C182" s="0" t="s">
        <v>281</v>
      </c>
      <c r="D182" s="0" t="n">
        <v>25</v>
      </c>
    </row>
    <row r="183" customFormat="false" ht="15" hidden="false" customHeight="false" outlineLevel="0" collapsed="false">
      <c r="A183" s="0" t="s">
        <v>239</v>
      </c>
      <c r="B183" s="0" t="s">
        <v>272</v>
      </c>
      <c r="C183" s="0" t="s">
        <v>281</v>
      </c>
      <c r="D183" s="0" t="n">
        <v>0.25</v>
      </c>
    </row>
    <row r="184" customFormat="false" ht="15" hidden="false" customHeight="false" outlineLevel="0" collapsed="false">
      <c r="A184" s="0" t="s">
        <v>239</v>
      </c>
      <c r="B184" s="0" t="s">
        <v>274</v>
      </c>
      <c r="C184" s="0" t="s">
        <v>281</v>
      </c>
      <c r="D184" s="0" t="n">
        <v>7</v>
      </c>
    </row>
    <row r="185" customFormat="false" ht="15" hidden="false" customHeight="false" outlineLevel="0" collapsed="false">
      <c r="A185" s="0" t="s">
        <v>240</v>
      </c>
      <c r="B185" s="0" t="s">
        <v>260</v>
      </c>
      <c r="C185" s="0" t="s">
        <v>281</v>
      </c>
      <c r="D185" s="0" t="n">
        <v>0.094393</v>
      </c>
    </row>
    <row r="186" customFormat="false" ht="15" hidden="false" customHeight="false" outlineLevel="0" collapsed="false">
      <c r="A186" s="0" t="s">
        <v>240</v>
      </c>
      <c r="B186" s="0" t="s">
        <v>212</v>
      </c>
      <c r="C186" s="0" t="s">
        <v>281</v>
      </c>
      <c r="D186" s="0" t="n">
        <v>3.25</v>
      </c>
    </row>
    <row r="187" customFormat="false" ht="15" hidden="false" customHeight="false" outlineLevel="0" collapsed="false">
      <c r="A187" s="0" t="s">
        <v>240</v>
      </c>
      <c r="B187" s="0" t="s">
        <v>268</v>
      </c>
      <c r="C187" s="0" t="s">
        <v>281</v>
      </c>
      <c r="D187" s="0" t="n">
        <v>7</v>
      </c>
    </row>
    <row r="188" customFormat="false" ht="15" hidden="false" customHeight="false" outlineLevel="0" collapsed="false">
      <c r="A188" s="0" t="s">
        <v>240</v>
      </c>
      <c r="B188" s="0" t="s">
        <v>269</v>
      </c>
      <c r="C188" s="0" t="s">
        <v>281</v>
      </c>
      <c r="D188" s="0" t="n">
        <v>20</v>
      </c>
    </row>
    <row r="189" customFormat="false" ht="15" hidden="false" customHeight="false" outlineLevel="0" collapsed="false">
      <c r="A189" s="0" t="s">
        <v>240</v>
      </c>
      <c r="B189" s="0" t="s">
        <v>270</v>
      </c>
      <c r="C189" s="0" t="s">
        <v>281</v>
      </c>
      <c r="D189" s="0" t="n">
        <v>20</v>
      </c>
    </row>
    <row r="190" customFormat="false" ht="15" hidden="false" customHeight="false" outlineLevel="0" collapsed="false">
      <c r="A190" s="0" t="s">
        <v>240</v>
      </c>
      <c r="B190" s="0" t="s">
        <v>272</v>
      </c>
      <c r="C190" s="0" t="s">
        <v>281</v>
      </c>
      <c r="D190" s="0" t="n">
        <v>0.25</v>
      </c>
    </row>
    <row r="191" customFormat="false" ht="15" hidden="false" customHeight="false" outlineLevel="0" collapsed="false">
      <c r="A191" s="0" t="s">
        <v>240</v>
      </c>
      <c r="B191" s="0" t="s">
        <v>274</v>
      </c>
      <c r="C191" s="0" t="s">
        <v>281</v>
      </c>
      <c r="D191" s="0" t="n">
        <v>3.5</v>
      </c>
    </row>
    <row r="192" customFormat="false" ht="15" hidden="false" customHeight="false" outlineLevel="0" collapsed="false">
      <c r="A192" s="0" t="s">
        <v>92</v>
      </c>
      <c r="B192" s="0" t="s">
        <v>260</v>
      </c>
      <c r="C192" s="0" t="s">
        <v>281</v>
      </c>
      <c r="D192" s="0" t="n">
        <v>0.094393</v>
      </c>
    </row>
    <row r="193" customFormat="false" ht="15" hidden="false" customHeight="false" outlineLevel="0" collapsed="false">
      <c r="A193" s="0" t="s">
        <v>92</v>
      </c>
      <c r="B193" s="0" t="s">
        <v>212</v>
      </c>
      <c r="C193" s="0" t="s">
        <v>281</v>
      </c>
      <c r="D193" s="0" t="n">
        <v>0.45</v>
      </c>
    </row>
    <row r="194" customFormat="false" ht="15" hidden="false" customHeight="false" outlineLevel="0" collapsed="false">
      <c r="A194" s="0" t="s">
        <v>92</v>
      </c>
      <c r="B194" s="0" t="s">
        <v>268</v>
      </c>
      <c r="C194" s="0" t="s">
        <v>281</v>
      </c>
      <c r="D194" s="0" t="n">
        <v>7</v>
      </c>
    </row>
    <row r="195" customFormat="false" ht="15" hidden="false" customHeight="false" outlineLevel="0" collapsed="false">
      <c r="A195" s="0" t="s">
        <v>92</v>
      </c>
      <c r="B195" s="0" t="s">
        <v>269</v>
      </c>
      <c r="C195" s="0" t="s">
        <v>281</v>
      </c>
      <c r="D195" s="0" t="n">
        <v>20</v>
      </c>
    </row>
    <row r="196" customFormat="false" ht="15" hidden="false" customHeight="false" outlineLevel="0" collapsed="false">
      <c r="A196" s="0" t="s">
        <v>92</v>
      </c>
      <c r="B196" s="0" t="s">
        <v>270</v>
      </c>
      <c r="C196" s="0" t="s">
        <v>281</v>
      </c>
      <c r="D196" s="0" t="n">
        <v>25</v>
      </c>
    </row>
    <row r="197" customFormat="false" ht="15" hidden="false" customHeight="false" outlineLevel="0" collapsed="false">
      <c r="A197" s="0" t="s">
        <v>92</v>
      </c>
      <c r="B197" s="0" t="s">
        <v>272</v>
      </c>
      <c r="C197" s="0" t="s">
        <v>281</v>
      </c>
      <c r="D197" s="0" t="n">
        <v>0.2</v>
      </c>
    </row>
    <row r="198" customFormat="false" ht="15" hidden="false" customHeight="false" outlineLevel="0" collapsed="false">
      <c r="A198" s="0" t="s">
        <v>92</v>
      </c>
      <c r="B198" s="0" t="s">
        <v>274</v>
      </c>
      <c r="C198" s="0" t="s">
        <v>281</v>
      </c>
      <c r="D198" s="0" t="n">
        <v>0.75</v>
      </c>
    </row>
    <row r="199" customFormat="false" ht="15" hidden="false" customHeight="false" outlineLevel="0" collapsed="false">
      <c r="A199" s="0" t="s">
        <v>123</v>
      </c>
      <c r="B199" s="0" t="s">
        <v>260</v>
      </c>
      <c r="C199" s="0" t="s">
        <v>281</v>
      </c>
      <c r="D199" s="0" t="n">
        <v>0.109795</v>
      </c>
    </row>
    <row r="200" customFormat="false" ht="15" hidden="false" customHeight="false" outlineLevel="0" collapsed="false">
      <c r="A200" s="0" t="s">
        <v>123</v>
      </c>
      <c r="B200" s="0" t="s">
        <v>268</v>
      </c>
      <c r="C200" s="0" t="s">
        <v>281</v>
      </c>
      <c r="D200" s="0" t="n">
        <v>7</v>
      </c>
    </row>
    <row r="201" customFormat="false" ht="15" hidden="false" customHeight="false" outlineLevel="0" collapsed="false">
      <c r="A201" s="0" t="s">
        <v>123</v>
      </c>
      <c r="B201" s="0" t="s">
        <v>269</v>
      </c>
      <c r="C201" s="0" t="s">
        <v>281</v>
      </c>
      <c r="D201" s="0" t="n">
        <v>15</v>
      </c>
    </row>
    <row r="202" customFormat="false" ht="15" hidden="false" customHeight="false" outlineLevel="0" collapsed="false">
      <c r="A202" s="0" t="s">
        <v>123</v>
      </c>
      <c r="B202" s="0" t="s">
        <v>270</v>
      </c>
      <c r="C202" s="0" t="s">
        <v>281</v>
      </c>
      <c r="D202" s="0" t="n">
        <v>15</v>
      </c>
    </row>
    <row r="203" customFormat="false" ht="15" hidden="false" customHeight="false" outlineLevel="0" collapsed="false">
      <c r="A203" s="0" t="s">
        <v>64</v>
      </c>
      <c r="B203" s="0" t="s">
        <v>260</v>
      </c>
      <c r="C203" s="0" t="s">
        <v>281</v>
      </c>
      <c r="D203" s="0" t="n">
        <v>0.094393</v>
      </c>
    </row>
    <row r="204" customFormat="false" ht="15" hidden="false" customHeight="false" outlineLevel="0" collapsed="false">
      <c r="A204" s="0" t="s">
        <v>64</v>
      </c>
      <c r="B204" s="0" t="s">
        <v>212</v>
      </c>
      <c r="C204" s="0" t="s">
        <v>281</v>
      </c>
      <c r="D204" s="0" t="n">
        <v>1</v>
      </c>
    </row>
    <row r="205" customFormat="false" ht="15" hidden="false" customHeight="false" outlineLevel="0" collapsed="false">
      <c r="A205" s="0" t="s">
        <v>64</v>
      </c>
      <c r="B205" s="0" t="s">
        <v>280</v>
      </c>
      <c r="C205" s="0" t="s">
        <v>281</v>
      </c>
      <c r="D205" s="0" t="n">
        <v>1</v>
      </c>
    </row>
    <row r="206" customFormat="false" ht="15" hidden="false" customHeight="false" outlineLevel="0" collapsed="false">
      <c r="A206" s="0" t="s">
        <v>64</v>
      </c>
      <c r="B206" s="0" t="s">
        <v>268</v>
      </c>
      <c r="C206" s="0" t="s">
        <v>281</v>
      </c>
      <c r="D206" s="0" t="n">
        <v>7</v>
      </c>
    </row>
    <row r="207" customFormat="false" ht="15" hidden="false" customHeight="false" outlineLevel="0" collapsed="false">
      <c r="A207" s="0" t="s">
        <v>64</v>
      </c>
      <c r="B207" s="0" t="s">
        <v>269</v>
      </c>
      <c r="C207" s="0" t="s">
        <v>281</v>
      </c>
      <c r="D207" s="0" t="n">
        <v>20</v>
      </c>
    </row>
    <row r="208" customFormat="false" ht="15" hidden="false" customHeight="false" outlineLevel="0" collapsed="false">
      <c r="A208" s="0" t="s">
        <v>64</v>
      </c>
      <c r="B208" s="0" t="s">
        <v>270</v>
      </c>
      <c r="C208" s="0" t="s">
        <v>281</v>
      </c>
      <c r="D208" s="0" t="n">
        <v>40</v>
      </c>
    </row>
    <row r="209" customFormat="false" ht="15" hidden="false" customHeight="false" outlineLevel="0" collapsed="false">
      <c r="A209" s="0" t="s">
        <v>60</v>
      </c>
      <c r="B209" s="0" t="s">
        <v>260</v>
      </c>
      <c r="C209" s="0" t="s">
        <v>281</v>
      </c>
      <c r="D209" s="0" t="n">
        <v>0.094393</v>
      </c>
    </row>
    <row r="210" customFormat="false" ht="15" hidden="false" customHeight="false" outlineLevel="0" collapsed="false">
      <c r="A210" s="0" t="s">
        <v>60</v>
      </c>
      <c r="B210" s="0" t="s">
        <v>212</v>
      </c>
      <c r="C210" s="0" t="s">
        <v>281</v>
      </c>
      <c r="D210" s="0" t="n">
        <v>1</v>
      </c>
    </row>
    <row r="211" customFormat="false" ht="15" hidden="false" customHeight="false" outlineLevel="0" collapsed="false">
      <c r="A211" s="0" t="s">
        <v>60</v>
      </c>
      <c r="B211" s="0" t="s">
        <v>280</v>
      </c>
      <c r="C211" s="0" t="s">
        <v>281</v>
      </c>
      <c r="D211" s="0" t="n">
        <v>1</v>
      </c>
    </row>
    <row r="212" customFormat="false" ht="15" hidden="false" customHeight="false" outlineLevel="0" collapsed="false">
      <c r="A212" s="0" t="s">
        <v>60</v>
      </c>
      <c r="B212" s="0" t="s">
        <v>268</v>
      </c>
      <c r="C212" s="0" t="s">
        <v>281</v>
      </c>
      <c r="D212" s="0" t="n">
        <v>7</v>
      </c>
    </row>
    <row r="213" customFormat="false" ht="15" hidden="false" customHeight="false" outlineLevel="0" collapsed="false">
      <c r="A213" s="0" t="s">
        <v>60</v>
      </c>
      <c r="B213" s="0" t="s">
        <v>269</v>
      </c>
      <c r="C213" s="0" t="s">
        <v>281</v>
      </c>
      <c r="D213" s="0" t="n">
        <v>20</v>
      </c>
    </row>
    <row r="214" customFormat="false" ht="15" hidden="false" customHeight="false" outlineLevel="0" collapsed="false">
      <c r="A214" s="0" t="s">
        <v>60</v>
      </c>
      <c r="B214" s="0" t="s">
        <v>270</v>
      </c>
      <c r="C214" s="0" t="s">
        <v>281</v>
      </c>
      <c r="D214" s="0" t="n">
        <v>40</v>
      </c>
    </row>
    <row r="215" customFormat="false" ht="15" hidden="false" customHeight="false" outlineLevel="0" collapsed="false">
      <c r="A215" s="0" t="s">
        <v>67</v>
      </c>
      <c r="B215" s="0" t="s">
        <v>260</v>
      </c>
      <c r="C215" s="0" t="s">
        <v>281</v>
      </c>
      <c r="D215" s="0" t="n">
        <v>0.094393</v>
      </c>
    </row>
    <row r="216" customFormat="false" ht="15" hidden="false" customHeight="false" outlineLevel="0" collapsed="false">
      <c r="A216" s="0" t="s">
        <v>67</v>
      </c>
      <c r="B216" s="0" t="s">
        <v>212</v>
      </c>
      <c r="C216" s="0" t="s">
        <v>281</v>
      </c>
      <c r="D216" s="0" t="n">
        <v>1</v>
      </c>
    </row>
    <row r="217" customFormat="false" ht="15" hidden="false" customHeight="false" outlineLevel="0" collapsed="false">
      <c r="A217" s="0" t="s">
        <v>67</v>
      </c>
      <c r="B217" s="0" t="s">
        <v>280</v>
      </c>
      <c r="C217" s="0" t="s">
        <v>281</v>
      </c>
      <c r="D217" s="0" t="n">
        <v>1</v>
      </c>
    </row>
    <row r="218" customFormat="false" ht="15" hidden="false" customHeight="false" outlineLevel="0" collapsed="false">
      <c r="A218" s="0" t="s">
        <v>67</v>
      </c>
      <c r="B218" s="0" t="s">
        <v>268</v>
      </c>
      <c r="C218" s="0" t="s">
        <v>281</v>
      </c>
      <c r="D218" s="0" t="n">
        <v>7</v>
      </c>
    </row>
    <row r="219" customFormat="false" ht="15" hidden="false" customHeight="false" outlineLevel="0" collapsed="false">
      <c r="A219" s="0" t="s">
        <v>67</v>
      </c>
      <c r="B219" s="0" t="s">
        <v>269</v>
      </c>
      <c r="C219" s="0" t="s">
        <v>281</v>
      </c>
      <c r="D219" s="0" t="n">
        <v>20</v>
      </c>
    </row>
    <row r="220" customFormat="false" ht="15" hidden="false" customHeight="false" outlineLevel="0" collapsed="false">
      <c r="A220" s="0" t="s">
        <v>67</v>
      </c>
      <c r="B220" s="0" t="s">
        <v>270</v>
      </c>
      <c r="C220" s="0" t="s">
        <v>281</v>
      </c>
      <c r="D220" s="0" t="n">
        <v>40</v>
      </c>
    </row>
    <row r="221" customFormat="false" ht="15" hidden="false" customHeight="false" outlineLevel="0" collapsed="false">
      <c r="A221" s="0" t="s">
        <v>129</v>
      </c>
      <c r="B221" s="0" t="s">
        <v>260</v>
      </c>
      <c r="C221" s="0" t="s">
        <v>281</v>
      </c>
      <c r="D221" s="0" t="n">
        <v>0.094393</v>
      </c>
    </row>
    <row r="222" customFormat="false" ht="15" hidden="false" customHeight="false" outlineLevel="0" collapsed="false">
      <c r="A222" s="0" t="s">
        <v>129</v>
      </c>
      <c r="B222" s="0" t="s">
        <v>268</v>
      </c>
      <c r="C222" s="0" t="s">
        <v>281</v>
      </c>
      <c r="D222" s="0" t="n">
        <v>7</v>
      </c>
    </row>
    <row r="223" customFormat="false" ht="15" hidden="false" customHeight="false" outlineLevel="0" collapsed="false">
      <c r="A223" s="0" t="s">
        <v>129</v>
      </c>
      <c r="B223" s="0" t="s">
        <v>269</v>
      </c>
      <c r="C223" s="0" t="s">
        <v>281</v>
      </c>
      <c r="D223" s="0" t="n">
        <v>20</v>
      </c>
    </row>
    <row r="224" customFormat="false" ht="15" hidden="false" customHeight="false" outlineLevel="0" collapsed="false">
      <c r="A224" s="0" t="s">
        <v>129</v>
      </c>
      <c r="B224" s="0" t="s">
        <v>270</v>
      </c>
      <c r="C224" s="0" t="s">
        <v>281</v>
      </c>
      <c r="D224" s="0" t="n">
        <v>25</v>
      </c>
    </row>
    <row r="225" customFormat="false" ht="15" hidden="false" customHeight="false" outlineLevel="0" collapsed="false">
      <c r="A225" s="0" t="s">
        <v>129</v>
      </c>
      <c r="B225" s="0" t="s">
        <v>274</v>
      </c>
      <c r="C225" s="0" t="s">
        <v>281</v>
      </c>
      <c r="D225" s="0" t="n">
        <v>21</v>
      </c>
    </row>
    <row r="226" customFormat="false" ht="15" hidden="false" customHeight="false" outlineLevel="0" collapsed="false">
      <c r="A226" s="0" t="s">
        <v>243</v>
      </c>
      <c r="B226" s="0" t="s">
        <v>260</v>
      </c>
      <c r="C226" s="0" t="s">
        <v>281</v>
      </c>
      <c r="D226" s="0" t="n">
        <v>0.094393</v>
      </c>
    </row>
    <row r="227" customFormat="false" ht="15" hidden="false" customHeight="false" outlineLevel="0" collapsed="false">
      <c r="A227" s="0" t="s">
        <v>243</v>
      </c>
      <c r="B227" s="0" t="s">
        <v>212</v>
      </c>
      <c r="C227" s="0" t="s">
        <v>281</v>
      </c>
      <c r="D227" s="0" t="n">
        <v>0.5</v>
      </c>
    </row>
    <row r="228" customFormat="false" ht="15" hidden="false" customHeight="false" outlineLevel="0" collapsed="false">
      <c r="A228" s="0" t="s">
        <v>243</v>
      </c>
      <c r="B228" s="0" t="s">
        <v>268</v>
      </c>
      <c r="C228" s="0" t="s">
        <v>281</v>
      </c>
      <c r="D228" s="0" t="n">
        <v>7</v>
      </c>
    </row>
    <row r="229" customFormat="false" ht="15" hidden="false" customHeight="false" outlineLevel="0" collapsed="false">
      <c r="A229" s="0" t="s">
        <v>243</v>
      </c>
      <c r="B229" s="0" t="s">
        <v>269</v>
      </c>
      <c r="C229" s="0" t="s">
        <v>281</v>
      </c>
      <c r="D229" s="0" t="n">
        <v>20</v>
      </c>
    </row>
    <row r="230" customFormat="false" ht="15" hidden="false" customHeight="false" outlineLevel="0" collapsed="false">
      <c r="A230" s="0" t="s">
        <v>243</v>
      </c>
      <c r="B230" s="0" t="s">
        <v>270</v>
      </c>
      <c r="C230" s="0" t="s">
        <v>281</v>
      </c>
      <c r="D230" s="0" t="n">
        <v>30</v>
      </c>
    </row>
    <row r="231" customFormat="false" ht="15" hidden="false" customHeight="false" outlineLevel="0" collapsed="false">
      <c r="A231" s="0" t="s">
        <v>244</v>
      </c>
      <c r="B231" s="0" t="s">
        <v>260</v>
      </c>
      <c r="C231" s="0" t="s">
        <v>281</v>
      </c>
      <c r="D231" s="0" t="n">
        <v>0.094393</v>
      </c>
    </row>
    <row r="232" customFormat="false" ht="15" hidden="false" customHeight="false" outlineLevel="0" collapsed="false">
      <c r="A232" s="0" t="s">
        <v>244</v>
      </c>
      <c r="B232" s="0" t="s">
        <v>212</v>
      </c>
      <c r="C232" s="0" t="s">
        <v>281</v>
      </c>
      <c r="D232" s="0" t="n">
        <v>0.5</v>
      </c>
    </row>
    <row r="233" customFormat="false" ht="15" hidden="false" customHeight="false" outlineLevel="0" collapsed="false">
      <c r="A233" s="0" t="s">
        <v>244</v>
      </c>
      <c r="B233" s="0" t="s">
        <v>268</v>
      </c>
      <c r="C233" s="0" t="s">
        <v>281</v>
      </c>
      <c r="D233" s="0" t="n">
        <v>7</v>
      </c>
    </row>
    <row r="234" customFormat="false" ht="15" hidden="false" customHeight="false" outlineLevel="0" collapsed="false">
      <c r="A234" s="0" t="s">
        <v>244</v>
      </c>
      <c r="B234" s="0" t="s">
        <v>269</v>
      </c>
      <c r="C234" s="0" t="s">
        <v>281</v>
      </c>
      <c r="D234" s="0" t="n">
        <v>20</v>
      </c>
    </row>
    <row r="235" customFormat="false" ht="15" hidden="false" customHeight="false" outlineLevel="0" collapsed="false">
      <c r="A235" s="0" t="s">
        <v>244</v>
      </c>
      <c r="B235" s="0" t="s">
        <v>270</v>
      </c>
      <c r="C235" s="0" t="s">
        <v>281</v>
      </c>
      <c r="D235" s="0" t="n">
        <v>30</v>
      </c>
    </row>
    <row r="236" customFormat="false" ht="15" hidden="false" customHeight="false" outlineLevel="0" collapsed="false">
      <c r="A236" s="0" t="s">
        <v>57</v>
      </c>
      <c r="B236" s="0" t="s">
        <v>260</v>
      </c>
      <c r="C236" s="0" t="s">
        <v>281</v>
      </c>
      <c r="D236" s="0" t="n">
        <v>0.094393</v>
      </c>
    </row>
    <row r="237" customFormat="false" ht="15" hidden="false" customHeight="false" outlineLevel="0" collapsed="false">
      <c r="A237" s="0" t="s">
        <v>57</v>
      </c>
      <c r="B237" s="0" t="s">
        <v>212</v>
      </c>
      <c r="C237" s="0" t="s">
        <v>281</v>
      </c>
      <c r="D237" s="0" t="n">
        <v>1</v>
      </c>
    </row>
    <row r="238" customFormat="false" ht="15" hidden="false" customHeight="false" outlineLevel="0" collapsed="false">
      <c r="A238" s="0" t="s">
        <v>57</v>
      </c>
      <c r="B238" s="0" t="s">
        <v>280</v>
      </c>
      <c r="C238" s="0" t="s">
        <v>281</v>
      </c>
      <c r="D238" s="0" t="n">
        <v>1</v>
      </c>
    </row>
    <row r="239" customFormat="false" ht="15" hidden="false" customHeight="false" outlineLevel="0" collapsed="false">
      <c r="A239" s="0" t="s">
        <v>57</v>
      </c>
      <c r="B239" s="0" t="s">
        <v>268</v>
      </c>
      <c r="C239" s="0" t="s">
        <v>281</v>
      </c>
      <c r="D239" s="0" t="n">
        <v>7</v>
      </c>
    </row>
    <row r="240" customFormat="false" ht="15" hidden="false" customHeight="false" outlineLevel="0" collapsed="false">
      <c r="A240" s="0" t="s">
        <v>57</v>
      </c>
      <c r="B240" s="0" t="s">
        <v>269</v>
      </c>
      <c r="C240" s="0" t="s">
        <v>281</v>
      </c>
      <c r="D240" s="0" t="n">
        <v>20</v>
      </c>
    </row>
    <row r="241" customFormat="false" ht="15" hidden="false" customHeight="false" outlineLevel="0" collapsed="false">
      <c r="A241" s="0" t="s">
        <v>57</v>
      </c>
      <c r="B241" s="0" t="s">
        <v>270</v>
      </c>
      <c r="C241" s="0" t="s">
        <v>281</v>
      </c>
      <c r="D241" s="0" t="n">
        <v>30</v>
      </c>
    </row>
    <row r="242" customFormat="false" ht="15" hidden="false" customHeight="false" outlineLevel="0" collapsed="false">
      <c r="A242" s="0" t="s">
        <v>51</v>
      </c>
      <c r="B242" s="0" t="s">
        <v>260</v>
      </c>
      <c r="C242" s="0" t="s">
        <v>281</v>
      </c>
      <c r="D242" s="0" t="n">
        <v>0.094393</v>
      </c>
    </row>
    <row r="243" customFormat="false" ht="15" hidden="false" customHeight="false" outlineLevel="0" collapsed="false">
      <c r="A243" s="0" t="s">
        <v>51</v>
      </c>
      <c r="B243" s="0" t="s">
        <v>212</v>
      </c>
      <c r="C243" s="0" t="s">
        <v>281</v>
      </c>
      <c r="D243" s="0" t="n">
        <v>1</v>
      </c>
    </row>
    <row r="244" customFormat="false" ht="15" hidden="false" customHeight="false" outlineLevel="0" collapsed="false">
      <c r="A244" s="0" t="s">
        <v>51</v>
      </c>
      <c r="B244" s="0" t="s">
        <v>280</v>
      </c>
      <c r="C244" s="0" t="s">
        <v>281</v>
      </c>
      <c r="D244" s="0" t="n">
        <v>1</v>
      </c>
    </row>
    <row r="245" customFormat="false" ht="15" hidden="false" customHeight="false" outlineLevel="0" collapsed="false">
      <c r="A245" s="0" t="s">
        <v>51</v>
      </c>
      <c r="B245" s="0" t="s">
        <v>268</v>
      </c>
      <c r="C245" s="0" t="s">
        <v>281</v>
      </c>
      <c r="D245" s="0" t="n">
        <v>7</v>
      </c>
    </row>
    <row r="246" customFormat="false" ht="15" hidden="false" customHeight="false" outlineLevel="0" collapsed="false">
      <c r="A246" s="0" t="s">
        <v>51</v>
      </c>
      <c r="B246" s="0" t="s">
        <v>269</v>
      </c>
      <c r="C246" s="0" t="s">
        <v>281</v>
      </c>
      <c r="D246" s="0" t="n">
        <v>20</v>
      </c>
    </row>
    <row r="247" customFormat="false" ht="15" hidden="false" customHeight="false" outlineLevel="0" collapsed="false">
      <c r="A247" s="0" t="s">
        <v>51</v>
      </c>
      <c r="B247" s="0" t="s">
        <v>270</v>
      </c>
      <c r="C247" s="0" t="s">
        <v>281</v>
      </c>
      <c r="D247" s="0" t="n">
        <v>30</v>
      </c>
    </row>
    <row r="248" customFormat="false" ht="15" hidden="false" customHeight="false" outlineLevel="0" collapsed="false">
      <c r="A248" s="0" t="s">
        <v>245</v>
      </c>
      <c r="B248" s="0" t="s">
        <v>260</v>
      </c>
      <c r="C248" s="0" t="s">
        <v>281</v>
      </c>
      <c r="D248" s="0" t="n">
        <v>0.094393</v>
      </c>
    </row>
    <row r="249" customFormat="false" ht="15" hidden="false" customHeight="false" outlineLevel="0" collapsed="false">
      <c r="A249" s="0" t="s">
        <v>245</v>
      </c>
      <c r="B249" s="0" t="s">
        <v>268</v>
      </c>
      <c r="C249" s="0" t="s">
        <v>281</v>
      </c>
      <c r="D249" s="0" t="n">
        <v>7</v>
      </c>
    </row>
    <row r="250" customFormat="false" ht="15" hidden="false" customHeight="false" outlineLevel="0" collapsed="false">
      <c r="A250" s="0" t="s">
        <v>245</v>
      </c>
      <c r="B250" s="0" t="s">
        <v>269</v>
      </c>
      <c r="C250" s="0" t="s">
        <v>281</v>
      </c>
      <c r="D250" s="0" t="n">
        <v>20</v>
      </c>
    </row>
    <row r="251" customFormat="false" ht="15" hidden="false" customHeight="false" outlineLevel="0" collapsed="false">
      <c r="A251" s="0" t="s">
        <v>245</v>
      </c>
      <c r="B251" s="0" t="s">
        <v>270</v>
      </c>
      <c r="C251" s="0" t="s">
        <v>281</v>
      </c>
      <c r="D251" s="0" t="n">
        <v>30</v>
      </c>
    </row>
    <row r="252" customFormat="false" ht="15" hidden="false" customHeight="false" outlineLevel="0" collapsed="false">
      <c r="A252" s="0" t="s">
        <v>70</v>
      </c>
      <c r="B252" s="0" t="s">
        <v>260</v>
      </c>
      <c r="C252" s="0" t="s">
        <v>282</v>
      </c>
      <c r="D252" s="0" t="n">
        <v>0.094393</v>
      </c>
    </row>
    <row r="253" customFormat="false" ht="15" hidden="false" customHeight="false" outlineLevel="0" collapsed="false">
      <c r="A253" s="0" t="s">
        <v>70</v>
      </c>
      <c r="B253" s="0" t="s">
        <v>268</v>
      </c>
      <c r="C253" s="0" t="s">
        <v>282</v>
      </c>
      <c r="D253" s="0" t="n">
        <v>7</v>
      </c>
    </row>
    <row r="254" customFormat="false" ht="15" hidden="false" customHeight="false" outlineLevel="0" collapsed="false">
      <c r="A254" s="0" t="s">
        <v>70</v>
      </c>
      <c r="B254" s="0" t="s">
        <v>269</v>
      </c>
      <c r="C254" s="0" t="s">
        <v>282</v>
      </c>
      <c r="D254" s="0" t="n">
        <v>20</v>
      </c>
    </row>
    <row r="255" customFormat="false" ht="15" hidden="false" customHeight="false" outlineLevel="0" collapsed="false">
      <c r="A255" s="0" t="s">
        <v>70</v>
      </c>
      <c r="B255" s="0" t="s">
        <v>270</v>
      </c>
      <c r="C255" s="0" t="s">
        <v>282</v>
      </c>
      <c r="D255" s="0" t="n">
        <v>30</v>
      </c>
    </row>
    <row r="256" customFormat="false" ht="15" hidden="false" customHeight="false" outlineLevel="0" collapsed="false">
      <c r="A256" s="0" t="s">
        <v>76</v>
      </c>
      <c r="B256" s="0" t="s">
        <v>260</v>
      </c>
      <c r="C256" s="0" t="s">
        <v>282</v>
      </c>
      <c r="D256" s="0" t="n">
        <v>0.094393</v>
      </c>
    </row>
    <row r="257" customFormat="false" ht="15" hidden="false" customHeight="false" outlineLevel="0" collapsed="false">
      <c r="A257" s="0" t="s">
        <v>76</v>
      </c>
      <c r="B257" s="0" t="s">
        <v>268</v>
      </c>
      <c r="C257" s="0" t="s">
        <v>282</v>
      </c>
      <c r="D257" s="0" t="n">
        <v>7</v>
      </c>
    </row>
    <row r="258" customFormat="false" ht="15" hidden="false" customHeight="false" outlineLevel="0" collapsed="false">
      <c r="A258" s="0" t="s">
        <v>76</v>
      </c>
      <c r="B258" s="0" t="s">
        <v>269</v>
      </c>
      <c r="C258" s="0" t="s">
        <v>282</v>
      </c>
      <c r="D258" s="0" t="n">
        <v>20</v>
      </c>
    </row>
    <row r="259" customFormat="false" ht="15" hidden="false" customHeight="false" outlineLevel="0" collapsed="false">
      <c r="A259" s="0" t="s">
        <v>76</v>
      </c>
      <c r="B259" s="0" t="s">
        <v>270</v>
      </c>
      <c r="C259" s="0" t="s">
        <v>282</v>
      </c>
      <c r="D259" s="0" t="n">
        <v>30</v>
      </c>
    </row>
    <row r="260" customFormat="false" ht="15" hidden="false" customHeight="false" outlineLevel="0" collapsed="false">
      <c r="A260" s="0" t="s">
        <v>87</v>
      </c>
      <c r="B260" s="0" t="s">
        <v>260</v>
      </c>
      <c r="C260" s="0" t="s">
        <v>282</v>
      </c>
      <c r="D260" s="0" t="n">
        <v>0.094393</v>
      </c>
    </row>
    <row r="261" customFormat="false" ht="15" hidden="false" customHeight="false" outlineLevel="0" collapsed="false">
      <c r="A261" s="0" t="s">
        <v>87</v>
      </c>
      <c r="B261" s="0" t="s">
        <v>268</v>
      </c>
      <c r="C261" s="0" t="s">
        <v>282</v>
      </c>
      <c r="D261" s="0" t="n">
        <v>7</v>
      </c>
    </row>
    <row r="262" customFormat="false" ht="15" hidden="false" customHeight="false" outlineLevel="0" collapsed="false">
      <c r="A262" s="0" t="s">
        <v>87</v>
      </c>
      <c r="B262" s="0" t="s">
        <v>269</v>
      </c>
      <c r="C262" s="0" t="s">
        <v>282</v>
      </c>
      <c r="D262" s="0" t="n">
        <v>20</v>
      </c>
    </row>
    <row r="263" customFormat="false" ht="15" hidden="false" customHeight="false" outlineLevel="0" collapsed="false">
      <c r="A263" s="0" t="s">
        <v>87</v>
      </c>
      <c r="B263" s="0" t="s">
        <v>270</v>
      </c>
      <c r="C263" s="0" t="s">
        <v>282</v>
      </c>
      <c r="D263" s="0" t="n">
        <v>60</v>
      </c>
    </row>
    <row r="264" customFormat="false" ht="15" hidden="false" customHeight="false" outlineLevel="0" collapsed="false">
      <c r="A264" s="0" t="s">
        <v>85</v>
      </c>
      <c r="B264" s="0" t="s">
        <v>260</v>
      </c>
      <c r="C264" s="0" t="s">
        <v>282</v>
      </c>
      <c r="D264" s="0" t="n">
        <v>0.094393</v>
      </c>
    </row>
    <row r="265" customFormat="false" ht="15" hidden="false" customHeight="false" outlineLevel="0" collapsed="false">
      <c r="A265" s="0" t="s">
        <v>85</v>
      </c>
      <c r="B265" s="0" t="s">
        <v>268</v>
      </c>
      <c r="C265" s="0" t="s">
        <v>282</v>
      </c>
      <c r="D265" s="0" t="n">
        <v>7</v>
      </c>
    </row>
    <row r="266" customFormat="false" ht="15" hidden="false" customHeight="false" outlineLevel="0" collapsed="false">
      <c r="A266" s="0" t="s">
        <v>85</v>
      </c>
      <c r="B266" s="0" t="s">
        <v>269</v>
      </c>
      <c r="C266" s="0" t="s">
        <v>282</v>
      </c>
      <c r="D266" s="0" t="n">
        <v>20</v>
      </c>
    </row>
    <row r="267" customFormat="false" ht="15" hidden="false" customHeight="false" outlineLevel="0" collapsed="false">
      <c r="A267" s="0" t="s">
        <v>85</v>
      </c>
      <c r="B267" s="0" t="s">
        <v>270</v>
      </c>
      <c r="C267" s="0" t="s">
        <v>282</v>
      </c>
      <c r="D267" s="0" t="n">
        <v>60</v>
      </c>
    </row>
    <row r="268" customFormat="false" ht="15" hidden="false" customHeight="false" outlineLevel="0" collapsed="false">
      <c r="A268" s="0" t="s">
        <v>83</v>
      </c>
      <c r="B268" s="0" t="s">
        <v>260</v>
      </c>
      <c r="C268" s="0" t="s">
        <v>282</v>
      </c>
      <c r="D268" s="0" t="n">
        <v>0.094393</v>
      </c>
    </row>
    <row r="269" customFormat="false" ht="15" hidden="false" customHeight="false" outlineLevel="0" collapsed="false">
      <c r="A269" s="0" t="s">
        <v>83</v>
      </c>
      <c r="B269" s="0" t="s">
        <v>268</v>
      </c>
      <c r="C269" s="0" t="s">
        <v>282</v>
      </c>
      <c r="D269" s="0" t="n">
        <v>7</v>
      </c>
    </row>
    <row r="270" customFormat="false" ht="15" hidden="false" customHeight="false" outlineLevel="0" collapsed="false">
      <c r="A270" s="0" t="s">
        <v>83</v>
      </c>
      <c r="B270" s="0" t="s">
        <v>269</v>
      </c>
      <c r="C270" s="0" t="s">
        <v>282</v>
      </c>
      <c r="D270" s="0" t="n">
        <v>20</v>
      </c>
    </row>
    <row r="271" customFormat="false" ht="15" hidden="false" customHeight="false" outlineLevel="0" collapsed="false">
      <c r="A271" s="0" t="s">
        <v>83</v>
      </c>
      <c r="B271" s="0" t="s">
        <v>270</v>
      </c>
      <c r="C271" s="0" t="s">
        <v>282</v>
      </c>
      <c r="D271" s="0" t="n">
        <v>60</v>
      </c>
    </row>
    <row r="272" customFormat="false" ht="15" hidden="false" customHeight="false" outlineLevel="0" collapsed="false">
      <c r="A272" s="0" t="s">
        <v>80</v>
      </c>
      <c r="B272" s="0" t="s">
        <v>260</v>
      </c>
      <c r="C272" s="0" t="s">
        <v>282</v>
      </c>
      <c r="D272" s="0" t="n">
        <v>0.094393</v>
      </c>
    </row>
    <row r="273" customFormat="false" ht="15" hidden="false" customHeight="false" outlineLevel="0" collapsed="false">
      <c r="A273" s="0" t="s">
        <v>80</v>
      </c>
      <c r="B273" s="0" t="s">
        <v>268</v>
      </c>
      <c r="C273" s="0" t="s">
        <v>282</v>
      </c>
      <c r="D273" s="0" t="n">
        <v>7</v>
      </c>
    </row>
    <row r="274" customFormat="false" ht="15" hidden="false" customHeight="false" outlineLevel="0" collapsed="false">
      <c r="A274" s="0" t="s">
        <v>80</v>
      </c>
      <c r="B274" s="0" t="s">
        <v>269</v>
      </c>
      <c r="C274" s="0" t="s">
        <v>282</v>
      </c>
      <c r="D274" s="0" t="n">
        <v>20</v>
      </c>
    </row>
    <row r="275" customFormat="false" ht="15" hidden="false" customHeight="false" outlineLevel="0" collapsed="false">
      <c r="A275" s="0" t="s">
        <v>80</v>
      </c>
      <c r="B275" s="0" t="s">
        <v>270</v>
      </c>
      <c r="C275" s="0" t="s">
        <v>282</v>
      </c>
      <c r="D275" s="0" t="n">
        <v>60</v>
      </c>
    </row>
    <row r="276" customFormat="false" ht="15" hidden="false" customHeight="false" outlineLevel="0" collapsed="false">
      <c r="A276" s="0" t="s">
        <v>232</v>
      </c>
      <c r="B276" s="0" t="s">
        <v>260</v>
      </c>
      <c r="C276" s="0" t="s">
        <v>282</v>
      </c>
      <c r="D276" s="0" t="n">
        <v>0.094393</v>
      </c>
    </row>
    <row r="277" customFormat="false" ht="15" hidden="false" customHeight="false" outlineLevel="0" collapsed="false">
      <c r="A277" s="0" t="s">
        <v>232</v>
      </c>
      <c r="B277" s="0" t="s">
        <v>212</v>
      </c>
      <c r="C277" s="0" t="s">
        <v>282</v>
      </c>
      <c r="D277" s="0" t="n">
        <v>5.3</v>
      </c>
    </row>
    <row r="278" customFormat="false" ht="15" hidden="false" customHeight="false" outlineLevel="0" collapsed="false">
      <c r="A278" s="0" t="s">
        <v>232</v>
      </c>
      <c r="B278" s="0" t="s">
        <v>268</v>
      </c>
      <c r="C278" s="0" t="s">
        <v>282</v>
      </c>
      <c r="D278" s="0" t="n">
        <v>7</v>
      </c>
    </row>
    <row r="279" customFormat="false" ht="15" hidden="false" customHeight="false" outlineLevel="0" collapsed="false">
      <c r="A279" s="0" t="s">
        <v>232</v>
      </c>
      <c r="B279" s="0" t="s">
        <v>269</v>
      </c>
      <c r="C279" s="0" t="s">
        <v>282</v>
      </c>
      <c r="D279" s="0" t="n">
        <v>20</v>
      </c>
    </row>
    <row r="280" customFormat="false" ht="15" hidden="false" customHeight="false" outlineLevel="0" collapsed="false">
      <c r="A280" s="0" t="s">
        <v>232</v>
      </c>
      <c r="B280" s="0" t="s">
        <v>270</v>
      </c>
      <c r="C280" s="0" t="s">
        <v>282</v>
      </c>
      <c r="D280" s="0" t="n">
        <v>25</v>
      </c>
    </row>
    <row r="281" customFormat="false" ht="15" hidden="false" customHeight="false" outlineLevel="0" collapsed="false">
      <c r="A281" s="0" t="s">
        <v>232</v>
      </c>
      <c r="B281" s="0" t="s">
        <v>272</v>
      </c>
      <c r="C281" s="0" t="s">
        <v>282</v>
      </c>
      <c r="D281" s="0" t="n">
        <v>0.25</v>
      </c>
    </row>
    <row r="282" customFormat="false" ht="15" hidden="false" customHeight="false" outlineLevel="0" collapsed="false">
      <c r="A282" s="0" t="s">
        <v>232</v>
      </c>
      <c r="B282" s="0" t="s">
        <v>274</v>
      </c>
      <c r="C282" s="0" t="s">
        <v>282</v>
      </c>
      <c r="D282" s="0" t="n">
        <v>7</v>
      </c>
    </row>
    <row r="283" customFormat="false" ht="15" hidden="false" customHeight="false" outlineLevel="0" collapsed="false">
      <c r="A283" s="0" t="s">
        <v>233</v>
      </c>
      <c r="B283" s="0" t="s">
        <v>260</v>
      </c>
      <c r="C283" s="0" t="s">
        <v>282</v>
      </c>
      <c r="D283" s="0" t="n">
        <v>0.094393</v>
      </c>
    </row>
    <row r="284" customFormat="false" ht="15" hidden="false" customHeight="false" outlineLevel="0" collapsed="false">
      <c r="A284" s="0" t="s">
        <v>233</v>
      </c>
      <c r="B284" s="0" t="s">
        <v>212</v>
      </c>
      <c r="C284" s="0" t="s">
        <v>282</v>
      </c>
      <c r="D284" s="0" t="n">
        <v>5.3</v>
      </c>
    </row>
    <row r="285" customFormat="false" ht="15" hidden="false" customHeight="false" outlineLevel="0" collapsed="false">
      <c r="A285" s="0" t="s">
        <v>233</v>
      </c>
      <c r="B285" s="0" t="s">
        <v>268</v>
      </c>
      <c r="C285" s="0" t="s">
        <v>282</v>
      </c>
      <c r="D285" s="0" t="n">
        <v>7</v>
      </c>
    </row>
    <row r="286" customFormat="false" ht="15" hidden="false" customHeight="false" outlineLevel="0" collapsed="false">
      <c r="A286" s="0" t="s">
        <v>233</v>
      </c>
      <c r="B286" s="0" t="s">
        <v>269</v>
      </c>
      <c r="C286" s="0" t="s">
        <v>282</v>
      </c>
      <c r="D286" s="0" t="n">
        <v>20</v>
      </c>
    </row>
    <row r="287" customFormat="false" ht="15" hidden="false" customHeight="false" outlineLevel="0" collapsed="false">
      <c r="A287" s="0" t="s">
        <v>233</v>
      </c>
      <c r="B287" s="0" t="s">
        <v>270</v>
      </c>
      <c r="C287" s="0" t="s">
        <v>282</v>
      </c>
      <c r="D287" s="0" t="n">
        <v>25</v>
      </c>
    </row>
    <row r="288" customFormat="false" ht="15" hidden="false" customHeight="false" outlineLevel="0" collapsed="false">
      <c r="A288" s="0" t="s">
        <v>233</v>
      </c>
      <c r="B288" s="0" t="s">
        <v>272</v>
      </c>
      <c r="C288" s="0" t="s">
        <v>282</v>
      </c>
      <c r="D288" s="0" t="n">
        <v>0.25</v>
      </c>
    </row>
    <row r="289" customFormat="false" ht="15" hidden="false" customHeight="false" outlineLevel="0" collapsed="false">
      <c r="A289" s="0" t="s">
        <v>233</v>
      </c>
      <c r="B289" s="0" t="s">
        <v>274</v>
      </c>
      <c r="C289" s="0" t="s">
        <v>282</v>
      </c>
      <c r="D289" s="0" t="n">
        <v>7</v>
      </c>
    </row>
    <row r="290" customFormat="false" ht="15" hidden="false" customHeight="false" outlineLevel="0" collapsed="false">
      <c r="A290" s="0" t="s">
        <v>234</v>
      </c>
      <c r="B290" s="0" t="s">
        <v>260</v>
      </c>
      <c r="C290" s="0" t="s">
        <v>282</v>
      </c>
      <c r="D290" s="0" t="n">
        <v>0.094393</v>
      </c>
    </row>
    <row r="291" customFormat="false" ht="15" hidden="false" customHeight="false" outlineLevel="0" collapsed="false">
      <c r="A291" s="0" t="s">
        <v>234</v>
      </c>
      <c r="B291" s="0" t="s">
        <v>212</v>
      </c>
      <c r="C291" s="0" t="s">
        <v>282</v>
      </c>
      <c r="D291" s="0" t="n">
        <v>8.87</v>
      </c>
    </row>
    <row r="292" customFormat="false" ht="15" hidden="false" customHeight="false" outlineLevel="0" collapsed="false">
      <c r="A292" s="0" t="s">
        <v>234</v>
      </c>
      <c r="B292" s="0" t="s">
        <v>268</v>
      </c>
      <c r="C292" s="0" t="s">
        <v>282</v>
      </c>
      <c r="D292" s="0" t="n">
        <v>7</v>
      </c>
    </row>
    <row r="293" customFormat="false" ht="15" hidden="false" customHeight="false" outlineLevel="0" collapsed="false">
      <c r="A293" s="0" t="s">
        <v>234</v>
      </c>
      <c r="B293" s="0" t="s">
        <v>269</v>
      </c>
      <c r="C293" s="0" t="s">
        <v>282</v>
      </c>
      <c r="D293" s="0" t="n">
        <v>20</v>
      </c>
    </row>
    <row r="294" customFormat="false" ht="15" hidden="false" customHeight="false" outlineLevel="0" collapsed="false">
      <c r="A294" s="0" t="s">
        <v>234</v>
      </c>
      <c r="B294" s="0" t="s">
        <v>270</v>
      </c>
      <c r="C294" s="0" t="s">
        <v>282</v>
      </c>
      <c r="D294" s="0" t="n">
        <v>30</v>
      </c>
    </row>
    <row r="295" customFormat="false" ht="15" hidden="false" customHeight="false" outlineLevel="0" collapsed="false">
      <c r="A295" s="0" t="s">
        <v>234</v>
      </c>
      <c r="B295" s="0" t="s">
        <v>272</v>
      </c>
      <c r="C295" s="0" t="s">
        <v>282</v>
      </c>
      <c r="D295" s="0" t="n">
        <v>0.2</v>
      </c>
    </row>
    <row r="296" customFormat="false" ht="15" hidden="false" customHeight="false" outlineLevel="0" collapsed="false">
      <c r="A296" s="0" t="s">
        <v>234</v>
      </c>
      <c r="B296" s="0" t="s">
        <v>274</v>
      </c>
      <c r="C296" s="0" t="s">
        <v>282</v>
      </c>
      <c r="D296" s="0" t="n">
        <v>14</v>
      </c>
    </row>
    <row r="297" customFormat="false" ht="15" hidden="false" customHeight="false" outlineLevel="0" collapsed="false">
      <c r="A297" s="0" t="s">
        <v>235</v>
      </c>
      <c r="B297" s="0" t="s">
        <v>260</v>
      </c>
      <c r="C297" s="0" t="s">
        <v>282</v>
      </c>
      <c r="D297" s="0" t="n">
        <v>0.094393</v>
      </c>
    </row>
    <row r="298" customFormat="false" ht="15" hidden="false" customHeight="false" outlineLevel="0" collapsed="false">
      <c r="A298" s="0" t="s">
        <v>235</v>
      </c>
      <c r="B298" s="0" t="s">
        <v>212</v>
      </c>
      <c r="C298" s="0" t="s">
        <v>282</v>
      </c>
      <c r="D298" s="0" t="n">
        <v>8.87</v>
      </c>
    </row>
    <row r="299" customFormat="false" ht="15" hidden="false" customHeight="false" outlineLevel="0" collapsed="false">
      <c r="A299" s="0" t="s">
        <v>235</v>
      </c>
      <c r="B299" s="0" t="s">
        <v>268</v>
      </c>
      <c r="C299" s="0" t="s">
        <v>282</v>
      </c>
      <c r="D299" s="0" t="n">
        <v>7</v>
      </c>
    </row>
    <row r="300" customFormat="false" ht="15" hidden="false" customHeight="false" outlineLevel="0" collapsed="false">
      <c r="A300" s="0" t="s">
        <v>235</v>
      </c>
      <c r="B300" s="0" t="s">
        <v>269</v>
      </c>
      <c r="C300" s="0" t="s">
        <v>282</v>
      </c>
      <c r="D300" s="0" t="n">
        <v>20</v>
      </c>
    </row>
    <row r="301" customFormat="false" ht="15" hidden="false" customHeight="false" outlineLevel="0" collapsed="false">
      <c r="A301" s="0" t="s">
        <v>235</v>
      </c>
      <c r="B301" s="0" t="s">
        <v>270</v>
      </c>
      <c r="C301" s="0" t="s">
        <v>282</v>
      </c>
      <c r="D301" s="0" t="n">
        <v>30</v>
      </c>
    </row>
    <row r="302" customFormat="false" ht="15" hidden="false" customHeight="false" outlineLevel="0" collapsed="false">
      <c r="A302" s="0" t="s">
        <v>235</v>
      </c>
      <c r="B302" s="0" t="s">
        <v>272</v>
      </c>
      <c r="C302" s="0" t="s">
        <v>282</v>
      </c>
      <c r="D302" s="0" t="n">
        <v>0.2</v>
      </c>
    </row>
    <row r="303" customFormat="false" ht="15" hidden="false" customHeight="false" outlineLevel="0" collapsed="false">
      <c r="A303" s="0" t="s">
        <v>235</v>
      </c>
      <c r="B303" s="0" t="s">
        <v>274</v>
      </c>
      <c r="C303" s="0" t="s">
        <v>282</v>
      </c>
      <c r="D303" s="0" t="n">
        <v>14</v>
      </c>
    </row>
    <row r="304" customFormat="false" ht="15" hidden="false" customHeight="false" outlineLevel="0" collapsed="false">
      <c r="A304" s="0" t="s">
        <v>236</v>
      </c>
      <c r="B304" s="0" t="s">
        <v>260</v>
      </c>
      <c r="C304" s="0" t="s">
        <v>282</v>
      </c>
      <c r="D304" s="0" t="n">
        <v>0.094393</v>
      </c>
    </row>
    <row r="305" customFormat="false" ht="15" hidden="false" customHeight="false" outlineLevel="0" collapsed="false">
      <c r="A305" s="0" t="s">
        <v>236</v>
      </c>
      <c r="B305" s="0" t="s">
        <v>212</v>
      </c>
      <c r="C305" s="0" t="s">
        <v>282</v>
      </c>
      <c r="D305" s="0" t="n">
        <v>3</v>
      </c>
    </row>
    <row r="306" customFormat="false" ht="15" hidden="false" customHeight="false" outlineLevel="0" collapsed="false">
      <c r="A306" s="0" t="s">
        <v>236</v>
      </c>
      <c r="B306" s="0" t="s">
        <v>268</v>
      </c>
      <c r="C306" s="0" t="s">
        <v>282</v>
      </c>
      <c r="D306" s="0" t="n">
        <v>7</v>
      </c>
    </row>
    <row r="307" customFormat="false" ht="15" hidden="false" customHeight="false" outlineLevel="0" collapsed="false">
      <c r="A307" s="0" t="s">
        <v>236</v>
      </c>
      <c r="B307" s="0" t="s">
        <v>269</v>
      </c>
      <c r="C307" s="0" t="s">
        <v>282</v>
      </c>
      <c r="D307" s="0" t="n">
        <v>20</v>
      </c>
    </row>
    <row r="308" customFormat="false" ht="15" hidden="false" customHeight="false" outlineLevel="0" collapsed="false">
      <c r="A308" s="0" t="s">
        <v>236</v>
      </c>
      <c r="B308" s="0" t="s">
        <v>270</v>
      </c>
      <c r="C308" s="0" t="s">
        <v>282</v>
      </c>
      <c r="D308" s="0" t="n">
        <v>30</v>
      </c>
    </row>
    <row r="309" customFormat="false" ht="15" hidden="false" customHeight="false" outlineLevel="0" collapsed="false">
      <c r="A309" s="0" t="s">
        <v>236</v>
      </c>
      <c r="B309" s="0" t="s">
        <v>272</v>
      </c>
      <c r="C309" s="0" t="s">
        <v>282</v>
      </c>
      <c r="D309" s="0" t="n">
        <v>0.2</v>
      </c>
    </row>
    <row r="310" customFormat="false" ht="15" hidden="false" customHeight="false" outlineLevel="0" collapsed="false">
      <c r="A310" s="0" t="s">
        <v>236</v>
      </c>
      <c r="B310" s="0" t="s">
        <v>274</v>
      </c>
      <c r="C310" s="0" t="s">
        <v>282</v>
      </c>
      <c r="D310" s="0" t="n">
        <v>14</v>
      </c>
    </row>
    <row r="311" customFormat="false" ht="15" hidden="false" customHeight="false" outlineLevel="0" collapsed="false">
      <c r="A311" s="0" t="s">
        <v>237</v>
      </c>
      <c r="B311" s="0" t="s">
        <v>260</v>
      </c>
      <c r="C311" s="0" t="s">
        <v>282</v>
      </c>
      <c r="D311" s="0" t="n">
        <v>0.094393</v>
      </c>
    </row>
    <row r="312" customFormat="false" ht="15" hidden="false" customHeight="false" outlineLevel="0" collapsed="false">
      <c r="A312" s="0" t="s">
        <v>237</v>
      </c>
      <c r="B312" s="0" t="s">
        <v>212</v>
      </c>
      <c r="C312" s="0" t="s">
        <v>282</v>
      </c>
      <c r="D312" s="0" t="n">
        <v>3</v>
      </c>
    </row>
    <row r="313" customFormat="false" ht="15" hidden="false" customHeight="false" outlineLevel="0" collapsed="false">
      <c r="A313" s="0" t="s">
        <v>237</v>
      </c>
      <c r="B313" s="0" t="s">
        <v>268</v>
      </c>
      <c r="C313" s="0" t="s">
        <v>282</v>
      </c>
      <c r="D313" s="0" t="n">
        <v>7</v>
      </c>
    </row>
    <row r="314" customFormat="false" ht="15" hidden="false" customHeight="false" outlineLevel="0" collapsed="false">
      <c r="A314" s="0" t="s">
        <v>237</v>
      </c>
      <c r="B314" s="0" t="s">
        <v>269</v>
      </c>
      <c r="C314" s="0" t="s">
        <v>282</v>
      </c>
      <c r="D314" s="0" t="n">
        <v>20</v>
      </c>
    </row>
    <row r="315" customFormat="false" ht="15" hidden="false" customHeight="false" outlineLevel="0" collapsed="false">
      <c r="A315" s="0" t="s">
        <v>237</v>
      </c>
      <c r="B315" s="0" t="s">
        <v>270</v>
      </c>
      <c r="C315" s="0" t="s">
        <v>282</v>
      </c>
      <c r="D315" s="0" t="n">
        <v>30</v>
      </c>
    </row>
    <row r="316" customFormat="false" ht="15" hidden="false" customHeight="false" outlineLevel="0" collapsed="false">
      <c r="A316" s="0" t="s">
        <v>237</v>
      </c>
      <c r="B316" s="0" t="s">
        <v>272</v>
      </c>
      <c r="C316" s="0" t="s">
        <v>282</v>
      </c>
      <c r="D316" s="0" t="n">
        <v>0.2</v>
      </c>
    </row>
    <row r="317" customFormat="false" ht="15" hidden="false" customHeight="false" outlineLevel="0" collapsed="false">
      <c r="A317" s="0" t="s">
        <v>237</v>
      </c>
      <c r="B317" s="0" t="s">
        <v>274</v>
      </c>
      <c r="C317" s="0" t="s">
        <v>282</v>
      </c>
      <c r="D317" s="0" t="n">
        <v>14</v>
      </c>
    </row>
    <row r="318" customFormat="false" ht="15" hidden="false" customHeight="false" outlineLevel="0" collapsed="false">
      <c r="A318" s="0" t="s">
        <v>238</v>
      </c>
      <c r="B318" s="0" t="s">
        <v>260</v>
      </c>
      <c r="C318" s="0" t="s">
        <v>282</v>
      </c>
      <c r="D318" s="0" t="n">
        <v>0.094393</v>
      </c>
    </row>
    <row r="319" customFormat="false" ht="15" hidden="false" customHeight="false" outlineLevel="0" collapsed="false">
      <c r="A319" s="0" t="s">
        <v>238</v>
      </c>
      <c r="B319" s="0" t="s">
        <v>212</v>
      </c>
      <c r="C319" s="0" t="s">
        <v>282</v>
      </c>
      <c r="D319" s="0" t="n">
        <v>3.5</v>
      </c>
    </row>
    <row r="320" customFormat="false" ht="15" hidden="false" customHeight="false" outlineLevel="0" collapsed="false">
      <c r="A320" s="0" t="s">
        <v>238</v>
      </c>
      <c r="B320" s="0" t="s">
        <v>268</v>
      </c>
      <c r="C320" s="0" t="s">
        <v>282</v>
      </c>
      <c r="D320" s="0" t="n">
        <v>7</v>
      </c>
    </row>
    <row r="321" customFormat="false" ht="15" hidden="false" customHeight="false" outlineLevel="0" collapsed="false">
      <c r="A321" s="0" t="s">
        <v>238</v>
      </c>
      <c r="B321" s="0" t="s">
        <v>269</v>
      </c>
      <c r="C321" s="0" t="s">
        <v>282</v>
      </c>
      <c r="D321" s="0" t="n">
        <v>20</v>
      </c>
    </row>
    <row r="322" customFormat="false" ht="15" hidden="false" customHeight="false" outlineLevel="0" collapsed="false">
      <c r="A322" s="0" t="s">
        <v>238</v>
      </c>
      <c r="B322" s="0" t="s">
        <v>270</v>
      </c>
      <c r="C322" s="0" t="s">
        <v>282</v>
      </c>
      <c r="D322" s="0" t="n">
        <v>25</v>
      </c>
    </row>
    <row r="323" customFormat="false" ht="15" hidden="false" customHeight="false" outlineLevel="0" collapsed="false">
      <c r="A323" s="0" t="s">
        <v>238</v>
      </c>
      <c r="B323" s="0" t="s">
        <v>272</v>
      </c>
      <c r="C323" s="0" t="s">
        <v>282</v>
      </c>
      <c r="D323" s="0" t="n">
        <v>0.25</v>
      </c>
    </row>
    <row r="324" customFormat="false" ht="15" hidden="false" customHeight="false" outlineLevel="0" collapsed="false">
      <c r="A324" s="0" t="s">
        <v>238</v>
      </c>
      <c r="B324" s="0" t="s">
        <v>274</v>
      </c>
      <c r="C324" s="0" t="s">
        <v>282</v>
      </c>
      <c r="D324" s="0" t="n">
        <v>7</v>
      </c>
    </row>
    <row r="325" customFormat="false" ht="15" hidden="false" customHeight="false" outlineLevel="0" collapsed="false">
      <c r="A325" s="0" t="s">
        <v>239</v>
      </c>
      <c r="B325" s="0" t="s">
        <v>260</v>
      </c>
      <c r="C325" s="0" t="s">
        <v>282</v>
      </c>
      <c r="D325" s="0" t="n">
        <v>0.094393</v>
      </c>
    </row>
    <row r="326" customFormat="false" ht="15" hidden="false" customHeight="false" outlineLevel="0" collapsed="false">
      <c r="A326" s="0" t="s">
        <v>239</v>
      </c>
      <c r="B326" s="0" t="s">
        <v>212</v>
      </c>
      <c r="C326" s="0" t="s">
        <v>282</v>
      </c>
      <c r="D326" s="0" t="n">
        <v>3.5</v>
      </c>
    </row>
    <row r="327" customFormat="false" ht="15" hidden="false" customHeight="false" outlineLevel="0" collapsed="false">
      <c r="A327" s="0" t="s">
        <v>239</v>
      </c>
      <c r="B327" s="0" t="s">
        <v>268</v>
      </c>
      <c r="C327" s="0" t="s">
        <v>282</v>
      </c>
      <c r="D327" s="0" t="n">
        <v>7</v>
      </c>
    </row>
    <row r="328" customFormat="false" ht="15" hidden="false" customHeight="false" outlineLevel="0" collapsed="false">
      <c r="A328" s="0" t="s">
        <v>239</v>
      </c>
      <c r="B328" s="0" t="s">
        <v>269</v>
      </c>
      <c r="C328" s="0" t="s">
        <v>282</v>
      </c>
      <c r="D328" s="0" t="n">
        <v>20</v>
      </c>
    </row>
    <row r="329" customFormat="false" ht="15" hidden="false" customHeight="false" outlineLevel="0" collapsed="false">
      <c r="A329" s="0" t="s">
        <v>239</v>
      </c>
      <c r="B329" s="0" t="s">
        <v>270</v>
      </c>
      <c r="C329" s="0" t="s">
        <v>282</v>
      </c>
      <c r="D329" s="0" t="n">
        <v>25</v>
      </c>
    </row>
    <row r="330" customFormat="false" ht="15" hidden="false" customHeight="false" outlineLevel="0" collapsed="false">
      <c r="A330" s="0" t="s">
        <v>239</v>
      </c>
      <c r="B330" s="0" t="s">
        <v>272</v>
      </c>
      <c r="C330" s="0" t="s">
        <v>282</v>
      </c>
      <c r="D330" s="0" t="n">
        <v>0.25</v>
      </c>
    </row>
    <row r="331" customFormat="false" ht="15" hidden="false" customHeight="false" outlineLevel="0" collapsed="false">
      <c r="A331" s="0" t="s">
        <v>239</v>
      </c>
      <c r="B331" s="0" t="s">
        <v>274</v>
      </c>
      <c r="C331" s="0" t="s">
        <v>282</v>
      </c>
      <c r="D331" s="0" t="n">
        <v>7</v>
      </c>
    </row>
    <row r="332" customFormat="false" ht="15" hidden="false" customHeight="false" outlineLevel="0" collapsed="false">
      <c r="A332" s="0" t="s">
        <v>240</v>
      </c>
      <c r="B332" s="0" t="s">
        <v>260</v>
      </c>
      <c r="C332" s="0" t="s">
        <v>282</v>
      </c>
      <c r="D332" s="0" t="n">
        <v>0.094393</v>
      </c>
    </row>
    <row r="333" customFormat="false" ht="15" hidden="false" customHeight="false" outlineLevel="0" collapsed="false">
      <c r="A333" s="0" t="s">
        <v>240</v>
      </c>
      <c r="B333" s="0" t="s">
        <v>212</v>
      </c>
      <c r="C333" s="0" t="s">
        <v>282</v>
      </c>
      <c r="D333" s="0" t="n">
        <v>3.2</v>
      </c>
    </row>
    <row r="334" customFormat="false" ht="15" hidden="false" customHeight="false" outlineLevel="0" collapsed="false">
      <c r="A334" s="0" t="s">
        <v>240</v>
      </c>
      <c r="B334" s="0" t="s">
        <v>268</v>
      </c>
      <c r="C334" s="0" t="s">
        <v>282</v>
      </c>
      <c r="D334" s="0" t="n">
        <v>7</v>
      </c>
    </row>
    <row r="335" customFormat="false" ht="15" hidden="false" customHeight="false" outlineLevel="0" collapsed="false">
      <c r="A335" s="0" t="s">
        <v>240</v>
      </c>
      <c r="B335" s="0" t="s">
        <v>269</v>
      </c>
      <c r="C335" s="0" t="s">
        <v>282</v>
      </c>
      <c r="D335" s="0" t="n">
        <v>20</v>
      </c>
    </row>
    <row r="336" customFormat="false" ht="15" hidden="false" customHeight="false" outlineLevel="0" collapsed="false">
      <c r="A336" s="0" t="s">
        <v>240</v>
      </c>
      <c r="B336" s="0" t="s">
        <v>270</v>
      </c>
      <c r="C336" s="0" t="s">
        <v>282</v>
      </c>
      <c r="D336" s="0" t="n">
        <v>20</v>
      </c>
    </row>
    <row r="337" customFormat="false" ht="15" hidden="false" customHeight="false" outlineLevel="0" collapsed="false">
      <c r="A337" s="0" t="s">
        <v>240</v>
      </c>
      <c r="B337" s="0" t="s">
        <v>272</v>
      </c>
      <c r="C337" s="0" t="s">
        <v>282</v>
      </c>
      <c r="D337" s="0" t="n">
        <v>0.25</v>
      </c>
    </row>
    <row r="338" customFormat="false" ht="15" hidden="false" customHeight="false" outlineLevel="0" collapsed="false">
      <c r="A338" s="0" t="s">
        <v>240</v>
      </c>
      <c r="B338" s="0" t="s">
        <v>274</v>
      </c>
      <c r="C338" s="0" t="s">
        <v>282</v>
      </c>
      <c r="D338" s="0" t="n">
        <v>3.5</v>
      </c>
    </row>
    <row r="339" customFormat="false" ht="15" hidden="false" customHeight="false" outlineLevel="0" collapsed="false">
      <c r="A339" s="0" t="s">
        <v>67</v>
      </c>
      <c r="B339" s="0" t="s">
        <v>260</v>
      </c>
      <c r="C339" s="0" t="s">
        <v>282</v>
      </c>
      <c r="D339" s="0" t="n">
        <v>0.094393</v>
      </c>
    </row>
    <row r="340" customFormat="false" ht="15" hidden="false" customHeight="false" outlineLevel="0" collapsed="false">
      <c r="A340" s="0" t="s">
        <v>67</v>
      </c>
      <c r="B340" s="0" t="s">
        <v>212</v>
      </c>
      <c r="C340" s="0" t="s">
        <v>282</v>
      </c>
      <c r="D340" s="0" t="n">
        <v>1</v>
      </c>
    </row>
    <row r="341" customFormat="false" ht="15" hidden="false" customHeight="false" outlineLevel="0" collapsed="false">
      <c r="A341" s="0" t="s">
        <v>67</v>
      </c>
      <c r="B341" s="0" t="s">
        <v>280</v>
      </c>
      <c r="C341" s="0" t="s">
        <v>282</v>
      </c>
      <c r="D341" s="0" t="n">
        <v>1</v>
      </c>
    </row>
    <row r="342" customFormat="false" ht="15" hidden="false" customHeight="false" outlineLevel="0" collapsed="false">
      <c r="A342" s="0" t="s">
        <v>67</v>
      </c>
      <c r="B342" s="0" t="s">
        <v>268</v>
      </c>
      <c r="C342" s="0" t="s">
        <v>282</v>
      </c>
      <c r="D342" s="0" t="n">
        <v>7</v>
      </c>
    </row>
    <row r="343" customFormat="false" ht="15" hidden="false" customHeight="false" outlineLevel="0" collapsed="false">
      <c r="A343" s="0" t="s">
        <v>67</v>
      </c>
      <c r="B343" s="0" t="s">
        <v>269</v>
      </c>
      <c r="C343" s="0" t="s">
        <v>282</v>
      </c>
      <c r="D343" s="0" t="n">
        <v>20</v>
      </c>
    </row>
    <row r="344" customFormat="false" ht="15" hidden="false" customHeight="false" outlineLevel="0" collapsed="false">
      <c r="A344" s="0" t="s">
        <v>67</v>
      </c>
      <c r="B344" s="0" t="s">
        <v>270</v>
      </c>
      <c r="C344" s="0" t="s">
        <v>282</v>
      </c>
      <c r="D344" s="0" t="n">
        <v>40</v>
      </c>
    </row>
    <row r="345" customFormat="false" ht="15" hidden="false" customHeight="false" outlineLevel="0" collapsed="false">
      <c r="A345" s="0" t="s">
        <v>57</v>
      </c>
      <c r="B345" s="0" t="s">
        <v>260</v>
      </c>
      <c r="C345" s="0" t="s">
        <v>282</v>
      </c>
      <c r="D345" s="0" t="n">
        <v>0.094393</v>
      </c>
    </row>
    <row r="346" customFormat="false" ht="15" hidden="false" customHeight="false" outlineLevel="0" collapsed="false">
      <c r="A346" s="0" t="s">
        <v>57</v>
      </c>
      <c r="B346" s="0" t="s">
        <v>212</v>
      </c>
      <c r="C346" s="0" t="s">
        <v>282</v>
      </c>
      <c r="D346" s="0" t="n">
        <v>1</v>
      </c>
    </row>
    <row r="347" customFormat="false" ht="15" hidden="false" customHeight="false" outlineLevel="0" collapsed="false">
      <c r="A347" s="0" t="s">
        <v>57</v>
      </c>
      <c r="B347" s="0" t="s">
        <v>280</v>
      </c>
      <c r="C347" s="0" t="s">
        <v>282</v>
      </c>
      <c r="D347" s="0" t="n">
        <v>1</v>
      </c>
    </row>
    <row r="348" customFormat="false" ht="15" hidden="false" customHeight="false" outlineLevel="0" collapsed="false">
      <c r="A348" s="0" t="s">
        <v>57</v>
      </c>
      <c r="B348" s="0" t="s">
        <v>268</v>
      </c>
      <c r="C348" s="0" t="s">
        <v>282</v>
      </c>
      <c r="D348" s="0" t="n">
        <v>7</v>
      </c>
    </row>
    <row r="349" customFormat="false" ht="15" hidden="false" customHeight="false" outlineLevel="0" collapsed="false">
      <c r="A349" s="0" t="s">
        <v>57</v>
      </c>
      <c r="B349" s="0" t="s">
        <v>269</v>
      </c>
      <c r="C349" s="0" t="s">
        <v>282</v>
      </c>
      <c r="D349" s="0" t="n">
        <v>20</v>
      </c>
    </row>
    <row r="350" customFormat="false" ht="15" hidden="false" customHeight="false" outlineLevel="0" collapsed="false">
      <c r="A350" s="0" t="s">
        <v>57</v>
      </c>
      <c r="B350" s="0" t="s">
        <v>270</v>
      </c>
      <c r="C350" s="0" t="s">
        <v>282</v>
      </c>
      <c r="D350" s="0" t="n">
        <v>30</v>
      </c>
    </row>
    <row r="351" customFormat="false" ht="15" hidden="false" customHeight="false" outlineLevel="0" collapsed="false">
      <c r="A351" s="0" t="s">
        <v>51</v>
      </c>
      <c r="B351" s="0" t="s">
        <v>260</v>
      </c>
      <c r="C351" s="0" t="s">
        <v>282</v>
      </c>
      <c r="D351" s="0" t="n">
        <v>0.094393</v>
      </c>
    </row>
    <row r="352" customFormat="false" ht="15" hidden="false" customHeight="false" outlineLevel="0" collapsed="false">
      <c r="A352" s="0" t="s">
        <v>51</v>
      </c>
      <c r="B352" s="0" t="s">
        <v>212</v>
      </c>
      <c r="C352" s="0" t="s">
        <v>282</v>
      </c>
      <c r="D352" s="0" t="n">
        <v>1</v>
      </c>
    </row>
    <row r="353" customFormat="false" ht="15" hidden="false" customHeight="false" outlineLevel="0" collapsed="false">
      <c r="A353" s="0" t="s">
        <v>51</v>
      </c>
      <c r="B353" s="0" t="s">
        <v>280</v>
      </c>
      <c r="C353" s="0" t="s">
        <v>282</v>
      </c>
      <c r="D353" s="0" t="n">
        <v>1</v>
      </c>
    </row>
    <row r="354" customFormat="false" ht="15" hidden="false" customHeight="false" outlineLevel="0" collapsed="false">
      <c r="A354" s="0" t="s">
        <v>51</v>
      </c>
      <c r="B354" s="0" t="s">
        <v>268</v>
      </c>
      <c r="C354" s="0" t="s">
        <v>282</v>
      </c>
      <c r="D354" s="0" t="n">
        <v>7</v>
      </c>
    </row>
    <row r="355" customFormat="false" ht="15" hidden="false" customHeight="false" outlineLevel="0" collapsed="false">
      <c r="A355" s="0" t="s">
        <v>51</v>
      </c>
      <c r="B355" s="0" t="s">
        <v>269</v>
      </c>
      <c r="C355" s="0" t="s">
        <v>282</v>
      </c>
      <c r="D355" s="0" t="n">
        <v>20</v>
      </c>
    </row>
    <row r="356" customFormat="false" ht="15" hidden="false" customHeight="false" outlineLevel="0" collapsed="false">
      <c r="A356" s="0" t="s">
        <v>51</v>
      </c>
      <c r="B356" s="0" t="s">
        <v>270</v>
      </c>
      <c r="C356" s="0" t="s">
        <v>282</v>
      </c>
      <c r="D356" s="0" t="n">
        <v>30</v>
      </c>
    </row>
    <row r="636" customFormat="false" ht="15" hidden="false" customHeight="false" outlineLevel="0" collapsed="false">
      <c r="A636" s="60"/>
    </row>
    <row r="637" customFormat="false" ht="15" hidden="false" customHeight="false" outlineLevel="0" collapsed="false">
      <c r="A637" s="60"/>
    </row>
    <row r="638" customFormat="false" ht="15" hidden="false" customHeight="false" outlineLevel="0" collapsed="false">
      <c r="A638" s="60"/>
    </row>
    <row r="639" customFormat="false" ht="15" hidden="false" customHeight="false" outlineLevel="0" collapsed="false">
      <c r="A639" s="60"/>
    </row>
    <row r="640" customFormat="false" ht="15" hidden="false" customHeight="false" outlineLevel="0" collapsed="false">
      <c r="A640" s="60"/>
    </row>
    <row r="641" customFormat="false" ht="15" hidden="false" customHeight="false" outlineLevel="0" collapsed="false">
      <c r="A641" s="60"/>
    </row>
    <row r="642" customFormat="false" ht="15" hidden="false" customHeight="false" outlineLevel="0" collapsed="false">
      <c r="A642" s="60"/>
    </row>
    <row r="643" customFormat="false" ht="15" hidden="false" customHeight="false" outlineLevel="0" collapsed="false">
      <c r="A643" s="60"/>
    </row>
    <row r="644" customFormat="false" ht="15" hidden="false" customHeight="false" outlineLevel="0" collapsed="false">
      <c r="A644" s="60"/>
    </row>
    <row r="645" customFormat="false" ht="15" hidden="false" customHeight="false" outlineLevel="0" collapsed="false">
      <c r="A645" s="60"/>
    </row>
    <row r="646" customFormat="false" ht="15" hidden="false" customHeight="false" outlineLevel="0" collapsed="false">
      <c r="A646" s="6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26.42"/>
    <col collapsed="false" customWidth="true" hidden="false" outlineLevel="0" max="4" min="3" style="0" width="13.28"/>
    <col collapsed="false" customWidth="true" hidden="false" outlineLevel="0" max="8" min="8" style="0" width="8.85"/>
  </cols>
  <sheetData>
    <row r="1" customFormat="false" ht="15" hidden="false" customHeight="false" outlineLevel="0" collapsed="false">
      <c r="A1" s="0" t="s">
        <v>283</v>
      </c>
      <c r="B1" s="0" t="s">
        <v>284</v>
      </c>
      <c r="C1" s="0" t="s">
        <v>285</v>
      </c>
      <c r="D1" s="0" t="s">
        <v>286</v>
      </c>
    </row>
    <row r="2" customFormat="false" ht="15" hidden="false" customHeight="false" outlineLevel="0" collapsed="false">
      <c r="A2" s="0" t="s">
        <v>196</v>
      </c>
      <c r="B2" s="0" t="s">
        <v>260</v>
      </c>
      <c r="C2" s="0" t="s">
        <v>287</v>
      </c>
      <c r="D2" s="0" t="n">
        <v>0.094393</v>
      </c>
    </row>
    <row r="3" customFormat="false" ht="15" hidden="false" customHeight="false" outlineLevel="0" collapsed="false">
      <c r="A3" s="0" t="s">
        <v>196</v>
      </c>
      <c r="B3" s="0" t="s">
        <v>212</v>
      </c>
      <c r="C3" s="0" t="s">
        <v>287</v>
      </c>
      <c r="D3" s="0" t="n">
        <v>0.309</v>
      </c>
    </row>
    <row r="4" customFormat="false" ht="15" hidden="false" customHeight="false" outlineLevel="0" collapsed="false">
      <c r="A4" s="0" t="s">
        <v>196</v>
      </c>
      <c r="B4" s="0" t="s">
        <v>268</v>
      </c>
      <c r="C4" s="0" t="s">
        <v>287</v>
      </c>
      <c r="D4" s="0" t="n">
        <v>7</v>
      </c>
    </row>
    <row r="5" customFormat="false" ht="15" hidden="false" customHeight="false" outlineLevel="0" collapsed="false">
      <c r="A5" s="0" t="s">
        <v>196</v>
      </c>
      <c r="B5" s="0" t="s">
        <v>269</v>
      </c>
      <c r="C5" s="0" t="s">
        <v>287</v>
      </c>
      <c r="D5" s="0" t="n">
        <v>20</v>
      </c>
    </row>
    <row r="6" customFormat="false" ht="15" hidden="false" customHeight="false" outlineLevel="0" collapsed="false">
      <c r="A6" s="0" t="s">
        <v>196</v>
      </c>
      <c r="B6" s="0" t="s">
        <v>270</v>
      </c>
      <c r="C6" s="0" t="s">
        <v>287</v>
      </c>
      <c r="D6" s="0" t="n">
        <v>25</v>
      </c>
    </row>
    <row r="7" customFormat="false" ht="15" hidden="false" customHeight="false" outlineLevel="0" collapsed="false">
      <c r="A7" s="0" t="s">
        <v>196</v>
      </c>
      <c r="B7" s="0" t="s">
        <v>272</v>
      </c>
      <c r="C7" s="0" t="s">
        <v>287</v>
      </c>
      <c r="D7" s="0" t="n">
        <v>0.15</v>
      </c>
    </row>
    <row r="8" customFormat="false" ht="15" hidden="false" customHeight="false" outlineLevel="0" collapsed="false">
      <c r="A8" s="0" t="s">
        <v>196</v>
      </c>
      <c r="B8" s="0" t="s">
        <v>274</v>
      </c>
      <c r="C8" s="0" t="s">
        <v>287</v>
      </c>
      <c r="D8" s="0" t="n">
        <v>21</v>
      </c>
    </row>
    <row r="9" customFormat="false" ht="15" hidden="false" customHeight="false" outlineLevel="0" collapsed="false">
      <c r="A9" s="0" t="s">
        <v>107</v>
      </c>
      <c r="B9" s="0" t="s">
        <v>260</v>
      </c>
      <c r="C9" s="0" t="s">
        <v>287</v>
      </c>
      <c r="D9" s="0" t="n">
        <v>0.094393</v>
      </c>
    </row>
    <row r="10" customFormat="false" ht="15" hidden="false" customHeight="false" outlineLevel="0" collapsed="false">
      <c r="A10" s="0" t="s">
        <v>107</v>
      </c>
      <c r="B10" s="0" t="s">
        <v>212</v>
      </c>
      <c r="C10" s="0" t="s">
        <v>287</v>
      </c>
      <c r="D10" s="0" t="n">
        <v>0.309</v>
      </c>
    </row>
    <row r="11" customFormat="false" ht="15" hidden="false" customHeight="false" outlineLevel="0" collapsed="false">
      <c r="A11" s="0" t="s">
        <v>107</v>
      </c>
      <c r="B11" s="0" t="s">
        <v>268</v>
      </c>
      <c r="C11" s="0" t="s">
        <v>287</v>
      </c>
      <c r="D11" s="0" t="n">
        <v>7</v>
      </c>
    </row>
    <row r="12" customFormat="false" ht="15" hidden="false" customHeight="false" outlineLevel="0" collapsed="false">
      <c r="A12" s="0" t="s">
        <v>107</v>
      </c>
      <c r="B12" s="0" t="s">
        <v>269</v>
      </c>
      <c r="C12" s="0" t="s">
        <v>287</v>
      </c>
      <c r="D12" s="0" t="n">
        <v>20</v>
      </c>
    </row>
    <row r="13" customFormat="false" ht="15" hidden="false" customHeight="false" outlineLevel="0" collapsed="false">
      <c r="A13" s="0" t="s">
        <v>107</v>
      </c>
      <c r="B13" s="0" t="s">
        <v>270</v>
      </c>
      <c r="C13" s="0" t="s">
        <v>287</v>
      </c>
      <c r="D13" s="0" t="n">
        <v>25</v>
      </c>
    </row>
    <row r="14" customFormat="false" ht="15" hidden="false" customHeight="false" outlineLevel="0" collapsed="false">
      <c r="A14" s="0" t="s">
        <v>107</v>
      </c>
      <c r="B14" s="0" t="s">
        <v>272</v>
      </c>
      <c r="C14" s="0" t="s">
        <v>287</v>
      </c>
      <c r="D14" s="0" t="n">
        <v>0.15</v>
      </c>
    </row>
    <row r="15" customFormat="false" ht="15" hidden="false" customHeight="false" outlineLevel="0" collapsed="false">
      <c r="A15" s="0" t="s">
        <v>107</v>
      </c>
      <c r="B15" s="0" t="s">
        <v>274</v>
      </c>
      <c r="C15" s="0" t="s">
        <v>287</v>
      </c>
      <c r="D15" s="0" t="n">
        <v>21</v>
      </c>
    </row>
    <row r="16" customFormat="false" ht="15" hidden="false" customHeight="false" outlineLevel="0" collapsed="false">
      <c r="A16" s="0" t="s">
        <v>246</v>
      </c>
      <c r="B16" s="0" t="s">
        <v>260</v>
      </c>
      <c r="C16" s="0" t="s">
        <v>287</v>
      </c>
      <c r="D16" s="0" t="n">
        <v>0</v>
      </c>
    </row>
    <row r="17" customFormat="false" ht="15" hidden="false" customHeight="false" outlineLevel="0" collapsed="false">
      <c r="A17" s="0" t="s">
        <v>246</v>
      </c>
      <c r="B17" s="0" t="s">
        <v>212</v>
      </c>
      <c r="C17" s="0" t="s">
        <v>287</v>
      </c>
      <c r="D17" s="0" t="n">
        <v>1</v>
      </c>
    </row>
    <row r="18" customFormat="false" ht="15" hidden="false" customHeight="false" outlineLevel="0" collapsed="false">
      <c r="A18" s="0" t="s">
        <v>246</v>
      </c>
      <c r="B18" s="0" t="s">
        <v>270</v>
      </c>
      <c r="C18" s="0" t="s">
        <v>287</v>
      </c>
      <c r="D18" s="0" t="n">
        <v>30</v>
      </c>
    </row>
    <row r="19" customFormat="false" ht="15" hidden="false" customHeight="false" outlineLevel="0" collapsed="false">
      <c r="A19" s="0" t="s">
        <v>247</v>
      </c>
      <c r="B19" s="0" t="s">
        <v>260</v>
      </c>
      <c r="C19" s="0" t="s">
        <v>287</v>
      </c>
      <c r="D19" s="0" t="n">
        <v>0</v>
      </c>
    </row>
    <row r="20" customFormat="false" ht="15" hidden="false" customHeight="false" outlineLevel="0" collapsed="false">
      <c r="A20" s="0" t="s">
        <v>247</v>
      </c>
      <c r="B20" s="0" t="s">
        <v>212</v>
      </c>
      <c r="C20" s="0" t="s">
        <v>287</v>
      </c>
      <c r="D20" s="0" t="n">
        <v>0.98</v>
      </c>
    </row>
    <row r="21" customFormat="false" ht="15" hidden="false" customHeight="false" outlineLevel="0" collapsed="false">
      <c r="A21" s="0" t="s">
        <v>247</v>
      </c>
      <c r="B21" s="0" t="s">
        <v>270</v>
      </c>
      <c r="C21" s="0" t="s">
        <v>287</v>
      </c>
      <c r="D21" s="0" t="n">
        <v>20</v>
      </c>
    </row>
    <row r="22" customFormat="false" ht="15" hidden="false" customHeight="false" outlineLevel="0" collapsed="false">
      <c r="A22" s="0" t="s">
        <v>248</v>
      </c>
      <c r="B22" s="0" t="s">
        <v>260</v>
      </c>
      <c r="C22" s="0" t="s">
        <v>287</v>
      </c>
      <c r="D22" s="0" t="n">
        <v>0</v>
      </c>
    </row>
    <row r="23" customFormat="false" ht="15" hidden="false" customHeight="false" outlineLevel="0" collapsed="false">
      <c r="A23" s="0" t="s">
        <v>248</v>
      </c>
      <c r="B23" s="0" t="s">
        <v>212</v>
      </c>
      <c r="C23" s="0" t="s">
        <v>287</v>
      </c>
      <c r="D23" s="0" t="n">
        <v>4.1</v>
      </c>
    </row>
    <row r="24" customFormat="false" ht="15" hidden="false" customHeight="false" outlineLevel="0" collapsed="false">
      <c r="A24" s="0" t="s">
        <v>248</v>
      </c>
      <c r="B24" s="0" t="s">
        <v>270</v>
      </c>
      <c r="C24" s="0" t="s">
        <v>287</v>
      </c>
      <c r="D24" s="0" t="n">
        <v>12</v>
      </c>
    </row>
    <row r="25" customFormat="false" ht="15" hidden="false" customHeight="false" outlineLevel="0" collapsed="false">
      <c r="A25" s="0" t="s">
        <v>249</v>
      </c>
      <c r="B25" s="0" t="s">
        <v>260</v>
      </c>
      <c r="C25" s="0" t="s">
        <v>287</v>
      </c>
      <c r="D25" s="0" t="n">
        <v>0</v>
      </c>
    </row>
    <row r="26" customFormat="false" ht="15" hidden="false" customHeight="false" outlineLevel="0" collapsed="false">
      <c r="A26" s="0" t="s">
        <v>249</v>
      </c>
      <c r="B26" s="0" t="s">
        <v>212</v>
      </c>
      <c r="C26" s="0" t="s">
        <v>287</v>
      </c>
      <c r="D26" s="0" t="n">
        <v>4.2</v>
      </c>
    </row>
    <row r="27" customFormat="false" ht="15" hidden="false" customHeight="false" outlineLevel="0" collapsed="false">
      <c r="A27" s="0" t="s">
        <v>249</v>
      </c>
      <c r="B27" s="0" t="s">
        <v>270</v>
      </c>
      <c r="C27" s="0" t="s">
        <v>287</v>
      </c>
      <c r="D27" s="0" t="n">
        <v>18</v>
      </c>
    </row>
    <row r="28" customFormat="false" ht="15" hidden="false" customHeight="false" outlineLevel="0" collapsed="false">
      <c r="A28" s="0" t="s">
        <v>95</v>
      </c>
      <c r="B28" s="0" t="s">
        <v>260</v>
      </c>
      <c r="C28" s="0" t="s">
        <v>287</v>
      </c>
      <c r="D28" s="0" t="n">
        <v>0.094393</v>
      </c>
    </row>
    <row r="29" customFormat="false" ht="15" hidden="false" customHeight="false" outlineLevel="0" collapsed="false">
      <c r="A29" s="0" t="s">
        <v>95</v>
      </c>
      <c r="B29" s="0" t="s">
        <v>212</v>
      </c>
      <c r="C29" s="0" t="s">
        <v>287</v>
      </c>
      <c r="D29" s="0" t="n">
        <v>0.61</v>
      </c>
    </row>
    <row r="30" customFormat="false" ht="15" hidden="false" customHeight="false" outlineLevel="0" collapsed="false">
      <c r="A30" s="0" t="s">
        <v>95</v>
      </c>
      <c r="B30" s="0" t="s">
        <v>268</v>
      </c>
      <c r="C30" s="0" t="s">
        <v>287</v>
      </c>
      <c r="D30" s="0" t="n">
        <v>7</v>
      </c>
    </row>
    <row r="31" customFormat="false" ht="15" hidden="false" customHeight="false" outlineLevel="0" collapsed="false">
      <c r="A31" s="0" t="s">
        <v>95</v>
      </c>
      <c r="B31" s="0" t="s">
        <v>269</v>
      </c>
      <c r="C31" s="0" t="s">
        <v>287</v>
      </c>
      <c r="D31" s="0" t="n">
        <v>20</v>
      </c>
    </row>
    <row r="32" customFormat="false" ht="15" hidden="false" customHeight="false" outlineLevel="0" collapsed="false">
      <c r="A32" s="0" t="s">
        <v>95</v>
      </c>
      <c r="B32" s="0" t="s">
        <v>270</v>
      </c>
      <c r="C32" s="0" t="s">
        <v>287</v>
      </c>
      <c r="D32" s="0" t="n">
        <v>25</v>
      </c>
    </row>
    <row r="33" customFormat="false" ht="15" hidden="false" customHeight="false" outlineLevel="0" collapsed="false">
      <c r="A33" s="0" t="s">
        <v>95</v>
      </c>
      <c r="B33" s="0" t="s">
        <v>272</v>
      </c>
      <c r="C33" s="0" t="s">
        <v>287</v>
      </c>
      <c r="D33" s="0" t="n">
        <v>0.4</v>
      </c>
    </row>
    <row r="34" customFormat="false" ht="15" hidden="false" customHeight="false" outlineLevel="0" collapsed="false">
      <c r="A34" s="0" t="s">
        <v>95</v>
      </c>
      <c r="B34" s="0" t="s">
        <v>274</v>
      </c>
      <c r="C34" s="0" t="s">
        <v>287</v>
      </c>
      <c r="D34" s="0" t="n">
        <v>14</v>
      </c>
    </row>
    <row r="35" customFormat="false" ht="15" hidden="false" customHeight="false" outlineLevel="0" collapsed="false">
      <c r="A35" s="0" t="s">
        <v>103</v>
      </c>
      <c r="B35" s="0" t="s">
        <v>260</v>
      </c>
      <c r="C35" s="0" t="s">
        <v>287</v>
      </c>
      <c r="D35" s="0" t="n">
        <v>0.094393</v>
      </c>
    </row>
    <row r="36" customFormat="false" ht="15" hidden="false" customHeight="false" outlineLevel="0" collapsed="false">
      <c r="A36" s="0" t="s">
        <v>103</v>
      </c>
      <c r="B36" s="0" t="s">
        <v>212</v>
      </c>
      <c r="C36" s="0" t="s">
        <v>287</v>
      </c>
      <c r="D36" s="0" t="n">
        <v>0.53</v>
      </c>
    </row>
    <row r="37" customFormat="false" ht="15" hidden="false" customHeight="false" outlineLevel="0" collapsed="false">
      <c r="A37" s="0" t="s">
        <v>103</v>
      </c>
      <c r="B37" s="0" t="s">
        <v>268</v>
      </c>
      <c r="C37" s="0" t="s">
        <v>287</v>
      </c>
      <c r="D37" s="0" t="n">
        <v>7</v>
      </c>
    </row>
    <row r="38" customFormat="false" ht="15" hidden="false" customHeight="false" outlineLevel="0" collapsed="false">
      <c r="A38" s="0" t="s">
        <v>103</v>
      </c>
      <c r="B38" s="0" t="s">
        <v>269</v>
      </c>
      <c r="C38" s="0" t="s">
        <v>287</v>
      </c>
      <c r="D38" s="0" t="n">
        <v>20</v>
      </c>
    </row>
    <row r="39" customFormat="false" ht="15" hidden="false" customHeight="false" outlineLevel="0" collapsed="false">
      <c r="A39" s="0" t="s">
        <v>103</v>
      </c>
      <c r="B39" s="0" t="s">
        <v>270</v>
      </c>
      <c r="C39" s="0" t="s">
        <v>287</v>
      </c>
      <c r="D39" s="0" t="n">
        <v>25</v>
      </c>
    </row>
    <row r="40" customFormat="false" ht="15" hidden="false" customHeight="false" outlineLevel="0" collapsed="false">
      <c r="A40" s="0" t="s">
        <v>103</v>
      </c>
      <c r="B40" s="0" t="s">
        <v>272</v>
      </c>
      <c r="C40" s="0" t="s">
        <v>287</v>
      </c>
      <c r="D40" s="0" t="n">
        <v>0.4</v>
      </c>
    </row>
    <row r="41" customFormat="false" ht="15" hidden="false" customHeight="false" outlineLevel="0" collapsed="false">
      <c r="A41" s="0" t="s">
        <v>103</v>
      </c>
      <c r="B41" s="0" t="s">
        <v>274</v>
      </c>
      <c r="C41" s="0" t="s">
        <v>287</v>
      </c>
      <c r="D41" s="0" t="n">
        <v>14</v>
      </c>
    </row>
    <row r="42" customFormat="false" ht="15" hidden="false" customHeight="false" outlineLevel="0" collapsed="false">
      <c r="A42" s="0" t="s">
        <v>201</v>
      </c>
      <c r="B42" s="0" t="s">
        <v>260</v>
      </c>
      <c r="C42" s="0" t="s">
        <v>287</v>
      </c>
      <c r="D42" s="0" t="n">
        <v>0.094393</v>
      </c>
    </row>
    <row r="43" customFormat="false" ht="15" hidden="false" customHeight="false" outlineLevel="0" collapsed="false">
      <c r="A43" s="0" t="s">
        <v>201</v>
      </c>
      <c r="B43" s="0" t="s">
        <v>212</v>
      </c>
      <c r="C43" s="0" t="s">
        <v>287</v>
      </c>
      <c r="D43" s="0" t="n">
        <v>0.53</v>
      </c>
    </row>
    <row r="44" customFormat="false" ht="15" hidden="false" customHeight="false" outlineLevel="0" collapsed="false">
      <c r="A44" s="0" t="s">
        <v>201</v>
      </c>
      <c r="B44" s="0" t="s">
        <v>268</v>
      </c>
      <c r="C44" s="0" t="s">
        <v>287</v>
      </c>
      <c r="D44" s="0" t="n">
        <v>7</v>
      </c>
    </row>
    <row r="45" customFormat="false" ht="15" hidden="false" customHeight="false" outlineLevel="0" collapsed="false">
      <c r="A45" s="0" t="s">
        <v>201</v>
      </c>
      <c r="B45" s="0" t="s">
        <v>269</v>
      </c>
      <c r="C45" s="0" t="s">
        <v>287</v>
      </c>
      <c r="D45" s="0" t="n">
        <v>20</v>
      </c>
    </row>
    <row r="46" customFormat="false" ht="15" hidden="false" customHeight="false" outlineLevel="0" collapsed="false">
      <c r="A46" s="0" t="s">
        <v>201</v>
      </c>
      <c r="B46" s="0" t="s">
        <v>270</v>
      </c>
      <c r="C46" s="0" t="s">
        <v>287</v>
      </c>
      <c r="D46" s="0" t="n">
        <v>25</v>
      </c>
    </row>
    <row r="47" customFormat="false" ht="15" hidden="false" customHeight="false" outlineLevel="0" collapsed="false">
      <c r="A47" s="0" t="s">
        <v>201</v>
      </c>
      <c r="B47" s="0" t="s">
        <v>272</v>
      </c>
      <c r="C47" s="0" t="s">
        <v>287</v>
      </c>
      <c r="D47" s="0" t="n">
        <v>0.4</v>
      </c>
    </row>
    <row r="48" customFormat="false" ht="15" hidden="false" customHeight="false" outlineLevel="0" collapsed="false">
      <c r="A48" s="0" t="s">
        <v>201</v>
      </c>
      <c r="B48" s="0" t="s">
        <v>274</v>
      </c>
      <c r="C48" s="0" t="s">
        <v>287</v>
      </c>
      <c r="D48" s="0" t="n">
        <v>14</v>
      </c>
    </row>
    <row r="49" customFormat="false" ht="15" hidden="false" customHeight="false" outlineLevel="0" collapsed="false">
      <c r="A49" s="0" t="s">
        <v>70</v>
      </c>
      <c r="B49" s="0" t="s">
        <v>260</v>
      </c>
      <c r="C49" s="0" t="s">
        <v>287</v>
      </c>
      <c r="D49" s="0" t="n">
        <v>0.094393</v>
      </c>
    </row>
    <row r="50" customFormat="false" ht="15" hidden="false" customHeight="false" outlineLevel="0" collapsed="false">
      <c r="A50" s="0" t="s">
        <v>70</v>
      </c>
      <c r="B50" s="0" t="s">
        <v>268</v>
      </c>
      <c r="C50" s="0" t="s">
        <v>287</v>
      </c>
      <c r="D50" s="0" t="n">
        <v>7</v>
      </c>
    </row>
    <row r="51" customFormat="false" ht="15" hidden="false" customHeight="false" outlineLevel="0" collapsed="false">
      <c r="A51" s="0" t="s">
        <v>70</v>
      </c>
      <c r="B51" s="0" t="s">
        <v>269</v>
      </c>
      <c r="C51" s="0" t="s">
        <v>287</v>
      </c>
      <c r="D51" s="0" t="n">
        <v>20</v>
      </c>
    </row>
    <row r="52" customFormat="false" ht="15" hidden="false" customHeight="false" outlineLevel="0" collapsed="false">
      <c r="A52" s="0" t="s">
        <v>70</v>
      </c>
      <c r="B52" s="0" t="s">
        <v>270</v>
      </c>
      <c r="C52" s="0" t="s">
        <v>287</v>
      </c>
      <c r="D52" s="0" t="n">
        <v>30</v>
      </c>
    </row>
    <row r="53" customFormat="false" ht="15" hidden="false" customHeight="false" outlineLevel="0" collapsed="false">
      <c r="A53" s="0" t="s">
        <v>76</v>
      </c>
      <c r="B53" s="0" t="s">
        <v>260</v>
      </c>
      <c r="C53" s="0" t="s">
        <v>287</v>
      </c>
      <c r="D53" s="0" t="n">
        <v>0.094393</v>
      </c>
    </row>
    <row r="54" customFormat="false" ht="15" hidden="false" customHeight="false" outlineLevel="0" collapsed="false">
      <c r="A54" s="0" t="s">
        <v>76</v>
      </c>
      <c r="B54" s="0" t="s">
        <v>268</v>
      </c>
      <c r="C54" s="0" t="s">
        <v>287</v>
      </c>
      <c r="D54" s="0" t="n">
        <v>7</v>
      </c>
    </row>
    <row r="55" customFormat="false" ht="15" hidden="false" customHeight="false" outlineLevel="0" collapsed="false">
      <c r="A55" s="0" t="s">
        <v>76</v>
      </c>
      <c r="B55" s="0" t="s">
        <v>269</v>
      </c>
      <c r="C55" s="0" t="s">
        <v>287</v>
      </c>
      <c r="D55" s="0" t="n">
        <v>20</v>
      </c>
    </row>
    <row r="56" customFormat="false" ht="15" hidden="false" customHeight="false" outlineLevel="0" collapsed="false">
      <c r="A56" s="0" t="s">
        <v>76</v>
      </c>
      <c r="B56" s="0" t="s">
        <v>270</v>
      </c>
      <c r="C56" s="0" t="s">
        <v>287</v>
      </c>
      <c r="D56" s="0" t="n">
        <v>30</v>
      </c>
    </row>
    <row r="57" customFormat="false" ht="15" hidden="false" customHeight="false" outlineLevel="0" collapsed="false">
      <c r="A57" s="0" t="s">
        <v>224</v>
      </c>
      <c r="B57" s="0" t="s">
        <v>260</v>
      </c>
      <c r="C57" s="0" t="s">
        <v>287</v>
      </c>
      <c r="D57" s="0" t="n">
        <v>0.094393</v>
      </c>
    </row>
    <row r="58" customFormat="false" ht="15" hidden="false" customHeight="false" outlineLevel="0" collapsed="false">
      <c r="A58" s="0" t="s">
        <v>224</v>
      </c>
      <c r="B58" s="0" t="s">
        <v>268</v>
      </c>
      <c r="C58" s="0" t="s">
        <v>287</v>
      </c>
      <c r="D58" s="0" t="n">
        <v>7</v>
      </c>
    </row>
    <row r="59" customFormat="false" ht="15" hidden="false" customHeight="false" outlineLevel="0" collapsed="false">
      <c r="A59" s="0" t="s">
        <v>224</v>
      </c>
      <c r="B59" s="0" t="s">
        <v>269</v>
      </c>
      <c r="C59" s="0" t="s">
        <v>287</v>
      </c>
      <c r="D59" s="0" t="n">
        <v>20</v>
      </c>
    </row>
    <row r="60" customFormat="false" ht="15" hidden="false" customHeight="false" outlineLevel="0" collapsed="false">
      <c r="A60" s="0" t="s">
        <v>224</v>
      </c>
      <c r="B60" s="0" t="s">
        <v>270</v>
      </c>
      <c r="C60" s="0" t="s">
        <v>287</v>
      </c>
      <c r="D60" s="0" t="n">
        <v>20</v>
      </c>
    </row>
    <row r="61" customFormat="false" ht="15" hidden="false" customHeight="false" outlineLevel="0" collapsed="false">
      <c r="A61" s="0" t="s">
        <v>224</v>
      </c>
      <c r="B61" s="0" t="s">
        <v>274</v>
      </c>
      <c r="C61" s="0" t="s">
        <v>287</v>
      </c>
      <c r="D61" s="0" t="n">
        <v>21</v>
      </c>
    </row>
    <row r="62" customFormat="false" ht="15" hidden="false" customHeight="false" outlineLevel="0" collapsed="false">
      <c r="A62" s="0" t="s">
        <v>87</v>
      </c>
      <c r="B62" s="0" t="s">
        <v>260</v>
      </c>
      <c r="C62" s="0" t="s">
        <v>287</v>
      </c>
      <c r="D62" s="0" t="n">
        <v>0.094393</v>
      </c>
    </row>
    <row r="63" customFormat="false" ht="15" hidden="false" customHeight="false" outlineLevel="0" collapsed="false">
      <c r="A63" s="0" t="s">
        <v>87</v>
      </c>
      <c r="B63" s="0" t="s">
        <v>268</v>
      </c>
      <c r="C63" s="0" t="s">
        <v>287</v>
      </c>
      <c r="D63" s="0" t="n">
        <v>7</v>
      </c>
    </row>
    <row r="64" customFormat="false" ht="15" hidden="false" customHeight="false" outlineLevel="0" collapsed="false">
      <c r="A64" s="0" t="s">
        <v>87</v>
      </c>
      <c r="B64" s="0" t="s">
        <v>269</v>
      </c>
      <c r="C64" s="0" t="s">
        <v>287</v>
      </c>
      <c r="D64" s="0" t="n">
        <v>20</v>
      </c>
    </row>
    <row r="65" customFormat="false" ht="15" hidden="false" customHeight="false" outlineLevel="0" collapsed="false">
      <c r="A65" s="0" t="s">
        <v>87</v>
      </c>
      <c r="B65" s="0" t="s">
        <v>270</v>
      </c>
      <c r="C65" s="0" t="s">
        <v>287</v>
      </c>
      <c r="D65" s="0" t="n">
        <v>60</v>
      </c>
    </row>
    <row r="66" customFormat="false" ht="15" hidden="false" customHeight="false" outlineLevel="0" collapsed="false">
      <c r="A66" s="0" t="s">
        <v>85</v>
      </c>
      <c r="B66" s="0" t="s">
        <v>260</v>
      </c>
      <c r="C66" s="0" t="s">
        <v>287</v>
      </c>
      <c r="D66" s="0" t="n">
        <v>0.094393</v>
      </c>
    </row>
    <row r="67" customFormat="false" ht="15" hidden="false" customHeight="false" outlineLevel="0" collapsed="false">
      <c r="A67" s="0" t="s">
        <v>85</v>
      </c>
      <c r="B67" s="0" t="s">
        <v>268</v>
      </c>
      <c r="C67" s="0" t="s">
        <v>287</v>
      </c>
      <c r="D67" s="0" t="n">
        <v>7</v>
      </c>
    </row>
    <row r="68" customFormat="false" ht="15" hidden="false" customHeight="false" outlineLevel="0" collapsed="false">
      <c r="A68" s="0" t="s">
        <v>85</v>
      </c>
      <c r="B68" s="0" t="s">
        <v>269</v>
      </c>
      <c r="C68" s="0" t="s">
        <v>287</v>
      </c>
      <c r="D68" s="0" t="n">
        <v>20</v>
      </c>
    </row>
    <row r="69" customFormat="false" ht="15" hidden="false" customHeight="false" outlineLevel="0" collapsed="false">
      <c r="A69" s="0" t="s">
        <v>85</v>
      </c>
      <c r="B69" s="0" t="s">
        <v>270</v>
      </c>
      <c r="C69" s="0" t="s">
        <v>287</v>
      </c>
      <c r="D69" s="0" t="n">
        <v>60</v>
      </c>
    </row>
    <row r="70" customFormat="false" ht="15" hidden="false" customHeight="false" outlineLevel="0" collapsed="false">
      <c r="A70" s="0" t="s">
        <v>83</v>
      </c>
      <c r="B70" s="0" t="s">
        <v>260</v>
      </c>
      <c r="C70" s="0" t="s">
        <v>287</v>
      </c>
      <c r="D70" s="0" t="n">
        <v>0.094393</v>
      </c>
    </row>
    <row r="71" customFormat="false" ht="15" hidden="false" customHeight="false" outlineLevel="0" collapsed="false">
      <c r="A71" s="0" t="s">
        <v>83</v>
      </c>
      <c r="B71" s="0" t="s">
        <v>268</v>
      </c>
      <c r="C71" s="0" t="s">
        <v>287</v>
      </c>
      <c r="D71" s="0" t="n">
        <v>7</v>
      </c>
    </row>
    <row r="72" customFormat="false" ht="15" hidden="false" customHeight="false" outlineLevel="0" collapsed="false">
      <c r="A72" s="0" t="s">
        <v>83</v>
      </c>
      <c r="B72" s="0" t="s">
        <v>269</v>
      </c>
      <c r="C72" s="0" t="s">
        <v>287</v>
      </c>
      <c r="D72" s="0" t="n">
        <v>20</v>
      </c>
    </row>
    <row r="73" customFormat="false" ht="15" hidden="false" customHeight="false" outlineLevel="0" collapsed="false">
      <c r="A73" s="0" t="s">
        <v>83</v>
      </c>
      <c r="B73" s="0" t="s">
        <v>270</v>
      </c>
      <c r="C73" s="0" t="s">
        <v>287</v>
      </c>
      <c r="D73" s="0" t="n">
        <v>60</v>
      </c>
    </row>
    <row r="74" customFormat="false" ht="15" hidden="false" customHeight="false" outlineLevel="0" collapsed="false">
      <c r="A74" s="0" t="s">
        <v>80</v>
      </c>
      <c r="B74" s="0" t="s">
        <v>260</v>
      </c>
      <c r="C74" s="0" t="s">
        <v>287</v>
      </c>
      <c r="D74" s="0" t="n">
        <v>0.094393</v>
      </c>
    </row>
    <row r="75" customFormat="false" ht="15" hidden="false" customHeight="false" outlineLevel="0" collapsed="false">
      <c r="A75" s="0" t="s">
        <v>80</v>
      </c>
      <c r="B75" s="0" t="s">
        <v>268</v>
      </c>
      <c r="C75" s="0" t="s">
        <v>287</v>
      </c>
      <c r="D75" s="0" t="n">
        <v>7</v>
      </c>
    </row>
    <row r="76" customFormat="false" ht="15" hidden="false" customHeight="false" outlineLevel="0" collapsed="false">
      <c r="A76" s="0" t="s">
        <v>80</v>
      </c>
      <c r="B76" s="0" t="s">
        <v>269</v>
      </c>
      <c r="C76" s="0" t="s">
        <v>287</v>
      </c>
      <c r="D76" s="0" t="n">
        <v>20</v>
      </c>
    </row>
    <row r="77" customFormat="false" ht="15" hidden="false" customHeight="false" outlineLevel="0" collapsed="false">
      <c r="A77" s="0" t="s">
        <v>80</v>
      </c>
      <c r="B77" s="0" t="s">
        <v>270</v>
      </c>
      <c r="C77" s="0" t="s">
        <v>287</v>
      </c>
      <c r="D77" s="0" t="n">
        <v>60</v>
      </c>
    </row>
    <row r="78" customFormat="false" ht="15" hidden="false" customHeight="false" outlineLevel="0" collapsed="false">
      <c r="A78" s="0" t="s">
        <v>226</v>
      </c>
      <c r="B78" s="0" t="s">
        <v>260</v>
      </c>
      <c r="C78" s="0" t="s">
        <v>287</v>
      </c>
      <c r="D78" s="0" t="n">
        <v>0.094393</v>
      </c>
    </row>
    <row r="79" customFormat="false" ht="15" hidden="false" customHeight="false" outlineLevel="0" collapsed="false">
      <c r="A79" s="0" t="s">
        <v>226</v>
      </c>
      <c r="B79" s="0" t="s">
        <v>212</v>
      </c>
      <c r="C79" s="0" t="s">
        <v>287</v>
      </c>
      <c r="D79" s="0" t="n">
        <v>1.012</v>
      </c>
    </row>
    <row r="80" customFormat="false" ht="15" hidden="false" customHeight="false" outlineLevel="0" collapsed="false">
      <c r="A80" s="0" t="s">
        <v>226</v>
      </c>
      <c r="B80" s="0" t="s">
        <v>268</v>
      </c>
      <c r="C80" s="0" t="s">
        <v>287</v>
      </c>
      <c r="D80" s="0" t="n">
        <v>7</v>
      </c>
    </row>
    <row r="81" customFormat="false" ht="15" hidden="false" customHeight="false" outlineLevel="0" collapsed="false">
      <c r="A81" s="0" t="s">
        <v>226</v>
      </c>
      <c r="B81" s="0" t="s">
        <v>269</v>
      </c>
      <c r="C81" s="0" t="s">
        <v>287</v>
      </c>
      <c r="D81" s="0" t="n">
        <v>20</v>
      </c>
    </row>
    <row r="82" customFormat="false" ht="15" hidden="false" customHeight="false" outlineLevel="0" collapsed="false">
      <c r="A82" s="0" t="s">
        <v>226</v>
      </c>
      <c r="B82" s="0" t="s">
        <v>270</v>
      </c>
      <c r="C82" s="0" t="s">
        <v>287</v>
      </c>
      <c r="D82" s="0" t="n">
        <v>25</v>
      </c>
    </row>
    <row r="83" customFormat="false" ht="15" hidden="false" customHeight="false" outlineLevel="0" collapsed="false">
      <c r="A83" s="0" t="s">
        <v>226</v>
      </c>
      <c r="B83" s="0" t="s">
        <v>272</v>
      </c>
      <c r="C83" s="0" t="s">
        <v>287</v>
      </c>
      <c r="D83" s="0" t="n">
        <v>0.4</v>
      </c>
    </row>
    <row r="84" customFormat="false" ht="15" hidden="false" customHeight="false" outlineLevel="0" collapsed="false">
      <c r="A84" s="0" t="s">
        <v>226</v>
      </c>
      <c r="B84" s="0" t="s">
        <v>274</v>
      </c>
      <c r="C84" s="0" t="s">
        <v>287</v>
      </c>
      <c r="D84" s="0" t="n">
        <v>21</v>
      </c>
    </row>
    <row r="85" customFormat="false" ht="15" hidden="false" customHeight="false" outlineLevel="0" collapsed="false">
      <c r="A85" s="0" t="s">
        <v>227</v>
      </c>
      <c r="B85" s="0" t="s">
        <v>260</v>
      </c>
      <c r="C85" s="0" t="s">
        <v>287</v>
      </c>
      <c r="D85" s="0" t="n">
        <v>0.094393</v>
      </c>
    </row>
    <row r="86" customFormat="false" ht="15" hidden="false" customHeight="false" outlineLevel="0" collapsed="false">
      <c r="A86" s="0" t="s">
        <v>227</v>
      </c>
      <c r="B86" s="0" t="s">
        <v>212</v>
      </c>
      <c r="C86" s="0" t="s">
        <v>287</v>
      </c>
      <c r="D86" s="0" t="n">
        <v>1.012</v>
      </c>
    </row>
    <row r="87" customFormat="false" ht="15" hidden="false" customHeight="false" outlineLevel="0" collapsed="false">
      <c r="A87" s="0" t="s">
        <v>227</v>
      </c>
      <c r="B87" s="0" t="s">
        <v>268</v>
      </c>
      <c r="C87" s="0" t="s">
        <v>287</v>
      </c>
      <c r="D87" s="0" t="n">
        <v>7</v>
      </c>
    </row>
    <row r="88" customFormat="false" ht="15" hidden="false" customHeight="false" outlineLevel="0" collapsed="false">
      <c r="A88" s="0" t="s">
        <v>227</v>
      </c>
      <c r="B88" s="0" t="s">
        <v>269</v>
      </c>
      <c r="C88" s="0" t="s">
        <v>287</v>
      </c>
      <c r="D88" s="0" t="n">
        <v>20</v>
      </c>
    </row>
    <row r="89" customFormat="false" ht="15" hidden="false" customHeight="false" outlineLevel="0" collapsed="false">
      <c r="A89" s="0" t="s">
        <v>227</v>
      </c>
      <c r="B89" s="0" t="s">
        <v>270</v>
      </c>
      <c r="C89" s="0" t="s">
        <v>287</v>
      </c>
      <c r="D89" s="0" t="n">
        <v>25</v>
      </c>
    </row>
    <row r="90" customFormat="false" ht="15" hidden="false" customHeight="false" outlineLevel="0" collapsed="false">
      <c r="A90" s="0" t="s">
        <v>227</v>
      </c>
      <c r="B90" s="0" t="s">
        <v>272</v>
      </c>
      <c r="C90" s="0" t="s">
        <v>287</v>
      </c>
      <c r="D90" s="0" t="n">
        <v>0.4</v>
      </c>
    </row>
    <row r="91" customFormat="false" ht="15" hidden="false" customHeight="false" outlineLevel="0" collapsed="false">
      <c r="A91" s="0" t="s">
        <v>227</v>
      </c>
      <c r="B91" s="0" t="s">
        <v>274</v>
      </c>
      <c r="C91" s="0" t="s">
        <v>287</v>
      </c>
      <c r="D91" s="0" t="n">
        <v>21</v>
      </c>
    </row>
    <row r="92" customFormat="false" ht="15" hidden="false" customHeight="false" outlineLevel="0" collapsed="false">
      <c r="A92" s="0" t="s">
        <v>228</v>
      </c>
      <c r="B92" s="0" t="s">
        <v>260</v>
      </c>
      <c r="C92" s="0" t="s">
        <v>287</v>
      </c>
      <c r="D92" s="0" t="n">
        <v>0.094393</v>
      </c>
    </row>
    <row r="93" customFormat="false" ht="15" hidden="false" customHeight="false" outlineLevel="0" collapsed="false">
      <c r="A93" s="0" t="s">
        <v>228</v>
      </c>
      <c r="B93" s="0" t="s">
        <v>212</v>
      </c>
      <c r="C93" s="0" t="s">
        <v>287</v>
      </c>
      <c r="D93" s="0" t="n">
        <v>0.99</v>
      </c>
    </row>
    <row r="94" customFormat="false" ht="15" hidden="false" customHeight="false" outlineLevel="0" collapsed="false">
      <c r="A94" s="0" t="s">
        <v>228</v>
      </c>
      <c r="B94" s="0" t="s">
        <v>268</v>
      </c>
      <c r="C94" s="0" t="s">
        <v>287</v>
      </c>
      <c r="D94" s="0" t="n">
        <v>7</v>
      </c>
    </row>
    <row r="95" customFormat="false" ht="15" hidden="false" customHeight="false" outlineLevel="0" collapsed="false">
      <c r="A95" s="0" t="s">
        <v>228</v>
      </c>
      <c r="B95" s="0" t="s">
        <v>269</v>
      </c>
      <c r="C95" s="0" t="s">
        <v>287</v>
      </c>
      <c r="D95" s="0" t="n">
        <v>20</v>
      </c>
    </row>
    <row r="96" customFormat="false" ht="15" hidden="false" customHeight="false" outlineLevel="0" collapsed="false">
      <c r="A96" s="0" t="s">
        <v>228</v>
      </c>
      <c r="B96" s="0" t="s">
        <v>270</v>
      </c>
      <c r="C96" s="0" t="s">
        <v>287</v>
      </c>
      <c r="D96" s="0" t="n">
        <v>20</v>
      </c>
    </row>
    <row r="97" customFormat="false" ht="15" hidden="false" customHeight="false" outlineLevel="0" collapsed="false">
      <c r="A97" s="0" t="s">
        <v>228</v>
      </c>
      <c r="B97" s="0" t="s">
        <v>272</v>
      </c>
      <c r="C97" s="0" t="s">
        <v>287</v>
      </c>
      <c r="D97" s="0" t="n">
        <v>0.05</v>
      </c>
    </row>
    <row r="98" customFormat="false" ht="15" hidden="false" customHeight="false" outlineLevel="0" collapsed="false">
      <c r="A98" s="0" t="s">
        <v>228</v>
      </c>
      <c r="B98" s="0" t="s">
        <v>274</v>
      </c>
      <c r="C98" s="0" t="s">
        <v>287</v>
      </c>
      <c r="D98" s="0" t="n">
        <v>1</v>
      </c>
    </row>
    <row r="99" customFormat="false" ht="15" hidden="false" customHeight="false" outlineLevel="0" collapsed="false">
      <c r="A99" s="0" t="s">
        <v>229</v>
      </c>
      <c r="B99" s="0" t="s">
        <v>260</v>
      </c>
      <c r="C99" s="0" t="s">
        <v>287</v>
      </c>
      <c r="D99" s="0" t="n">
        <v>0.094393</v>
      </c>
    </row>
    <row r="100" customFormat="false" ht="15" hidden="false" customHeight="false" outlineLevel="0" collapsed="false">
      <c r="A100" s="0" t="s">
        <v>229</v>
      </c>
      <c r="B100" s="0" t="s">
        <v>212</v>
      </c>
      <c r="C100" s="0" t="s">
        <v>287</v>
      </c>
      <c r="D100" s="0" t="n">
        <v>0.99</v>
      </c>
    </row>
    <row r="101" customFormat="false" ht="15" hidden="false" customHeight="false" outlineLevel="0" collapsed="false">
      <c r="A101" s="0" t="s">
        <v>229</v>
      </c>
      <c r="B101" s="0" t="s">
        <v>268</v>
      </c>
      <c r="C101" s="0" t="s">
        <v>287</v>
      </c>
      <c r="D101" s="0" t="n">
        <v>7</v>
      </c>
    </row>
    <row r="102" customFormat="false" ht="15" hidden="false" customHeight="false" outlineLevel="0" collapsed="false">
      <c r="A102" s="0" t="s">
        <v>229</v>
      </c>
      <c r="B102" s="0" t="s">
        <v>269</v>
      </c>
      <c r="C102" s="0" t="s">
        <v>287</v>
      </c>
      <c r="D102" s="0" t="n">
        <v>20</v>
      </c>
    </row>
    <row r="103" customFormat="false" ht="15" hidden="false" customHeight="false" outlineLevel="0" collapsed="false">
      <c r="A103" s="0" t="s">
        <v>229</v>
      </c>
      <c r="B103" s="0" t="s">
        <v>270</v>
      </c>
      <c r="C103" s="0" t="s">
        <v>287</v>
      </c>
      <c r="D103" s="0" t="n">
        <v>20</v>
      </c>
    </row>
    <row r="104" customFormat="false" ht="15" hidden="false" customHeight="false" outlineLevel="0" collapsed="false">
      <c r="A104" s="0" t="s">
        <v>229</v>
      </c>
      <c r="B104" s="0" t="s">
        <v>272</v>
      </c>
      <c r="C104" s="0" t="s">
        <v>287</v>
      </c>
      <c r="D104" s="0" t="n">
        <v>0.05</v>
      </c>
    </row>
    <row r="105" customFormat="false" ht="15" hidden="false" customHeight="false" outlineLevel="0" collapsed="false">
      <c r="A105" s="0" t="s">
        <v>229</v>
      </c>
      <c r="B105" s="0" t="s">
        <v>274</v>
      </c>
      <c r="C105" s="0" t="s">
        <v>287</v>
      </c>
      <c r="D105" s="0" t="n">
        <v>1</v>
      </c>
    </row>
    <row r="106" customFormat="false" ht="15" hidden="false" customHeight="false" outlineLevel="0" collapsed="false">
      <c r="A106" s="0" t="s">
        <v>230</v>
      </c>
      <c r="B106" s="0" t="s">
        <v>260</v>
      </c>
      <c r="C106" s="0" t="s">
        <v>287</v>
      </c>
      <c r="D106" s="0" t="n">
        <v>0.094393</v>
      </c>
    </row>
    <row r="107" customFormat="false" ht="15" hidden="false" customHeight="false" outlineLevel="0" collapsed="false">
      <c r="A107" s="0" t="s">
        <v>230</v>
      </c>
      <c r="B107" s="0" t="s">
        <v>212</v>
      </c>
      <c r="C107" s="0" t="s">
        <v>287</v>
      </c>
      <c r="D107" s="0" t="n">
        <v>1.06</v>
      </c>
    </row>
    <row r="108" customFormat="false" ht="15" hidden="false" customHeight="false" outlineLevel="0" collapsed="false">
      <c r="A108" s="0" t="s">
        <v>230</v>
      </c>
      <c r="B108" s="0" t="s">
        <v>268</v>
      </c>
      <c r="C108" s="0" t="s">
        <v>287</v>
      </c>
      <c r="D108" s="0" t="n">
        <v>7</v>
      </c>
    </row>
    <row r="109" customFormat="false" ht="15" hidden="false" customHeight="false" outlineLevel="0" collapsed="false">
      <c r="A109" s="0" t="s">
        <v>230</v>
      </c>
      <c r="B109" s="0" t="s">
        <v>269</v>
      </c>
      <c r="C109" s="0" t="s">
        <v>287</v>
      </c>
      <c r="D109" s="0" t="n">
        <v>20</v>
      </c>
    </row>
    <row r="110" customFormat="false" ht="15" hidden="false" customHeight="false" outlineLevel="0" collapsed="false">
      <c r="A110" s="0" t="s">
        <v>230</v>
      </c>
      <c r="B110" s="0" t="s">
        <v>270</v>
      </c>
      <c r="C110" s="0" t="s">
        <v>287</v>
      </c>
      <c r="D110" s="0" t="n">
        <v>25</v>
      </c>
    </row>
    <row r="111" customFormat="false" ht="15" hidden="false" customHeight="false" outlineLevel="0" collapsed="false">
      <c r="A111" s="0" t="s">
        <v>230</v>
      </c>
      <c r="B111" s="0" t="s">
        <v>272</v>
      </c>
      <c r="C111" s="0" t="s">
        <v>287</v>
      </c>
      <c r="D111" s="0" t="n">
        <v>0.15</v>
      </c>
    </row>
    <row r="112" customFormat="false" ht="15" hidden="false" customHeight="false" outlineLevel="0" collapsed="false">
      <c r="A112" s="0" t="s">
        <v>230</v>
      </c>
      <c r="B112" s="0" t="s">
        <v>274</v>
      </c>
      <c r="C112" s="0" t="s">
        <v>287</v>
      </c>
      <c r="D112" s="0" t="n">
        <v>2.8</v>
      </c>
    </row>
    <row r="113" customFormat="false" ht="15" hidden="false" customHeight="false" outlineLevel="0" collapsed="false">
      <c r="A113" s="0" t="s">
        <v>231</v>
      </c>
      <c r="B113" s="0" t="s">
        <v>260</v>
      </c>
      <c r="C113" s="0" t="s">
        <v>287</v>
      </c>
      <c r="D113" s="0" t="n">
        <v>0.094393</v>
      </c>
    </row>
    <row r="114" customFormat="false" ht="15" hidden="false" customHeight="false" outlineLevel="0" collapsed="false">
      <c r="A114" s="0" t="s">
        <v>231</v>
      </c>
      <c r="B114" s="0" t="s">
        <v>212</v>
      </c>
      <c r="C114" s="0" t="s">
        <v>287</v>
      </c>
      <c r="D114" s="0" t="n">
        <v>1.06</v>
      </c>
    </row>
    <row r="115" customFormat="false" ht="15" hidden="false" customHeight="false" outlineLevel="0" collapsed="false">
      <c r="A115" s="0" t="s">
        <v>231</v>
      </c>
      <c r="B115" s="0" t="s">
        <v>268</v>
      </c>
      <c r="C115" s="0" t="s">
        <v>287</v>
      </c>
      <c r="D115" s="0" t="n">
        <v>7</v>
      </c>
    </row>
    <row r="116" customFormat="false" ht="15" hidden="false" customHeight="false" outlineLevel="0" collapsed="false">
      <c r="A116" s="0" t="s">
        <v>231</v>
      </c>
      <c r="B116" s="0" t="s">
        <v>269</v>
      </c>
      <c r="C116" s="0" t="s">
        <v>287</v>
      </c>
      <c r="D116" s="0" t="n">
        <v>20</v>
      </c>
    </row>
    <row r="117" customFormat="false" ht="15" hidden="false" customHeight="false" outlineLevel="0" collapsed="false">
      <c r="A117" s="0" t="s">
        <v>231</v>
      </c>
      <c r="B117" s="0" t="s">
        <v>270</v>
      </c>
      <c r="C117" s="0" t="s">
        <v>287</v>
      </c>
      <c r="D117" s="0" t="n">
        <v>25</v>
      </c>
    </row>
    <row r="118" customFormat="false" ht="15" hidden="false" customHeight="false" outlineLevel="0" collapsed="false">
      <c r="A118" s="0" t="s">
        <v>231</v>
      </c>
      <c r="B118" s="0" t="s">
        <v>272</v>
      </c>
      <c r="C118" s="0" t="s">
        <v>287</v>
      </c>
      <c r="D118" s="0" t="n">
        <v>0.15</v>
      </c>
    </row>
    <row r="119" customFormat="false" ht="15" hidden="false" customHeight="false" outlineLevel="0" collapsed="false">
      <c r="A119" s="0" t="s">
        <v>231</v>
      </c>
      <c r="B119" s="0" t="s">
        <v>274</v>
      </c>
      <c r="C119" s="0" t="s">
        <v>287</v>
      </c>
      <c r="D119" s="0" t="n">
        <v>2.8</v>
      </c>
    </row>
    <row r="120" customFormat="false" ht="15" hidden="false" customHeight="false" outlineLevel="0" collapsed="false">
      <c r="A120" s="0" t="s">
        <v>232</v>
      </c>
      <c r="B120" s="0" t="s">
        <v>260</v>
      </c>
      <c r="C120" s="0" t="s">
        <v>287</v>
      </c>
      <c r="D120" s="0" t="n">
        <v>0.094393</v>
      </c>
    </row>
    <row r="121" customFormat="false" ht="15" hidden="false" customHeight="false" outlineLevel="0" collapsed="false">
      <c r="A121" s="0" t="s">
        <v>232</v>
      </c>
      <c r="B121" s="0" t="s">
        <v>212</v>
      </c>
      <c r="C121" s="0" t="s">
        <v>287</v>
      </c>
      <c r="D121" s="0" t="n">
        <v>5.2</v>
      </c>
    </row>
    <row r="122" customFormat="false" ht="15" hidden="false" customHeight="false" outlineLevel="0" collapsed="false">
      <c r="A122" s="0" t="s">
        <v>232</v>
      </c>
      <c r="B122" s="0" t="s">
        <v>268</v>
      </c>
      <c r="C122" s="0" t="s">
        <v>287</v>
      </c>
      <c r="D122" s="0" t="n">
        <v>7</v>
      </c>
    </row>
    <row r="123" customFormat="false" ht="15" hidden="false" customHeight="false" outlineLevel="0" collapsed="false">
      <c r="A123" s="0" t="s">
        <v>232</v>
      </c>
      <c r="B123" s="0" t="s">
        <v>269</v>
      </c>
      <c r="C123" s="0" t="s">
        <v>287</v>
      </c>
      <c r="D123" s="0" t="n">
        <v>20</v>
      </c>
    </row>
    <row r="124" customFormat="false" ht="15" hidden="false" customHeight="false" outlineLevel="0" collapsed="false">
      <c r="A124" s="0" t="s">
        <v>232</v>
      </c>
      <c r="B124" s="0" t="s">
        <v>270</v>
      </c>
      <c r="C124" s="0" t="s">
        <v>287</v>
      </c>
      <c r="D124" s="0" t="n">
        <v>25</v>
      </c>
    </row>
    <row r="125" customFormat="false" ht="15" hidden="false" customHeight="false" outlineLevel="0" collapsed="false">
      <c r="A125" s="0" t="s">
        <v>232</v>
      </c>
      <c r="B125" s="0" t="s">
        <v>272</v>
      </c>
      <c r="C125" s="0" t="s">
        <v>287</v>
      </c>
      <c r="D125" s="0" t="n">
        <v>0.25</v>
      </c>
    </row>
    <row r="126" customFormat="false" ht="15" hidden="false" customHeight="false" outlineLevel="0" collapsed="false">
      <c r="A126" s="0" t="s">
        <v>232</v>
      </c>
      <c r="B126" s="0" t="s">
        <v>274</v>
      </c>
      <c r="C126" s="0" t="s">
        <v>287</v>
      </c>
      <c r="D126" s="0" t="n">
        <v>7</v>
      </c>
    </row>
    <row r="127" customFormat="false" ht="15" hidden="false" customHeight="false" outlineLevel="0" collapsed="false">
      <c r="A127" s="0" t="s">
        <v>233</v>
      </c>
      <c r="B127" s="0" t="s">
        <v>260</v>
      </c>
      <c r="C127" s="0" t="s">
        <v>287</v>
      </c>
      <c r="D127" s="0" t="n">
        <v>0.094393</v>
      </c>
    </row>
    <row r="128" customFormat="false" ht="15" hidden="false" customHeight="false" outlineLevel="0" collapsed="false">
      <c r="A128" s="0" t="s">
        <v>233</v>
      </c>
      <c r="B128" s="0" t="s">
        <v>212</v>
      </c>
      <c r="C128" s="0" t="s">
        <v>287</v>
      </c>
      <c r="D128" s="0" t="n">
        <v>5.2</v>
      </c>
    </row>
    <row r="129" customFormat="false" ht="15" hidden="false" customHeight="false" outlineLevel="0" collapsed="false">
      <c r="A129" s="0" t="s">
        <v>233</v>
      </c>
      <c r="B129" s="0" t="s">
        <v>268</v>
      </c>
      <c r="C129" s="0" t="s">
        <v>287</v>
      </c>
      <c r="D129" s="0" t="n">
        <v>7</v>
      </c>
    </row>
    <row r="130" customFormat="false" ht="15" hidden="false" customHeight="false" outlineLevel="0" collapsed="false">
      <c r="A130" s="0" t="s">
        <v>233</v>
      </c>
      <c r="B130" s="0" t="s">
        <v>269</v>
      </c>
      <c r="C130" s="0" t="s">
        <v>287</v>
      </c>
      <c r="D130" s="0" t="n">
        <v>20</v>
      </c>
    </row>
    <row r="131" customFormat="false" ht="15" hidden="false" customHeight="false" outlineLevel="0" collapsed="false">
      <c r="A131" s="0" t="s">
        <v>233</v>
      </c>
      <c r="B131" s="0" t="s">
        <v>270</v>
      </c>
      <c r="C131" s="0" t="s">
        <v>287</v>
      </c>
      <c r="D131" s="0" t="n">
        <v>25</v>
      </c>
    </row>
    <row r="132" customFormat="false" ht="15" hidden="false" customHeight="false" outlineLevel="0" collapsed="false">
      <c r="A132" s="0" t="s">
        <v>233</v>
      </c>
      <c r="B132" s="0" t="s">
        <v>272</v>
      </c>
      <c r="C132" s="0" t="s">
        <v>287</v>
      </c>
      <c r="D132" s="0" t="n">
        <v>0.25</v>
      </c>
    </row>
    <row r="133" customFormat="false" ht="15" hidden="false" customHeight="false" outlineLevel="0" collapsed="false">
      <c r="A133" s="0" t="s">
        <v>233</v>
      </c>
      <c r="B133" s="0" t="s">
        <v>274</v>
      </c>
      <c r="C133" s="0" t="s">
        <v>287</v>
      </c>
      <c r="D133" s="0" t="n">
        <v>7</v>
      </c>
    </row>
    <row r="134" customFormat="false" ht="15" hidden="false" customHeight="false" outlineLevel="0" collapsed="false">
      <c r="A134" s="0" t="s">
        <v>234</v>
      </c>
      <c r="B134" s="0" t="s">
        <v>260</v>
      </c>
      <c r="C134" s="0" t="s">
        <v>287</v>
      </c>
      <c r="D134" s="0" t="n">
        <v>0.094393</v>
      </c>
    </row>
    <row r="135" customFormat="false" ht="15" hidden="false" customHeight="false" outlineLevel="0" collapsed="false">
      <c r="A135" s="0" t="s">
        <v>234</v>
      </c>
      <c r="B135" s="0" t="s">
        <v>212</v>
      </c>
      <c r="C135" s="0" t="s">
        <v>287</v>
      </c>
      <c r="D135" s="0" t="n">
        <v>8.66</v>
      </c>
    </row>
    <row r="136" customFormat="false" ht="15" hidden="false" customHeight="false" outlineLevel="0" collapsed="false">
      <c r="A136" s="0" t="s">
        <v>234</v>
      </c>
      <c r="B136" s="0" t="s">
        <v>268</v>
      </c>
      <c r="C136" s="0" t="s">
        <v>287</v>
      </c>
      <c r="D136" s="0" t="n">
        <v>7</v>
      </c>
    </row>
    <row r="137" customFormat="false" ht="15" hidden="false" customHeight="false" outlineLevel="0" collapsed="false">
      <c r="A137" s="0" t="s">
        <v>234</v>
      </c>
      <c r="B137" s="0" t="s">
        <v>269</v>
      </c>
      <c r="C137" s="0" t="s">
        <v>287</v>
      </c>
      <c r="D137" s="0" t="n">
        <v>20</v>
      </c>
    </row>
    <row r="138" customFormat="false" ht="15" hidden="false" customHeight="false" outlineLevel="0" collapsed="false">
      <c r="A138" s="0" t="s">
        <v>234</v>
      </c>
      <c r="B138" s="0" t="s">
        <v>270</v>
      </c>
      <c r="C138" s="0" t="s">
        <v>287</v>
      </c>
      <c r="D138" s="0" t="n">
        <v>30</v>
      </c>
    </row>
    <row r="139" customFormat="false" ht="15" hidden="false" customHeight="false" outlineLevel="0" collapsed="false">
      <c r="A139" s="0" t="s">
        <v>234</v>
      </c>
      <c r="B139" s="0" t="s">
        <v>272</v>
      </c>
      <c r="C139" s="0" t="s">
        <v>287</v>
      </c>
      <c r="D139" s="0" t="n">
        <v>0.2</v>
      </c>
    </row>
    <row r="140" customFormat="false" ht="15" hidden="false" customHeight="false" outlineLevel="0" collapsed="false">
      <c r="A140" s="0" t="s">
        <v>234</v>
      </c>
      <c r="B140" s="0" t="s">
        <v>274</v>
      </c>
      <c r="C140" s="0" t="s">
        <v>287</v>
      </c>
      <c r="D140" s="0" t="n">
        <v>14</v>
      </c>
    </row>
    <row r="141" customFormat="false" ht="15" hidden="false" customHeight="false" outlineLevel="0" collapsed="false">
      <c r="A141" s="0" t="s">
        <v>235</v>
      </c>
      <c r="B141" s="0" t="s">
        <v>260</v>
      </c>
      <c r="C141" s="0" t="s">
        <v>287</v>
      </c>
      <c r="D141" s="0" t="n">
        <v>0.094393</v>
      </c>
    </row>
    <row r="142" customFormat="false" ht="15" hidden="false" customHeight="false" outlineLevel="0" collapsed="false">
      <c r="A142" s="0" t="s">
        <v>235</v>
      </c>
      <c r="B142" s="0" t="s">
        <v>212</v>
      </c>
      <c r="C142" s="0" t="s">
        <v>287</v>
      </c>
      <c r="D142" s="0" t="n">
        <v>8.66</v>
      </c>
    </row>
    <row r="143" customFormat="false" ht="15" hidden="false" customHeight="false" outlineLevel="0" collapsed="false">
      <c r="A143" s="0" t="s">
        <v>235</v>
      </c>
      <c r="B143" s="0" t="s">
        <v>268</v>
      </c>
      <c r="C143" s="0" t="s">
        <v>287</v>
      </c>
      <c r="D143" s="0" t="n">
        <v>7</v>
      </c>
    </row>
    <row r="144" customFormat="false" ht="15" hidden="false" customHeight="false" outlineLevel="0" collapsed="false">
      <c r="A144" s="0" t="s">
        <v>235</v>
      </c>
      <c r="B144" s="0" t="s">
        <v>269</v>
      </c>
      <c r="C144" s="0" t="s">
        <v>287</v>
      </c>
      <c r="D144" s="0" t="n">
        <v>20</v>
      </c>
    </row>
    <row r="145" customFormat="false" ht="15" hidden="false" customHeight="false" outlineLevel="0" collapsed="false">
      <c r="A145" s="0" t="s">
        <v>235</v>
      </c>
      <c r="B145" s="0" t="s">
        <v>270</v>
      </c>
      <c r="C145" s="0" t="s">
        <v>287</v>
      </c>
      <c r="D145" s="0" t="n">
        <v>30</v>
      </c>
    </row>
    <row r="146" customFormat="false" ht="15" hidden="false" customHeight="false" outlineLevel="0" collapsed="false">
      <c r="A146" s="0" t="s">
        <v>235</v>
      </c>
      <c r="B146" s="0" t="s">
        <v>272</v>
      </c>
      <c r="C146" s="0" t="s">
        <v>287</v>
      </c>
      <c r="D146" s="0" t="n">
        <v>0.2</v>
      </c>
    </row>
    <row r="147" customFormat="false" ht="15" hidden="false" customHeight="false" outlineLevel="0" collapsed="false">
      <c r="A147" s="0" t="s">
        <v>235</v>
      </c>
      <c r="B147" s="0" t="s">
        <v>274</v>
      </c>
      <c r="C147" s="0" t="s">
        <v>287</v>
      </c>
      <c r="D147" s="0" t="n">
        <v>14</v>
      </c>
    </row>
    <row r="148" customFormat="false" ht="15" hidden="false" customHeight="false" outlineLevel="0" collapsed="false">
      <c r="A148" s="0" t="s">
        <v>236</v>
      </c>
      <c r="B148" s="0" t="s">
        <v>260</v>
      </c>
      <c r="C148" s="0" t="s">
        <v>287</v>
      </c>
      <c r="D148" s="0" t="n">
        <v>0.094393</v>
      </c>
    </row>
    <row r="149" customFormat="false" ht="15" hidden="false" customHeight="false" outlineLevel="0" collapsed="false">
      <c r="A149" s="0" t="s">
        <v>236</v>
      </c>
      <c r="B149" s="0" t="s">
        <v>212</v>
      </c>
      <c r="C149" s="0" t="s">
        <v>287</v>
      </c>
      <c r="D149" s="0" t="n">
        <v>2.98</v>
      </c>
    </row>
    <row r="150" customFormat="false" ht="15" hidden="false" customHeight="false" outlineLevel="0" collapsed="false">
      <c r="A150" s="0" t="s">
        <v>236</v>
      </c>
      <c r="B150" s="0" t="s">
        <v>268</v>
      </c>
      <c r="C150" s="0" t="s">
        <v>287</v>
      </c>
      <c r="D150" s="0" t="n">
        <v>7</v>
      </c>
    </row>
    <row r="151" customFormat="false" ht="15" hidden="false" customHeight="false" outlineLevel="0" collapsed="false">
      <c r="A151" s="0" t="s">
        <v>236</v>
      </c>
      <c r="B151" s="0" t="s">
        <v>269</v>
      </c>
      <c r="C151" s="0" t="s">
        <v>287</v>
      </c>
      <c r="D151" s="0" t="n">
        <v>20</v>
      </c>
    </row>
    <row r="152" customFormat="false" ht="15" hidden="false" customHeight="false" outlineLevel="0" collapsed="false">
      <c r="A152" s="0" t="s">
        <v>236</v>
      </c>
      <c r="B152" s="0" t="s">
        <v>270</v>
      </c>
      <c r="C152" s="0" t="s">
        <v>287</v>
      </c>
      <c r="D152" s="0" t="n">
        <v>30</v>
      </c>
    </row>
    <row r="153" customFormat="false" ht="15" hidden="false" customHeight="false" outlineLevel="0" collapsed="false">
      <c r="A153" s="0" t="s">
        <v>236</v>
      </c>
      <c r="B153" s="0" t="s">
        <v>272</v>
      </c>
      <c r="C153" s="0" t="s">
        <v>287</v>
      </c>
      <c r="D153" s="0" t="n">
        <v>0.2</v>
      </c>
    </row>
    <row r="154" customFormat="false" ht="15" hidden="false" customHeight="false" outlineLevel="0" collapsed="false">
      <c r="A154" s="0" t="s">
        <v>236</v>
      </c>
      <c r="B154" s="0" t="s">
        <v>274</v>
      </c>
      <c r="C154" s="0" t="s">
        <v>287</v>
      </c>
      <c r="D154" s="0" t="n">
        <v>14</v>
      </c>
    </row>
    <row r="155" customFormat="false" ht="15" hidden="false" customHeight="false" outlineLevel="0" collapsed="false">
      <c r="A155" s="0" t="s">
        <v>237</v>
      </c>
      <c r="B155" s="0" t="s">
        <v>260</v>
      </c>
      <c r="C155" s="0" t="s">
        <v>287</v>
      </c>
      <c r="D155" s="0" t="n">
        <v>0.094393</v>
      </c>
    </row>
    <row r="156" customFormat="false" ht="15" hidden="false" customHeight="false" outlineLevel="0" collapsed="false">
      <c r="A156" s="0" t="s">
        <v>237</v>
      </c>
      <c r="B156" s="0" t="s">
        <v>212</v>
      </c>
      <c r="C156" s="0" t="s">
        <v>287</v>
      </c>
      <c r="D156" s="0" t="n">
        <v>2.98</v>
      </c>
    </row>
    <row r="157" customFormat="false" ht="15" hidden="false" customHeight="false" outlineLevel="0" collapsed="false">
      <c r="A157" s="0" t="s">
        <v>237</v>
      </c>
      <c r="B157" s="0" t="s">
        <v>268</v>
      </c>
      <c r="C157" s="0" t="s">
        <v>287</v>
      </c>
      <c r="D157" s="0" t="n">
        <v>7</v>
      </c>
    </row>
    <row r="158" customFormat="false" ht="15" hidden="false" customHeight="false" outlineLevel="0" collapsed="false">
      <c r="A158" s="0" t="s">
        <v>237</v>
      </c>
      <c r="B158" s="0" t="s">
        <v>269</v>
      </c>
      <c r="C158" s="0" t="s">
        <v>287</v>
      </c>
      <c r="D158" s="0" t="n">
        <v>20</v>
      </c>
    </row>
    <row r="159" customFormat="false" ht="15" hidden="false" customHeight="false" outlineLevel="0" collapsed="false">
      <c r="A159" s="0" t="s">
        <v>237</v>
      </c>
      <c r="B159" s="0" t="s">
        <v>270</v>
      </c>
      <c r="C159" s="0" t="s">
        <v>287</v>
      </c>
      <c r="D159" s="0" t="n">
        <v>30</v>
      </c>
    </row>
    <row r="160" customFormat="false" ht="15" hidden="false" customHeight="false" outlineLevel="0" collapsed="false">
      <c r="A160" s="0" t="s">
        <v>237</v>
      </c>
      <c r="B160" s="0" t="s">
        <v>272</v>
      </c>
      <c r="C160" s="0" t="s">
        <v>287</v>
      </c>
      <c r="D160" s="0" t="n">
        <v>0.2</v>
      </c>
    </row>
    <row r="161" customFormat="false" ht="15" hidden="false" customHeight="false" outlineLevel="0" collapsed="false">
      <c r="A161" s="0" t="s">
        <v>237</v>
      </c>
      <c r="B161" s="0" t="s">
        <v>274</v>
      </c>
      <c r="C161" s="0" t="s">
        <v>287</v>
      </c>
      <c r="D161" s="0" t="n">
        <v>14</v>
      </c>
    </row>
    <row r="162" customFormat="false" ht="15" hidden="false" customHeight="false" outlineLevel="0" collapsed="false">
      <c r="A162" s="0" t="s">
        <v>238</v>
      </c>
      <c r="B162" s="0" t="s">
        <v>260</v>
      </c>
      <c r="C162" s="0" t="s">
        <v>287</v>
      </c>
      <c r="D162" s="0" t="n">
        <v>0.094393</v>
      </c>
    </row>
    <row r="163" customFormat="false" ht="15" hidden="false" customHeight="false" outlineLevel="0" collapsed="false">
      <c r="A163" s="0" t="s">
        <v>238</v>
      </c>
      <c r="B163" s="0" t="s">
        <v>212</v>
      </c>
      <c r="C163" s="0" t="s">
        <v>287</v>
      </c>
      <c r="D163" s="0" t="n">
        <v>3.4</v>
      </c>
    </row>
    <row r="164" customFormat="false" ht="15" hidden="false" customHeight="false" outlineLevel="0" collapsed="false">
      <c r="A164" s="0" t="s">
        <v>238</v>
      </c>
      <c r="B164" s="0" t="s">
        <v>268</v>
      </c>
      <c r="C164" s="0" t="s">
        <v>287</v>
      </c>
      <c r="D164" s="0" t="n">
        <v>7</v>
      </c>
    </row>
    <row r="165" customFormat="false" ht="15" hidden="false" customHeight="false" outlineLevel="0" collapsed="false">
      <c r="A165" s="0" t="s">
        <v>238</v>
      </c>
      <c r="B165" s="0" t="s">
        <v>269</v>
      </c>
      <c r="C165" s="0" t="s">
        <v>287</v>
      </c>
      <c r="D165" s="0" t="n">
        <v>20</v>
      </c>
    </row>
    <row r="166" customFormat="false" ht="15" hidden="false" customHeight="false" outlineLevel="0" collapsed="false">
      <c r="A166" s="0" t="s">
        <v>238</v>
      </c>
      <c r="B166" s="0" t="s">
        <v>270</v>
      </c>
      <c r="C166" s="0" t="s">
        <v>287</v>
      </c>
      <c r="D166" s="0" t="n">
        <v>25</v>
      </c>
    </row>
    <row r="167" customFormat="false" ht="15" hidden="false" customHeight="false" outlineLevel="0" collapsed="false">
      <c r="A167" s="0" t="s">
        <v>238</v>
      </c>
      <c r="B167" s="0" t="s">
        <v>272</v>
      </c>
      <c r="C167" s="0" t="s">
        <v>287</v>
      </c>
      <c r="D167" s="0" t="n">
        <v>0.25</v>
      </c>
    </row>
    <row r="168" customFormat="false" ht="15" hidden="false" customHeight="false" outlineLevel="0" collapsed="false">
      <c r="A168" s="0" t="s">
        <v>238</v>
      </c>
      <c r="B168" s="0" t="s">
        <v>274</v>
      </c>
      <c r="C168" s="0" t="s">
        <v>287</v>
      </c>
      <c r="D168" s="0" t="n">
        <v>7</v>
      </c>
    </row>
    <row r="169" customFormat="false" ht="15" hidden="false" customHeight="false" outlineLevel="0" collapsed="false">
      <c r="A169" s="0" t="s">
        <v>239</v>
      </c>
      <c r="B169" s="0" t="s">
        <v>260</v>
      </c>
      <c r="C169" s="0" t="s">
        <v>287</v>
      </c>
      <c r="D169" s="0" t="n">
        <v>0.094393</v>
      </c>
    </row>
    <row r="170" customFormat="false" ht="15" hidden="false" customHeight="false" outlineLevel="0" collapsed="false">
      <c r="A170" s="0" t="s">
        <v>239</v>
      </c>
      <c r="B170" s="0" t="s">
        <v>212</v>
      </c>
      <c r="C170" s="0" t="s">
        <v>287</v>
      </c>
      <c r="D170" s="0" t="n">
        <v>3.4</v>
      </c>
    </row>
    <row r="171" customFormat="false" ht="15" hidden="false" customHeight="false" outlineLevel="0" collapsed="false">
      <c r="A171" s="0" t="s">
        <v>239</v>
      </c>
      <c r="B171" s="0" t="s">
        <v>268</v>
      </c>
      <c r="C171" s="0" t="s">
        <v>287</v>
      </c>
      <c r="D171" s="0" t="n">
        <v>7</v>
      </c>
    </row>
    <row r="172" customFormat="false" ht="15" hidden="false" customHeight="false" outlineLevel="0" collapsed="false">
      <c r="A172" s="0" t="s">
        <v>239</v>
      </c>
      <c r="B172" s="0" t="s">
        <v>269</v>
      </c>
      <c r="C172" s="0" t="s">
        <v>287</v>
      </c>
      <c r="D172" s="0" t="n">
        <v>20</v>
      </c>
    </row>
    <row r="173" customFormat="false" ht="15" hidden="false" customHeight="false" outlineLevel="0" collapsed="false">
      <c r="A173" s="0" t="s">
        <v>239</v>
      </c>
      <c r="B173" s="0" t="s">
        <v>270</v>
      </c>
      <c r="C173" s="0" t="s">
        <v>287</v>
      </c>
      <c r="D173" s="0" t="n">
        <v>25</v>
      </c>
    </row>
    <row r="174" customFormat="false" ht="15" hidden="false" customHeight="false" outlineLevel="0" collapsed="false">
      <c r="A174" s="0" t="s">
        <v>239</v>
      </c>
      <c r="B174" s="0" t="s">
        <v>272</v>
      </c>
      <c r="C174" s="0" t="s">
        <v>287</v>
      </c>
      <c r="D174" s="0" t="n">
        <v>0.25</v>
      </c>
    </row>
    <row r="175" customFormat="false" ht="15" hidden="false" customHeight="false" outlineLevel="0" collapsed="false">
      <c r="A175" s="0" t="s">
        <v>239</v>
      </c>
      <c r="B175" s="0" t="s">
        <v>274</v>
      </c>
      <c r="C175" s="0" t="s">
        <v>287</v>
      </c>
      <c r="D175" s="0" t="n">
        <v>7</v>
      </c>
    </row>
    <row r="176" customFormat="false" ht="15" hidden="false" customHeight="false" outlineLevel="0" collapsed="false">
      <c r="A176" s="0" t="s">
        <v>240</v>
      </c>
      <c r="B176" s="0" t="s">
        <v>260</v>
      </c>
      <c r="C176" s="0" t="s">
        <v>287</v>
      </c>
      <c r="D176" s="0" t="n">
        <v>0.094393</v>
      </c>
    </row>
    <row r="177" customFormat="false" ht="15" hidden="false" customHeight="false" outlineLevel="0" collapsed="false">
      <c r="A177" s="0" t="s">
        <v>240</v>
      </c>
      <c r="B177" s="0" t="s">
        <v>212</v>
      </c>
      <c r="C177" s="0" t="s">
        <v>287</v>
      </c>
      <c r="D177" s="0" t="n">
        <v>3.1</v>
      </c>
    </row>
    <row r="178" customFormat="false" ht="15" hidden="false" customHeight="false" outlineLevel="0" collapsed="false">
      <c r="A178" s="0" t="s">
        <v>240</v>
      </c>
      <c r="B178" s="0" t="s">
        <v>268</v>
      </c>
      <c r="C178" s="0" t="s">
        <v>287</v>
      </c>
      <c r="D178" s="0" t="n">
        <v>7</v>
      </c>
    </row>
    <row r="179" customFormat="false" ht="15" hidden="false" customHeight="false" outlineLevel="0" collapsed="false">
      <c r="A179" s="0" t="s">
        <v>240</v>
      </c>
      <c r="B179" s="0" t="s">
        <v>269</v>
      </c>
      <c r="C179" s="0" t="s">
        <v>287</v>
      </c>
      <c r="D179" s="0" t="n">
        <v>20</v>
      </c>
    </row>
    <row r="180" customFormat="false" ht="15" hidden="false" customHeight="false" outlineLevel="0" collapsed="false">
      <c r="A180" s="0" t="s">
        <v>240</v>
      </c>
      <c r="B180" s="0" t="s">
        <v>270</v>
      </c>
      <c r="C180" s="0" t="s">
        <v>287</v>
      </c>
      <c r="D180" s="0" t="n">
        <v>20</v>
      </c>
    </row>
    <row r="181" customFormat="false" ht="15" hidden="false" customHeight="false" outlineLevel="0" collapsed="false">
      <c r="A181" s="0" t="s">
        <v>240</v>
      </c>
      <c r="B181" s="0" t="s">
        <v>272</v>
      </c>
      <c r="C181" s="0" t="s">
        <v>287</v>
      </c>
      <c r="D181" s="0" t="n">
        <v>0.25</v>
      </c>
    </row>
    <row r="182" customFormat="false" ht="15" hidden="false" customHeight="false" outlineLevel="0" collapsed="false">
      <c r="A182" s="0" t="s">
        <v>240</v>
      </c>
      <c r="B182" s="0" t="s">
        <v>274</v>
      </c>
      <c r="C182" s="0" t="s">
        <v>287</v>
      </c>
      <c r="D182" s="0" t="n">
        <v>3.5</v>
      </c>
    </row>
    <row r="183" customFormat="false" ht="15" hidden="false" customHeight="false" outlineLevel="0" collapsed="false">
      <c r="A183" s="0" t="s">
        <v>92</v>
      </c>
      <c r="B183" s="0" t="s">
        <v>260</v>
      </c>
      <c r="C183" s="0" t="s">
        <v>287</v>
      </c>
      <c r="D183" s="0" t="n">
        <v>0.094393</v>
      </c>
    </row>
    <row r="184" customFormat="false" ht="15" hidden="false" customHeight="false" outlineLevel="0" collapsed="false">
      <c r="A184" s="0" t="s">
        <v>92</v>
      </c>
      <c r="B184" s="0" t="s">
        <v>212</v>
      </c>
      <c r="C184" s="0" t="s">
        <v>287</v>
      </c>
      <c r="D184" s="0" t="n">
        <v>0.43</v>
      </c>
    </row>
    <row r="185" customFormat="false" ht="15" hidden="false" customHeight="false" outlineLevel="0" collapsed="false">
      <c r="A185" s="0" t="s">
        <v>92</v>
      </c>
      <c r="B185" s="0" t="s">
        <v>268</v>
      </c>
      <c r="C185" s="0" t="s">
        <v>287</v>
      </c>
      <c r="D185" s="0" t="n">
        <v>7</v>
      </c>
    </row>
    <row r="186" customFormat="false" ht="15" hidden="false" customHeight="false" outlineLevel="0" collapsed="false">
      <c r="A186" s="0" t="s">
        <v>92</v>
      </c>
      <c r="B186" s="0" t="s">
        <v>269</v>
      </c>
      <c r="C186" s="0" t="s">
        <v>287</v>
      </c>
      <c r="D186" s="0" t="n">
        <v>20</v>
      </c>
    </row>
    <row r="187" customFormat="false" ht="15" hidden="false" customHeight="false" outlineLevel="0" collapsed="false">
      <c r="A187" s="0" t="s">
        <v>92</v>
      </c>
      <c r="B187" s="0" t="s">
        <v>270</v>
      </c>
      <c r="C187" s="0" t="s">
        <v>287</v>
      </c>
      <c r="D187" s="0" t="n">
        <v>25</v>
      </c>
    </row>
    <row r="188" customFormat="false" ht="15" hidden="false" customHeight="false" outlineLevel="0" collapsed="false">
      <c r="A188" s="0" t="s">
        <v>92</v>
      </c>
      <c r="B188" s="0" t="s">
        <v>272</v>
      </c>
      <c r="C188" s="0" t="s">
        <v>287</v>
      </c>
      <c r="D188" s="0" t="n">
        <v>0.2</v>
      </c>
    </row>
    <row r="189" customFormat="false" ht="15" hidden="false" customHeight="false" outlineLevel="0" collapsed="false">
      <c r="A189" s="0" t="s">
        <v>92</v>
      </c>
      <c r="B189" s="0" t="s">
        <v>274</v>
      </c>
      <c r="C189" s="0" t="s">
        <v>287</v>
      </c>
      <c r="D189" s="0" t="n">
        <v>0.75</v>
      </c>
    </row>
    <row r="190" customFormat="false" ht="15" hidden="false" customHeight="false" outlineLevel="0" collapsed="false">
      <c r="A190" s="0" t="s">
        <v>123</v>
      </c>
      <c r="B190" s="0" t="s">
        <v>260</v>
      </c>
      <c r="C190" s="0" t="s">
        <v>287</v>
      </c>
      <c r="D190" s="0" t="n">
        <v>0.109795</v>
      </c>
    </row>
    <row r="191" customFormat="false" ht="15" hidden="false" customHeight="false" outlineLevel="0" collapsed="false">
      <c r="A191" s="0" t="s">
        <v>123</v>
      </c>
      <c r="B191" s="0" t="s">
        <v>268</v>
      </c>
      <c r="C191" s="0" t="s">
        <v>287</v>
      </c>
      <c r="D191" s="0" t="n">
        <v>7</v>
      </c>
    </row>
    <row r="192" customFormat="false" ht="15" hidden="false" customHeight="false" outlineLevel="0" collapsed="false">
      <c r="A192" s="0" t="s">
        <v>123</v>
      </c>
      <c r="B192" s="0" t="s">
        <v>269</v>
      </c>
      <c r="C192" s="0" t="s">
        <v>287</v>
      </c>
      <c r="D192" s="0" t="n">
        <v>15</v>
      </c>
    </row>
    <row r="193" customFormat="false" ht="15" hidden="false" customHeight="false" outlineLevel="0" collapsed="false">
      <c r="A193" s="0" t="s">
        <v>123</v>
      </c>
      <c r="B193" s="0" t="s">
        <v>270</v>
      </c>
      <c r="C193" s="0" t="s">
        <v>287</v>
      </c>
      <c r="D193" s="0" t="n">
        <v>15</v>
      </c>
    </row>
    <row r="194" customFormat="false" ht="15" hidden="false" customHeight="false" outlineLevel="0" collapsed="false">
      <c r="A194" s="0" t="s">
        <v>64</v>
      </c>
      <c r="B194" s="0" t="s">
        <v>260</v>
      </c>
      <c r="C194" s="0" t="s">
        <v>287</v>
      </c>
      <c r="D194" s="0" t="n">
        <v>0.094393</v>
      </c>
    </row>
    <row r="195" customFormat="false" ht="15" hidden="false" customHeight="false" outlineLevel="0" collapsed="false">
      <c r="A195" s="0" t="s">
        <v>64</v>
      </c>
      <c r="B195" s="0" t="s">
        <v>212</v>
      </c>
      <c r="C195" s="0" t="s">
        <v>287</v>
      </c>
      <c r="D195" s="0" t="n">
        <v>1</v>
      </c>
    </row>
    <row r="196" customFormat="false" ht="15" hidden="false" customHeight="false" outlineLevel="0" collapsed="false">
      <c r="A196" s="0" t="s">
        <v>64</v>
      </c>
      <c r="B196" s="0" t="s">
        <v>280</v>
      </c>
      <c r="C196" s="0" t="s">
        <v>287</v>
      </c>
      <c r="D196" s="0" t="n">
        <v>1</v>
      </c>
    </row>
    <row r="197" customFormat="false" ht="15" hidden="false" customHeight="false" outlineLevel="0" collapsed="false">
      <c r="A197" s="0" t="s">
        <v>64</v>
      </c>
      <c r="B197" s="0" t="s">
        <v>268</v>
      </c>
      <c r="C197" s="0" t="s">
        <v>287</v>
      </c>
      <c r="D197" s="0" t="n">
        <v>7</v>
      </c>
    </row>
    <row r="198" customFormat="false" ht="15" hidden="false" customHeight="false" outlineLevel="0" collapsed="false">
      <c r="A198" s="0" t="s">
        <v>64</v>
      </c>
      <c r="B198" s="0" t="s">
        <v>269</v>
      </c>
      <c r="C198" s="0" t="s">
        <v>287</v>
      </c>
      <c r="D198" s="0" t="n">
        <v>20</v>
      </c>
    </row>
    <row r="199" customFormat="false" ht="15" hidden="false" customHeight="false" outlineLevel="0" collapsed="false">
      <c r="A199" s="0" t="s">
        <v>64</v>
      </c>
      <c r="B199" s="0" t="s">
        <v>270</v>
      </c>
      <c r="C199" s="0" t="s">
        <v>287</v>
      </c>
      <c r="D199" s="0" t="n">
        <v>40</v>
      </c>
    </row>
    <row r="200" customFormat="false" ht="15" hidden="false" customHeight="false" outlineLevel="0" collapsed="false">
      <c r="A200" s="0" t="s">
        <v>60</v>
      </c>
      <c r="B200" s="0" t="s">
        <v>260</v>
      </c>
      <c r="C200" s="0" t="s">
        <v>287</v>
      </c>
      <c r="D200" s="0" t="n">
        <v>0.094393</v>
      </c>
    </row>
    <row r="201" customFormat="false" ht="15" hidden="false" customHeight="false" outlineLevel="0" collapsed="false">
      <c r="A201" s="0" t="s">
        <v>60</v>
      </c>
      <c r="B201" s="0" t="s">
        <v>212</v>
      </c>
      <c r="C201" s="0" t="s">
        <v>287</v>
      </c>
      <c r="D201" s="0" t="n">
        <v>1</v>
      </c>
    </row>
    <row r="202" customFormat="false" ht="15" hidden="false" customHeight="false" outlineLevel="0" collapsed="false">
      <c r="A202" s="0" t="s">
        <v>60</v>
      </c>
      <c r="B202" s="0" t="s">
        <v>280</v>
      </c>
      <c r="C202" s="0" t="s">
        <v>287</v>
      </c>
      <c r="D202" s="0" t="n">
        <v>1</v>
      </c>
    </row>
    <row r="203" customFormat="false" ht="15" hidden="false" customHeight="false" outlineLevel="0" collapsed="false">
      <c r="A203" s="0" t="s">
        <v>60</v>
      </c>
      <c r="B203" s="0" t="s">
        <v>268</v>
      </c>
      <c r="C203" s="0" t="s">
        <v>287</v>
      </c>
      <c r="D203" s="0" t="n">
        <v>7</v>
      </c>
    </row>
    <row r="204" customFormat="false" ht="15" hidden="false" customHeight="false" outlineLevel="0" collapsed="false">
      <c r="A204" s="0" t="s">
        <v>60</v>
      </c>
      <c r="B204" s="0" t="s">
        <v>269</v>
      </c>
      <c r="C204" s="0" t="s">
        <v>287</v>
      </c>
      <c r="D204" s="0" t="n">
        <v>20</v>
      </c>
    </row>
    <row r="205" customFormat="false" ht="15" hidden="false" customHeight="false" outlineLevel="0" collapsed="false">
      <c r="A205" s="0" t="s">
        <v>60</v>
      </c>
      <c r="B205" s="0" t="s">
        <v>270</v>
      </c>
      <c r="C205" s="0" t="s">
        <v>287</v>
      </c>
      <c r="D205" s="0" t="n">
        <v>40</v>
      </c>
    </row>
    <row r="206" customFormat="false" ht="15" hidden="false" customHeight="false" outlineLevel="0" collapsed="false">
      <c r="A206" s="0" t="s">
        <v>67</v>
      </c>
      <c r="B206" s="0" t="s">
        <v>260</v>
      </c>
      <c r="C206" s="0" t="s">
        <v>287</v>
      </c>
      <c r="D206" s="0" t="n">
        <v>0.094393</v>
      </c>
    </row>
    <row r="207" customFormat="false" ht="15" hidden="false" customHeight="false" outlineLevel="0" collapsed="false">
      <c r="A207" s="0" t="s">
        <v>67</v>
      </c>
      <c r="B207" s="0" t="s">
        <v>212</v>
      </c>
      <c r="C207" s="0" t="s">
        <v>287</v>
      </c>
      <c r="D207" s="0" t="n">
        <v>1</v>
      </c>
    </row>
    <row r="208" customFormat="false" ht="15" hidden="false" customHeight="false" outlineLevel="0" collapsed="false">
      <c r="A208" s="0" t="s">
        <v>67</v>
      </c>
      <c r="B208" s="0" t="s">
        <v>280</v>
      </c>
      <c r="C208" s="0" t="s">
        <v>287</v>
      </c>
      <c r="D208" s="0" t="n">
        <v>1</v>
      </c>
    </row>
    <row r="209" customFormat="false" ht="15" hidden="false" customHeight="false" outlineLevel="0" collapsed="false">
      <c r="A209" s="0" t="s">
        <v>67</v>
      </c>
      <c r="B209" s="0" t="s">
        <v>268</v>
      </c>
      <c r="C209" s="0" t="s">
        <v>287</v>
      </c>
      <c r="D209" s="0" t="n">
        <v>7</v>
      </c>
    </row>
    <row r="210" customFormat="false" ht="15" hidden="false" customHeight="false" outlineLevel="0" collapsed="false">
      <c r="A210" s="0" t="s">
        <v>67</v>
      </c>
      <c r="B210" s="0" t="s">
        <v>269</v>
      </c>
      <c r="C210" s="0" t="s">
        <v>287</v>
      </c>
      <c r="D210" s="0" t="n">
        <v>20</v>
      </c>
    </row>
    <row r="211" customFormat="false" ht="15" hidden="false" customHeight="false" outlineLevel="0" collapsed="false">
      <c r="A211" s="0" t="s">
        <v>67</v>
      </c>
      <c r="B211" s="0" t="s">
        <v>270</v>
      </c>
      <c r="C211" s="0" t="s">
        <v>287</v>
      </c>
      <c r="D211" s="0" t="n">
        <v>40</v>
      </c>
    </row>
    <row r="212" customFormat="false" ht="15" hidden="false" customHeight="false" outlineLevel="0" collapsed="false">
      <c r="A212" s="0" t="s">
        <v>243</v>
      </c>
      <c r="B212" s="0" t="s">
        <v>260</v>
      </c>
      <c r="C212" s="0" t="s">
        <v>287</v>
      </c>
      <c r="D212" s="0" t="n">
        <v>0.094393</v>
      </c>
    </row>
    <row r="213" customFormat="false" ht="15" hidden="false" customHeight="false" outlineLevel="0" collapsed="false">
      <c r="A213" s="0" t="s">
        <v>243</v>
      </c>
      <c r="B213" s="0" t="s">
        <v>212</v>
      </c>
      <c r="C213" s="0" t="s">
        <v>287</v>
      </c>
      <c r="D213" s="0" t="n">
        <v>0.48</v>
      </c>
    </row>
    <row r="214" customFormat="false" ht="15" hidden="false" customHeight="false" outlineLevel="0" collapsed="false">
      <c r="A214" s="0" t="s">
        <v>243</v>
      </c>
      <c r="B214" s="0" t="s">
        <v>268</v>
      </c>
      <c r="C214" s="0" t="s">
        <v>287</v>
      </c>
      <c r="D214" s="0" t="n">
        <v>7</v>
      </c>
    </row>
    <row r="215" customFormat="false" ht="15" hidden="false" customHeight="false" outlineLevel="0" collapsed="false">
      <c r="A215" s="0" t="s">
        <v>243</v>
      </c>
      <c r="B215" s="0" t="s">
        <v>269</v>
      </c>
      <c r="C215" s="0" t="s">
        <v>287</v>
      </c>
      <c r="D215" s="0" t="n">
        <v>20</v>
      </c>
    </row>
    <row r="216" customFormat="false" ht="15" hidden="false" customHeight="false" outlineLevel="0" collapsed="false">
      <c r="A216" s="0" t="s">
        <v>243</v>
      </c>
      <c r="B216" s="0" t="s">
        <v>270</v>
      </c>
      <c r="C216" s="0" t="s">
        <v>287</v>
      </c>
      <c r="D216" s="0" t="n">
        <v>30</v>
      </c>
    </row>
    <row r="217" customFormat="false" ht="15" hidden="false" customHeight="false" outlineLevel="0" collapsed="false">
      <c r="A217" s="0" t="s">
        <v>244</v>
      </c>
      <c r="B217" s="0" t="s">
        <v>260</v>
      </c>
      <c r="C217" s="0" t="s">
        <v>287</v>
      </c>
      <c r="D217" s="0" t="n">
        <v>0.094393</v>
      </c>
    </row>
    <row r="218" customFormat="false" ht="15" hidden="false" customHeight="false" outlineLevel="0" collapsed="false">
      <c r="A218" s="0" t="s">
        <v>244</v>
      </c>
      <c r="B218" s="0" t="s">
        <v>212</v>
      </c>
      <c r="C218" s="0" t="s">
        <v>287</v>
      </c>
      <c r="D218" s="0" t="n">
        <v>0.48</v>
      </c>
    </row>
    <row r="219" customFormat="false" ht="15" hidden="false" customHeight="false" outlineLevel="0" collapsed="false">
      <c r="A219" s="0" t="s">
        <v>244</v>
      </c>
      <c r="B219" s="0" t="s">
        <v>268</v>
      </c>
      <c r="C219" s="0" t="s">
        <v>287</v>
      </c>
      <c r="D219" s="0" t="n">
        <v>7</v>
      </c>
    </row>
    <row r="220" customFormat="false" ht="15" hidden="false" customHeight="false" outlineLevel="0" collapsed="false">
      <c r="A220" s="0" t="s">
        <v>244</v>
      </c>
      <c r="B220" s="0" t="s">
        <v>269</v>
      </c>
      <c r="C220" s="0" t="s">
        <v>287</v>
      </c>
      <c r="D220" s="0" t="n">
        <v>20</v>
      </c>
    </row>
    <row r="221" customFormat="false" ht="15" hidden="false" customHeight="false" outlineLevel="0" collapsed="false">
      <c r="A221" s="0" t="s">
        <v>244</v>
      </c>
      <c r="B221" s="0" t="s">
        <v>270</v>
      </c>
      <c r="C221" s="0" t="s">
        <v>287</v>
      </c>
      <c r="D221" s="0" t="n">
        <v>30</v>
      </c>
    </row>
    <row r="222" customFormat="false" ht="15" hidden="false" customHeight="false" outlineLevel="0" collapsed="false">
      <c r="A222" s="0" t="s">
        <v>57</v>
      </c>
      <c r="B222" s="0" t="s">
        <v>260</v>
      </c>
      <c r="C222" s="0" t="s">
        <v>287</v>
      </c>
      <c r="D222" s="0" t="n">
        <v>0.094393</v>
      </c>
    </row>
    <row r="223" customFormat="false" ht="15" hidden="false" customHeight="false" outlineLevel="0" collapsed="false">
      <c r="A223" s="0" t="s">
        <v>57</v>
      </c>
      <c r="B223" s="0" t="s">
        <v>212</v>
      </c>
      <c r="C223" s="0" t="s">
        <v>287</v>
      </c>
      <c r="D223" s="0" t="n">
        <v>1</v>
      </c>
    </row>
    <row r="224" customFormat="false" ht="15" hidden="false" customHeight="false" outlineLevel="0" collapsed="false">
      <c r="A224" s="0" t="s">
        <v>57</v>
      </c>
      <c r="B224" s="0" t="s">
        <v>280</v>
      </c>
      <c r="C224" s="0" t="s">
        <v>287</v>
      </c>
      <c r="D224" s="0" t="n">
        <v>1</v>
      </c>
    </row>
    <row r="225" customFormat="false" ht="15" hidden="false" customHeight="false" outlineLevel="0" collapsed="false">
      <c r="A225" s="0" t="s">
        <v>57</v>
      </c>
      <c r="B225" s="0" t="s">
        <v>268</v>
      </c>
      <c r="C225" s="0" t="s">
        <v>287</v>
      </c>
      <c r="D225" s="0" t="n">
        <v>7</v>
      </c>
    </row>
    <row r="226" customFormat="false" ht="15" hidden="false" customHeight="false" outlineLevel="0" collapsed="false">
      <c r="A226" s="0" t="s">
        <v>57</v>
      </c>
      <c r="B226" s="0" t="s">
        <v>269</v>
      </c>
      <c r="C226" s="0" t="s">
        <v>287</v>
      </c>
      <c r="D226" s="0" t="n">
        <v>20</v>
      </c>
    </row>
    <row r="227" customFormat="false" ht="15" hidden="false" customHeight="false" outlineLevel="0" collapsed="false">
      <c r="A227" s="0" t="s">
        <v>57</v>
      </c>
      <c r="B227" s="0" t="s">
        <v>270</v>
      </c>
      <c r="C227" s="0" t="s">
        <v>287</v>
      </c>
      <c r="D227" s="0" t="n">
        <v>30</v>
      </c>
    </row>
    <row r="228" customFormat="false" ht="15" hidden="false" customHeight="false" outlineLevel="0" collapsed="false">
      <c r="A228" s="0" t="s">
        <v>51</v>
      </c>
      <c r="B228" s="0" t="s">
        <v>260</v>
      </c>
      <c r="C228" s="0" t="s">
        <v>287</v>
      </c>
      <c r="D228" s="0" t="n">
        <v>0.094393</v>
      </c>
    </row>
    <row r="229" customFormat="false" ht="15" hidden="false" customHeight="false" outlineLevel="0" collapsed="false">
      <c r="A229" s="0" t="s">
        <v>51</v>
      </c>
      <c r="B229" s="0" t="s">
        <v>212</v>
      </c>
      <c r="C229" s="0" t="s">
        <v>287</v>
      </c>
      <c r="D229" s="0" t="n">
        <v>1</v>
      </c>
    </row>
    <row r="230" customFormat="false" ht="15" hidden="false" customHeight="false" outlineLevel="0" collapsed="false">
      <c r="A230" s="0" t="s">
        <v>51</v>
      </c>
      <c r="B230" s="0" t="s">
        <v>280</v>
      </c>
      <c r="C230" s="0" t="s">
        <v>287</v>
      </c>
      <c r="D230" s="0" t="n">
        <v>1</v>
      </c>
    </row>
    <row r="231" customFormat="false" ht="15" hidden="false" customHeight="false" outlineLevel="0" collapsed="false">
      <c r="A231" s="0" t="s">
        <v>51</v>
      </c>
      <c r="B231" s="0" t="s">
        <v>268</v>
      </c>
      <c r="C231" s="0" t="s">
        <v>287</v>
      </c>
      <c r="D231" s="0" t="n">
        <v>7</v>
      </c>
    </row>
    <row r="232" customFormat="false" ht="15" hidden="false" customHeight="false" outlineLevel="0" collapsed="false">
      <c r="A232" s="0" t="s">
        <v>51</v>
      </c>
      <c r="B232" s="0" t="s">
        <v>269</v>
      </c>
      <c r="C232" s="0" t="s">
        <v>287</v>
      </c>
      <c r="D232" s="0" t="n">
        <v>20</v>
      </c>
    </row>
    <row r="233" customFormat="false" ht="15" hidden="false" customHeight="false" outlineLevel="0" collapsed="false">
      <c r="A233" s="0" t="s">
        <v>51</v>
      </c>
      <c r="B233" s="0" t="s">
        <v>270</v>
      </c>
      <c r="C233" s="0" t="s">
        <v>287</v>
      </c>
      <c r="D233" s="0" t="n">
        <v>30</v>
      </c>
    </row>
    <row r="234" customFormat="false" ht="15" hidden="false" customHeight="false" outlineLevel="0" collapsed="false">
      <c r="A234" s="0" t="s">
        <v>245</v>
      </c>
      <c r="B234" s="0" t="s">
        <v>260</v>
      </c>
      <c r="C234" s="0" t="s">
        <v>287</v>
      </c>
      <c r="D234" s="0" t="n">
        <v>0.094393</v>
      </c>
    </row>
    <row r="235" customFormat="false" ht="15" hidden="false" customHeight="false" outlineLevel="0" collapsed="false">
      <c r="A235" s="0" t="s">
        <v>245</v>
      </c>
      <c r="B235" s="0" t="s">
        <v>268</v>
      </c>
      <c r="C235" s="0" t="s">
        <v>287</v>
      </c>
      <c r="D235" s="0" t="n">
        <v>7</v>
      </c>
    </row>
    <row r="236" customFormat="false" ht="15" hidden="false" customHeight="false" outlineLevel="0" collapsed="false">
      <c r="A236" s="0" t="s">
        <v>245</v>
      </c>
      <c r="B236" s="0" t="s">
        <v>269</v>
      </c>
      <c r="C236" s="0" t="s">
        <v>287</v>
      </c>
      <c r="D236" s="0" t="n">
        <v>20</v>
      </c>
    </row>
    <row r="237" customFormat="false" ht="15" hidden="false" customHeight="false" outlineLevel="0" collapsed="false">
      <c r="A237" s="0" t="s">
        <v>245</v>
      </c>
      <c r="B237" s="0" t="s">
        <v>270</v>
      </c>
      <c r="C237" s="0" t="s">
        <v>287</v>
      </c>
      <c r="D237" s="0" t="n">
        <v>25</v>
      </c>
    </row>
    <row r="238" customFormat="false" ht="15" hidden="false" customHeight="false" outlineLevel="0" collapsed="false">
      <c r="A238" s="0" t="s">
        <v>118</v>
      </c>
      <c r="B238" s="0" t="s">
        <v>260</v>
      </c>
      <c r="C238" s="0" t="s">
        <v>288</v>
      </c>
      <c r="D238" s="0" t="n">
        <v>0.094393</v>
      </c>
    </row>
    <row r="239" customFormat="false" ht="15" hidden="false" customHeight="false" outlineLevel="0" collapsed="false">
      <c r="A239" s="0" t="s">
        <v>118</v>
      </c>
      <c r="B239" s="0" t="s">
        <v>268</v>
      </c>
      <c r="C239" s="0" t="s">
        <v>288</v>
      </c>
      <c r="D239" s="0" t="n">
        <v>7</v>
      </c>
    </row>
    <row r="240" customFormat="false" ht="15" hidden="false" customHeight="false" outlineLevel="0" collapsed="false">
      <c r="A240" s="0" t="s">
        <v>118</v>
      </c>
      <c r="B240" s="0" t="s">
        <v>269</v>
      </c>
      <c r="C240" s="0" t="s">
        <v>288</v>
      </c>
      <c r="D240" s="0" t="n">
        <v>20</v>
      </c>
    </row>
    <row r="241" customFormat="false" ht="15" hidden="false" customHeight="false" outlineLevel="0" collapsed="false">
      <c r="A241" s="0" t="s">
        <v>241</v>
      </c>
      <c r="B241" s="0" t="s">
        <v>260</v>
      </c>
      <c r="C241" s="0" t="s">
        <v>288</v>
      </c>
      <c r="D241" s="0" t="n">
        <v>0.094393</v>
      </c>
    </row>
    <row r="242" customFormat="false" ht="15" hidden="false" customHeight="false" outlineLevel="0" collapsed="false">
      <c r="A242" s="0" t="s">
        <v>241</v>
      </c>
      <c r="B242" s="0" t="s">
        <v>212</v>
      </c>
      <c r="C242" s="0" t="s">
        <v>288</v>
      </c>
      <c r="D242" s="0" t="n">
        <v>1</v>
      </c>
    </row>
    <row r="243" customFormat="false" ht="15" hidden="false" customHeight="false" outlineLevel="0" collapsed="false">
      <c r="A243" s="0" t="s">
        <v>241</v>
      </c>
      <c r="B243" s="0" t="s">
        <v>268</v>
      </c>
      <c r="C243" s="0" t="s">
        <v>288</v>
      </c>
      <c r="D243" s="0" t="n">
        <v>7</v>
      </c>
    </row>
    <row r="244" customFormat="false" ht="15" hidden="false" customHeight="false" outlineLevel="0" collapsed="false">
      <c r="A244" s="0" t="s">
        <v>241</v>
      </c>
      <c r="B244" s="0" t="s">
        <v>269</v>
      </c>
      <c r="C244" s="0" t="s">
        <v>288</v>
      </c>
      <c r="D244" s="0" t="n">
        <v>20</v>
      </c>
    </row>
    <row r="245" customFormat="false" ht="15" hidden="false" customHeight="false" outlineLevel="0" collapsed="false">
      <c r="A245" s="0" t="s">
        <v>241</v>
      </c>
      <c r="B245" s="0" t="s">
        <v>271</v>
      </c>
      <c r="C245" s="0" t="s">
        <v>288</v>
      </c>
      <c r="D245" s="0" t="n">
        <v>24</v>
      </c>
    </row>
    <row r="246" customFormat="false" ht="15" hidden="false" customHeight="false" outlineLevel="0" collapsed="false">
      <c r="A246" s="0" t="s">
        <v>241</v>
      </c>
      <c r="B246" s="0" t="s">
        <v>272</v>
      </c>
      <c r="C246" s="0" t="s">
        <v>288</v>
      </c>
      <c r="D246" s="0" t="n">
        <v>0.4</v>
      </c>
    </row>
    <row r="247" customFormat="false" ht="15" hidden="false" customHeight="false" outlineLevel="0" collapsed="false">
      <c r="A247" s="0" t="s">
        <v>241</v>
      </c>
      <c r="B247" s="0" t="s">
        <v>273</v>
      </c>
      <c r="C247" s="0" t="s">
        <v>288</v>
      </c>
      <c r="D247" s="0" t="n">
        <v>24</v>
      </c>
    </row>
    <row r="248" customFormat="false" ht="15" hidden="false" customHeight="false" outlineLevel="0" collapsed="false">
      <c r="A248" s="0" t="s">
        <v>242</v>
      </c>
      <c r="B248" s="0" t="s">
        <v>260</v>
      </c>
      <c r="C248" s="0" t="s">
        <v>288</v>
      </c>
      <c r="D248" s="0" t="n">
        <v>0.094393</v>
      </c>
    </row>
    <row r="249" customFormat="false" ht="15" hidden="false" customHeight="false" outlineLevel="0" collapsed="false">
      <c r="A249" s="0" t="s">
        <v>242</v>
      </c>
      <c r="B249" s="0" t="s">
        <v>212</v>
      </c>
      <c r="C249" s="0" t="s">
        <v>288</v>
      </c>
      <c r="D249" s="0" t="n">
        <v>1</v>
      </c>
    </row>
    <row r="250" customFormat="false" ht="15" hidden="false" customHeight="false" outlineLevel="0" collapsed="false">
      <c r="A250" s="0" t="s">
        <v>242</v>
      </c>
      <c r="B250" s="0" t="s">
        <v>268</v>
      </c>
      <c r="C250" s="0" t="s">
        <v>288</v>
      </c>
      <c r="D250" s="0" t="n">
        <v>7</v>
      </c>
    </row>
    <row r="251" customFormat="false" ht="15" hidden="false" customHeight="false" outlineLevel="0" collapsed="false">
      <c r="A251" s="0" t="s">
        <v>242</v>
      </c>
      <c r="B251" s="0" t="s">
        <v>269</v>
      </c>
      <c r="C251" s="0" t="s">
        <v>288</v>
      </c>
      <c r="D251" s="0" t="n">
        <v>20</v>
      </c>
    </row>
    <row r="252" customFormat="false" ht="15" hidden="false" customHeight="false" outlineLevel="0" collapsed="false">
      <c r="A252" s="0" t="s">
        <v>242</v>
      </c>
      <c r="B252" s="0" t="s">
        <v>271</v>
      </c>
      <c r="C252" s="0" t="s">
        <v>288</v>
      </c>
      <c r="D252" s="0" t="n">
        <v>24</v>
      </c>
    </row>
    <row r="253" customFormat="false" ht="15" hidden="false" customHeight="false" outlineLevel="0" collapsed="false">
      <c r="A253" s="0" t="s">
        <v>242</v>
      </c>
      <c r="B253" s="0" t="s">
        <v>272</v>
      </c>
      <c r="C253" s="0" t="s">
        <v>288</v>
      </c>
      <c r="D253" s="0" t="n">
        <v>0.4</v>
      </c>
    </row>
    <row r="254" customFormat="false" ht="15" hidden="false" customHeight="false" outlineLevel="0" collapsed="false">
      <c r="A254" s="0" t="s">
        <v>242</v>
      </c>
      <c r="B254" s="0" t="s">
        <v>273</v>
      </c>
      <c r="C254" s="0" t="s">
        <v>288</v>
      </c>
      <c r="D254" s="0" t="n">
        <v>24</v>
      </c>
    </row>
    <row r="255" customFormat="false" ht="15" hidden="false" customHeight="false" outlineLevel="0" collapsed="false">
      <c r="A255" s="0" t="s">
        <v>98</v>
      </c>
      <c r="B255" s="0" t="s">
        <v>260</v>
      </c>
      <c r="C255" s="0" t="s">
        <v>288</v>
      </c>
      <c r="D255" s="0" t="n">
        <v>0.094393</v>
      </c>
    </row>
    <row r="256" customFormat="false" ht="15" hidden="false" customHeight="false" outlineLevel="0" collapsed="false">
      <c r="A256" s="0" t="s">
        <v>98</v>
      </c>
      <c r="B256" s="0" t="s">
        <v>212</v>
      </c>
      <c r="C256" s="0" t="s">
        <v>288</v>
      </c>
      <c r="D256" s="0" t="n">
        <v>0.285</v>
      </c>
    </row>
    <row r="257" customFormat="false" ht="15" hidden="false" customHeight="false" outlineLevel="0" collapsed="false">
      <c r="A257" s="0" t="s">
        <v>98</v>
      </c>
      <c r="B257" s="0" t="s">
        <v>268</v>
      </c>
      <c r="C257" s="0" t="s">
        <v>288</v>
      </c>
      <c r="D257" s="0" t="n">
        <v>7</v>
      </c>
    </row>
    <row r="258" customFormat="false" ht="15" hidden="false" customHeight="false" outlineLevel="0" collapsed="false">
      <c r="A258" s="0" t="s">
        <v>98</v>
      </c>
      <c r="B258" s="0" t="s">
        <v>269</v>
      </c>
      <c r="C258" s="0" t="s">
        <v>288</v>
      </c>
      <c r="D258" s="0" t="n">
        <v>20</v>
      </c>
    </row>
    <row r="259" customFormat="false" ht="15" hidden="false" customHeight="false" outlineLevel="0" collapsed="false">
      <c r="A259" s="0" t="s">
        <v>98</v>
      </c>
      <c r="B259" s="0" t="s">
        <v>271</v>
      </c>
      <c r="C259" s="0" t="s">
        <v>288</v>
      </c>
      <c r="D259" s="0" t="n">
        <v>24</v>
      </c>
    </row>
    <row r="260" customFormat="false" ht="15" hidden="false" customHeight="false" outlineLevel="0" collapsed="false">
      <c r="A260" s="0" t="s">
        <v>98</v>
      </c>
      <c r="B260" s="0" t="s">
        <v>272</v>
      </c>
      <c r="C260" s="0" t="s">
        <v>288</v>
      </c>
      <c r="D260" s="0" t="n">
        <v>0.4</v>
      </c>
    </row>
    <row r="261" customFormat="false" ht="15" hidden="false" customHeight="false" outlineLevel="0" collapsed="false">
      <c r="A261" s="0" t="s">
        <v>98</v>
      </c>
      <c r="B261" s="0" t="s">
        <v>273</v>
      </c>
      <c r="C261" s="0" t="s">
        <v>288</v>
      </c>
      <c r="D261" s="0" t="n">
        <v>24</v>
      </c>
    </row>
    <row r="262" customFormat="false" ht="15" hidden="false" customHeight="false" outlineLevel="0" collapsed="false">
      <c r="A262" s="0" t="s">
        <v>110</v>
      </c>
      <c r="B262" s="0" t="s">
        <v>260</v>
      </c>
      <c r="C262" s="0" t="s">
        <v>288</v>
      </c>
      <c r="D262" s="0" t="n">
        <v>0.094393</v>
      </c>
    </row>
    <row r="263" customFormat="false" ht="15" hidden="false" customHeight="false" outlineLevel="0" collapsed="false">
      <c r="A263" s="0" t="s">
        <v>110</v>
      </c>
      <c r="B263" s="0" t="s">
        <v>212</v>
      </c>
      <c r="C263" s="0" t="s">
        <v>288</v>
      </c>
      <c r="D263" s="0" t="n">
        <v>0.00225</v>
      </c>
    </row>
    <row r="264" customFormat="false" ht="15" hidden="false" customHeight="false" outlineLevel="0" collapsed="false">
      <c r="A264" s="0" t="s">
        <v>110</v>
      </c>
      <c r="B264" s="0" t="s">
        <v>268</v>
      </c>
      <c r="C264" s="0" t="s">
        <v>288</v>
      </c>
      <c r="D264" s="0" t="n">
        <v>7</v>
      </c>
    </row>
    <row r="265" customFormat="false" ht="15" hidden="false" customHeight="false" outlineLevel="0" collapsed="false">
      <c r="A265" s="0" t="s">
        <v>110</v>
      </c>
      <c r="B265" s="0" t="s">
        <v>269</v>
      </c>
      <c r="C265" s="0" t="s">
        <v>288</v>
      </c>
      <c r="D265" s="0" t="n">
        <v>20</v>
      </c>
    </row>
    <row r="266" customFormat="false" ht="15" hidden="false" customHeight="false" outlineLevel="0" collapsed="false">
      <c r="A266" s="0" t="s">
        <v>110</v>
      </c>
      <c r="B266" s="0" t="s">
        <v>271</v>
      </c>
      <c r="C266" s="0" t="s">
        <v>288</v>
      </c>
      <c r="D266" s="0" t="n">
        <v>24</v>
      </c>
    </row>
    <row r="267" customFormat="false" ht="15" hidden="false" customHeight="false" outlineLevel="0" collapsed="false">
      <c r="A267" s="0" t="s">
        <v>110</v>
      </c>
      <c r="B267" s="0" t="s">
        <v>272</v>
      </c>
      <c r="C267" s="0" t="s">
        <v>288</v>
      </c>
      <c r="D267" s="0" t="n">
        <v>0.4</v>
      </c>
    </row>
    <row r="268" customFormat="false" ht="15" hidden="false" customHeight="false" outlineLevel="0" collapsed="false">
      <c r="A268" s="0" t="s">
        <v>110</v>
      </c>
      <c r="B268" s="0" t="s">
        <v>273</v>
      </c>
      <c r="C268" s="0" t="s">
        <v>288</v>
      </c>
      <c r="D268" s="0" t="n">
        <v>24</v>
      </c>
    </row>
    <row r="269" customFormat="false" ht="15" hidden="false" customHeight="false" outlineLevel="0" collapsed="false">
      <c r="A269" s="0" t="s">
        <v>225</v>
      </c>
      <c r="B269" s="0" t="s">
        <v>260</v>
      </c>
      <c r="C269" s="0" t="s">
        <v>288</v>
      </c>
      <c r="D269" s="0" t="n">
        <v>0.094393</v>
      </c>
    </row>
    <row r="270" customFormat="false" ht="15" hidden="false" customHeight="false" outlineLevel="0" collapsed="false">
      <c r="A270" s="0" t="s">
        <v>225</v>
      </c>
      <c r="B270" s="0" t="s">
        <v>212</v>
      </c>
      <c r="C270" s="0" t="s">
        <v>288</v>
      </c>
      <c r="D270" s="0" t="n">
        <v>0.00225</v>
      </c>
    </row>
    <row r="271" customFormat="false" ht="15" hidden="false" customHeight="false" outlineLevel="0" collapsed="false">
      <c r="A271" s="0" t="s">
        <v>225</v>
      </c>
      <c r="B271" s="0" t="s">
        <v>268</v>
      </c>
      <c r="C271" s="0" t="s">
        <v>288</v>
      </c>
      <c r="D271" s="0" t="n">
        <v>7</v>
      </c>
    </row>
    <row r="272" customFormat="false" ht="15" hidden="false" customHeight="false" outlineLevel="0" collapsed="false">
      <c r="A272" s="0" t="s">
        <v>225</v>
      </c>
      <c r="B272" s="0" t="s">
        <v>269</v>
      </c>
      <c r="C272" s="0" t="s">
        <v>288</v>
      </c>
      <c r="D272" s="0" t="n">
        <v>20</v>
      </c>
    </row>
    <row r="273" customFormat="false" ht="15" hidden="false" customHeight="false" outlineLevel="0" collapsed="false">
      <c r="A273" s="0" t="s">
        <v>225</v>
      </c>
      <c r="B273" s="0" t="s">
        <v>271</v>
      </c>
      <c r="C273" s="0" t="s">
        <v>288</v>
      </c>
      <c r="D273" s="0" t="n">
        <v>24</v>
      </c>
    </row>
    <row r="274" customFormat="false" ht="15" hidden="false" customHeight="false" outlineLevel="0" collapsed="false">
      <c r="A274" s="0" t="s">
        <v>225</v>
      </c>
      <c r="B274" s="0" t="s">
        <v>272</v>
      </c>
      <c r="C274" s="0" t="s">
        <v>288</v>
      </c>
      <c r="D274" s="0" t="n">
        <v>0.4</v>
      </c>
    </row>
    <row r="275" customFormat="false" ht="15" hidden="false" customHeight="false" outlineLevel="0" collapsed="false">
      <c r="A275" s="0" t="s">
        <v>225</v>
      </c>
      <c r="B275" s="0" t="s">
        <v>273</v>
      </c>
      <c r="C275" s="0" t="s">
        <v>288</v>
      </c>
      <c r="D275" s="0" t="n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37"/>
  <sheetViews>
    <sheetView showFormulas="false" showGridLines="true" showRowColHeaders="true" showZeros="true" rightToLeft="false" tabSelected="false" showOutlineSymbols="true" defaultGridColor="true" view="normal" topLeftCell="E11" colorId="64" zoomScale="100" zoomScaleNormal="100" zoomScalePageLayoutView="100" workbookViewId="0">
      <selection pane="topLeft" activeCell="F33" activeCellId="0" sqref="F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8.72"/>
    <col collapsed="false" customWidth="true" hidden="false" outlineLevel="0" max="2" min="2" style="0" width="23.57"/>
    <col collapsed="false" customWidth="true" hidden="false" outlineLevel="0" max="3" min="3" style="0" width="21.15"/>
    <col collapsed="false" customWidth="true" hidden="false" outlineLevel="0" max="4" min="4" style="0" width="23.57"/>
    <col collapsed="false" customWidth="true" hidden="false" outlineLevel="0" max="5" min="5" style="0" width="22.43"/>
    <col collapsed="false" customWidth="true" hidden="false" outlineLevel="0" max="6" min="6" style="0" width="23.57"/>
    <col collapsed="false" customWidth="true" hidden="false" outlineLevel="0" max="7" min="7" style="0" width="22.43"/>
    <col collapsed="false" customWidth="true" hidden="false" outlineLevel="0" max="8" min="8" style="0" width="29.29"/>
    <col collapsed="false" customWidth="true" hidden="false" outlineLevel="0" max="9" min="9" style="0" width="22.43"/>
    <col collapsed="false" customWidth="true" hidden="false" outlineLevel="0" max="10" min="10" style="0" width="28.42"/>
    <col collapsed="false" customWidth="true" hidden="false" outlineLevel="0" max="11" min="11" style="0" width="27.29"/>
    <col collapsed="false" customWidth="true" hidden="false" outlineLevel="0" max="12" min="12" style="0" width="17"/>
    <col collapsed="false" customWidth="true" hidden="false" outlineLevel="0" max="13" min="13" style="0" width="6.85"/>
    <col collapsed="false" customWidth="true" hidden="false" outlineLevel="0" max="14" min="14" style="0" width="11.85"/>
    <col collapsed="false" customWidth="true" hidden="false" outlineLevel="0" max="19" min="15" style="0" width="6.85"/>
    <col collapsed="false" customWidth="true" hidden="false" outlineLevel="0" max="48" min="20" style="0" width="7.85"/>
    <col collapsed="false" customWidth="true" hidden="false" outlineLevel="0" max="49" min="49" style="0" width="8.14"/>
    <col collapsed="false" customWidth="true" hidden="false" outlineLevel="0" max="50" min="50" style="0" width="10.71"/>
    <col collapsed="false" customWidth="true" hidden="false" outlineLevel="0" max="52" min="51" style="0" width="7.57"/>
    <col collapsed="false" customWidth="true" hidden="false" outlineLevel="0" max="53" min="53" style="0" width="6.57"/>
    <col collapsed="false" customWidth="true" hidden="false" outlineLevel="0" max="54" min="54" style="0" width="10.57"/>
    <col collapsed="false" customWidth="true" hidden="false" outlineLevel="0" max="56" min="55" style="0" width="7.57"/>
    <col collapsed="false" customWidth="true" hidden="false" outlineLevel="0" max="57" min="57" style="0" width="6.57"/>
    <col collapsed="false" customWidth="true" hidden="false" outlineLevel="0" max="58" min="58" style="0" width="10.57"/>
    <col collapsed="false" customWidth="true" hidden="false" outlineLevel="0" max="60" min="59" style="0" width="7.57"/>
    <col collapsed="false" customWidth="true" hidden="false" outlineLevel="0" max="61" min="61" style="0" width="6.57"/>
    <col collapsed="false" customWidth="true" hidden="false" outlineLevel="0" max="62" min="62" style="0" width="10.57"/>
    <col collapsed="false" customWidth="true" hidden="false" outlineLevel="0" max="64" min="63" style="0" width="7.57"/>
    <col collapsed="false" customWidth="true" hidden="false" outlineLevel="0" max="65" min="65" style="0" width="6.57"/>
    <col collapsed="false" customWidth="true" hidden="false" outlineLevel="0" max="66" min="66" style="0" width="10.57"/>
    <col collapsed="false" customWidth="true" hidden="false" outlineLevel="0" max="68" min="67" style="0" width="7.57"/>
    <col collapsed="false" customWidth="true" hidden="false" outlineLevel="0" max="69" min="69" style="0" width="6.57"/>
    <col collapsed="false" customWidth="true" hidden="false" outlineLevel="0" max="70" min="70" style="0" width="10.57"/>
    <col collapsed="false" customWidth="true" hidden="false" outlineLevel="0" max="72" min="71" style="0" width="7.57"/>
    <col collapsed="false" customWidth="true" hidden="false" outlineLevel="0" max="73" min="73" style="0" width="6.57"/>
    <col collapsed="false" customWidth="true" hidden="false" outlineLevel="0" max="74" min="74" style="0" width="10.57"/>
    <col collapsed="false" customWidth="true" hidden="false" outlineLevel="0" max="76" min="75" style="0" width="7.57"/>
    <col collapsed="false" customWidth="true" hidden="false" outlineLevel="0" max="77" min="77" style="0" width="6.57"/>
    <col collapsed="false" customWidth="true" hidden="false" outlineLevel="0" max="78" min="78" style="0" width="10.57"/>
    <col collapsed="false" customWidth="true" hidden="false" outlineLevel="0" max="80" min="79" style="0" width="7.57"/>
    <col collapsed="false" customWidth="true" hidden="false" outlineLevel="0" max="81" min="81" style="0" width="6.57"/>
    <col collapsed="false" customWidth="true" hidden="false" outlineLevel="0" max="82" min="82" style="0" width="10.57"/>
    <col collapsed="false" customWidth="true" hidden="false" outlineLevel="0" max="84" min="83" style="0" width="7.57"/>
    <col collapsed="false" customWidth="true" hidden="false" outlineLevel="0" max="85" min="85" style="0" width="6.57"/>
    <col collapsed="false" customWidth="true" hidden="false" outlineLevel="0" max="86" min="86" style="0" width="10.57"/>
    <col collapsed="false" customWidth="true" hidden="false" outlineLevel="0" max="88" min="87" style="0" width="7.57"/>
    <col collapsed="false" customWidth="true" hidden="false" outlineLevel="0" max="89" min="89" style="0" width="6.57"/>
    <col collapsed="false" customWidth="true" hidden="false" outlineLevel="0" max="90" min="90" style="0" width="10.57"/>
    <col collapsed="false" customWidth="true" hidden="false" outlineLevel="0" max="92" min="91" style="0" width="7.57"/>
    <col collapsed="false" customWidth="true" hidden="false" outlineLevel="0" max="93" min="93" style="0" width="6.57"/>
    <col collapsed="false" customWidth="true" hidden="false" outlineLevel="0" max="94" min="94" style="0" width="10.57"/>
    <col collapsed="false" customWidth="true" hidden="false" outlineLevel="0" max="96" min="95" style="0" width="7.57"/>
    <col collapsed="false" customWidth="true" hidden="false" outlineLevel="0" max="97" min="97" style="0" width="6.57"/>
    <col collapsed="false" customWidth="true" hidden="false" outlineLevel="0" max="98" min="98" style="0" width="10.57"/>
    <col collapsed="false" customWidth="true" hidden="false" outlineLevel="0" max="100" min="99" style="0" width="7.57"/>
    <col collapsed="false" customWidth="true" hidden="false" outlineLevel="0" max="101" min="101" style="0" width="6.57"/>
    <col collapsed="false" customWidth="true" hidden="false" outlineLevel="0" max="102" min="102" style="0" width="10.57"/>
    <col collapsed="false" customWidth="true" hidden="false" outlineLevel="0" max="104" min="103" style="0" width="7.57"/>
    <col collapsed="false" customWidth="true" hidden="false" outlineLevel="0" max="105" min="105" style="0" width="6.57"/>
    <col collapsed="false" customWidth="true" hidden="false" outlineLevel="0" max="106" min="106" style="0" width="10.57"/>
    <col collapsed="false" customWidth="true" hidden="false" outlineLevel="0" max="108" min="107" style="0" width="7.57"/>
    <col collapsed="false" customWidth="true" hidden="false" outlineLevel="0" max="109" min="109" style="0" width="6.57"/>
    <col collapsed="false" customWidth="true" hidden="false" outlineLevel="0" max="110" min="110" style="0" width="10.57"/>
    <col collapsed="false" customWidth="true" hidden="false" outlineLevel="0" max="112" min="111" style="0" width="7.57"/>
    <col collapsed="false" customWidth="true" hidden="false" outlineLevel="0" max="113" min="113" style="0" width="6.57"/>
    <col collapsed="false" customWidth="true" hidden="false" outlineLevel="0" max="114" min="114" style="0" width="10.57"/>
    <col collapsed="false" customWidth="true" hidden="false" outlineLevel="0" max="116" min="115" style="0" width="7.57"/>
    <col collapsed="false" customWidth="true" hidden="false" outlineLevel="0" max="117" min="117" style="0" width="6.57"/>
    <col collapsed="false" customWidth="true" hidden="false" outlineLevel="0" max="118" min="118" style="0" width="10.57"/>
    <col collapsed="false" customWidth="true" hidden="false" outlineLevel="0" max="120" min="119" style="0" width="7.57"/>
    <col collapsed="false" customWidth="true" hidden="false" outlineLevel="0" max="121" min="121" style="0" width="6.57"/>
    <col collapsed="false" customWidth="true" hidden="false" outlineLevel="0" max="122" min="122" style="0" width="10.57"/>
    <col collapsed="false" customWidth="true" hidden="false" outlineLevel="0" max="124" min="123" style="0" width="7.57"/>
    <col collapsed="false" customWidth="true" hidden="false" outlineLevel="0" max="125" min="125" style="0" width="6.57"/>
    <col collapsed="false" customWidth="true" hidden="false" outlineLevel="0" max="126" min="126" style="0" width="10.57"/>
    <col collapsed="false" customWidth="true" hidden="false" outlineLevel="0" max="128" min="127" style="0" width="7.57"/>
    <col collapsed="false" customWidth="true" hidden="false" outlineLevel="0" max="129" min="129" style="0" width="6.57"/>
    <col collapsed="false" customWidth="true" hidden="false" outlineLevel="0" max="130" min="130" style="0" width="10.57"/>
    <col collapsed="false" customWidth="true" hidden="false" outlineLevel="0" max="132" min="131" style="0" width="7.57"/>
    <col collapsed="false" customWidth="true" hidden="false" outlineLevel="0" max="133" min="133" style="0" width="6.57"/>
    <col collapsed="false" customWidth="true" hidden="false" outlineLevel="0" max="134" min="134" style="0" width="10.57"/>
    <col collapsed="false" customWidth="true" hidden="false" outlineLevel="0" max="136" min="135" style="0" width="7.57"/>
    <col collapsed="false" customWidth="true" hidden="false" outlineLevel="0" max="137" min="137" style="0" width="6.57"/>
    <col collapsed="false" customWidth="true" hidden="false" outlineLevel="0" max="138" min="138" style="0" width="10.57"/>
    <col collapsed="false" customWidth="true" hidden="false" outlineLevel="0" max="140" min="139" style="0" width="7.57"/>
    <col collapsed="false" customWidth="true" hidden="false" outlineLevel="0" max="141" min="141" style="0" width="6.57"/>
    <col collapsed="false" customWidth="true" hidden="false" outlineLevel="0" max="142" min="142" style="0" width="10.57"/>
    <col collapsed="false" customWidth="true" hidden="false" outlineLevel="0" max="144" min="143" style="0" width="7.57"/>
    <col collapsed="false" customWidth="true" hidden="false" outlineLevel="0" max="145" min="145" style="0" width="6.57"/>
    <col collapsed="false" customWidth="true" hidden="false" outlineLevel="0" max="146" min="146" style="0" width="10.57"/>
    <col collapsed="false" customWidth="true" hidden="false" outlineLevel="0" max="148" min="147" style="0" width="7.57"/>
    <col collapsed="false" customWidth="true" hidden="false" outlineLevel="0" max="149" min="149" style="0" width="6.57"/>
    <col collapsed="false" customWidth="true" hidden="false" outlineLevel="0" max="150" min="150" style="0" width="10.57"/>
    <col collapsed="false" customWidth="true" hidden="false" outlineLevel="0" max="152" min="151" style="0" width="7.57"/>
    <col collapsed="false" customWidth="true" hidden="false" outlineLevel="0" max="153" min="153" style="0" width="6.57"/>
    <col collapsed="false" customWidth="true" hidden="false" outlineLevel="0" max="154" min="154" style="0" width="10.57"/>
    <col collapsed="false" customWidth="true" hidden="false" outlineLevel="0" max="156" min="156" style="0" width="7.57"/>
    <col collapsed="false" customWidth="true" hidden="false" outlineLevel="0" max="157" min="157" style="0" width="6.57"/>
    <col collapsed="false" customWidth="true" hidden="false" outlineLevel="0" max="158" min="158" style="0" width="11.57"/>
    <col collapsed="false" customWidth="true" hidden="false" outlineLevel="0" max="160" min="160" style="0" width="7.57"/>
    <col collapsed="false" customWidth="true" hidden="false" outlineLevel="0" max="161" min="161" style="0" width="6.57"/>
    <col collapsed="false" customWidth="true" hidden="false" outlineLevel="0" max="162" min="162" style="0" width="11.57"/>
    <col collapsed="false" customWidth="true" hidden="false" outlineLevel="0" max="164" min="164" style="0" width="7.57"/>
    <col collapsed="false" customWidth="true" hidden="false" outlineLevel="0" max="165" min="165" style="0" width="6.57"/>
    <col collapsed="false" customWidth="true" hidden="false" outlineLevel="0" max="166" min="166" style="0" width="11.57"/>
    <col collapsed="false" customWidth="true" hidden="false" outlineLevel="0" max="168" min="168" style="0" width="7.57"/>
    <col collapsed="false" customWidth="true" hidden="false" outlineLevel="0" max="169" min="169" style="0" width="6.57"/>
    <col collapsed="false" customWidth="true" hidden="false" outlineLevel="0" max="170" min="170" style="0" width="11.57"/>
    <col collapsed="false" customWidth="true" hidden="false" outlineLevel="0" max="171" min="171" style="0" width="5.85"/>
    <col collapsed="false" customWidth="true" hidden="false" outlineLevel="0" max="172" min="172" style="0" width="2.86"/>
    <col collapsed="false" customWidth="true" hidden="false" outlineLevel="0" max="173" min="173" style="0" width="7.57"/>
    <col collapsed="false" customWidth="true" hidden="false" outlineLevel="0" max="174" min="174" style="0" width="6.57"/>
    <col collapsed="false" customWidth="true" hidden="false" outlineLevel="0" max="175" min="175" style="0" width="8.85"/>
    <col collapsed="false" customWidth="true" hidden="false" outlineLevel="0" max="177" min="177" style="0" width="7.57"/>
    <col collapsed="false" customWidth="true" hidden="false" outlineLevel="0" max="178" min="178" style="0" width="6.57"/>
    <col collapsed="false" customWidth="true" hidden="false" outlineLevel="0" max="182" min="180" style="0" width="11.43"/>
    <col collapsed="false" customWidth="true" hidden="false" outlineLevel="0" max="183" min="183" style="0" width="10.71"/>
    <col collapsed="false" customWidth="true" hidden="false" outlineLevel="0" max="184" min="184" style="0" width="6.57"/>
    <col collapsed="false" customWidth="true" hidden="false" outlineLevel="0" max="185" min="185" style="0" width="10.57"/>
    <col collapsed="false" customWidth="true" hidden="false" outlineLevel="0" max="187" min="186" style="0" width="7.57"/>
    <col collapsed="false" customWidth="true" hidden="false" outlineLevel="0" max="188" min="188" style="0" width="6.57"/>
    <col collapsed="false" customWidth="true" hidden="false" outlineLevel="0" max="189" min="189" style="0" width="10.57"/>
    <col collapsed="false" customWidth="true" hidden="false" outlineLevel="0" max="191" min="190" style="0" width="7.57"/>
    <col collapsed="false" customWidth="true" hidden="false" outlineLevel="0" max="192" min="192" style="0" width="6.57"/>
    <col collapsed="false" customWidth="true" hidden="false" outlineLevel="0" max="193" min="193" style="0" width="10.57"/>
    <col collapsed="false" customWidth="true" hidden="false" outlineLevel="0" max="195" min="194" style="0" width="7.57"/>
    <col collapsed="false" customWidth="true" hidden="false" outlineLevel="0" max="196" min="196" style="0" width="6.57"/>
    <col collapsed="false" customWidth="true" hidden="false" outlineLevel="0" max="197" min="197" style="0" width="10.57"/>
    <col collapsed="false" customWidth="true" hidden="false" outlineLevel="0" max="199" min="198" style="0" width="7.57"/>
    <col collapsed="false" customWidth="true" hidden="false" outlineLevel="0" max="200" min="200" style="0" width="6.57"/>
    <col collapsed="false" customWidth="true" hidden="false" outlineLevel="0" max="201" min="201" style="0" width="10.57"/>
    <col collapsed="false" customWidth="true" hidden="false" outlineLevel="0" max="202" min="202" style="0" width="5.85"/>
    <col collapsed="false" customWidth="true" hidden="false" outlineLevel="0" max="203" min="203" style="0" width="2.86"/>
    <col collapsed="false" customWidth="true" hidden="false" outlineLevel="0" max="204" min="204" style="0" width="7.57"/>
    <col collapsed="false" customWidth="true" hidden="false" outlineLevel="0" max="205" min="205" style="0" width="6.57"/>
    <col collapsed="false" customWidth="true" hidden="false" outlineLevel="0" max="206" min="206" style="0" width="8.85"/>
    <col collapsed="false" customWidth="true" hidden="false" outlineLevel="0" max="208" min="208" style="0" width="7.57"/>
    <col collapsed="false" customWidth="true" hidden="false" outlineLevel="0" max="209" min="209" style="0" width="6.57"/>
    <col collapsed="false" customWidth="true" hidden="false" outlineLevel="0" max="210" min="210" style="0" width="11.43"/>
    <col collapsed="false" customWidth="true" hidden="false" outlineLevel="0" max="211" min="211" style="0" width="8.85"/>
    <col collapsed="false" customWidth="true" hidden="false" outlineLevel="0" max="216" min="213" style="0" width="11.43"/>
    <col collapsed="false" customWidth="true" hidden="false" outlineLevel="0" max="217" min="217" style="0" width="10.71"/>
    <col collapsed="false" customWidth="true" hidden="false" outlineLevel="0" max="218" min="218" style="0" width="7.57"/>
    <col collapsed="false" customWidth="true" hidden="false" outlineLevel="0" max="219" min="219" style="0" width="6.57"/>
    <col collapsed="false" customWidth="true" hidden="false" outlineLevel="0" max="220" min="220" style="0" width="10.57"/>
    <col collapsed="false" customWidth="true" hidden="false" outlineLevel="0" max="221" min="221" style="0" width="8.85"/>
    <col collapsed="false" customWidth="true" hidden="false" outlineLevel="0" max="222" min="222" style="0" width="12.57"/>
    <col collapsed="false" customWidth="true" hidden="false" outlineLevel="0" max="223" min="223" style="0" width="9.57"/>
    <col collapsed="false" customWidth="true" hidden="false" outlineLevel="0" max="224" min="224" style="0" width="7.57"/>
    <col collapsed="false" customWidth="true" hidden="false" outlineLevel="0" max="225" min="225" style="0" width="6.57"/>
    <col collapsed="false" customWidth="true" hidden="false" outlineLevel="0" max="226" min="226" style="0" width="10.57"/>
    <col collapsed="false" customWidth="true" hidden="false" outlineLevel="0" max="227" min="227" style="0" width="8.85"/>
    <col collapsed="false" customWidth="true" hidden="false" outlineLevel="0" max="228" min="228" style="0" width="12.57"/>
    <col collapsed="false" customWidth="true" hidden="false" outlineLevel="0" max="229" min="229" style="0" width="9.57"/>
    <col collapsed="false" customWidth="true" hidden="false" outlineLevel="0" max="230" min="230" style="0" width="7.57"/>
    <col collapsed="false" customWidth="true" hidden="false" outlineLevel="0" max="231" min="231" style="0" width="6.57"/>
    <col collapsed="false" customWidth="true" hidden="false" outlineLevel="0" max="232" min="232" style="0" width="10.57"/>
    <col collapsed="false" customWidth="true" hidden="false" outlineLevel="0" max="233" min="233" style="0" width="8.85"/>
    <col collapsed="false" customWidth="true" hidden="false" outlineLevel="0" max="234" min="234" style="0" width="12.57"/>
    <col collapsed="false" customWidth="true" hidden="false" outlineLevel="0" max="235" min="235" style="0" width="9.57"/>
    <col collapsed="false" customWidth="true" hidden="false" outlineLevel="0" max="236" min="236" style="0" width="7.57"/>
    <col collapsed="false" customWidth="true" hidden="false" outlineLevel="0" max="237" min="237" style="0" width="6.57"/>
    <col collapsed="false" customWidth="true" hidden="false" outlineLevel="0" max="238" min="238" style="0" width="11.43"/>
    <col collapsed="false" customWidth="true" hidden="false" outlineLevel="0" max="239" min="239" style="0" width="8.85"/>
    <col collapsed="false" customWidth="true" hidden="false" outlineLevel="0" max="240" min="240" style="0" width="12.57"/>
    <col collapsed="false" customWidth="true" hidden="false" outlineLevel="0" max="241" min="241" style="0" width="9.57"/>
    <col collapsed="false" customWidth="true" hidden="false" outlineLevel="0" max="242" min="242" style="0" width="7.57"/>
    <col collapsed="false" customWidth="true" hidden="false" outlineLevel="0" max="243" min="243" style="0" width="6.57"/>
    <col collapsed="false" customWidth="true" hidden="false" outlineLevel="0" max="244" min="244" style="0" width="10.57"/>
    <col collapsed="false" customWidth="true" hidden="false" outlineLevel="0" max="245" min="245" style="0" width="8.85"/>
    <col collapsed="false" customWidth="true" hidden="false" outlineLevel="0" max="246" min="246" style="0" width="12.57"/>
    <col collapsed="false" customWidth="true" hidden="false" outlineLevel="0" max="247" min="247" style="0" width="9.57"/>
    <col collapsed="false" customWidth="true" hidden="false" outlineLevel="0" max="248" min="248" style="0" width="7.57"/>
    <col collapsed="false" customWidth="true" hidden="false" outlineLevel="0" max="249" min="249" style="0" width="6.57"/>
    <col collapsed="false" customWidth="true" hidden="false" outlineLevel="0" max="250" min="250" style="0" width="8.85"/>
    <col collapsed="false" customWidth="true" hidden="false" outlineLevel="0" max="253" min="251" style="0" width="7.57"/>
    <col collapsed="false" customWidth="true" hidden="false" outlineLevel="0" max="254" min="254" style="0" width="6.57"/>
    <col collapsed="false" customWidth="true" hidden="false" outlineLevel="0" max="255" min="255" style="0" width="10.57"/>
    <col collapsed="false" customWidth="true" hidden="false" outlineLevel="0" max="256" min="256" style="0" width="8.85"/>
    <col collapsed="false" customWidth="true" hidden="false" outlineLevel="0" max="257" min="257" style="0" width="12.57"/>
    <col collapsed="false" customWidth="true" hidden="false" outlineLevel="0" max="258" min="258" style="0" width="9.57"/>
    <col collapsed="false" customWidth="true" hidden="false" outlineLevel="0" max="259" min="259" style="0" width="7.57"/>
    <col collapsed="false" customWidth="true" hidden="false" outlineLevel="0" max="260" min="260" style="0" width="6.57"/>
    <col collapsed="false" customWidth="true" hidden="false" outlineLevel="0" max="261" min="261" style="0" width="10.57"/>
    <col collapsed="false" customWidth="true" hidden="false" outlineLevel="0" max="262" min="262" style="0" width="8.85"/>
    <col collapsed="false" customWidth="true" hidden="false" outlineLevel="0" max="263" min="263" style="0" width="12.57"/>
    <col collapsed="false" customWidth="true" hidden="false" outlineLevel="0" max="264" min="264" style="0" width="9.57"/>
    <col collapsed="false" customWidth="true" hidden="false" outlineLevel="0" max="265" min="265" style="0" width="7.57"/>
    <col collapsed="false" customWidth="true" hidden="false" outlineLevel="0" max="266" min="266" style="0" width="6.57"/>
    <col collapsed="false" customWidth="true" hidden="false" outlineLevel="0" max="267" min="267" style="0" width="10.57"/>
    <col collapsed="false" customWidth="true" hidden="false" outlineLevel="0" max="268" min="268" style="0" width="8.85"/>
    <col collapsed="false" customWidth="true" hidden="false" outlineLevel="0" max="269" min="269" style="0" width="12.57"/>
    <col collapsed="false" customWidth="true" hidden="false" outlineLevel="0" max="270" min="270" style="0" width="9.57"/>
    <col collapsed="false" customWidth="true" hidden="false" outlineLevel="0" max="271" min="271" style="0" width="7.57"/>
    <col collapsed="false" customWidth="true" hidden="false" outlineLevel="0" max="272" min="272" style="0" width="6.57"/>
    <col collapsed="false" customWidth="true" hidden="false" outlineLevel="0" max="273" min="273" style="0" width="10.57"/>
    <col collapsed="false" customWidth="true" hidden="false" outlineLevel="0" max="274" min="274" style="0" width="8.85"/>
    <col collapsed="false" customWidth="true" hidden="false" outlineLevel="0" max="275" min="275" style="0" width="12.57"/>
    <col collapsed="false" customWidth="true" hidden="false" outlineLevel="0" max="276" min="276" style="0" width="9.57"/>
    <col collapsed="false" customWidth="true" hidden="false" outlineLevel="0" max="277" min="277" style="0" width="7.57"/>
    <col collapsed="false" customWidth="true" hidden="false" outlineLevel="0" max="278" min="278" style="0" width="6.57"/>
    <col collapsed="false" customWidth="true" hidden="false" outlineLevel="0" max="279" min="279" style="0" width="10.57"/>
    <col collapsed="false" customWidth="true" hidden="false" outlineLevel="0" max="280" min="280" style="0" width="8.85"/>
    <col collapsed="false" customWidth="true" hidden="false" outlineLevel="0" max="281" min="281" style="0" width="12.57"/>
    <col collapsed="false" customWidth="true" hidden="false" outlineLevel="0" max="282" min="282" style="0" width="9.57"/>
    <col collapsed="false" customWidth="true" hidden="false" outlineLevel="0" max="283" min="283" style="0" width="7.57"/>
    <col collapsed="false" customWidth="true" hidden="false" outlineLevel="0" max="284" min="284" style="0" width="6.57"/>
    <col collapsed="false" customWidth="true" hidden="false" outlineLevel="0" max="285" min="285" style="0" width="11.57"/>
    <col collapsed="false" customWidth="true" hidden="false" outlineLevel="0" max="286" min="286" style="0" width="6.57"/>
    <col collapsed="false" customWidth="true" hidden="false" outlineLevel="0" max="287" min="287" style="0" width="12.57"/>
    <col collapsed="false" customWidth="true" hidden="false" outlineLevel="0" max="288" min="288" style="0" width="9.57"/>
    <col collapsed="false" customWidth="true" hidden="false" outlineLevel="0" max="289" min="289" style="0" width="7.57"/>
    <col collapsed="false" customWidth="true" hidden="false" outlineLevel="0" max="290" min="290" style="0" width="6.57"/>
    <col collapsed="false" customWidth="true" hidden="false" outlineLevel="0" max="291" min="291" style="0" width="10.57"/>
    <col collapsed="false" customWidth="true" hidden="false" outlineLevel="0" max="292" min="292" style="0" width="8.85"/>
    <col collapsed="false" customWidth="true" hidden="false" outlineLevel="0" max="293" min="293" style="0" width="12.57"/>
    <col collapsed="false" customWidth="true" hidden="false" outlineLevel="0" max="294" min="294" style="0" width="9.57"/>
    <col collapsed="false" customWidth="true" hidden="false" outlineLevel="0" max="295" min="295" style="0" width="7.57"/>
    <col collapsed="false" customWidth="true" hidden="false" outlineLevel="0" max="296" min="296" style="0" width="6.57"/>
    <col collapsed="false" customWidth="true" hidden="false" outlineLevel="0" max="297" min="297" style="0" width="11.57"/>
    <col collapsed="false" customWidth="true" hidden="false" outlineLevel="0" max="298" min="298" style="0" width="6.57"/>
    <col collapsed="false" customWidth="true" hidden="false" outlineLevel="0" max="299" min="299" style="0" width="12.57"/>
    <col collapsed="false" customWidth="true" hidden="false" outlineLevel="0" max="300" min="300" style="0" width="9.71"/>
    <col collapsed="false" customWidth="true" hidden="false" outlineLevel="0" max="301" min="301" style="0" width="2.86"/>
    <col collapsed="false" customWidth="true" hidden="false" outlineLevel="0" max="302" min="302" style="0" width="7.57"/>
    <col collapsed="false" customWidth="true" hidden="false" outlineLevel="0" max="303" min="303" style="0" width="6.57"/>
    <col collapsed="false" customWidth="true" hidden="false" outlineLevel="0" max="305" min="304" style="0" width="8.85"/>
    <col collapsed="false" customWidth="true" hidden="false" outlineLevel="0" max="306" min="306" style="0" width="12.57"/>
    <col collapsed="false" customWidth="true" hidden="false" outlineLevel="0" max="307" min="307" style="0" width="10.71"/>
  </cols>
  <sheetData>
    <row r="1" customFormat="false" ht="15" hidden="false" customHeight="false" outlineLevel="0" collapsed="false">
      <c r="A1" s="0" t="s">
        <v>45</v>
      </c>
      <c r="B1" s="0" t="s">
        <v>46</v>
      </c>
      <c r="C1" s="0" t="s">
        <v>47</v>
      </c>
      <c r="D1" s="0" t="s">
        <v>48</v>
      </c>
      <c r="E1" s="0" t="s">
        <v>49</v>
      </c>
      <c r="F1" s="0" t="s">
        <v>50</v>
      </c>
      <c r="G1" s="0" t="s">
        <v>3</v>
      </c>
      <c r="H1" s="0" t="s">
        <v>4</v>
      </c>
      <c r="I1" s="0" t="s">
        <v>5</v>
      </c>
      <c r="J1" s="0" t="s">
        <v>5</v>
      </c>
      <c r="K1" s="0" t="s">
        <v>4</v>
      </c>
      <c r="L1" s="0" t="s">
        <v>6</v>
      </c>
      <c r="M1" s="0" t="s">
        <v>4</v>
      </c>
      <c r="N1" s="0" t="s">
        <v>7</v>
      </c>
      <c r="O1" s="0" t="s">
        <v>4</v>
      </c>
      <c r="P1" s="0" t="s">
        <v>8</v>
      </c>
      <c r="Q1" s="0" t="s">
        <v>4</v>
      </c>
      <c r="R1" s="0" t="s">
        <v>9</v>
      </c>
      <c r="S1" s="0" t="s">
        <v>10</v>
      </c>
    </row>
    <row r="2" customFormat="false" ht="15" hidden="false" customHeight="false" outlineLevel="0" collapsed="false">
      <c r="A2" s="0" t="s">
        <v>51</v>
      </c>
      <c r="B2" s="0" t="s">
        <v>52</v>
      </c>
      <c r="C2" s="0" t="s">
        <v>53</v>
      </c>
      <c r="D2" s="0" t="s">
        <v>54</v>
      </c>
      <c r="E2" s="0" t="n">
        <v>2030</v>
      </c>
      <c r="G2" s="0" t="n">
        <v>5</v>
      </c>
      <c r="H2" s="0" t="s">
        <v>55</v>
      </c>
      <c r="I2" s="0" t="n">
        <v>1040</v>
      </c>
      <c r="J2" s="0" t="n">
        <f aca="false">I2*1000</f>
        <v>1040000</v>
      </c>
      <c r="K2" s="0" t="s">
        <v>56</v>
      </c>
      <c r="L2" s="0" t="n">
        <v>12600</v>
      </c>
      <c r="M2" s="0" t="s">
        <v>56</v>
      </c>
      <c r="N2" s="0" t="n">
        <v>1.35</v>
      </c>
      <c r="O2" s="0" t="s">
        <v>56</v>
      </c>
      <c r="P2" s="0" t="n">
        <v>30</v>
      </c>
      <c r="Q2" s="0" t="s">
        <v>55</v>
      </c>
      <c r="R2" s="0" t="n">
        <v>20</v>
      </c>
      <c r="S2" s="0" t="n">
        <v>7</v>
      </c>
    </row>
    <row r="3" customFormat="false" ht="15" hidden="false" customHeight="false" outlineLevel="0" collapsed="false">
      <c r="A3" s="0" t="s">
        <v>51</v>
      </c>
      <c r="B3" s="0" t="s">
        <v>52</v>
      </c>
      <c r="C3" s="0" t="s">
        <v>53</v>
      </c>
      <c r="D3" s="0" t="s">
        <v>54</v>
      </c>
      <c r="E3" s="0" t="n">
        <v>2040</v>
      </c>
      <c r="G3" s="0" t="n">
        <v>5.5</v>
      </c>
      <c r="H3" s="0" t="s">
        <v>55</v>
      </c>
      <c r="I3" s="0" t="n">
        <v>980</v>
      </c>
      <c r="J3" s="0" t="n">
        <f aca="false">I3*1000</f>
        <v>980000</v>
      </c>
      <c r="K3" s="0" t="s">
        <v>56</v>
      </c>
      <c r="L3" s="0" t="n">
        <v>11592</v>
      </c>
      <c r="M3" s="0" t="s">
        <v>56</v>
      </c>
      <c r="N3" s="0" t="n">
        <v>1.24</v>
      </c>
      <c r="O3" s="0" t="s">
        <v>56</v>
      </c>
      <c r="P3" s="0" t="n">
        <v>30</v>
      </c>
      <c r="Q3" s="0" t="s">
        <v>55</v>
      </c>
      <c r="R3" s="0" t="n">
        <v>20</v>
      </c>
      <c r="S3" s="0" t="n">
        <v>7</v>
      </c>
    </row>
    <row r="4" customFormat="false" ht="15" hidden="false" customHeight="false" outlineLevel="0" collapsed="false">
      <c r="A4" s="0" t="s">
        <v>51</v>
      </c>
      <c r="B4" s="0" t="s">
        <v>52</v>
      </c>
      <c r="C4" s="0" t="s">
        <v>53</v>
      </c>
      <c r="D4" s="0" t="s">
        <v>54</v>
      </c>
      <c r="E4" s="0" t="n">
        <v>2050</v>
      </c>
      <c r="G4" s="0" t="n">
        <v>6</v>
      </c>
      <c r="H4" s="0" t="s">
        <v>55</v>
      </c>
      <c r="I4" s="0" t="n">
        <v>960</v>
      </c>
      <c r="J4" s="0" t="n">
        <f aca="false">I4*1000</f>
        <v>960000</v>
      </c>
      <c r="K4" s="0" t="s">
        <v>56</v>
      </c>
      <c r="L4" s="0" t="n">
        <v>11340</v>
      </c>
      <c r="M4" s="0" t="s">
        <v>56</v>
      </c>
      <c r="N4" s="0" t="n">
        <v>1.22</v>
      </c>
      <c r="O4" s="0" t="s">
        <v>56</v>
      </c>
      <c r="P4" s="0" t="n">
        <v>30</v>
      </c>
      <c r="Q4" s="0" t="s">
        <v>55</v>
      </c>
      <c r="R4" s="0" t="n">
        <v>20</v>
      </c>
      <c r="S4" s="0" t="n">
        <v>7</v>
      </c>
    </row>
    <row r="5" customFormat="false" ht="15" hidden="false" customHeight="false" outlineLevel="0" collapsed="false">
      <c r="A5" s="0" t="s">
        <v>57</v>
      </c>
      <c r="B5" s="0" t="s">
        <v>52</v>
      </c>
      <c r="C5" s="0" t="s">
        <v>53</v>
      </c>
      <c r="D5" s="0" t="s">
        <v>54</v>
      </c>
      <c r="E5" s="0" t="n">
        <v>2030</v>
      </c>
      <c r="G5" s="0" t="n">
        <v>15</v>
      </c>
      <c r="H5" s="0" t="s">
        <v>58</v>
      </c>
      <c r="I5" s="0" t="n">
        <v>1930</v>
      </c>
      <c r="J5" s="0" t="n">
        <f aca="false">I5*1000</f>
        <v>1930000</v>
      </c>
      <c r="K5" s="0" t="s">
        <v>59</v>
      </c>
      <c r="L5" s="0" t="n">
        <v>36053</v>
      </c>
      <c r="M5" s="0" t="s">
        <v>59</v>
      </c>
      <c r="N5" s="0" t="n">
        <v>2.7</v>
      </c>
      <c r="O5" s="0" t="s">
        <v>59</v>
      </c>
      <c r="P5" s="0" t="n">
        <v>30</v>
      </c>
      <c r="Q5" s="0" t="s">
        <v>58</v>
      </c>
      <c r="R5" s="0" t="n">
        <v>20</v>
      </c>
      <c r="S5" s="0" t="n">
        <v>7</v>
      </c>
    </row>
    <row r="6" customFormat="false" ht="15" hidden="false" customHeight="false" outlineLevel="0" collapsed="false">
      <c r="A6" s="0" t="s">
        <v>57</v>
      </c>
      <c r="B6" s="0" t="s">
        <v>52</v>
      </c>
      <c r="C6" s="0" t="s">
        <v>53</v>
      </c>
      <c r="D6" s="0" t="s">
        <v>54</v>
      </c>
      <c r="E6" s="0" t="n">
        <v>2040</v>
      </c>
      <c r="G6" s="0" t="n">
        <v>18</v>
      </c>
      <c r="H6" s="0" t="s">
        <v>58</v>
      </c>
      <c r="I6" s="0" t="n">
        <v>1810</v>
      </c>
      <c r="J6" s="0" t="n">
        <f aca="false">I6*1000</f>
        <v>1810000</v>
      </c>
      <c r="K6" s="0" t="s">
        <v>59</v>
      </c>
      <c r="L6" s="0" t="n">
        <v>33169</v>
      </c>
      <c r="M6" s="0" t="s">
        <v>59</v>
      </c>
      <c r="N6" s="0" t="n">
        <v>2.5</v>
      </c>
      <c r="O6" s="0" t="s">
        <v>59</v>
      </c>
      <c r="P6" s="0" t="n">
        <v>30</v>
      </c>
      <c r="Q6" s="0" t="s">
        <v>58</v>
      </c>
      <c r="R6" s="0" t="n">
        <v>20</v>
      </c>
      <c r="S6" s="0" t="n">
        <v>7</v>
      </c>
    </row>
    <row r="7" customFormat="false" ht="15" hidden="false" customHeight="false" outlineLevel="0" collapsed="false">
      <c r="A7" s="0" t="s">
        <v>57</v>
      </c>
      <c r="B7" s="0" t="s">
        <v>52</v>
      </c>
      <c r="C7" s="0" t="s">
        <v>53</v>
      </c>
      <c r="D7" s="0" t="s">
        <v>54</v>
      </c>
      <c r="E7" s="0" t="n">
        <v>2050</v>
      </c>
      <c r="G7" s="0" t="n">
        <v>20</v>
      </c>
      <c r="H7" s="0" t="s">
        <v>58</v>
      </c>
      <c r="I7" s="0" t="n">
        <v>1780</v>
      </c>
      <c r="J7" s="0" t="n">
        <f aca="false">I7*1000</f>
        <v>1780000</v>
      </c>
      <c r="K7" s="0" t="s">
        <v>59</v>
      </c>
      <c r="L7" s="0" t="n">
        <v>32448</v>
      </c>
      <c r="M7" s="0" t="s">
        <v>59</v>
      </c>
      <c r="N7" s="0" t="n">
        <v>2.4</v>
      </c>
      <c r="O7" s="0" t="s">
        <v>59</v>
      </c>
      <c r="P7" s="0" t="n">
        <v>30</v>
      </c>
      <c r="Q7" s="0" t="s">
        <v>58</v>
      </c>
      <c r="R7" s="0" t="n">
        <v>20</v>
      </c>
      <c r="S7" s="0" t="n">
        <v>7</v>
      </c>
    </row>
    <row r="8" customFormat="false" ht="15" hidden="false" customHeight="false" outlineLevel="0" collapsed="false">
      <c r="A8" s="5" t="s">
        <v>60</v>
      </c>
      <c r="B8" s="0" t="s">
        <v>52</v>
      </c>
      <c r="C8" s="0" t="s">
        <v>53</v>
      </c>
      <c r="D8" s="0" t="s">
        <v>54</v>
      </c>
      <c r="E8" s="0" t="n">
        <v>2030</v>
      </c>
      <c r="G8" s="0" t="n">
        <v>0.006</v>
      </c>
      <c r="H8" s="0" t="s">
        <v>61</v>
      </c>
      <c r="I8" s="0" t="n">
        <v>870</v>
      </c>
      <c r="J8" s="0" t="n">
        <f aca="false">I8*1000</f>
        <v>870000</v>
      </c>
      <c r="K8" s="0" t="s">
        <v>62</v>
      </c>
      <c r="L8" s="0" t="n">
        <v>10815</v>
      </c>
      <c r="M8" s="0" t="s">
        <v>62</v>
      </c>
      <c r="N8" s="0" t="s">
        <v>63</v>
      </c>
      <c r="P8" s="0" t="n">
        <v>40</v>
      </c>
      <c r="Q8" s="0" t="s">
        <v>61</v>
      </c>
      <c r="R8" s="0" t="n">
        <v>20</v>
      </c>
      <c r="S8" s="0" t="n">
        <v>7</v>
      </c>
    </row>
    <row r="9" customFormat="false" ht="15" hidden="false" customHeight="false" outlineLevel="0" collapsed="false">
      <c r="A9" s="5" t="s">
        <v>60</v>
      </c>
      <c r="B9" s="0" t="s">
        <v>52</v>
      </c>
      <c r="C9" s="0" t="s">
        <v>53</v>
      </c>
      <c r="D9" s="0" t="s">
        <v>54</v>
      </c>
      <c r="E9" s="0" t="n">
        <v>2050</v>
      </c>
      <c r="G9" s="0" t="n">
        <v>0.006</v>
      </c>
      <c r="H9" s="0" t="s">
        <v>61</v>
      </c>
      <c r="I9" s="0" t="n">
        <v>590</v>
      </c>
      <c r="J9" s="0" t="n">
        <f aca="false">I9*1000</f>
        <v>590000</v>
      </c>
      <c r="K9" s="0" t="s">
        <v>62</v>
      </c>
      <c r="L9" s="0" t="n">
        <v>9135</v>
      </c>
      <c r="M9" s="0" t="s">
        <v>62</v>
      </c>
      <c r="N9" s="0" t="s">
        <v>63</v>
      </c>
      <c r="P9" s="0" t="n">
        <v>40</v>
      </c>
      <c r="Q9" s="0" t="s">
        <v>61</v>
      </c>
      <c r="R9" s="0" t="n">
        <v>20</v>
      </c>
      <c r="S9" s="0" t="n">
        <v>7</v>
      </c>
    </row>
    <row r="10" customFormat="false" ht="15" hidden="false" customHeight="false" outlineLevel="0" collapsed="false">
      <c r="A10" s="5" t="s">
        <v>64</v>
      </c>
      <c r="B10" s="0" t="s">
        <v>52</v>
      </c>
      <c r="C10" s="0" t="s">
        <v>53</v>
      </c>
      <c r="D10" s="0" t="s">
        <v>54</v>
      </c>
      <c r="E10" s="0" t="n">
        <v>2030</v>
      </c>
      <c r="G10" s="0" t="n">
        <v>0.1</v>
      </c>
      <c r="H10" s="0" t="s">
        <v>65</v>
      </c>
      <c r="I10" s="0" t="n">
        <v>630</v>
      </c>
      <c r="J10" s="0" t="n">
        <f aca="false">I10*1000</f>
        <v>630000</v>
      </c>
      <c r="K10" s="0" t="s">
        <v>66</v>
      </c>
      <c r="L10" s="0" t="n">
        <v>9240</v>
      </c>
      <c r="M10" s="0" t="s">
        <v>66</v>
      </c>
      <c r="N10" s="0" t="s">
        <v>63</v>
      </c>
      <c r="P10" s="0" t="n">
        <v>40</v>
      </c>
      <c r="Q10" s="0" t="s">
        <v>65</v>
      </c>
      <c r="R10" s="0" t="n">
        <v>20</v>
      </c>
      <c r="S10" s="0" t="n">
        <v>7</v>
      </c>
    </row>
    <row r="11" customFormat="false" ht="15" hidden="false" customHeight="false" outlineLevel="0" collapsed="false">
      <c r="A11" s="5" t="s">
        <v>64</v>
      </c>
      <c r="B11" s="0" t="s">
        <v>52</v>
      </c>
      <c r="C11" s="0" t="s">
        <v>53</v>
      </c>
      <c r="D11" s="0" t="s">
        <v>54</v>
      </c>
      <c r="E11" s="0" t="n">
        <v>2050</v>
      </c>
      <c r="G11" s="0" t="n">
        <v>0.1</v>
      </c>
      <c r="H11" s="0" t="s">
        <v>65</v>
      </c>
      <c r="I11" s="0" t="n">
        <v>490</v>
      </c>
      <c r="J11" s="0" t="n">
        <f aca="false">I11*1000</f>
        <v>490000</v>
      </c>
      <c r="K11" s="0" t="s">
        <v>66</v>
      </c>
      <c r="L11" s="0" t="n">
        <v>7810</v>
      </c>
      <c r="M11" s="0" t="s">
        <v>66</v>
      </c>
      <c r="N11" s="0" t="s">
        <v>63</v>
      </c>
      <c r="P11" s="0" t="n">
        <v>40</v>
      </c>
      <c r="Q11" s="0" t="s">
        <v>65</v>
      </c>
      <c r="R11" s="0" t="n">
        <v>20</v>
      </c>
      <c r="S11" s="0" t="n">
        <v>7</v>
      </c>
    </row>
    <row r="12" customFormat="false" ht="15" hidden="false" customHeight="false" outlineLevel="0" collapsed="false">
      <c r="A12" s="0" t="s">
        <v>67</v>
      </c>
      <c r="B12" s="0" t="s">
        <v>52</v>
      </c>
      <c r="C12" s="0" t="s">
        <v>53</v>
      </c>
      <c r="D12" s="0" t="s">
        <v>54</v>
      </c>
      <c r="E12" s="0" t="n">
        <v>2030</v>
      </c>
      <c r="G12" s="0" t="n">
        <v>8</v>
      </c>
      <c r="H12" s="0" t="s">
        <v>68</v>
      </c>
      <c r="I12" s="0" t="n">
        <v>380</v>
      </c>
      <c r="J12" s="0" t="n">
        <f aca="false">I12*1000</f>
        <v>380000</v>
      </c>
      <c r="K12" s="0" t="s">
        <v>69</v>
      </c>
      <c r="L12" s="0" t="n">
        <v>7250</v>
      </c>
      <c r="M12" s="0" t="s">
        <v>69</v>
      </c>
      <c r="N12" s="0" t="s">
        <v>63</v>
      </c>
      <c r="P12" s="0" t="n">
        <v>40</v>
      </c>
      <c r="Q12" s="0" t="s">
        <v>68</v>
      </c>
      <c r="R12" s="0" t="n">
        <v>20</v>
      </c>
      <c r="S12" s="0" t="n">
        <v>7</v>
      </c>
    </row>
    <row r="13" customFormat="false" ht="15" hidden="false" customHeight="false" outlineLevel="0" collapsed="false">
      <c r="A13" s="0" t="s">
        <v>67</v>
      </c>
      <c r="B13" s="0" t="s">
        <v>52</v>
      </c>
      <c r="C13" s="0" t="s">
        <v>53</v>
      </c>
      <c r="D13" s="0" t="s">
        <v>54</v>
      </c>
      <c r="E13" s="0" t="n">
        <v>2040</v>
      </c>
      <c r="G13" s="0" t="n">
        <v>8</v>
      </c>
      <c r="H13" s="0" t="s">
        <v>68</v>
      </c>
      <c r="I13" s="0" t="n">
        <v>330</v>
      </c>
      <c r="J13" s="0" t="n">
        <f aca="false">I13*1000</f>
        <v>330000</v>
      </c>
      <c r="K13" s="0" t="s">
        <v>69</v>
      </c>
      <c r="L13" s="0" t="n">
        <v>6625</v>
      </c>
      <c r="M13" s="0" t="s">
        <v>69</v>
      </c>
      <c r="N13" s="0" t="s">
        <v>63</v>
      </c>
      <c r="P13" s="0" t="n">
        <v>40</v>
      </c>
      <c r="Q13" s="0" t="s">
        <v>68</v>
      </c>
      <c r="R13" s="0" t="n">
        <v>20</v>
      </c>
      <c r="S13" s="0" t="n">
        <v>7</v>
      </c>
    </row>
    <row r="14" customFormat="false" ht="15" hidden="false" customHeight="false" outlineLevel="0" collapsed="false">
      <c r="A14" s="0" t="s">
        <v>67</v>
      </c>
      <c r="B14" s="0" t="s">
        <v>52</v>
      </c>
      <c r="C14" s="0" t="s">
        <v>53</v>
      </c>
      <c r="D14" s="0" t="s">
        <v>54</v>
      </c>
      <c r="E14" s="0" t="n">
        <v>2050</v>
      </c>
      <c r="G14" s="0" t="n">
        <v>8</v>
      </c>
      <c r="H14" s="0" t="s">
        <v>68</v>
      </c>
      <c r="I14" s="0" t="n">
        <v>300</v>
      </c>
      <c r="J14" s="0" t="n">
        <f aca="false">I14*1000</f>
        <v>300000</v>
      </c>
      <c r="K14" s="0" t="s">
        <v>69</v>
      </c>
      <c r="L14" s="0" t="n">
        <v>6250</v>
      </c>
      <c r="M14" s="0" t="s">
        <v>69</v>
      </c>
      <c r="N14" s="0" t="s">
        <v>63</v>
      </c>
      <c r="P14" s="0" t="n">
        <v>40</v>
      </c>
      <c r="Q14" s="0" t="s">
        <v>68</v>
      </c>
      <c r="R14" s="0" t="n">
        <v>20</v>
      </c>
      <c r="S14" s="0" t="n">
        <v>7</v>
      </c>
    </row>
    <row r="15" customFormat="false" ht="15" hidden="false" customHeight="false" outlineLevel="0" collapsed="false">
      <c r="A15" s="5" t="s">
        <v>70</v>
      </c>
      <c r="B15" s="0" t="s">
        <v>52</v>
      </c>
      <c r="C15" s="0" t="s">
        <v>53</v>
      </c>
      <c r="D15" s="0" t="s">
        <v>54</v>
      </c>
      <c r="E15" s="0" t="n">
        <v>2030</v>
      </c>
      <c r="G15" s="0" t="n">
        <v>150</v>
      </c>
      <c r="H15" s="0" t="s">
        <v>71</v>
      </c>
      <c r="I15" s="0" t="n">
        <v>4040</v>
      </c>
      <c r="J15" s="0" t="n">
        <f aca="false">I15*1000</f>
        <v>4040000</v>
      </c>
      <c r="K15" s="0" t="s">
        <v>72</v>
      </c>
      <c r="L15" s="0" t="n">
        <v>68680</v>
      </c>
      <c r="M15" s="0" t="s">
        <v>72</v>
      </c>
      <c r="N15" s="0" t="s">
        <v>63</v>
      </c>
      <c r="P15" s="0" t="n">
        <v>30</v>
      </c>
      <c r="Q15" s="0" t="s">
        <v>73</v>
      </c>
      <c r="R15" s="0" t="n">
        <v>20</v>
      </c>
      <c r="S15" s="0" t="n">
        <v>7</v>
      </c>
    </row>
    <row r="16" customFormat="false" ht="15" hidden="false" customHeight="false" outlineLevel="0" collapsed="false">
      <c r="A16" s="5" t="s">
        <v>70</v>
      </c>
      <c r="B16" s="0" t="s">
        <v>52</v>
      </c>
      <c r="C16" s="0" t="s">
        <v>53</v>
      </c>
      <c r="D16" s="0" t="s">
        <v>54</v>
      </c>
      <c r="E16" s="0" t="n">
        <v>2040</v>
      </c>
      <c r="G16" s="0" t="n">
        <v>150</v>
      </c>
      <c r="H16" s="0" t="s">
        <v>71</v>
      </c>
      <c r="I16" s="0" t="n">
        <v>3630</v>
      </c>
      <c r="J16" s="0" t="n">
        <f aca="false">I16*1000</f>
        <v>3630000</v>
      </c>
      <c r="K16" s="0" t="s">
        <v>72</v>
      </c>
      <c r="L16" s="0" t="n">
        <v>61710</v>
      </c>
      <c r="M16" s="0" t="s">
        <v>72</v>
      </c>
      <c r="N16" s="0" t="s">
        <v>63</v>
      </c>
      <c r="P16" s="0" t="n">
        <v>30</v>
      </c>
      <c r="Q16" s="0" t="s">
        <v>74</v>
      </c>
      <c r="R16" s="0" t="n">
        <v>20</v>
      </c>
      <c r="S16" s="0" t="n">
        <v>7</v>
      </c>
    </row>
    <row r="17" customFormat="false" ht="15" hidden="false" customHeight="false" outlineLevel="0" collapsed="false">
      <c r="A17" s="5" t="s">
        <v>70</v>
      </c>
      <c r="B17" s="0" t="s">
        <v>52</v>
      </c>
      <c r="C17" s="0" t="s">
        <v>53</v>
      </c>
      <c r="D17" s="0" t="s">
        <v>54</v>
      </c>
      <c r="E17" s="0" t="n">
        <v>2050</v>
      </c>
      <c r="G17" s="0" t="n">
        <v>150</v>
      </c>
      <c r="H17" s="0" t="s">
        <v>71</v>
      </c>
      <c r="I17" s="0" t="n">
        <v>3420</v>
      </c>
      <c r="J17" s="0" t="n">
        <f aca="false">I17*1000</f>
        <v>3420000</v>
      </c>
      <c r="K17" s="0" t="s">
        <v>72</v>
      </c>
      <c r="L17" s="0" t="n">
        <v>58140</v>
      </c>
      <c r="M17" s="0" t="s">
        <v>72</v>
      </c>
      <c r="N17" s="0" t="s">
        <v>63</v>
      </c>
      <c r="P17" s="0" t="n">
        <v>30</v>
      </c>
      <c r="Q17" s="0" t="s">
        <v>75</v>
      </c>
      <c r="R17" s="0" t="n">
        <v>20</v>
      </c>
      <c r="S17" s="0" t="n">
        <v>7</v>
      </c>
    </row>
    <row r="18" customFormat="false" ht="15" hidden="false" customHeight="false" outlineLevel="0" collapsed="false">
      <c r="A18" s="5" t="s">
        <v>76</v>
      </c>
      <c r="B18" s="0" t="s">
        <v>52</v>
      </c>
      <c r="C18" s="0" t="s">
        <v>53</v>
      </c>
      <c r="D18" s="0" t="s">
        <v>54</v>
      </c>
      <c r="E18" s="0" t="n">
        <v>2030</v>
      </c>
      <c r="G18" s="0" t="n">
        <v>100</v>
      </c>
      <c r="H18" s="0" t="s">
        <v>71</v>
      </c>
      <c r="I18" s="0" t="n">
        <v>3560</v>
      </c>
      <c r="J18" s="0" t="n">
        <f aca="false">I18*1000</f>
        <v>3560000</v>
      </c>
      <c r="K18" s="0" t="s">
        <v>72</v>
      </c>
      <c r="L18" s="0" t="n">
        <v>60520</v>
      </c>
      <c r="M18" s="0" t="s">
        <v>72</v>
      </c>
      <c r="N18" s="0" t="s">
        <v>63</v>
      </c>
      <c r="P18" s="0" t="n">
        <v>30</v>
      </c>
      <c r="Q18" s="0" t="s">
        <v>77</v>
      </c>
      <c r="R18" s="0" t="n">
        <v>20</v>
      </c>
      <c r="S18" s="0" t="n">
        <v>7</v>
      </c>
    </row>
    <row r="19" customFormat="false" ht="15" hidden="false" customHeight="false" outlineLevel="0" collapsed="false">
      <c r="A19" s="5" t="s">
        <v>76</v>
      </c>
      <c r="B19" s="0" t="s">
        <v>52</v>
      </c>
      <c r="C19" s="0" t="s">
        <v>53</v>
      </c>
      <c r="D19" s="0" t="s">
        <v>54</v>
      </c>
      <c r="E19" s="0" t="n">
        <v>2040</v>
      </c>
      <c r="G19" s="0" t="n">
        <v>100</v>
      </c>
      <c r="H19" s="0" t="s">
        <v>71</v>
      </c>
      <c r="I19" s="0" t="n">
        <v>3190</v>
      </c>
      <c r="J19" s="0" t="n">
        <f aca="false">I19*1000</f>
        <v>3190000</v>
      </c>
      <c r="K19" s="0" t="s">
        <v>72</v>
      </c>
      <c r="L19" s="0" t="n">
        <v>54230</v>
      </c>
      <c r="M19" s="0" t="s">
        <v>72</v>
      </c>
      <c r="N19" s="0" t="s">
        <v>63</v>
      </c>
      <c r="P19" s="0" t="n">
        <v>30</v>
      </c>
      <c r="Q19" s="0" t="s">
        <v>78</v>
      </c>
      <c r="R19" s="0" t="n">
        <v>20</v>
      </c>
      <c r="S19" s="0" t="n">
        <v>7</v>
      </c>
    </row>
    <row r="20" customFormat="false" ht="15" hidden="false" customHeight="false" outlineLevel="0" collapsed="false">
      <c r="A20" s="5" t="s">
        <v>76</v>
      </c>
      <c r="B20" s="0" t="s">
        <v>52</v>
      </c>
      <c r="C20" s="0" t="s">
        <v>53</v>
      </c>
      <c r="D20" s="0" t="s">
        <v>54</v>
      </c>
      <c r="E20" s="0" t="n">
        <v>2050</v>
      </c>
      <c r="G20" s="0" t="n">
        <v>100</v>
      </c>
      <c r="H20" s="0" t="s">
        <v>71</v>
      </c>
      <c r="I20" s="0" t="n">
        <v>3010</v>
      </c>
      <c r="J20" s="0" t="n">
        <f aca="false">I20*1000</f>
        <v>3010000</v>
      </c>
      <c r="K20" s="0" t="s">
        <v>72</v>
      </c>
      <c r="L20" s="0" t="n">
        <v>51170</v>
      </c>
      <c r="M20" s="0" t="s">
        <v>72</v>
      </c>
      <c r="N20" s="0" t="s">
        <v>63</v>
      </c>
      <c r="P20" s="0" t="n">
        <v>30</v>
      </c>
      <c r="Q20" s="0" t="s">
        <v>79</v>
      </c>
      <c r="R20" s="0" t="n">
        <v>20</v>
      </c>
      <c r="S20" s="0" t="n">
        <v>7</v>
      </c>
    </row>
    <row r="21" customFormat="false" ht="15" hidden="false" customHeight="false" outlineLevel="0" collapsed="false">
      <c r="A21" s="5" t="s">
        <v>80</v>
      </c>
      <c r="B21" s="0" t="s">
        <v>52</v>
      </c>
      <c r="C21" s="0" t="s">
        <v>53</v>
      </c>
      <c r="D21" s="0" t="s">
        <v>54</v>
      </c>
      <c r="E21" s="0" t="n">
        <v>2030</v>
      </c>
      <c r="G21" s="0" t="n">
        <v>10</v>
      </c>
      <c r="H21" s="0" t="s">
        <v>81</v>
      </c>
      <c r="I21" s="0" t="n">
        <v>3355</v>
      </c>
      <c r="J21" s="0" t="n">
        <f aca="false">I21*1000</f>
        <v>3355000</v>
      </c>
      <c r="K21" s="0" t="s">
        <v>72</v>
      </c>
      <c r="L21" s="0" t="n">
        <v>33550</v>
      </c>
      <c r="M21" s="0" t="s">
        <v>72</v>
      </c>
      <c r="N21" s="0" t="s">
        <v>63</v>
      </c>
      <c r="P21" s="0" t="n">
        <v>60</v>
      </c>
      <c r="Q21" s="0" t="s">
        <v>82</v>
      </c>
      <c r="R21" s="0" t="n">
        <v>20</v>
      </c>
      <c r="S21" s="0" t="n">
        <v>7</v>
      </c>
    </row>
    <row r="22" customFormat="false" ht="15" hidden="false" customHeight="false" outlineLevel="0" collapsed="false">
      <c r="A22" s="5" t="s">
        <v>83</v>
      </c>
      <c r="B22" s="0" t="s">
        <v>52</v>
      </c>
      <c r="C22" s="0" t="s">
        <v>53</v>
      </c>
      <c r="D22" s="0" t="s">
        <v>54</v>
      </c>
      <c r="E22" s="0" t="n">
        <v>2030</v>
      </c>
      <c r="G22" s="0" t="n">
        <v>60</v>
      </c>
      <c r="H22" s="0" t="s">
        <v>84</v>
      </c>
      <c r="I22" s="0" t="n">
        <v>2690</v>
      </c>
      <c r="J22" s="0" t="n">
        <f aca="false">I22*1000</f>
        <v>2690000</v>
      </c>
      <c r="K22" s="0" t="s">
        <v>72</v>
      </c>
      <c r="L22" s="0" t="n">
        <v>13450</v>
      </c>
      <c r="M22" s="0" t="s">
        <v>72</v>
      </c>
      <c r="N22" s="0" t="s">
        <v>63</v>
      </c>
      <c r="P22" s="0" t="n">
        <v>60</v>
      </c>
      <c r="Q22" s="0" t="s">
        <v>82</v>
      </c>
      <c r="R22" s="0" t="n">
        <v>20</v>
      </c>
      <c r="S22" s="0" t="n">
        <v>7</v>
      </c>
    </row>
    <row r="23" customFormat="false" ht="15" hidden="false" customHeight="false" outlineLevel="0" collapsed="false">
      <c r="A23" s="5" t="s">
        <v>85</v>
      </c>
      <c r="B23" s="0" t="s">
        <v>52</v>
      </c>
      <c r="C23" s="0" t="s">
        <v>53</v>
      </c>
      <c r="D23" s="0" t="s">
        <v>54</v>
      </c>
      <c r="E23" s="0" t="n">
        <v>2030</v>
      </c>
      <c r="G23" s="0" t="n">
        <v>200</v>
      </c>
      <c r="H23" s="0" t="s">
        <v>86</v>
      </c>
      <c r="I23" s="0" t="n">
        <v>2290</v>
      </c>
      <c r="J23" s="0" t="n">
        <f aca="false">I23*1000</f>
        <v>2290000</v>
      </c>
      <c r="K23" s="0" t="s">
        <v>72</v>
      </c>
      <c r="L23" s="0" t="n">
        <v>11450</v>
      </c>
      <c r="M23" s="0" t="s">
        <v>72</v>
      </c>
      <c r="N23" s="0" t="s">
        <v>63</v>
      </c>
      <c r="P23" s="0" t="n">
        <v>60</v>
      </c>
      <c r="Q23" s="0" t="s">
        <v>82</v>
      </c>
      <c r="R23" s="0" t="n">
        <v>20</v>
      </c>
      <c r="S23" s="0" t="n">
        <v>7</v>
      </c>
    </row>
    <row r="24" customFormat="false" ht="15" hidden="false" customHeight="false" outlineLevel="0" collapsed="false">
      <c r="A24" s="5" t="s">
        <v>87</v>
      </c>
      <c r="B24" s="0" t="s">
        <v>52</v>
      </c>
      <c r="C24" s="0" t="s">
        <v>53</v>
      </c>
      <c r="D24" s="0" t="s">
        <v>54</v>
      </c>
      <c r="E24" s="0" t="n">
        <v>2030</v>
      </c>
      <c r="G24" s="0" t="n">
        <v>10</v>
      </c>
      <c r="H24" s="0" t="s">
        <v>88</v>
      </c>
      <c r="I24" s="0" t="n">
        <v>2990</v>
      </c>
      <c r="J24" s="0" t="n">
        <f aca="false">I24*1000</f>
        <v>2990000</v>
      </c>
      <c r="K24" s="0" t="s">
        <v>72</v>
      </c>
      <c r="L24" s="0" t="n">
        <v>14950</v>
      </c>
      <c r="M24" s="0" t="s">
        <v>72</v>
      </c>
      <c r="N24" s="0" t="s">
        <v>63</v>
      </c>
      <c r="P24" s="0" t="n">
        <v>60</v>
      </c>
      <c r="Q24" s="0" t="s">
        <v>82</v>
      </c>
      <c r="R24" s="0" t="n">
        <v>20</v>
      </c>
      <c r="S24" s="0" t="n">
        <v>7</v>
      </c>
    </row>
    <row r="25" customFormat="false" ht="15" hidden="false" customHeight="false" outlineLevel="0" collapsed="false">
      <c r="A25" s="5" t="s">
        <v>80</v>
      </c>
      <c r="B25" s="0" t="s">
        <v>52</v>
      </c>
      <c r="C25" s="0" t="s">
        <v>53</v>
      </c>
      <c r="D25" s="0" t="s">
        <v>54</v>
      </c>
      <c r="E25" s="0" t="n">
        <v>2040</v>
      </c>
      <c r="G25" s="0" t="n">
        <v>10</v>
      </c>
      <c r="H25" s="0" t="s">
        <v>81</v>
      </c>
      <c r="I25" s="0" t="n">
        <v>3350</v>
      </c>
      <c r="J25" s="0" t="n">
        <f aca="false">I25*1000</f>
        <v>3350000</v>
      </c>
      <c r="K25" s="0" t="s">
        <v>72</v>
      </c>
      <c r="L25" s="0" t="n">
        <v>33500</v>
      </c>
      <c r="M25" s="0" t="s">
        <v>72</v>
      </c>
      <c r="N25" s="0" t="s">
        <v>63</v>
      </c>
      <c r="P25" s="0" t="n">
        <v>60</v>
      </c>
      <c r="Q25" s="0" t="s">
        <v>82</v>
      </c>
      <c r="R25" s="0" t="n">
        <v>20</v>
      </c>
      <c r="S25" s="0" t="n">
        <v>7</v>
      </c>
    </row>
    <row r="26" customFormat="false" ht="15" hidden="false" customHeight="false" outlineLevel="0" collapsed="false">
      <c r="A26" s="5" t="s">
        <v>83</v>
      </c>
      <c r="B26" s="0" t="s">
        <v>52</v>
      </c>
      <c r="C26" s="0" t="s">
        <v>53</v>
      </c>
      <c r="D26" s="0" t="s">
        <v>54</v>
      </c>
      <c r="E26" s="0" t="n">
        <v>2040</v>
      </c>
      <c r="G26" s="0" t="n">
        <v>60</v>
      </c>
      <c r="H26" s="0" t="s">
        <v>84</v>
      </c>
      <c r="I26" s="0" t="n">
        <v>2685</v>
      </c>
      <c r="J26" s="0" t="n">
        <f aca="false">I26*1000</f>
        <v>2685000</v>
      </c>
      <c r="K26" s="0" t="s">
        <v>72</v>
      </c>
      <c r="L26" s="0" t="n">
        <v>13425</v>
      </c>
      <c r="M26" s="0" t="s">
        <v>72</v>
      </c>
      <c r="N26" s="0" t="s">
        <v>63</v>
      </c>
      <c r="P26" s="0" t="n">
        <v>60</v>
      </c>
      <c r="Q26" s="0" t="s">
        <v>82</v>
      </c>
      <c r="R26" s="0" t="n">
        <v>20</v>
      </c>
      <c r="S26" s="0" t="n">
        <v>7</v>
      </c>
    </row>
    <row r="27" customFormat="false" ht="15" hidden="false" customHeight="false" outlineLevel="0" collapsed="false">
      <c r="A27" s="5" t="s">
        <v>85</v>
      </c>
      <c r="B27" s="0" t="s">
        <v>52</v>
      </c>
      <c r="C27" s="0" t="s">
        <v>53</v>
      </c>
      <c r="D27" s="0" t="s">
        <v>54</v>
      </c>
      <c r="E27" s="0" t="n">
        <v>2040</v>
      </c>
      <c r="G27" s="0" t="n">
        <v>200</v>
      </c>
      <c r="H27" s="0" t="s">
        <v>86</v>
      </c>
      <c r="I27" s="0" t="n">
        <v>2280</v>
      </c>
      <c r="J27" s="0" t="n">
        <f aca="false">I27*1000</f>
        <v>2280000</v>
      </c>
      <c r="K27" s="0" t="s">
        <v>72</v>
      </c>
      <c r="L27" s="0" t="n">
        <v>11400</v>
      </c>
      <c r="M27" s="0" t="s">
        <v>72</v>
      </c>
      <c r="N27" s="0" t="s">
        <v>63</v>
      </c>
      <c r="P27" s="0" t="n">
        <v>60</v>
      </c>
      <c r="Q27" s="0" t="s">
        <v>82</v>
      </c>
      <c r="R27" s="0" t="n">
        <v>20</v>
      </c>
      <c r="S27" s="0" t="n">
        <v>7</v>
      </c>
    </row>
    <row r="28" customFormat="false" ht="15" hidden="false" customHeight="false" outlineLevel="0" collapsed="false">
      <c r="A28" s="5" t="s">
        <v>87</v>
      </c>
      <c r="B28" s="0" t="s">
        <v>52</v>
      </c>
      <c r="C28" s="0" t="s">
        <v>53</v>
      </c>
      <c r="D28" s="0" t="s">
        <v>54</v>
      </c>
      <c r="E28" s="0" t="n">
        <v>2040</v>
      </c>
      <c r="G28" s="0" t="n">
        <v>10</v>
      </c>
      <c r="H28" s="0" t="s">
        <v>88</v>
      </c>
      <c r="I28" s="0" t="n">
        <v>2980</v>
      </c>
      <c r="J28" s="0" t="n">
        <f aca="false">I28*1000</f>
        <v>2980000</v>
      </c>
      <c r="K28" s="0" t="s">
        <v>72</v>
      </c>
      <c r="L28" s="0" t="n">
        <v>14900</v>
      </c>
      <c r="M28" s="0" t="s">
        <v>72</v>
      </c>
      <c r="N28" s="0" t="s">
        <v>63</v>
      </c>
      <c r="P28" s="0" t="n">
        <v>60</v>
      </c>
      <c r="Q28" s="0" t="s">
        <v>82</v>
      </c>
      <c r="R28" s="0" t="n">
        <v>20</v>
      </c>
      <c r="S28" s="0" t="n">
        <v>7</v>
      </c>
    </row>
    <row r="29" customFormat="false" ht="15" hidden="false" customHeight="false" outlineLevel="0" collapsed="false">
      <c r="A29" s="5" t="s">
        <v>80</v>
      </c>
      <c r="B29" s="0" t="s">
        <v>52</v>
      </c>
      <c r="C29" s="0" t="s">
        <v>53</v>
      </c>
      <c r="D29" s="0" t="s">
        <v>54</v>
      </c>
      <c r="E29" s="0" t="n">
        <v>2050</v>
      </c>
      <c r="G29" s="0" t="n">
        <v>10</v>
      </c>
      <c r="H29" s="0" t="s">
        <v>81</v>
      </c>
      <c r="I29" s="0" t="n">
        <v>3345</v>
      </c>
      <c r="J29" s="0" t="n">
        <f aca="false">I29*1000</f>
        <v>3345000</v>
      </c>
      <c r="K29" s="0" t="s">
        <v>72</v>
      </c>
      <c r="L29" s="0" t="n">
        <v>33450</v>
      </c>
      <c r="M29" s="0" t="s">
        <v>72</v>
      </c>
      <c r="N29" s="0" t="s">
        <v>63</v>
      </c>
      <c r="P29" s="0" t="n">
        <v>60</v>
      </c>
      <c r="Q29" s="0" t="s">
        <v>82</v>
      </c>
      <c r="R29" s="0" t="n">
        <v>20</v>
      </c>
      <c r="S29" s="0" t="n">
        <v>7</v>
      </c>
    </row>
    <row r="30" customFormat="false" ht="15" hidden="false" customHeight="false" outlineLevel="0" collapsed="false">
      <c r="A30" s="5" t="s">
        <v>83</v>
      </c>
      <c r="B30" s="0" t="s">
        <v>52</v>
      </c>
      <c r="C30" s="0" t="s">
        <v>53</v>
      </c>
      <c r="D30" s="0" t="s">
        <v>54</v>
      </c>
      <c r="E30" s="0" t="n">
        <v>2050</v>
      </c>
      <c r="G30" s="0" t="n">
        <v>60</v>
      </c>
      <c r="H30" s="0" t="s">
        <v>84</v>
      </c>
      <c r="I30" s="0" t="n">
        <v>2685</v>
      </c>
      <c r="J30" s="0" t="n">
        <f aca="false">I30*1000</f>
        <v>2685000</v>
      </c>
      <c r="K30" s="0" t="s">
        <v>72</v>
      </c>
      <c r="L30" s="0" t="n">
        <v>13425</v>
      </c>
      <c r="M30" s="0" t="s">
        <v>72</v>
      </c>
      <c r="N30" s="0" t="s">
        <v>63</v>
      </c>
      <c r="P30" s="0" t="n">
        <v>60</v>
      </c>
      <c r="Q30" s="0" t="s">
        <v>82</v>
      </c>
      <c r="R30" s="0" t="n">
        <v>20</v>
      </c>
      <c r="S30" s="0" t="n">
        <v>7</v>
      </c>
    </row>
    <row r="31" customFormat="false" ht="15" hidden="false" customHeight="false" outlineLevel="0" collapsed="false">
      <c r="A31" s="5" t="s">
        <v>85</v>
      </c>
      <c r="B31" s="0" t="s">
        <v>52</v>
      </c>
      <c r="C31" s="0" t="s">
        <v>53</v>
      </c>
      <c r="D31" s="0" t="s">
        <v>54</v>
      </c>
      <c r="E31" s="0" t="n">
        <v>2050</v>
      </c>
      <c r="G31" s="0" t="n">
        <v>200</v>
      </c>
      <c r="H31" s="0" t="s">
        <v>86</v>
      </c>
      <c r="I31" s="0" t="n">
        <v>2275</v>
      </c>
      <c r="J31" s="0" t="n">
        <f aca="false">I31*1000</f>
        <v>2275000</v>
      </c>
      <c r="K31" s="0" t="s">
        <v>72</v>
      </c>
      <c r="L31" s="0" t="n">
        <v>11375</v>
      </c>
      <c r="M31" s="0" t="s">
        <v>72</v>
      </c>
      <c r="N31" s="0" t="s">
        <v>63</v>
      </c>
      <c r="P31" s="0" t="n">
        <v>60</v>
      </c>
      <c r="Q31" s="0" t="s">
        <v>82</v>
      </c>
      <c r="R31" s="0" t="n">
        <v>20</v>
      </c>
      <c r="S31" s="0" t="n">
        <v>7</v>
      </c>
    </row>
    <row r="32" customFormat="false" ht="15" hidden="false" customHeight="false" outlineLevel="0" collapsed="false">
      <c r="A32" s="5" t="s">
        <v>87</v>
      </c>
      <c r="B32" s="0" t="s">
        <v>52</v>
      </c>
      <c r="C32" s="0" t="s">
        <v>53</v>
      </c>
      <c r="D32" s="0" t="s">
        <v>54</v>
      </c>
      <c r="E32" s="0" t="n">
        <v>2050</v>
      </c>
      <c r="G32" s="0" t="n">
        <v>10</v>
      </c>
      <c r="H32" s="0" t="s">
        <v>88</v>
      </c>
      <c r="I32" s="0" t="n">
        <v>2970</v>
      </c>
      <c r="J32" s="0" t="n">
        <f aca="false">I32*1000</f>
        <v>2970000</v>
      </c>
      <c r="K32" s="0" t="s">
        <v>72</v>
      </c>
      <c r="L32" s="0" t="n">
        <v>14850</v>
      </c>
      <c r="M32" s="0" t="s">
        <v>72</v>
      </c>
      <c r="N32" s="0" t="s">
        <v>63</v>
      </c>
      <c r="P32" s="0" t="n">
        <v>60</v>
      </c>
      <c r="Q32" s="0" t="s">
        <v>82</v>
      </c>
      <c r="R32" s="0" t="n">
        <v>20</v>
      </c>
      <c r="S32" s="0" t="n">
        <v>7</v>
      </c>
    </row>
    <row r="33" customFormat="false" ht="15" hidden="false" customHeight="false" outlineLevel="0" collapsed="false">
      <c r="A33" s="0" t="s">
        <v>89</v>
      </c>
      <c r="B33" s="0" t="s">
        <v>52</v>
      </c>
      <c r="C33" s="0" t="s">
        <v>53</v>
      </c>
      <c r="D33" s="0" t="s">
        <v>54</v>
      </c>
      <c r="E33" s="0" t="n">
        <v>2030</v>
      </c>
      <c r="G33" s="0" t="n">
        <v>55</v>
      </c>
      <c r="H33" s="0" t="s">
        <v>90</v>
      </c>
      <c r="I33" s="0" t="n">
        <v>3350</v>
      </c>
      <c r="J33" s="0" t="n">
        <f aca="false">I33*1000</f>
        <v>3350000</v>
      </c>
      <c r="K33" s="0" t="s">
        <v>91</v>
      </c>
      <c r="L33" s="0" t="s">
        <v>63</v>
      </c>
      <c r="N33" s="0" t="n">
        <v>10</v>
      </c>
      <c r="O33" s="0" t="s">
        <v>91</v>
      </c>
      <c r="P33" s="0" t="n">
        <v>25</v>
      </c>
      <c r="Q33" s="0" t="s">
        <v>90</v>
      </c>
      <c r="R33" s="0" t="n">
        <v>20</v>
      </c>
      <c r="S33" s="0" t="n">
        <v>7</v>
      </c>
    </row>
    <row r="34" customFormat="false" ht="15" hidden="false" customHeight="false" outlineLevel="0" collapsed="false">
      <c r="A34" s="0" t="s">
        <v>89</v>
      </c>
      <c r="B34" s="0" t="s">
        <v>52</v>
      </c>
      <c r="C34" s="0" t="s">
        <v>53</v>
      </c>
      <c r="D34" s="0" t="s">
        <v>54</v>
      </c>
      <c r="E34" s="0" t="n">
        <v>2050</v>
      </c>
      <c r="G34" s="0" t="n">
        <v>275</v>
      </c>
      <c r="H34" s="0" t="s">
        <v>90</v>
      </c>
      <c r="I34" s="0" t="n">
        <v>1600</v>
      </c>
      <c r="J34" s="0" t="n">
        <f aca="false">I34*1000</f>
        <v>1600000</v>
      </c>
      <c r="K34" s="0" t="s">
        <v>91</v>
      </c>
      <c r="L34" s="0" t="s">
        <v>63</v>
      </c>
      <c r="N34" s="0" t="n">
        <v>7</v>
      </c>
      <c r="O34" s="0" t="s">
        <v>91</v>
      </c>
      <c r="P34" s="0" t="n">
        <v>30</v>
      </c>
      <c r="Q34" s="0" t="s">
        <v>90</v>
      </c>
      <c r="R34" s="0" t="n">
        <v>20</v>
      </c>
      <c r="S34" s="0" t="n">
        <v>7</v>
      </c>
    </row>
    <row r="35" customFormat="false" ht="15" hidden="false" customHeight="false" outlineLevel="0" collapsed="false">
      <c r="A35" s="0" t="s">
        <v>92</v>
      </c>
      <c r="B35" s="0" t="s">
        <v>52</v>
      </c>
      <c r="C35" s="0" t="s">
        <v>53</v>
      </c>
      <c r="D35" s="0" t="s">
        <v>54</v>
      </c>
      <c r="E35" s="0" t="n">
        <v>2030</v>
      </c>
      <c r="G35" s="0" t="n">
        <v>100</v>
      </c>
      <c r="H35" s="0" t="s">
        <v>93</v>
      </c>
      <c r="I35" s="0" t="n">
        <v>435</v>
      </c>
      <c r="J35" s="0" t="n">
        <f aca="false">I35*1000</f>
        <v>435000</v>
      </c>
      <c r="K35" s="0" t="s">
        <v>94</v>
      </c>
      <c r="L35" s="0" t="n">
        <v>7745</v>
      </c>
      <c r="M35" s="0" t="s">
        <v>94</v>
      </c>
      <c r="N35" s="0" t="n">
        <v>4.5</v>
      </c>
      <c r="O35" s="0" t="s">
        <v>94</v>
      </c>
      <c r="P35" s="0" t="n">
        <v>25</v>
      </c>
      <c r="Q35" s="0" t="s">
        <v>93</v>
      </c>
      <c r="R35" s="0" t="n">
        <v>20</v>
      </c>
      <c r="S35" s="0" t="n">
        <v>7</v>
      </c>
    </row>
    <row r="36" customFormat="false" ht="15" hidden="false" customHeight="false" outlineLevel="0" collapsed="false">
      <c r="A36" s="0" t="s">
        <v>92</v>
      </c>
      <c r="B36" s="0" t="s">
        <v>52</v>
      </c>
      <c r="C36" s="0" t="s">
        <v>53</v>
      </c>
      <c r="D36" s="0" t="s">
        <v>54</v>
      </c>
      <c r="E36" s="0" t="n">
        <v>2050</v>
      </c>
      <c r="G36" s="0" t="n">
        <v>100</v>
      </c>
      <c r="H36" s="0" t="s">
        <v>93</v>
      </c>
      <c r="I36" s="0" t="n">
        <v>412</v>
      </c>
      <c r="J36" s="0" t="n">
        <f aca="false">I36*1000</f>
        <v>412000</v>
      </c>
      <c r="K36" s="0" t="s">
        <v>94</v>
      </c>
      <c r="L36" s="0" t="n">
        <v>7423</v>
      </c>
      <c r="M36" s="0" t="s">
        <v>94</v>
      </c>
      <c r="N36" s="0" t="n">
        <v>4.5</v>
      </c>
      <c r="O36" s="0" t="s">
        <v>94</v>
      </c>
      <c r="P36" s="0" t="n">
        <v>25</v>
      </c>
      <c r="Q36" s="0" t="s">
        <v>93</v>
      </c>
      <c r="R36" s="0" t="n">
        <v>20</v>
      </c>
      <c r="S36" s="0" t="n">
        <v>7</v>
      </c>
    </row>
    <row r="37" customFormat="false" ht="15" hidden="false" customHeight="false" outlineLevel="0" collapsed="false">
      <c r="A37" s="0" t="s">
        <v>95</v>
      </c>
      <c r="B37" s="0" t="s">
        <v>52</v>
      </c>
      <c r="C37" s="0" t="s">
        <v>53</v>
      </c>
      <c r="D37" s="0" t="s">
        <v>54</v>
      </c>
      <c r="E37" s="0" t="n">
        <v>2030</v>
      </c>
      <c r="G37" s="0" t="n">
        <v>300</v>
      </c>
      <c r="H37" s="0" t="s">
        <v>96</v>
      </c>
      <c r="I37" s="0" t="n">
        <v>830</v>
      </c>
      <c r="J37" s="0" t="n">
        <f aca="false">I37*1000</f>
        <v>830000</v>
      </c>
      <c r="K37" s="0" t="s">
        <v>97</v>
      </c>
      <c r="L37" s="0" t="n">
        <v>27800</v>
      </c>
      <c r="M37" s="0" t="s">
        <v>97</v>
      </c>
      <c r="N37" s="0" t="n">
        <v>4.2</v>
      </c>
      <c r="O37" s="0" t="s">
        <v>97</v>
      </c>
      <c r="P37" s="0" t="n">
        <v>25</v>
      </c>
      <c r="Q37" s="0" t="s">
        <v>96</v>
      </c>
      <c r="R37" s="0" t="n">
        <v>20</v>
      </c>
      <c r="S37" s="0" t="n">
        <v>7</v>
      </c>
    </row>
    <row r="38" customFormat="false" ht="15" hidden="false" customHeight="false" outlineLevel="0" collapsed="false">
      <c r="A38" s="0" t="s">
        <v>95</v>
      </c>
      <c r="B38" s="0" t="s">
        <v>52</v>
      </c>
      <c r="C38" s="0" t="s">
        <v>53</v>
      </c>
      <c r="D38" s="0" t="s">
        <v>54</v>
      </c>
      <c r="E38" s="0" t="n">
        <v>2050</v>
      </c>
      <c r="G38" s="0" t="n">
        <v>300</v>
      </c>
      <c r="H38" s="0" t="s">
        <v>96</v>
      </c>
      <c r="I38" s="0" t="n">
        <v>800</v>
      </c>
      <c r="J38" s="0" t="n">
        <f aca="false">I38*1000</f>
        <v>800000</v>
      </c>
      <c r="K38" s="0" t="s">
        <v>97</v>
      </c>
      <c r="L38" s="0" t="n">
        <v>26000</v>
      </c>
      <c r="M38" s="0" t="s">
        <v>97</v>
      </c>
      <c r="N38" s="0" t="n">
        <v>4</v>
      </c>
      <c r="O38" s="0" t="s">
        <v>97</v>
      </c>
      <c r="P38" s="0" t="n">
        <v>25</v>
      </c>
      <c r="Q38" s="0" t="s">
        <v>96</v>
      </c>
      <c r="R38" s="0" t="n">
        <v>20</v>
      </c>
      <c r="S38" s="0" t="n">
        <v>7</v>
      </c>
    </row>
    <row r="39" customFormat="false" ht="15" hidden="false" customHeight="false" outlineLevel="0" collapsed="false">
      <c r="A39" s="0" t="s">
        <v>98</v>
      </c>
      <c r="B39" s="0" t="s">
        <v>52</v>
      </c>
      <c r="C39" s="0" t="s">
        <v>53</v>
      </c>
      <c r="D39" s="0" t="s">
        <v>54</v>
      </c>
      <c r="G39" s="0" t="n">
        <v>57</v>
      </c>
      <c r="H39" s="0" t="s">
        <v>99</v>
      </c>
      <c r="I39" s="0" t="n">
        <v>4000</v>
      </c>
      <c r="J39" s="0" t="n">
        <f aca="false">I39*1000</f>
        <v>4000000</v>
      </c>
      <c r="K39" s="0" t="s">
        <v>99</v>
      </c>
      <c r="L39" s="0" t="n">
        <v>100000</v>
      </c>
      <c r="M39" s="0" t="s">
        <v>99</v>
      </c>
      <c r="N39" s="0" t="n">
        <v>4</v>
      </c>
      <c r="O39" s="0" t="s">
        <v>99</v>
      </c>
      <c r="R39" s="0" t="n">
        <v>20</v>
      </c>
      <c r="S39" s="0" t="n">
        <v>7</v>
      </c>
    </row>
    <row r="40" customFormat="false" ht="15" hidden="false" customHeight="false" outlineLevel="0" collapsed="false">
      <c r="A40" s="0" t="s">
        <v>100</v>
      </c>
      <c r="B40" s="0" t="s">
        <v>101</v>
      </c>
      <c r="C40" s="0" t="s">
        <v>53</v>
      </c>
      <c r="D40" s="0" t="s">
        <v>102</v>
      </c>
      <c r="J40" s="0" t="n">
        <f aca="false">I40*1000</f>
        <v>0</v>
      </c>
    </row>
    <row r="41" customFormat="false" ht="15" hidden="false" customHeight="false" outlineLevel="0" collapsed="false">
      <c r="A41" s="0" t="s">
        <v>100</v>
      </c>
      <c r="B41" s="0" t="s">
        <v>101</v>
      </c>
      <c r="C41" s="0" t="s">
        <v>53</v>
      </c>
      <c r="D41" s="0" t="s">
        <v>54</v>
      </c>
      <c r="J41" s="0" t="n">
        <f aca="false">I41*1000</f>
        <v>0</v>
      </c>
    </row>
    <row r="42" customFormat="false" ht="15" hidden="false" customHeight="false" outlineLevel="0" collapsed="false">
      <c r="A42" s="5" t="s">
        <v>103</v>
      </c>
      <c r="B42" s="0" t="s">
        <v>104</v>
      </c>
      <c r="C42" s="0" t="s">
        <v>53</v>
      </c>
      <c r="D42" s="0" t="s">
        <v>54</v>
      </c>
      <c r="E42" s="0" t="n">
        <v>2030</v>
      </c>
      <c r="G42" s="0" t="n">
        <v>55</v>
      </c>
      <c r="H42" s="0" t="s">
        <v>105</v>
      </c>
      <c r="I42" s="0" t="n">
        <v>1200</v>
      </c>
      <c r="J42" s="0" t="n">
        <f aca="false">I42*1000</f>
        <v>1200000</v>
      </c>
      <c r="K42" s="0" t="s">
        <v>106</v>
      </c>
      <c r="L42" s="0" t="n">
        <v>27800</v>
      </c>
      <c r="M42" s="0" t="s">
        <v>106</v>
      </c>
      <c r="N42" s="0" t="n">
        <v>4.2</v>
      </c>
      <c r="O42" s="0" t="s">
        <v>106</v>
      </c>
      <c r="P42" s="0" t="n">
        <v>25</v>
      </c>
      <c r="Q42" s="0" t="s">
        <v>105</v>
      </c>
      <c r="R42" s="0" t="n">
        <v>20</v>
      </c>
      <c r="S42" s="0" t="n">
        <v>7</v>
      </c>
    </row>
    <row r="43" customFormat="false" ht="15" hidden="false" customHeight="false" outlineLevel="0" collapsed="false">
      <c r="A43" s="5" t="s">
        <v>103</v>
      </c>
      <c r="B43" s="0" t="s">
        <v>104</v>
      </c>
      <c r="C43" s="0" t="s">
        <v>53</v>
      </c>
      <c r="D43" s="0" t="s">
        <v>54</v>
      </c>
      <c r="E43" s="0" t="n">
        <v>2050</v>
      </c>
      <c r="G43" s="0" t="n">
        <v>55</v>
      </c>
      <c r="H43" s="0" t="s">
        <v>105</v>
      </c>
      <c r="I43" s="0" t="n">
        <v>1100</v>
      </c>
      <c r="J43" s="0" t="n">
        <f aca="false">I43*1000</f>
        <v>1100000</v>
      </c>
      <c r="K43" s="0" t="s">
        <v>106</v>
      </c>
      <c r="L43" s="0" t="n">
        <v>26000</v>
      </c>
      <c r="M43" s="0" t="s">
        <v>106</v>
      </c>
      <c r="N43" s="0" t="n">
        <v>4</v>
      </c>
      <c r="O43" s="0" t="s">
        <v>106</v>
      </c>
      <c r="P43" s="0" t="n">
        <v>25</v>
      </c>
      <c r="Q43" s="0" t="s">
        <v>105</v>
      </c>
      <c r="R43" s="0" t="n">
        <v>20</v>
      </c>
      <c r="S43" s="0" t="n">
        <v>7</v>
      </c>
    </row>
    <row r="44" customFormat="false" ht="15" hidden="false" customHeight="false" outlineLevel="0" collapsed="false">
      <c r="A44" s="0" t="s">
        <v>107</v>
      </c>
      <c r="B44" s="0" t="s">
        <v>104</v>
      </c>
      <c r="C44" s="0" t="s">
        <v>53</v>
      </c>
      <c r="D44" s="0" t="s">
        <v>54</v>
      </c>
      <c r="E44" s="0" t="n">
        <v>2030</v>
      </c>
      <c r="G44" s="0" t="n">
        <v>24.7</v>
      </c>
      <c r="H44" s="0" t="s">
        <v>108</v>
      </c>
      <c r="I44" s="0" t="n">
        <v>2900</v>
      </c>
      <c r="J44" s="0" t="n">
        <f aca="false">I44*1000</f>
        <v>2900000</v>
      </c>
      <c r="K44" s="0" t="s">
        <v>109</v>
      </c>
      <c r="L44" s="0" t="n">
        <v>117000</v>
      </c>
      <c r="M44" s="0" t="s">
        <v>109</v>
      </c>
      <c r="N44" s="0" t="n">
        <v>1.9</v>
      </c>
      <c r="O44" s="0" t="s">
        <v>109</v>
      </c>
      <c r="P44" s="0" t="n">
        <v>25</v>
      </c>
      <c r="Q44" s="0" t="s">
        <v>108</v>
      </c>
      <c r="R44" s="0" t="n">
        <v>20</v>
      </c>
      <c r="S44" s="0" t="n">
        <v>7</v>
      </c>
    </row>
    <row r="45" customFormat="false" ht="15" hidden="false" customHeight="false" outlineLevel="0" collapsed="false">
      <c r="A45" s="0" t="s">
        <v>107</v>
      </c>
      <c r="B45" s="0" t="s">
        <v>104</v>
      </c>
      <c r="C45" s="0" t="s">
        <v>53</v>
      </c>
      <c r="D45" s="0" t="s">
        <v>54</v>
      </c>
      <c r="E45" s="0" t="n">
        <v>2050</v>
      </c>
      <c r="G45" s="0" t="n">
        <v>24.4</v>
      </c>
      <c r="H45" s="0" t="s">
        <v>108</v>
      </c>
      <c r="I45" s="0" t="n">
        <v>2700</v>
      </c>
      <c r="J45" s="0" t="n">
        <f aca="false">I45*1000</f>
        <v>2700000</v>
      </c>
      <c r="K45" s="0" t="s">
        <v>109</v>
      </c>
      <c r="L45" s="0" t="n">
        <v>108000</v>
      </c>
      <c r="M45" s="0" t="s">
        <v>109</v>
      </c>
      <c r="N45" s="0" t="n">
        <v>1.9</v>
      </c>
      <c r="O45" s="0" t="s">
        <v>109</v>
      </c>
      <c r="P45" s="0" t="n">
        <v>25</v>
      </c>
      <c r="Q45" s="0" t="s">
        <v>108</v>
      </c>
      <c r="R45" s="0" t="n">
        <v>20</v>
      </c>
      <c r="S45" s="0" t="n">
        <v>7</v>
      </c>
    </row>
    <row r="46" customFormat="false" ht="15" hidden="false" customHeight="false" outlineLevel="0" collapsed="false">
      <c r="A46" s="5" t="s">
        <v>110</v>
      </c>
      <c r="B46" s="0" t="s">
        <v>104</v>
      </c>
      <c r="C46" s="0" t="s">
        <v>53</v>
      </c>
      <c r="D46" s="0" t="s">
        <v>54</v>
      </c>
      <c r="G46" s="0" t="n">
        <v>45</v>
      </c>
      <c r="H46" s="0" t="s">
        <v>99</v>
      </c>
      <c r="I46" s="0" t="n">
        <v>5067</v>
      </c>
      <c r="J46" s="0" t="n">
        <f aca="false">I46*1000</f>
        <v>5067000</v>
      </c>
      <c r="K46" s="0" t="s">
        <v>99</v>
      </c>
      <c r="L46" s="0" t="n">
        <v>126700</v>
      </c>
      <c r="M46" s="0" t="s">
        <v>99</v>
      </c>
      <c r="N46" s="0" t="n">
        <v>4</v>
      </c>
      <c r="O46" s="0" t="s">
        <v>99</v>
      </c>
      <c r="R46" s="0" t="n">
        <v>20</v>
      </c>
      <c r="S46" s="0" t="n">
        <v>7</v>
      </c>
    </row>
    <row r="47" customFormat="false" ht="15" hidden="false" customHeight="false" outlineLevel="0" collapsed="false">
      <c r="A47" s="5" t="s">
        <v>111</v>
      </c>
      <c r="B47" s="0" t="s">
        <v>112</v>
      </c>
      <c r="C47" s="0" t="s">
        <v>53</v>
      </c>
      <c r="D47" s="0" t="s">
        <v>54</v>
      </c>
      <c r="E47" s="0" t="n">
        <v>2030</v>
      </c>
      <c r="G47" s="0" t="n">
        <v>21</v>
      </c>
      <c r="H47" s="0" t="s">
        <v>113</v>
      </c>
      <c r="I47" s="0" t="n">
        <v>160</v>
      </c>
      <c r="J47" s="0" t="n">
        <f aca="false">I47*1000</f>
        <v>160000</v>
      </c>
      <c r="K47" s="0" t="s">
        <v>114</v>
      </c>
      <c r="L47" s="0" t="n">
        <v>540</v>
      </c>
      <c r="M47" s="0" t="s">
        <v>114</v>
      </c>
      <c r="N47" s="0" t="n">
        <v>1.8</v>
      </c>
      <c r="O47" s="0" t="s">
        <v>114</v>
      </c>
      <c r="P47" s="0" t="n">
        <v>25</v>
      </c>
      <c r="Q47" s="0" t="s">
        <v>113</v>
      </c>
      <c r="R47" s="0" t="n">
        <v>20</v>
      </c>
      <c r="S47" s="0" t="n">
        <v>7</v>
      </c>
    </row>
    <row r="48" customFormat="false" ht="15" hidden="false" customHeight="false" outlineLevel="0" collapsed="false">
      <c r="A48" s="5" t="s">
        <v>111</v>
      </c>
      <c r="B48" s="0" t="s">
        <v>112</v>
      </c>
      <c r="C48" s="0" t="s">
        <v>53</v>
      </c>
      <c r="D48" s="0" t="s">
        <v>102</v>
      </c>
      <c r="E48" s="0" t="n">
        <v>2030</v>
      </c>
      <c r="G48" s="0" t="n">
        <v>3.5</v>
      </c>
      <c r="H48" s="0" t="s">
        <v>113</v>
      </c>
      <c r="I48" s="0" t="s">
        <v>63</v>
      </c>
      <c r="J48" s="0" t="e">
        <f aca="false">I48*1000</f>
        <v>#VALUE!</v>
      </c>
      <c r="K48" s="0" t="s">
        <v>114</v>
      </c>
      <c r="L48" s="0" t="s">
        <v>63</v>
      </c>
      <c r="M48" s="0" t="s">
        <v>114</v>
      </c>
      <c r="N48" s="0" t="s">
        <v>63</v>
      </c>
      <c r="O48" s="0" t="s">
        <v>114</v>
      </c>
      <c r="P48" s="0" t="n">
        <v>25</v>
      </c>
      <c r="Q48" s="0" t="s">
        <v>113</v>
      </c>
      <c r="R48" s="0" t="n">
        <v>20</v>
      </c>
      <c r="S48" s="0" t="n">
        <v>7</v>
      </c>
    </row>
    <row r="49" customFormat="false" ht="15" hidden="false" customHeight="false" outlineLevel="0" collapsed="false">
      <c r="A49" s="5" t="s">
        <v>111</v>
      </c>
      <c r="B49" s="0" t="s">
        <v>112</v>
      </c>
      <c r="C49" s="0" t="s">
        <v>53</v>
      </c>
      <c r="D49" s="0" t="s">
        <v>54</v>
      </c>
      <c r="E49" s="0" t="n">
        <v>2040</v>
      </c>
      <c r="G49" s="0" t="n">
        <v>24</v>
      </c>
      <c r="H49" s="0" t="s">
        <v>113</v>
      </c>
      <c r="I49" s="0" t="n">
        <v>100</v>
      </c>
      <c r="J49" s="0" t="n">
        <f aca="false">I49*1000</f>
        <v>100000</v>
      </c>
      <c r="K49" s="0" t="s">
        <v>114</v>
      </c>
      <c r="L49" s="0" t="n">
        <v>540</v>
      </c>
      <c r="M49" s="0" t="s">
        <v>114</v>
      </c>
      <c r="N49" s="0" t="n">
        <v>1.7</v>
      </c>
      <c r="O49" s="0" t="s">
        <v>114</v>
      </c>
      <c r="P49" s="0" t="n">
        <v>30</v>
      </c>
      <c r="Q49" s="0" t="s">
        <v>113</v>
      </c>
      <c r="R49" s="0" t="n">
        <v>20</v>
      </c>
      <c r="S49" s="0" t="n">
        <v>7</v>
      </c>
    </row>
    <row r="50" customFormat="false" ht="15" hidden="false" customHeight="false" outlineLevel="0" collapsed="false">
      <c r="A50" s="5" t="s">
        <v>111</v>
      </c>
      <c r="B50" s="0" t="s">
        <v>112</v>
      </c>
      <c r="C50" s="0" t="s">
        <v>53</v>
      </c>
      <c r="D50" s="0" t="s">
        <v>102</v>
      </c>
      <c r="E50" s="0" t="n">
        <v>2040</v>
      </c>
      <c r="G50" s="0" t="n">
        <v>4</v>
      </c>
      <c r="H50" s="0" t="s">
        <v>113</v>
      </c>
      <c r="I50" s="0" t="s">
        <v>63</v>
      </c>
      <c r="J50" s="0" t="e">
        <f aca="false">I50*1000</f>
        <v>#VALUE!</v>
      </c>
      <c r="K50" s="0" t="s">
        <v>114</v>
      </c>
      <c r="L50" s="0" t="s">
        <v>63</v>
      </c>
      <c r="M50" s="0" t="s">
        <v>114</v>
      </c>
      <c r="N50" s="0" t="s">
        <v>63</v>
      </c>
      <c r="O50" s="0" t="s">
        <v>114</v>
      </c>
      <c r="P50" s="0" t="n">
        <v>30</v>
      </c>
      <c r="Q50" s="0" t="s">
        <v>113</v>
      </c>
      <c r="R50" s="0" t="n">
        <v>20</v>
      </c>
      <c r="S50" s="0" t="n">
        <v>7</v>
      </c>
    </row>
    <row r="51" customFormat="false" ht="15" hidden="false" customHeight="false" outlineLevel="0" collapsed="false">
      <c r="A51" s="5" t="s">
        <v>111</v>
      </c>
      <c r="B51" s="0" t="s">
        <v>112</v>
      </c>
      <c r="C51" s="0" t="s">
        <v>53</v>
      </c>
      <c r="D51" s="0" t="s">
        <v>54</v>
      </c>
      <c r="E51" s="0" t="n">
        <v>2050</v>
      </c>
      <c r="G51" s="0" t="n">
        <v>24</v>
      </c>
      <c r="H51" s="0" t="s">
        <v>113</v>
      </c>
      <c r="I51" s="0" t="n">
        <v>60</v>
      </c>
      <c r="J51" s="0" t="n">
        <f aca="false">I51*1000</f>
        <v>60000</v>
      </c>
      <c r="K51" s="0" t="s">
        <v>114</v>
      </c>
      <c r="L51" s="0" t="n">
        <v>540</v>
      </c>
      <c r="M51" s="0" t="s">
        <v>114</v>
      </c>
      <c r="N51" s="0" t="n">
        <v>1.6</v>
      </c>
      <c r="O51" s="0" t="s">
        <v>114</v>
      </c>
      <c r="P51" s="0" t="n">
        <v>30</v>
      </c>
      <c r="Q51" s="0" t="s">
        <v>113</v>
      </c>
      <c r="R51" s="0" t="n">
        <v>20</v>
      </c>
      <c r="S51" s="0" t="n">
        <v>7</v>
      </c>
    </row>
    <row r="52" customFormat="false" ht="15" hidden="false" customHeight="false" outlineLevel="0" collapsed="false">
      <c r="A52" s="5" t="s">
        <v>111</v>
      </c>
      <c r="B52" s="0" t="s">
        <v>112</v>
      </c>
      <c r="C52" s="0" t="s">
        <v>53</v>
      </c>
      <c r="D52" s="0" t="s">
        <v>102</v>
      </c>
      <c r="E52" s="0" t="n">
        <v>2050</v>
      </c>
      <c r="G52" s="0" t="n">
        <v>4</v>
      </c>
      <c r="H52" s="0" t="s">
        <v>113</v>
      </c>
      <c r="I52" s="0" t="s">
        <v>63</v>
      </c>
      <c r="J52" s="0" t="e">
        <f aca="false">I52*1000</f>
        <v>#VALUE!</v>
      </c>
      <c r="K52" s="0" t="s">
        <v>114</v>
      </c>
      <c r="L52" s="0" t="s">
        <v>63</v>
      </c>
      <c r="M52" s="0" t="s">
        <v>114</v>
      </c>
      <c r="N52" s="0" t="s">
        <v>63</v>
      </c>
      <c r="O52" s="0" t="s">
        <v>114</v>
      </c>
      <c r="P52" s="0" t="n">
        <v>30</v>
      </c>
      <c r="Q52" s="0" t="s">
        <v>113</v>
      </c>
      <c r="R52" s="0" t="n">
        <v>20</v>
      </c>
      <c r="S52" s="0" t="n">
        <v>7</v>
      </c>
    </row>
    <row r="53" customFormat="false" ht="15" hidden="false" customHeight="false" outlineLevel="0" collapsed="false">
      <c r="A53" s="5" t="s">
        <v>115</v>
      </c>
      <c r="B53" s="0" t="s">
        <v>112</v>
      </c>
      <c r="C53" s="0" t="s">
        <v>53</v>
      </c>
      <c r="D53" s="0" t="s">
        <v>102</v>
      </c>
      <c r="H53" s="0" t="s">
        <v>116</v>
      </c>
      <c r="I53" s="0" t="n">
        <v>600</v>
      </c>
      <c r="J53" s="0" t="n">
        <f aca="false">I53*1000</f>
        <v>600000</v>
      </c>
      <c r="K53" s="0" t="s">
        <v>117</v>
      </c>
      <c r="L53" s="0" t="n">
        <v>9000</v>
      </c>
      <c r="M53" s="0" t="s">
        <v>117</v>
      </c>
      <c r="N53" s="0" t="s">
        <v>63</v>
      </c>
      <c r="O53" s="0" t="s">
        <v>117</v>
      </c>
      <c r="P53" s="0" t="n">
        <v>50</v>
      </c>
      <c r="Q53" s="0" t="s">
        <v>116</v>
      </c>
      <c r="R53" s="0" t="n">
        <v>20</v>
      </c>
      <c r="S53" s="0" t="n">
        <v>7</v>
      </c>
    </row>
    <row r="54" customFormat="false" ht="15" hidden="false" customHeight="false" outlineLevel="0" collapsed="false">
      <c r="A54" s="0" t="s">
        <v>118</v>
      </c>
      <c r="B54" s="0" t="s">
        <v>119</v>
      </c>
      <c r="C54" s="0" t="s">
        <v>120</v>
      </c>
      <c r="D54" s="0" t="s">
        <v>102</v>
      </c>
      <c r="G54" s="0" t="n">
        <v>0.3</v>
      </c>
      <c r="H54" s="0" t="s">
        <v>121</v>
      </c>
      <c r="I54" s="0" t="n">
        <v>3250</v>
      </c>
      <c r="J54" s="0" t="n">
        <f aca="false">I54*1000</f>
        <v>3250000</v>
      </c>
      <c r="K54" s="0" t="s">
        <v>122</v>
      </c>
      <c r="N54" s="0" t="s">
        <v>63</v>
      </c>
      <c r="R54" s="0" t="n">
        <v>20</v>
      </c>
      <c r="S54" s="0" t="n">
        <v>7</v>
      </c>
    </row>
    <row r="55" customFormat="false" ht="15" hidden="false" customHeight="false" outlineLevel="0" collapsed="false">
      <c r="A55" s="5" t="s">
        <v>123</v>
      </c>
      <c r="B55" s="0" t="s">
        <v>119</v>
      </c>
      <c r="C55" s="0" t="s">
        <v>120</v>
      </c>
      <c r="D55" s="0" t="s">
        <v>102</v>
      </c>
      <c r="E55" s="0" t="n">
        <v>2030</v>
      </c>
      <c r="G55" s="0" t="n">
        <v>10</v>
      </c>
      <c r="H55" s="0" t="s">
        <v>124</v>
      </c>
      <c r="I55" s="0" t="n">
        <v>600</v>
      </c>
      <c r="J55" s="0" t="n">
        <f aca="false">I55*1000</f>
        <v>600000</v>
      </c>
      <c r="K55" s="0" t="s">
        <v>125</v>
      </c>
      <c r="L55" s="0" t="n">
        <v>30000</v>
      </c>
      <c r="M55" s="0" t="s">
        <v>125</v>
      </c>
      <c r="N55" s="0" t="n">
        <v>0</v>
      </c>
      <c r="O55" s="0" t="s">
        <v>125</v>
      </c>
      <c r="P55" s="0" t="n">
        <v>15</v>
      </c>
      <c r="Q55" s="0" t="s">
        <v>124</v>
      </c>
      <c r="R55" s="0" t="n">
        <v>15</v>
      </c>
      <c r="S55" s="0" t="n">
        <v>7</v>
      </c>
    </row>
    <row r="56" customFormat="false" ht="15" hidden="false" customHeight="false" outlineLevel="0" collapsed="false">
      <c r="A56" s="5" t="s">
        <v>123</v>
      </c>
      <c r="B56" s="0" t="s">
        <v>119</v>
      </c>
      <c r="C56" s="0" t="s">
        <v>120</v>
      </c>
      <c r="D56" s="0" t="s">
        <v>102</v>
      </c>
      <c r="E56" s="0" t="n">
        <v>2050</v>
      </c>
      <c r="G56" s="0" t="n">
        <v>10</v>
      </c>
      <c r="H56" s="0" t="s">
        <v>124</v>
      </c>
      <c r="I56" s="0" t="n">
        <v>400</v>
      </c>
      <c r="J56" s="0" t="n">
        <f aca="false">I56*1000</f>
        <v>400000</v>
      </c>
      <c r="K56" s="0" t="s">
        <v>125</v>
      </c>
      <c r="L56" s="0" t="n">
        <v>20000</v>
      </c>
      <c r="M56" s="0" t="s">
        <v>125</v>
      </c>
      <c r="N56" s="0" t="n">
        <v>0</v>
      </c>
      <c r="O56" s="0" t="s">
        <v>125</v>
      </c>
      <c r="P56" s="0" t="n">
        <v>15</v>
      </c>
      <c r="Q56" s="0" t="s">
        <v>124</v>
      </c>
      <c r="R56" s="0" t="n">
        <v>15</v>
      </c>
      <c r="S56" s="0" t="n">
        <v>7</v>
      </c>
    </row>
    <row r="57" customFormat="false" ht="15" hidden="false" customHeight="false" outlineLevel="0" collapsed="false">
      <c r="A57" s="5" t="s">
        <v>126</v>
      </c>
      <c r="B57" s="0" t="s">
        <v>119</v>
      </c>
      <c r="C57" s="0" t="s">
        <v>120</v>
      </c>
      <c r="D57" s="0" t="s">
        <v>102</v>
      </c>
      <c r="E57" s="0" t="n">
        <v>2050</v>
      </c>
      <c r="G57" s="0" t="n">
        <v>1.73066666666667</v>
      </c>
      <c r="H57" s="0" t="s">
        <v>127</v>
      </c>
      <c r="I57" s="0" t="s">
        <v>63</v>
      </c>
      <c r="J57" s="0" t="e">
        <f aca="false">I57*1000</f>
        <v>#VALUE!</v>
      </c>
      <c r="L57" s="0" t="s">
        <v>63</v>
      </c>
      <c r="N57" s="0" t="s">
        <v>63</v>
      </c>
      <c r="P57" s="0" t="n">
        <v>25</v>
      </c>
      <c r="Q57" s="0" t="s">
        <v>128</v>
      </c>
      <c r="R57" s="0" t="n">
        <v>20</v>
      </c>
      <c r="S57" s="0" t="n">
        <v>7</v>
      </c>
    </row>
    <row r="58" customFormat="false" ht="15" hidden="false" customHeight="false" outlineLevel="0" collapsed="false">
      <c r="A58" s="5" t="s">
        <v>129</v>
      </c>
      <c r="B58" s="0" t="s">
        <v>119</v>
      </c>
      <c r="C58" s="0" t="s">
        <v>120</v>
      </c>
      <c r="D58" s="0" t="s">
        <v>102</v>
      </c>
      <c r="E58" s="0" t="n">
        <v>2050</v>
      </c>
      <c r="G58" s="0" t="n">
        <v>472</v>
      </c>
      <c r="H58" s="0" t="s">
        <v>130</v>
      </c>
      <c r="I58" s="0" t="s">
        <v>63</v>
      </c>
      <c r="J58" s="0" t="e">
        <f aca="false">I58*1000</f>
        <v>#VALUE!</v>
      </c>
      <c r="L58" s="0" t="s">
        <v>63</v>
      </c>
      <c r="N58" s="0" t="s">
        <v>63</v>
      </c>
      <c r="P58" s="0" t="n">
        <v>25</v>
      </c>
      <c r="Q58" s="0" t="s">
        <v>131</v>
      </c>
      <c r="R58" s="0" t="n">
        <v>20</v>
      </c>
      <c r="S58" s="0" t="n">
        <v>7</v>
      </c>
    </row>
    <row r="60" customFormat="false" ht="15" hidden="false" customHeight="false" outlineLevel="0" collapsed="false">
      <c r="A60" s="0" t="s">
        <v>45</v>
      </c>
      <c r="B60" s="0" t="s">
        <v>49</v>
      </c>
      <c r="C60" s="0" t="s">
        <v>5</v>
      </c>
      <c r="D60" s="0" t="s">
        <v>6</v>
      </c>
      <c r="E60" s="0" t="s">
        <v>7</v>
      </c>
      <c r="F60" s="0" t="s">
        <v>8</v>
      </c>
      <c r="G60" s="0" t="s">
        <v>9</v>
      </c>
    </row>
    <row r="61" customFormat="false" ht="15" hidden="false" customHeight="false" outlineLevel="0" collapsed="false">
      <c r="A61" s="0" t="s">
        <v>51</v>
      </c>
      <c r="B61" s="0" t="n">
        <v>2030</v>
      </c>
      <c r="C61" s="0" t="n">
        <v>1040000</v>
      </c>
      <c r="D61" s="0" t="n">
        <v>12600</v>
      </c>
      <c r="E61" s="0" t="n">
        <v>1.35</v>
      </c>
      <c r="F61" s="0" t="n">
        <v>30</v>
      </c>
      <c r="G61" s="0" t="n">
        <v>20</v>
      </c>
    </row>
    <row r="62" customFormat="false" ht="15" hidden="false" customHeight="false" outlineLevel="0" collapsed="false">
      <c r="A62" s="0" t="s">
        <v>51</v>
      </c>
      <c r="B62" s="0" t="n">
        <v>2040</v>
      </c>
      <c r="C62" s="0" t="n">
        <v>980000</v>
      </c>
      <c r="D62" s="0" t="n">
        <v>11592</v>
      </c>
      <c r="E62" s="0" t="n">
        <v>1.24</v>
      </c>
      <c r="F62" s="0" t="n">
        <v>30</v>
      </c>
      <c r="G62" s="0" t="n">
        <v>20</v>
      </c>
    </row>
    <row r="63" customFormat="false" ht="15" hidden="false" customHeight="false" outlineLevel="0" collapsed="false">
      <c r="A63" s="0" t="s">
        <v>51</v>
      </c>
      <c r="B63" s="0" t="n">
        <v>2050</v>
      </c>
      <c r="C63" s="0" t="n">
        <v>960000</v>
      </c>
      <c r="D63" s="0" t="n">
        <v>11340</v>
      </c>
      <c r="E63" s="0" t="n">
        <v>1.22</v>
      </c>
      <c r="F63" s="0" t="n">
        <v>30</v>
      </c>
      <c r="G63" s="0" t="n">
        <v>20</v>
      </c>
    </row>
    <row r="64" customFormat="false" ht="15" hidden="false" customHeight="false" outlineLevel="0" collapsed="false">
      <c r="A64" s="0" t="s">
        <v>57</v>
      </c>
      <c r="B64" s="0" t="n">
        <v>2030</v>
      </c>
      <c r="C64" s="0" t="n">
        <v>1930000</v>
      </c>
      <c r="D64" s="0" t="n">
        <v>36053</v>
      </c>
      <c r="E64" s="0" t="n">
        <v>2.7</v>
      </c>
      <c r="F64" s="0" t="n">
        <v>30</v>
      </c>
      <c r="G64" s="0" t="n">
        <v>20</v>
      </c>
    </row>
    <row r="65" customFormat="false" ht="15" hidden="false" customHeight="false" outlineLevel="0" collapsed="false">
      <c r="A65" s="0" t="s">
        <v>57</v>
      </c>
      <c r="B65" s="0" t="n">
        <v>2040</v>
      </c>
      <c r="C65" s="0" t="n">
        <v>1810000</v>
      </c>
      <c r="D65" s="0" t="n">
        <v>33169</v>
      </c>
      <c r="E65" s="0" t="n">
        <v>2.5</v>
      </c>
      <c r="F65" s="0" t="n">
        <v>30</v>
      </c>
      <c r="G65" s="0" t="n">
        <v>20</v>
      </c>
    </row>
    <row r="66" customFormat="false" ht="15" hidden="false" customHeight="false" outlineLevel="0" collapsed="false">
      <c r="A66" s="0" t="s">
        <v>57</v>
      </c>
      <c r="B66" s="0" t="n">
        <v>2050</v>
      </c>
      <c r="C66" s="0" t="n">
        <v>1780000</v>
      </c>
      <c r="D66" s="0" t="n">
        <v>32448</v>
      </c>
      <c r="E66" s="0" t="n">
        <v>2.4</v>
      </c>
      <c r="F66" s="0" t="n">
        <v>30</v>
      </c>
      <c r="G66" s="0" t="n">
        <v>20</v>
      </c>
    </row>
    <row r="67" customFormat="false" ht="15" hidden="false" customHeight="false" outlineLevel="0" collapsed="false">
      <c r="A67" s="5" t="s">
        <v>60</v>
      </c>
      <c r="B67" s="0" t="n">
        <v>2030</v>
      </c>
      <c r="C67" s="0" t="n">
        <v>870000</v>
      </c>
      <c r="D67" s="0" t="n">
        <v>10815</v>
      </c>
      <c r="E67" s="0" t="s">
        <v>63</v>
      </c>
      <c r="F67" s="0" t="n">
        <v>40</v>
      </c>
      <c r="G67" s="0" t="n">
        <v>20</v>
      </c>
    </row>
    <row r="68" customFormat="false" ht="15" hidden="false" customHeight="false" outlineLevel="0" collapsed="false">
      <c r="A68" s="5" t="s">
        <v>60</v>
      </c>
      <c r="B68" s="0" t="n">
        <v>2050</v>
      </c>
      <c r="C68" s="0" t="n">
        <v>590000</v>
      </c>
      <c r="D68" s="0" t="n">
        <v>9135</v>
      </c>
      <c r="E68" s="0" t="s">
        <v>63</v>
      </c>
      <c r="F68" s="0" t="n">
        <v>40</v>
      </c>
      <c r="G68" s="0" t="n">
        <v>20</v>
      </c>
    </row>
    <row r="69" customFormat="false" ht="15" hidden="false" customHeight="false" outlineLevel="0" collapsed="false">
      <c r="A69" s="5" t="s">
        <v>64</v>
      </c>
      <c r="B69" s="0" t="n">
        <v>2030</v>
      </c>
      <c r="C69" s="0" t="n">
        <v>630000</v>
      </c>
      <c r="D69" s="0" t="n">
        <v>9240</v>
      </c>
      <c r="E69" s="0" t="s">
        <v>63</v>
      </c>
      <c r="F69" s="0" t="n">
        <v>40</v>
      </c>
      <c r="G69" s="0" t="n">
        <v>20</v>
      </c>
    </row>
    <row r="70" customFormat="false" ht="15" hidden="false" customHeight="false" outlineLevel="0" collapsed="false">
      <c r="A70" s="5" t="s">
        <v>64</v>
      </c>
      <c r="B70" s="0" t="n">
        <v>2050</v>
      </c>
      <c r="C70" s="0" t="n">
        <v>490000</v>
      </c>
      <c r="D70" s="0" t="n">
        <v>7810</v>
      </c>
      <c r="E70" s="0" t="s">
        <v>63</v>
      </c>
      <c r="F70" s="0" t="n">
        <v>40</v>
      </c>
      <c r="G70" s="0" t="n">
        <v>20</v>
      </c>
    </row>
    <row r="71" customFormat="false" ht="15" hidden="false" customHeight="false" outlineLevel="0" collapsed="false">
      <c r="A71" s="0" t="s">
        <v>67</v>
      </c>
      <c r="B71" s="0" t="n">
        <v>2030</v>
      </c>
      <c r="C71" s="0" t="n">
        <v>380000</v>
      </c>
      <c r="D71" s="0" t="n">
        <v>7250</v>
      </c>
      <c r="E71" s="0" t="s">
        <v>63</v>
      </c>
      <c r="F71" s="0" t="n">
        <v>40</v>
      </c>
      <c r="G71" s="0" t="n">
        <v>20</v>
      </c>
    </row>
    <row r="72" customFormat="false" ht="15" hidden="false" customHeight="false" outlineLevel="0" collapsed="false">
      <c r="A72" s="0" t="s">
        <v>67</v>
      </c>
      <c r="B72" s="0" t="n">
        <v>2040</v>
      </c>
      <c r="C72" s="0" t="n">
        <v>330000</v>
      </c>
      <c r="D72" s="0" t="n">
        <v>6625</v>
      </c>
      <c r="E72" s="0" t="s">
        <v>63</v>
      </c>
      <c r="F72" s="0" t="n">
        <v>40</v>
      </c>
      <c r="G72" s="0" t="n">
        <v>20</v>
      </c>
    </row>
    <row r="73" customFormat="false" ht="15" hidden="false" customHeight="false" outlineLevel="0" collapsed="false">
      <c r="A73" s="0" t="s">
        <v>67</v>
      </c>
      <c r="B73" s="0" t="n">
        <v>2050</v>
      </c>
      <c r="C73" s="0" t="n">
        <v>300000</v>
      </c>
      <c r="D73" s="0" t="n">
        <v>6250</v>
      </c>
      <c r="E73" s="0" t="s">
        <v>63</v>
      </c>
      <c r="F73" s="0" t="n">
        <v>40</v>
      </c>
      <c r="G73" s="0" t="n">
        <v>20</v>
      </c>
    </row>
    <row r="74" customFormat="false" ht="15" hidden="false" customHeight="false" outlineLevel="0" collapsed="false">
      <c r="A74" s="5" t="s">
        <v>70</v>
      </c>
      <c r="B74" s="0" t="n">
        <v>2030</v>
      </c>
      <c r="C74" s="0" t="n">
        <v>4040000</v>
      </c>
      <c r="D74" s="0" t="n">
        <v>68680</v>
      </c>
      <c r="E74" s="0" t="s">
        <v>63</v>
      </c>
      <c r="F74" s="0" t="n">
        <v>30</v>
      </c>
      <c r="G74" s="0" t="n">
        <v>20</v>
      </c>
    </row>
    <row r="75" customFormat="false" ht="15" hidden="false" customHeight="false" outlineLevel="0" collapsed="false">
      <c r="A75" s="5" t="s">
        <v>70</v>
      </c>
      <c r="B75" s="0" t="n">
        <v>2040</v>
      </c>
      <c r="C75" s="0" t="n">
        <v>3630000</v>
      </c>
      <c r="D75" s="0" t="n">
        <v>61710</v>
      </c>
      <c r="E75" s="0" t="s">
        <v>63</v>
      </c>
      <c r="F75" s="0" t="n">
        <v>30</v>
      </c>
      <c r="G75" s="0" t="n">
        <v>20</v>
      </c>
    </row>
    <row r="76" customFormat="false" ht="15" hidden="false" customHeight="false" outlineLevel="0" collapsed="false">
      <c r="A76" s="5" t="s">
        <v>70</v>
      </c>
      <c r="B76" s="0" t="n">
        <v>2050</v>
      </c>
      <c r="C76" s="0" t="n">
        <v>3420000</v>
      </c>
      <c r="D76" s="0" t="n">
        <v>58140</v>
      </c>
      <c r="E76" s="0" t="s">
        <v>63</v>
      </c>
      <c r="F76" s="0" t="n">
        <v>30</v>
      </c>
      <c r="G76" s="0" t="n">
        <v>20</v>
      </c>
    </row>
    <row r="77" customFormat="false" ht="15" hidden="false" customHeight="false" outlineLevel="0" collapsed="false">
      <c r="A77" s="5" t="s">
        <v>76</v>
      </c>
      <c r="B77" s="0" t="n">
        <v>2030</v>
      </c>
      <c r="C77" s="0" t="n">
        <v>3560000</v>
      </c>
      <c r="D77" s="0" t="n">
        <v>60520</v>
      </c>
      <c r="E77" s="0" t="s">
        <v>63</v>
      </c>
      <c r="F77" s="0" t="n">
        <v>30</v>
      </c>
      <c r="G77" s="0" t="n">
        <v>20</v>
      </c>
    </row>
    <row r="78" customFormat="false" ht="15" hidden="false" customHeight="false" outlineLevel="0" collapsed="false">
      <c r="A78" s="5" t="s">
        <v>76</v>
      </c>
      <c r="B78" s="0" t="n">
        <v>2040</v>
      </c>
      <c r="C78" s="0" t="n">
        <v>3190000</v>
      </c>
      <c r="D78" s="0" t="n">
        <v>54230</v>
      </c>
      <c r="E78" s="0" t="s">
        <v>63</v>
      </c>
      <c r="F78" s="0" t="n">
        <v>30</v>
      </c>
      <c r="G78" s="0" t="n">
        <v>20</v>
      </c>
    </row>
    <row r="79" customFormat="false" ht="15" hidden="false" customHeight="false" outlineLevel="0" collapsed="false">
      <c r="A79" s="5" t="s">
        <v>76</v>
      </c>
      <c r="B79" s="0" t="n">
        <v>2050</v>
      </c>
      <c r="C79" s="0" t="n">
        <v>3010000</v>
      </c>
      <c r="D79" s="0" t="n">
        <v>51170</v>
      </c>
      <c r="E79" s="0" t="s">
        <v>63</v>
      </c>
      <c r="F79" s="0" t="n">
        <v>30</v>
      </c>
      <c r="G79" s="0" t="n">
        <v>20</v>
      </c>
    </row>
    <row r="80" customFormat="false" ht="15" hidden="false" customHeight="false" outlineLevel="0" collapsed="false">
      <c r="A80" s="5" t="s">
        <v>80</v>
      </c>
      <c r="B80" s="0" t="n">
        <v>2030</v>
      </c>
      <c r="C80" s="0" t="n">
        <v>3355000</v>
      </c>
      <c r="D80" s="0" t="n">
        <v>33550</v>
      </c>
      <c r="E80" s="0" t="s">
        <v>63</v>
      </c>
      <c r="F80" s="0" t="n">
        <v>60</v>
      </c>
      <c r="G80" s="0" t="n">
        <v>20</v>
      </c>
    </row>
    <row r="81" customFormat="false" ht="15" hidden="false" customHeight="false" outlineLevel="0" collapsed="false">
      <c r="A81" s="5" t="s">
        <v>83</v>
      </c>
      <c r="B81" s="0" t="n">
        <v>2030</v>
      </c>
      <c r="C81" s="0" t="n">
        <v>2690000</v>
      </c>
      <c r="D81" s="0" t="n">
        <v>13450</v>
      </c>
      <c r="E81" s="0" t="s">
        <v>63</v>
      </c>
      <c r="F81" s="0" t="n">
        <v>60</v>
      </c>
      <c r="G81" s="0" t="n">
        <v>20</v>
      </c>
    </row>
    <row r="82" customFormat="false" ht="15" hidden="false" customHeight="false" outlineLevel="0" collapsed="false">
      <c r="A82" s="5" t="s">
        <v>85</v>
      </c>
      <c r="B82" s="0" t="n">
        <v>2030</v>
      </c>
      <c r="C82" s="0" t="n">
        <v>2290000</v>
      </c>
      <c r="D82" s="0" t="n">
        <v>11450</v>
      </c>
      <c r="E82" s="0" t="s">
        <v>63</v>
      </c>
      <c r="F82" s="0" t="n">
        <v>60</v>
      </c>
      <c r="G82" s="0" t="n">
        <v>20</v>
      </c>
    </row>
    <row r="83" customFormat="false" ht="15" hidden="false" customHeight="false" outlineLevel="0" collapsed="false">
      <c r="A83" s="5" t="s">
        <v>87</v>
      </c>
      <c r="B83" s="0" t="n">
        <v>2030</v>
      </c>
      <c r="C83" s="0" t="n">
        <v>2990000</v>
      </c>
      <c r="D83" s="0" t="n">
        <v>14950</v>
      </c>
      <c r="E83" s="0" t="s">
        <v>63</v>
      </c>
      <c r="F83" s="0" t="n">
        <v>60</v>
      </c>
      <c r="G83" s="0" t="n">
        <v>20</v>
      </c>
    </row>
    <row r="84" customFormat="false" ht="15" hidden="false" customHeight="false" outlineLevel="0" collapsed="false">
      <c r="A84" s="5" t="s">
        <v>80</v>
      </c>
      <c r="B84" s="0" t="n">
        <v>2040</v>
      </c>
      <c r="C84" s="0" t="n">
        <v>3350000</v>
      </c>
      <c r="D84" s="0" t="n">
        <v>33500</v>
      </c>
      <c r="E84" s="0" t="s">
        <v>63</v>
      </c>
      <c r="F84" s="0" t="n">
        <v>60</v>
      </c>
      <c r="G84" s="0" t="n">
        <v>20</v>
      </c>
    </row>
    <row r="85" customFormat="false" ht="15" hidden="false" customHeight="false" outlineLevel="0" collapsed="false">
      <c r="A85" s="5" t="s">
        <v>83</v>
      </c>
      <c r="B85" s="0" t="n">
        <v>2040</v>
      </c>
      <c r="C85" s="0" t="n">
        <v>2685000</v>
      </c>
      <c r="D85" s="0" t="n">
        <v>13425</v>
      </c>
      <c r="E85" s="0" t="s">
        <v>63</v>
      </c>
      <c r="F85" s="0" t="n">
        <v>60</v>
      </c>
      <c r="G85" s="0" t="n">
        <v>20</v>
      </c>
    </row>
    <row r="86" customFormat="false" ht="15" hidden="false" customHeight="false" outlineLevel="0" collapsed="false">
      <c r="A86" s="5" t="s">
        <v>85</v>
      </c>
      <c r="B86" s="0" t="n">
        <v>2040</v>
      </c>
      <c r="C86" s="0" t="n">
        <v>2280000</v>
      </c>
      <c r="D86" s="0" t="n">
        <v>11400</v>
      </c>
      <c r="E86" s="0" t="s">
        <v>63</v>
      </c>
      <c r="F86" s="0" t="n">
        <v>60</v>
      </c>
      <c r="G86" s="0" t="n">
        <v>20</v>
      </c>
    </row>
    <row r="87" customFormat="false" ht="15" hidden="false" customHeight="false" outlineLevel="0" collapsed="false">
      <c r="A87" s="5" t="s">
        <v>87</v>
      </c>
      <c r="B87" s="0" t="n">
        <v>2040</v>
      </c>
      <c r="C87" s="0" t="n">
        <v>2980000</v>
      </c>
      <c r="D87" s="0" t="n">
        <v>14900</v>
      </c>
      <c r="E87" s="0" t="s">
        <v>63</v>
      </c>
      <c r="F87" s="0" t="n">
        <v>60</v>
      </c>
      <c r="G87" s="0" t="n">
        <v>20</v>
      </c>
    </row>
    <row r="88" customFormat="false" ht="15" hidden="false" customHeight="false" outlineLevel="0" collapsed="false">
      <c r="A88" s="5" t="s">
        <v>80</v>
      </c>
      <c r="B88" s="0" t="n">
        <v>2050</v>
      </c>
      <c r="C88" s="0" t="n">
        <v>3345000</v>
      </c>
      <c r="D88" s="0" t="n">
        <v>33450</v>
      </c>
      <c r="E88" s="0" t="s">
        <v>63</v>
      </c>
      <c r="F88" s="0" t="n">
        <v>60</v>
      </c>
      <c r="G88" s="0" t="n">
        <v>20</v>
      </c>
    </row>
    <row r="89" customFormat="false" ht="15" hidden="false" customHeight="false" outlineLevel="0" collapsed="false">
      <c r="A89" s="5" t="s">
        <v>83</v>
      </c>
      <c r="B89" s="0" t="n">
        <v>2050</v>
      </c>
      <c r="C89" s="0" t="n">
        <v>2685000</v>
      </c>
      <c r="D89" s="0" t="n">
        <v>13425</v>
      </c>
      <c r="E89" s="0" t="s">
        <v>63</v>
      </c>
      <c r="F89" s="0" t="n">
        <v>60</v>
      </c>
      <c r="G89" s="0" t="n">
        <v>20</v>
      </c>
    </row>
    <row r="90" customFormat="false" ht="15" hidden="false" customHeight="false" outlineLevel="0" collapsed="false">
      <c r="A90" s="5" t="s">
        <v>85</v>
      </c>
      <c r="B90" s="0" t="n">
        <v>2050</v>
      </c>
      <c r="C90" s="0" t="n">
        <v>2275000</v>
      </c>
      <c r="D90" s="0" t="n">
        <v>11375</v>
      </c>
      <c r="E90" s="0" t="s">
        <v>63</v>
      </c>
      <c r="F90" s="0" t="n">
        <v>60</v>
      </c>
      <c r="G90" s="0" t="n">
        <v>20</v>
      </c>
    </row>
    <row r="91" customFormat="false" ht="15" hidden="false" customHeight="false" outlineLevel="0" collapsed="false">
      <c r="A91" s="5" t="s">
        <v>87</v>
      </c>
      <c r="B91" s="0" t="n">
        <v>2050</v>
      </c>
      <c r="C91" s="0" t="n">
        <v>2970000</v>
      </c>
      <c r="D91" s="0" t="n">
        <v>14850</v>
      </c>
      <c r="E91" s="0" t="s">
        <v>63</v>
      </c>
      <c r="F91" s="0" t="n">
        <v>60</v>
      </c>
      <c r="G91" s="0" t="n">
        <v>20</v>
      </c>
    </row>
    <row r="92" customFormat="false" ht="15" hidden="false" customHeight="false" outlineLevel="0" collapsed="false">
      <c r="A92" s="0" t="s">
        <v>89</v>
      </c>
      <c r="B92" s="0" t="n">
        <v>2030</v>
      </c>
      <c r="C92" s="0" t="n">
        <v>3350000</v>
      </c>
      <c r="D92" s="0" t="s">
        <v>63</v>
      </c>
      <c r="E92" s="0" t="n">
        <v>10</v>
      </c>
      <c r="F92" s="0" t="n">
        <v>25</v>
      </c>
      <c r="G92" s="0" t="n">
        <v>20</v>
      </c>
    </row>
    <row r="93" customFormat="false" ht="15" hidden="false" customHeight="false" outlineLevel="0" collapsed="false">
      <c r="A93" s="0" t="s">
        <v>89</v>
      </c>
      <c r="B93" s="0" t="n">
        <v>2050</v>
      </c>
      <c r="C93" s="0" t="n">
        <v>1600000</v>
      </c>
      <c r="D93" s="0" t="s">
        <v>63</v>
      </c>
      <c r="E93" s="0" t="n">
        <v>7</v>
      </c>
      <c r="F93" s="0" t="n">
        <v>30</v>
      </c>
      <c r="G93" s="0" t="n">
        <v>20</v>
      </c>
    </row>
    <row r="94" customFormat="false" ht="15" hidden="false" customHeight="false" outlineLevel="0" collapsed="false">
      <c r="A94" s="0" t="s">
        <v>92</v>
      </c>
      <c r="B94" s="0" t="n">
        <v>2030</v>
      </c>
      <c r="C94" s="0" t="n">
        <v>435000</v>
      </c>
      <c r="D94" s="0" t="n">
        <v>7745</v>
      </c>
      <c r="E94" s="0" t="n">
        <v>4.5</v>
      </c>
      <c r="F94" s="0" t="n">
        <v>25</v>
      </c>
      <c r="G94" s="0" t="n">
        <v>20</v>
      </c>
    </row>
    <row r="95" customFormat="false" ht="15" hidden="false" customHeight="false" outlineLevel="0" collapsed="false">
      <c r="A95" s="0" t="s">
        <v>92</v>
      </c>
      <c r="B95" s="0" t="n">
        <v>2050</v>
      </c>
      <c r="C95" s="0" t="n">
        <v>412000</v>
      </c>
      <c r="D95" s="0" t="n">
        <v>7423</v>
      </c>
      <c r="E95" s="0" t="n">
        <v>4.5</v>
      </c>
      <c r="F95" s="0" t="n">
        <v>25</v>
      </c>
      <c r="G95" s="0" t="n">
        <v>20</v>
      </c>
    </row>
    <row r="96" customFormat="false" ht="15" hidden="false" customHeight="false" outlineLevel="0" collapsed="false">
      <c r="A96" s="0" t="s">
        <v>95</v>
      </c>
      <c r="B96" s="0" t="n">
        <v>2030</v>
      </c>
      <c r="C96" s="0" t="n">
        <v>830000</v>
      </c>
      <c r="D96" s="0" t="n">
        <v>27800</v>
      </c>
      <c r="E96" s="0" t="n">
        <v>4.2</v>
      </c>
      <c r="F96" s="0" t="n">
        <v>25</v>
      </c>
      <c r="G96" s="0" t="n">
        <v>20</v>
      </c>
    </row>
    <row r="97" customFormat="false" ht="15" hidden="false" customHeight="false" outlineLevel="0" collapsed="false">
      <c r="A97" s="0" t="s">
        <v>95</v>
      </c>
      <c r="B97" s="0" t="n">
        <v>2050</v>
      </c>
      <c r="C97" s="0" t="n">
        <v>800000</v>
      </c>
      <c r="D97" s="0" t="n">
        <v>26000</v>
      </c>
      <c r="E97" s="0" t="n">
        <v>4</v>
      </c>
      <c r="F97" s="0" t="n">
        <v>25</v>
      </c>
      <c r="G97" s="0" t="n">
        <v>20</v>
      </c>
    </row>
    <row r="98" customFormat="false" ht="15" hidden="false" customHeight="false" outlineLevel="0" collapsed="false">
      <c r="A98" s="0" t="s">
        <v>98</v>
      </c>
      <c r="C98" s="0" t="n">
        <v>4000000</v>
      </c>
      <c r="D98" s="0" t="n">
        <v>100000</v>
      </c>
      <c r="E98" s="0" t="n">
        <v>4</v>
      </c>
      <c r="G98" s="0" t="n">
        <v>20</v>
      </c>
    </row>
    <row r="99" customFormat="false" ht="15" hidden="false" customHeight="false" outlineLevel="0" collapsed="false">
      <c r="A99" s="5" t="s">
        <v>103</v>
      </c>
      <c r="B99" s="0" t="n">
        <v>2030</v>
      </c>
      <c r="C99" s="0" t="n">
        <v>1200000</v>
      </c>
      <c r="D99" s="0" t="n">
        <v>27800</v>
      </c>
      <c r="E99" s="0" t="n">
        <v>4.2</v>
      </c>
      <c r="F99" s="0" t="n">
        <v>25</v>
      </c>
      <c r="G99" s="0" t="n">
        <v>20</v>
      </c>
    </row>
    <row r="100" customFormat="false" ht="15" hidden="false" customHeight="false" outlineLevel="0" collapsed="false">
      <c r="A100" s="5" t="s">
        <v>103</v>
      </c>
      <c r="B100" s="0" t="n">
        <v>2050</v>
      </c>
      <c r="C100" s="0" t="n">
        <v>1100000</v>
      </c>
      <c r="D100" s="0" t="n">
        <v>26000</v>
      </c>
      <c r="E100" s="0" t="n">
        <v>4</v>
      </c>
      <c r="F100" s="0" t="n">
        <v>25</v>
      </c>
      <c r="G100" s="0" t="n">
        <v>20</v>
      </c>
    </row>
    <row r="101" customFormat="false" ht="15" hidden="false" customHeight="false" outlineLevel="0" collapsed="false">
      <c r="A101" s="0" t="s">
        <v>107</v>
      </c>
      <c r="B101" s="0" t="n">
        <v>2030</v>
      </c>
      <c r="C101" s="0" t="n">
        <v>2900000</v>
      </c>
      <c r="D101" s="0" t="n">
        <v>117000</v>
      </c>
      <c r="E101" s="0" t="n">
        <v>1.9</v>
      </c>
      <c r="F101" s="0" t="n">
        <v>25</v>
      </c>
      <c r="G101" s="0" t="n">
        <v>20</v>
      </c>
    </row>
    <row r="102" customFormat="false" ht="15" hidden="false" customHeight="false" outlineLevel="0" collapsed="false">
      <c r="A102" s="0" t="s">
        <v>107</v>
      </c>
      <c r="B102" s="0" t="n">
        <v>2050</v>
      </c>
      <c r="C102" s="0" t="n">
        <v>2700000</v>
      </c>
      <c r="D102" s="0" t="n">
        <v>108000</v>
      </c>
      <c r="E102" s="0" t="n">
        <v>1.9</v>
      </c>
      <c r="F102" s="0" t="n">
        <v>25</v>
      </c>
      <c r="G102" s="0" t="n">
        <v>20</v>
      </c>
    </row>
    <row r="103" customFormat="false" ht="15" hidden="false" customHeight="false" outlineLevel="0" collapsed="false">
      <c r="A103" s="5" t="s">
        <v>110</v>
      </c>
      <c r="C103" s="0" t="n">
        <v>5067000</v>
      </c>
      <c r="D103" s="0" t="n">
        <v>126700</v>
      </c>
      <c r="E103" s="0" t="n">
        <v>4</v>
      </c>
      <c r="G103" s="0" t="n">
        <v>20</v>
      </c>
    </row>
    <row r="104" customFormat="false" ht="15" hidden="false" customHeight="false" outlineLevel="0" collapsed="false">
      <c r="A104" s="5" t="s">
        <v>111</v>
      </c>
      <c r="B104" s="0" t="n">
        <v>2030</v>
      </c>
      <c r="C104" s="0" t="n">
        <v>160000</v>
      </c>
      <c r="D104" s="0" t="n">
        <v>540</v>
      </c>
      <c r="E104" s="0" t="n">
        <v>1.8</v>
      </c>
      <c r="F104" s="0" t="n">
        <v>25</v>
      </c>
      <c r="G104" s="0" t="n">
        <v>20</v>
      </c>
    </row>
    <row r="105" customFormat="false" ht="15" hidden="false" customHeight="false" outlineLevel="0" collapsed="false">
      <c r="A105" s="5" t="s">
        <v>111</v>
      </c>
      <c r="B105" s="0" t="n">
        <v>2040</v>
      </c>
      <c r="C105" s="0" t="n">
        <v>100000</v>
      </c>
      <c r="D105" s="0" t="n">
        <v>540</v>
      </c>
      <c r="E105" s="0" t="n">
        <v>1.7</v>
      </c>
      <c r="F105" s="0" t="n">
        <v>30</v>
      </c>
      <c r="G105" s="0" t="n">
        <v>20</v>
      </c>
    </row>
    <row r="106" customFormat="false" ht="15" hidden="false" customHeight="false" outlineLevel="0" collapsed="false">
      <c r="A106" s="5" t="s">
        <v>111</v>
      </c>
      <c r="B106" s="0" t="n">
        <v>2050</v>
      </c>
      <c r="C106" s="0" t="n">
        <v>60000</v>
      </c>
      <c r="D106" s="0" t="n">
        <v>540</v>
      </c>
      <c r="E106" s="0" t="n">
        <v>1.6</v>
      </c>
      <c r="F106" s="0" t="n">
        <v>30</v>
      </c>
      <c r="G106" s="0" t="n">
        <v>20</v>
      </c>
    </row>
    <row r="107" customFormat="false" ht="15" hidden="false" customHeight="false" outlineLevel="0" collapsed="false">
      <c r="A107" s="5" t="s">
        <v>115</v>
      </c>
      <c r="C107" s="0" t="n">
        <v>600000</v>
      </c>
      <c r="D107" s="0" t="n">
        <v>9000</v>
      </c>
      <c r="E107" s="0" t="s">
        <v>63</v>
      </c>
      <c r="F107" s="0" t="n">
        <v>50</v>
      </c>
      <c r="G107" s="0" t="n">
        <v>20</v>
      </c>
    </row>
    <row r="108" customFormat="false" ht="15" hidden="false" customHeight="false" outlineLevel="0" collapsed="false">
      <c r="A108" s="0" t="s">
        <v>118</v>
      </c>
      <c r="C108" s="0" t="n">
        <v>3250000</v>
      </c>
      <c r="E108" s="0" t="s">
        <v>63</v>
      </c>
      <c r="G108" s="0" t="n">
        <v>20</v>
      </c>
    </row>
    <row r="109" customFormat="false" ht="15" hidden="false" customHeight="false" outlineLevel="0" collapsed="false">
      <c r="A109" s="5" t="s">
        <v>123</v>
      </c>
      <c r="B109" s="0" t="n">
        <v>2030</v>
      </c>
      <c r="C109" s="0" t="n">
        <v>600000</v>
      </c>
      <c r="D109" s="0" t="n">
        <v>30000</v>
      </c>
      <c r="E109" s="0" t="n">
        <v>0</v>
      </c>
      <c r="F109" s="0" t="n">
        <v>15</v>
      </c>
      <c r="G109" s="0" t="n">
        <v>15</v>
      </c>
    </row>
    <row r="110" customFormat="false" ht="15" hidden="false" customHeight="false" outlineLevel="0" collapsed="false">
      <c r="A110" s="5" t="s">
        <v>123</v>
      </c>
      <c r="B110" s="0" t="n">
        <v>2050</v>
      </c>
      <c r="C110" s="0" t="n">
        <v>400000</v>
      </c>
      <c r="D110" s="0" t="n">
        <v>20000</v>
      </c>
      <c r="E110" s="0" t="n">
        <v>0</v>
      </c>
      <c r="F110" s="0" t="n">
        <v>15</v>
      </c>
      <c r="G110" s="0" t="n">
        <v>15</v>
      </c>
    </row>
    <row r="111" customFormat="false" ht="15" hidden="false" customHeight="false" outlineLevel="0" collapsed="false">
      <c r="A111" s="5" t="s">
        <v>126</v>
      </c>
      <c r="B111" s="0" t="n">
        <v>2050</v>
      </c>
      <c r="C111" s="0" t="e">
        <f aca="false">#VALUE!</f>
        <v>#VALUE!</v>
      </c>
      <c r="D111" s="0" t="s">
        <v>63</v>
      </c>
      <c r="E111" s="0" t="s">
        <v>63</v>
      </c>
      <c r="F111" s="0" t="n">
        <v>25</v>
      </c>
      <c r="G111" s="0" t="n">
        <v>20</v>
      </c>
    </row>
    <row r="112" customFormat="false" ht="15" hidden="false" customHeight="false" outlineLevel="0" collapsed="false">
      <c r="A112" s="5" t="s">
        <v>129</v>
      </c>
      <c r="B112" s="0" t="n">
        <v>2050</v>
      </c>
      <c r="C112" s="0" t="e">
        <f aca="false">#VALUE!</f>
        <v>#VALUE!</v>
      </c>
      <c r="D112" s="0" t="s">
        <v>63</v>
      </c>
      <c r="E112" s="0" t="s">
        <v>63</v>
      </c>
      <c r="F112" s="0" t="n">
        <v>25</v>
      </c>
      <c r="G112" s="0" t="n">
        <v>20</v>
      </c>
    </row>
    <row r="113" customFormat="false" ht="15" hidden="false" customHeight="false" outlineLevel="0" collapsed="false">
      <c r="A113" s="6" t="s">
        <v>49</v>
      </c>
      <c r="B113" s="7" t="s">
        <v>132</v>
      </c>
    </row>
    <row r="115" customFormat="false" ht="15" hidden="false" customHeight="false" outlineLevel="0" collapsed="false">
      <c r="A115" s="8"/>
      <c r="B115" s="9" t="s">
        <v>133</v>
      </c>
      <c r="C115" s="10"/>
    </row>
    <row r="116" customFormat="false" ht="15" hidden="false" customHeight="false" outlineLevel="0" collapsed="false">
      <c r="A116" s="11" t="s">
        <v>45</v>
      </c>
      <c r="B116" s="12" t="s">
        <v>134</v>
      </c>
      <c r="C116" s="13" t="s">
        <v>135</v>
      </c>
    </row>
    <row r="117" customFormat="false" ht="15" hidden="false" customHeight="false" outlineLevel="0" collapsed="false">
      <c r="A117" s="14" t="s">
        <v>107</v>
      </c>
      <c r="B117" s="15" t="n">
        <v>1.9</v>
      </c>
      <c r="C117" s="16" t="n">
        <v>108000</v>
      </c>
    </row>
    <row r="118" customFormat="false" ht="15" hidden="false" customHeight="false" outlineLevel="0" collapsed="false">
      <c r="A118" s="17" t="s">
        <v>95</v>
      </c>
      <c r="B118" s="18" t="n">
        <v>4</v>
      </c>
      <c r="C118" s="19" t="n">
        <v>26000</v>
      </c>
    </row>
    <row r="119" customFormat="false" ht="15" hidden="false" customHeight="false" outlineLevel="0" collapsed="false">
      <c r="A119" s="17" t="s">
        <v>103</v>
      </c>
      <c r="B119" s="18" t="n">
        <v>4</v>
      </c>
      <c r="C119" s="19" t="n">
        <v>26000</v>
      </c>
    </row>
    <row r="120" customFormat="false" ht="15" hidden="false" customHeight="false" outlineLevel="0" collapsed="false">
      <c r="A120" s="17" t="s">
        <v>70</v>
      </c>
      <c r="B120" s="20"/>
      <c r="C120" s="19" t="n">
        <v>58140</v>
      </c>
    </row>
    <row r="121" customFormat="false" ht="15" hidden="false" customHeight="false" outlineLevel="0" collapsed="false">
      <c r="A121" s="17" t="s">
        <v>76</v>
      </c>
      <c r="B121" s="20"/>
      <c r="C121" s="19" t="n">
        <v>51170</v>
      </c>
    </row>
    <row r="122" customFormat="false" ht="15" hidden="false" customHeight="false" outlineLevel="0" collapsed="false">
      <c r="A122" s="17" t="s">
        <v>126</v>
      </c>
      <c r="B122" s="20"/>
      <c r="C122" s="21"/>
    </row>
    <row r="123" customFormat="false" ht="15" hidden="false" customHeight="false" outlineLevel="0" collapsed="false">
      <c r="A123" s="17" t="s">
        <v>85</v>
      </c>
      <c r="B123" s="20"/>
      <c r="C123" s="19" t="n">
        <v>11375</v>
      </c>
    </row>
    <row r="124" customFormat="false" ht="15" hidden="false" customHeight="false" outlineLevel="0" collapsed="false">
      <c r="A124" s="17" t="s">
        <v>83</v>
      </c>
      <c r="B124" s="20"/>
      <c r="C124" s="19" t="n">
        <v>13425</v>
      </c>
    </row>
    <row r="125" customFormat="false" ht="15" hidden="false" customHeight="false" outlineLevel="0" collapsed="false">
      <c r="A125" s="17" t="s">
        <v>80</v>
      </c>
      <c r="B125" s="20"/>
      <c r="C125" s="19" t="n">
        <v>33450</v>
      </c>
    </row>
    <row r="126" customFormat="false" ht="15" hidden="false" customHeight="false" outlineLevel="0" collapsed="false">
      <c r="A126" s="17" t="s">
        <v>87</v>
      </c>
      <c r="B126" s="20"/>
      <c r="C126" s="19" t="n">
        <v>14850</v>
      </c>
    </row>
    <row r="127" customFormat="false" ht="15" hidden="false" customHeight="false" outlineLevel="0" collapsed="false">
      <c r="A127" s="17" t="s">
        <v>111</v>
      </c>
      <c r="B127" s="18" t="n">
        <v>1.6</v>
      </c>
      <c r="C127" s="19" t="n">
        <v>540</v>
      </c>
    </row>
    <row r="128" customFormat="false" ht="15" hidden="false" customHeight="false" outlineLevel="0" collapsed="false">
      <c r="A128" s="17" t="s">
        <v>92</v>
      </c>
      <c r="B128" s="18" t="n">
        <v>4.5</v>
      </c>
      <c r="C128" s="19" t="n">
        <v>7423</v>
      </c>
    </row>
    <row r="129" customFormat="false" ht="15" hidden="false" customHeight="false" outlineLevel="0" collapsed="false">
      <c r="A129" s="17" t="s">
        <v>123</v>
      </c>
      <c r="B129" s="18" t="n">
        <v>0</v>
      </c>
      <c r="C129" s="19" t="n">
        <v>20000</v>
      </c>
    </row>
    <row r="130" customFormat="false" ht="15" hidden="false" customHeight="false" outlineLevel="0" collapsed="false">
      <c r="A130" s="17" t="s">
        <v>129</v>
      </c>
      <c r="B130" s="20"/>
      <c r="C130" s="21"/>
    </row>
    <row r="131" customFormat="false" ht="15" hidden="false" customHeight="false" outlineLevel="0" collapsed="false">
      <c r="A131" s="17" t="s">
        <v>64</v>
      </c>
      <c r="B131" s="20"/>
      <c r="C131" s="19" t="n">
        <v>7810</v>
      </c>
    </row>
    <row r="132" customFormat="false" ht="15" hidden="false" customHeight="false" outlineLevel="0" collapsed="false">
      <c r="A132" s="17" t="s">
        <v>60</v>
      </c>
      <c r="B132" s="20"/>
      <c r="C132" s="19" t="n">
        <v>9135</v>
      </c>
    </row>
    <row r="133" customFormat="false" ht="15" hidden="false" customHeight="false" outlineLevel="0" collapsed="false">
      <c r="A133" s="17" t="s">
        <v>67</v>
      </c>
      <c r="B133" s="20"/>
      <c r="C133" s="19" t="n">
        <v>6250</v>
      </c>
    </row>
    <row r="134" customFormat="false" ht="15" hidden="false" customHeight="false" outlineLevel="0" collapsed="false">
      <c r="A134" s="17" t="s">
        <v>89</v>
      </c>
      <c r="B134" s="18" t="n">
        <v>7</v>
      </c>
      <c r="C134" s="21"/>
    </row>
    <row r="135" customFormat="false" ht="15" hidden="false" customHeight="false" outlineLevel="0" collapsed="false">
      <c r="A135" s="17" t="s">
        <v>57</v>
      </c>
      <c r="B135" s="18" t="n">
        <v>2.4</v>
      </c>
      <c r="C135" s="19" t="n">
        <v>32448</v>
      </c>
    </row>
    <row r="136" customFormat="false" ht="15" hidden="false" customHeight="false" outlineLevel="0" collapsed="false">
      <c r="A136" s="17" t="s">
        <v>51</v>
      </c>
      <c r="B136" s="22" t="n">
        <v>1.22</v>
      </c>
      <c r="C136" s="23" t="n">
        <v>11340</v>
      </c>
    </row>
    <row r="137" customFormat="false" ht="15" hidden="false" customHeight="false" outlineLevel="0" collapsed="false">
      <c r="A137" s="24" t="s">
        <v>136</v>
      </c>
      <c r="B137" s="25" t="n">
        <v>26.62</v>
      </c>
      <c r="C137" s="26" t="n">
        <v>437356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W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1.43"/>
    <col collapsed="false" customWidth="true" hidden="false" outlineLevel="0" max="4" min="3" style="0" width="12"/>
    <col collapsed="false" customWidth="true" hidden="false" outlineLevel="0" max="5" min="5" style="0" width="18.71"/>
    <col collapsed="false" customWidth="true" hidden="false" outlineLevel="0" max="7" min="7" style="0" width="16.14"/>
    <col collapsed="false" customWidth="true" hidden="false" outlineLevel="0" max="8" min="8" style="0" width="21.43"/>
    <col collapsed="false" customWidth="true" hidden="false" outlineLevel="0" max="17" min="17" style="0" width="24.28"/>
    <col collapsed="false" customWidth="true" hidden="false" outlineLevel="0" max="19" min="19" style="0" width="16.14"/>
    <col collapsed="false" customWidth="true" hidden="false" outlineLevel="0" max="20" min="20" style="0" width="7.28"/>
    <col collapsed="false" customWidth="true" hidden="false" outlineLevel="0" max="21" min="21" style="0" width="15.85"/>
    <col collapsed="false" customWidth="true" hidden="false" outlineLevel="0" max="22" min="22" style="0" width="10.14"/>
    <col collapsed="false" customWidth="true" hidden="false" outlineLevel="0" max="23" min="23" style="0" width="8.14"/>
    <col collapsed="false" customWidth="true" hidden="false" outlineLevel="0" max="24" min="24" style="0" width="10.71"/>
  </cols>
  <sheetData>
    <row r="1" customFormat="false" ht="15" hidden="false" customHeight="false" outlineLevel="0" collapsed="false">
      <c r="A1" s="5" t="s">
        <v>53</v>
      </c>
      <c r="B1" s="5" t="n">
        <v>2020</v>
      </c>
      <c r="C1" s="5" t="n">
        <v>1</v>
      </c>
      <c r="E1" s="0" t="s">
        <v>137</v>
      </c>
      <c r="F1" s="0" t="s">
        <v>138</v>
      </c>
      <c r="Q1" s="27"/>
      <c r="R1" s="27"/>
    </row>
    <row r="2" customFormat="false" ht="15" hidden="false" customHeight="false" outlineLevel="0" collapsed="false">
      <c r="A2" s="5" t="s">
        <v>139</v>
      </c>
      <c r="B2" s="5" t="n">
        <v>2020</v>
      </c>
      <c r="C2" s="5" t="n">
        <v>21.175</v>
      </c>
      <c r="E2" s="0" t="s">
        <v>140</v>
      </c>
      <c r="Q2" s="27"/>
      <c r="R2" s="27"/>
    </row>
    <row r="3" customFormat="false" ht="15" hidden="false" customHeight="false" outlineLevel="0" collapsed="false">
      <c r="A3" s="28" t="s">
        <v>141</v>
      </c>
      <c r="B3" s="5" t="n">
        <v>2020</v>
      </c>
      <c r="C3" s="5" t="n">
        <v>74.3</v>
      </c>
      <c r="E3" s="0" t="s">
        <v>142</v>
      </c>
      <c r="F3" s="28" t="s">
        <v>143</v>
      </c>
      <c r="Q3" s="27"/>
      <c r="R3" s="27"/>
    </row>
    <row r="4" customFormat="false" ht="15" hidden="false" customHeight="false" outlineLevel="0" collapsed="false">
      <c r="A4" s="5" t="s">
        <v>144</v>
      </c>
      <c r="B4" s="5" t="n">
        <v>2020</v>
      </c>
      <c r="C4" s="5" t="n">
        <v>46.33</v>
      </c>
      <c r="E4" s="0" t="s">
        <v>145</v>
      </c>
      <c r="Q4" s="27"/>
      <c r="R4" s="27"/>
    </row>
    <row r="5" customFormat="false" ht="15" hidden="false" customHeight="false" outlineLevel="0" collapsed="false">
      <c r="A5" s="5" t="s">
        <v>146</v>
      </c>
      <c r="B5" s="5" t="n">
        <v>2020</v>
      </c>
      <c r="C5" s="5" t="n">
        <v>6.48</v>
      </c>
      <c r="E5" s="0" t="s">
        <v>140</v>
      </c>
      <c r="L5" s="27"/>
      <c r="Q5" s="27"/>
      <c r="R5" s="27"/>
    </row>
    <row r="6" customFormat="false" ht="15" hidden="false" customHeight="false" outlineLevel="0" collapsed="false">
      <c r="A6" s="5" t="s">
        <v>147</v>
      </c>
      <c r="B6" s="5" t="n">
        <v>2020</v>
      </c>
      <c r="C6" s="5" t="n">
        <v>16.717</v>
      </c>
      <c r="E6" s="0" t="s">
        <v>140</v>
      </c>
      <c r="L6" s="27"/>
      <c r="Q6" s="27"/>
      <c r="R6" s="27"/>
    </row>
    <row r="7" customFormat="false" ht="15" hidden="false" customHeight="false" outlineLevel="0" collapsed="false">
      <c r="A7" s="29" t="s">
        <v>148</v>
      </c>
      <c r="B7" s="5" t="n">
        <v>2020</v>
      </c>
      <c r="C7" s="30" t="n">
        <f aca="false">C48+C16*E50</f>
        <v>28.128393536</v>
      </c>
      <c r="E7" s="0" t="s">
        <v>145</v>
      </c>
      <c r="F7" s="28" t="s">
        <v>149</v>
      </c>
      <c r="L7" s="27"/>
      <c r="Q7" s="27"/>
      <c r="R7" s="27"/>
    </row>
    <row r="8" customFormat="false" ht="15" hidden="false" customHeight="false" outlineLevel="0" collapsed="false">
      <c r="A8" s="5" t="s">
        <v>150</v>
      </c>
      <c r="B8" s="5" t="n">
        <v>2020</v>
      </c>
      <c r="C8" s="5" t="n">
        <v>1.69</v>
      </c>
      <c r="E8" s="0" t="s">
        <v>140</v>
      </c>
      <c r="L8" s="27"/>
      <c r="Q8" s="27"/>
      <c r="R8" s="27"/>
    </row>
    <row r="9" customFormat="false" ht="15" hidden="false" customHeight="false" outlineLevel="0" collapsed="false">
      <c r="A9" s="5" t="s">
        <v>151</v>
      </c>
      <c r="B9" s="5" t="n">
        <v>2020</v>
      </c>
      <c r="C9" s="5" t="n">
        <v>4.536</v>
      </c>
      <c r="E9" s="0" t="s">
        <v>140</v>
      </c>
      <c r="L9" s="27"/>
      <c r="Q9" s="27"/>
      <c r="R9" s="27"/>
    </row>
    <row r="10" customFormat="false" ht="15" hidden="false" customHeight="false" outlineLevel="0" collapsed="false">
      <c r="A10" s="5" t="s">
        <v>152</v>
      </c>
      <c r="B10" s="5" t="n">
        <v>2020</v>
      </c>
      <c r="C10" s="5" t="n">
        <v>8.28</v>
      </c>
      <c r="E10" s="0" t="s">
        <v>145</v>
      </c>
      <c r="L10" s="27"/>
      <c r="Q10" s="27"/>
      <c r="R10" s="27"/>
    </row>
    <row r="11" customFormat="false" ht="15" hidden="false" customHeight="false" outlineLevel="0" collapsed="false">
      <c r="A11" s="5" t="s">
        <v>153</v>
      </c>
      <c r="B11" s="5" t="n">
        <v>2020</v>
      </c>
      <c r="C11" s="5" t="n">
        <v>7.5</v>
      </c>
      <c r="E11" s="0" t="s">
        <v>140</v>
      </c>
      <c r="F11" s="27"/>
      <c r="I11" s="27"/>
      <c r="J11" s="27"/>
      <c r="K11" s="27"/>
      <c r="L11" s="27"/>
      <c r="Q11" s="27"/>
      <c r="R11" s="27"/>
    </row>
    <row r="12" customFormat="false" ht="15" hidden="false" customHeight="false" outlineLevel="0" collapsed="false">
      <c r="A12" s="5" t="s">
        <v>154</v>
      </c>
      <c r="B12" s="5" t="n">
        <v>2020</v>
      </c>
      <c r="C12" s="5" t="n">
        <v>45</v>
      </c>
      <c r="E12" s="0" t="s">
        <v>140</v>
      </c>
      <c r="F12" s="27"/>
      <c r="H12" s="0" t="s">
        <v>155</v>
      </c>
      <c r="I12" s="27" t="n">
        <v>2020</v>
      </c>
      <c r="J12" s="27" t="n">
        <v>2030</v>
      </c>
      <c r="K12" s="27" t="n">
        <v>2050</v>
      </c>
      <c r="L12" s="27"/>
      <c r="Q12" s="27"/>
      <c r="R12" s="27"/>
    </row>
    <row r="13" customFormat="false" ht="15" hidden="false" customHeight="false" outlineLevel="0" collapsed="false">
      <c r="A13" s="5" t="s">
        <v>156</v>
      </c>
      <c r="B13" s="5" t="n">
        <v>2020</v>
      </c>
      <c r="C13" s="5" t="n">
        <v>82.5</v>
      </c>
      <c r="E13" s="0" t="s">
        <v>140</v>
      </c>
      <c r="F13" s="27"/>
      <c r="H13" s="0" t="s">
        <v>139</v>
      </c>
      <c r="I13" s="31" t="n">
        <v>21.175</v>
      </c>
      <c r="J13" s="31" t="n">
        <v>40.68</v>
      </c>
      <c r="K13" s="0" t="n">
        <v>79.69</v>
      </c>
      <c r="L13" s="27"/>
      <c r="Q13" s="27"/>
      <c r="R13" s="27"/>
    </row>
    <row r="14" customFormat="false" ht="15" hidden="false" customHeight="false" outlineLevel="0" collapsed="false">
      <c r="A14" s="5" t="s">
        <v>157</v>
      </c>
      <c r="B14" s="5" t="n">
        <v>2020</v>
      </c>
      <c r="C14" s="5" t="n">
        <v>86</v>
      </c>
      <c r="E14" s="0" t="s">
        <v>140</v>
      </c>
      <c r="F14" s="27"/>
      <c r="H14" s="31" t="s">
        <v>148</v>
      </c>
      <c r="I14" s="31" t="n">
        <v>74.965</v>
      </c>
      <c r="J14" s="31" t="n">
        <v>65</v>
      </c>
      <c r="K14" s="31" t="n">
        <v>45.07</v>
      </c>
      <c r="L14" s="27"/>
      <c r="Q14" s="27"/>
      <c r="R14" s="27"/>
    </row>
    <row r="15" customFormat="false" ht="15" hidden="false" customHeight="false" outlineLevel="0" collapsed="false">
      <c r="A15" s="5" t="s">
        <v>158</v>
      </c>
      <c r="B15" s="5" t="n">
        <v>2020</v>
      </c>
      <c r="C15" s="5" t="n">
        <v>15</v>
      </c>
      <c r="E15" s="0" t="s">
        <v>140</v>
      </c>
      <c r="H15" s="32" t="s">
        <v>144</v>
      </c>
      <c r="I15" s="32" t="n">
        <v>46.44</v>
      </c>
      <c r="J15" s="32" t="n">
        <v>36.324</v>
      </c>
      <c r="K15" s="32" t="n">
        <v>32.832</v>
      </c>
      <c r="L15" s="27"/>
      <c r="Q15" s="27"/>
      <c r="R15" s="27"/>
    </row>
    <row r="16" customFormat="false" ht="15" hidden="false" customHeight="false" outlineLevel="0" collapsed="false">
      <c r="A16" s="5" t="s">
        <v>159</v>
      </c>
      <c r="B16" s="5" t="n">
        <v>2020</v>
      </c>
      <c r="C16" s="30" t="n">
        <v>40</v>
      </c>
      <c r="E16" s="0" t="s">
        <v>145</v>
      </c>
      <c r="H16" s="0" t="s">
        <v>146</v>
      </c>
      <c r="I16" s="32" t="n">
        <v>6.48</v>
      </c>
      <c r="J16" s="32" t="n">
        <v>6.48</v>
      </c>
      <c r="K16" s="32" t="n">
        <v>6.48</v>
      </c>
      <c r="L16" s="27"/>
      <c r="R16" s="0" t="n">
        <v>2030</v>
      </c>
      <c r="S16" s="0" t="n">
        <v>2040</v>
      </c>
      <c r="T16" s="0" t="n">
        <v>2050</v>
      </c>
    </row>
    <row r="17" customFormat="false" ht="15" hidden="false" customHeight="false" outlineLevel="0" collapsed="false">
      <c r="A17" s="5" t="s">
        <v>139</v>
      </c>
      <c r="B17" s="5" t="n">
        <v>2030</v>
      </c>
      <c r="C17" s="5" t="n">
        <v>40.68</v>
      </c>
      <c r="E17" s="0" t="s">
        <v>140</v>
      </c>
      <c r="H17" s="0" t="s">
        <v>147</v>
      </c>
      <c r="I17" s="31" t="n">
        <v>16.717</v>
      </c>
      <c r="J17" s="31" t="n">
        <v>26.81</v>
      </c>
      <c r="K17" s="0" t="n">
        <v>46.996</v>
      </c>
      <c r="L17" s="27"/>
      <c r="Q17" s="5" t="s">
        <v>160</v>
      </c>
      <c r="R17" s="33" t="n">
        <v>20.63</v>
      </c>
      <c r="S17" s="33" t="n">
        <v>16.08</v>
      </c>
      <c r="T17" s="33" t="n">
        <v>12.52</v>
      </c>
    </row>
    <row r="18" customFormat="false" ht="15" hidden="false" customHeight="false" outlineLevel="0" collapsed="false">
      <c r="A18" s="0" t="s">
        <v>141</v>
      </c>
      <c r="B18" s="5" t="n">
        <v>2030</v>
      </c>
      <c r="C18" s="5" t="n">
        <v>57.9</v>
      </c>
      <c r="E18" s="0" t="s">
        <v>142</v>
      </c>
      <c r="F18" s="28" t="s">
        <v>143</v>
      </c>
      <c r="H18" s="0" t="s">
        <v>161</v>
      </c>
      <c r="I18" s="31" t="n">
        <v>13.4</v>
      </c>
      <c r="J18" s="31" t="n">
        <v>14.65</v>
      </c>
      <c r="K18" s="0" t="n">
        <v>42.74</v>
      </c>
      <c r="L18" s="27"/>
      <c r="M18" s="27"/>
      <c r="N18" s="27"/>
      <c r="O18" s="27"/>
      <c r="P18" s="27"/>
      <c r="Q18" s="5" t="s">
        <v>160</v>
      </c>
      <c r="R18" s="33" t="n">
        <f aca="false">R17*3.6</f>
        <v>74.268</v>
      </c>
      <c r="S18" s="33" t="n">
        <f aca="false">S17*3.6</f>
        <v>57.888</v>
      </c>
      <c r="T18" s="33" t="n">
        <f aca="false">T17*3.6</f>
        <v>45.072</v>
      </c>
    </row>
    <row r="19" customFormat="false" ht="15" hidden="false" customHeight="false" outlineLevel="0" collapsed="false">
      <c r="A19" s="5" t="s">
        <v>144</v>
      </c>
      <c r="B19" s="5" t="n">
        <v>2030</v>
      </c>
      <c r="C19" s="5" t="n">
        <v>36.32</v>
      </c>
      <c r="E19" s="0" t="s">
        <v>145</v>
      </c>
      <c r="H19" s="0" t="s">
        <v>150</v>
      </c>
      <c r="I19" s="31" t="n">
        <v>1.69</v>
      </c>
      <c r="J19" s="31" t="n">
        <v>1.69</v>
      </c>
      <c r="K19" s="0" t="n">
        <v>1.69</v>
      </c>
      <c r="L19" s="27"/>
      <c r="M19" s="27"/>
      <c r="N19" s="27"/>
      <c r="O19" s="27"/>
      <c r="P19" s="27"/>
      <c r="Q19" s="27"/>
    </row>
    <row r="20" customFormat="false" ht="15" hidden="false" customHeight="false" outlineLevel="0" collapsed="false">
      <c r="A20" s="5" t="s">
        <v>146</v>
      </c>
      <c r="B20" s="5" t="n">
        <v>2030</v>
      </c>
      <c r="C20" s="5" t="n">
        <v>6.48</v>
      </c>
      <c r="E20" s="0" t="s">
        <v>140</v>
      </c>
      <c r="H20" s="0" t="s">
        <v>151</v>
      </c>
      <c r="I20" s="32" t="n">
        <v>4.536</v>
      </c>
      <c r="J20" s="32" t="n">
        <v>6.696</v>
      </c>
      <c r="K20" s="32" t="n">
        <v>14.148</v>
      </c>
      <c r="L20" s="27"/>
      <c r="M20" s="27"/>
      <c r="N20" s="27"/>
      <c r="O20" s="27"/>
      <c r="P20" s="27"/>
      <c r="Q20" s="27"/>
    </row>
    <row r="21" customFormat="false" ht="15" hidden="false" customHeight="false" outlineLevel="0" collapsed="false">
      <c r="A21" s="5" t="s">
        <v>147</v>
      </c>
      <c r="B21" s="5" t="n">
        <v>2030</v>
      </c>
      <c r="C21" s="5" t="n">
        <v>26.81</v>
      </c>
      <c r="E21" s="0" t="s">
        <v>140</v>
      </c>
      <c r="H21" s="0" t="s">
        <v>152</v>
      </c>
      <c r="I21" s="32" t="n">
        <v>10.8</v>
      </c>
      <c r="J21" s="32" t="n">
        <v>7.092</v>
      </c>
      <c r="K21" s="32" t="n">
        <v>6.732</v>
      </c>
      <c r="L21" s="27"/>
      <c r="M21" s="27"/>
      <c r="N21" s="27"/>
      <c r="O21" s="27"/>
      <c r="P21" s="27"/>
      <c r="Q21" s="27"/>
    </row>
    <row r="22" customFormat="false" ht="15" hidden="false" customHeight="false" outlineLevel="0" collapsed="false">
      <c r="A22" s="29" t="s">
        <v>148</v>
      </c>
      <c r="B22" s="5" t="n">
        <v>2030</v>
      </c>
      <c r="C22" s="30" t="n">
        <f aca="false">C49+C31*E50</f>
        <v>39.3110601232</v>
      </c>
      <c r="E22" s="0" t="s">
        <v>145</v>
      </c>
      <c r="H22" s="0" t="s">
        <v>153</v>
      </c>
      <c r="I22" s="31" t="n">
        <v>7.5</v>
      </c>
      <c r="J22" s="31" t="n">
        <v>7.5</v>
      </c>
      <c r="K22" s="0" t="n">
        <v>7.5</v>
      </c>
      <c r="L22" s="27"/>
      <c r="M22" s="27"/>
      <c r="N22" s="27"/>
      <c r="O22" s="27"/>
      <c r="P22" s="27" t="n">
        <v>17.91</v>
      </c>
      <c r="Q22" s="27" t="s">
        <v>162</v>
      </c>
      <c r="U22" s="0" t="s">
        <v>163</v>
      </c>
      <c r="V22" s="0" t="s">
        <v>164</v>
      </c>
      <c r="W22" s="0" t="s">
        <v>165</v>
      </c>
    </row>
    <row r="23" customFormat="false" ht="16.5" hidden="false" customHeight="false" outlineLevel="0" collapsed="false">
      <c r="A23" s="5" t="s">
        <v>150</v>
      </c>
      <c r="B23" s="5" t="n">
        <v>2030</v>
      </c>
      <c r="C23" s="5" t="n">
        <v>1.69</v>
      </c>
      <c r="E23" s="0" t="s">
        <v>140</v>
      </c>
      <c r="H23" s="31" t="s">
        <v>154</v>
      </c>
      <c r="I23" s="31" t="n">
        <v>45</v>
      </c>
      <c r="J23" s="31" t="n">
        <v>45</v>
      </c>
      <c r="K23" s="31" t="n">
        <v>45</v>
      </c>
      <c r="L23" s="27"/>
      <c r="M23" s="27"/>
      <c r="N23" s="34" t="s">
        <v>166</v>
      </c>
      <c r="O23" s="27"/>
      <c r="P23" s="27"/>
      <c r="Q23" s="27"/>
      <c r="U23" s="0" t="n">
        <f aca="false">0.202*168</f>
        <v>33.936</v>
      </c>
      <c r="V23" s="0" t="n">
        <v>15</v>
      </c>
      <c r="W23" s="0" t="n">
        <f aca="false">V23+U23</f>
        <v>48.936</v>
      </c>
    </row>
    <row r="24" customFormat="false" ht="15" hidden="false" customHeight="false" outlineLevel="0" collapsed="false">
      <c r="A24" s="5" t="s">
        <v>151</v>
      </c>
      <c r="B24" s="5" t="n">
        <v>2030</v>
      </c>
      <c r="C24" s="5" t="n">
        <v>6.696</v>
      </c>
      <c r="E24" s="0" t="s">
        <v>140</v>
      </c>
      <c r="H24" s="0" t="s">
        <v>156</v>
      </c>
      <c r="I24" s="31" t="n">
        <v>82.5</v>
      </c>
      <c r="J24" s="31" t="n">
        <v>82.5</v>
      </c>
      <c r="K24" s="0" t="n">
        <v>82.5</v>
      </c>
      <c r="L24" s="27"/>
      <c r="M24" s="27"/>
      <c r="N24" s="27"/>
      <c r="O24" s="27"/>
      <c r="P24" s="27"/>
      <c r="Q24" s="27"/>
      <c r="U24" s="0" t="s">
        <v>167</v>
      </c>
    </row>
    <row r="25" customFormat="false" ht="15" hidden="false" customHeight="false" outlineLevel="0" collapsed="false">
      <c r="A25" s="5" t="s">
        <v>152</v>
      </c>
      <c r="B25" s="5" t="n">
        <v>2030</v>
      </c>
      <c r="C25" s="5" t="n">
        <v>7.09</v>
      </c>
      <c r="E25" s="0" t="s">
        <v>145</v>
      </c>
      <c r="H25" s="31" t="s">
        <v>157</v>
      </c>
      <c r="I25" s="31" t="n">
        <v>86.845</v>
      </c>
      <c r="J25" s="31" t="n">
        <v>74.66</v>
      </c>
      <c r="K25" s="31" t="n">
        <v>50.29</v>
      </c>
      <c r="L25" s="27"/>
      <c r="M25" s="27"/>
      <c r="N25" s="27"/>
      <c r="O25" s="27"/>
      <c r="P25" s="27"/>
      <c r="Q25" s="27"/>
    </row>
    <row r="26" customFormat="false" ht="15" hidden="false" customHeight="false" outlineLevel="0" collapsed="false">
      <c r="A26" s="5" t="s">
        <v>153</v>
      </c>
      <c r="B26" s="5" t="n">
        <v>2030</v>
      </c>
      <c r="C26" s="5" t="n">
        <v>7.5</v>
      </c>
      <c r="E26" s="0" t="s">
        <v>140</v>
      </c>
      <c r="H26" s="31" t="s">
        <v>158</v>
      </c>
      <c r="I26" s="31" t="n">
        <v>15</v>
      </c>
      <c r="J26" s="31" t="n">
        <v>15</v>
      </c>
      <c r="K26" s="31" t="n">
        <v>15</v>
      </c>
      <c r="L26" s="27"/>
      <c r="M26" s="27"/>
      <c r="N26" s="27"/>
      <c r="O26" s="27"/>
      <c r="P26" s="27"/>
      <c r="Q26" s="27"/>
      <c r="S26" s="0" t="s">
        <v>168</v>
      </c>
      <c r="T26" s="0" t="n">
        <v>168</v>
      </c>
      <c r="U26" s="0" t="s">
        <v>169</v>
      </c>
    </row>
    <row r="27" customFormat="false" ht="15" hidden="false" customHeight="false" outlineLevel="0" collapsed="false">
      <c r="A27" s="5" t="s">
        <v>154</v>
      </c>
      <c r="B27" s="5" t="n">
        <v>2030</v>
      </c>
      <c r="C27" s="5" t="n">
        <v>45</v>
      </c>
      <c r="E27" s="0" t="s">
        <v>140</v>
      </c>
      <c r="L27" s="27"/>
      <c r="M27" s="27"/>
      <c r="N27" s="27"/>
      <c r="O27" s="27"/>
      <c r="P27" s="27"/>
      <c r="Q27" s="27"/>
      <c r="T27" s="0" t="n">
        <f aca="false">T26/1000</f>
        <v>0.168</v>
      </c>
      <c r="U27" s="0" t="s">
        <v>170</v>
      </c>
    </row>
    <row r="28" customFormat="false" ht="15" hidden="false" customHeight="false" outlineLevel="0" collapsed="false">
      <c r="A28" s="5" t="s">
        <v>156</v>
      </c>
      <c r="B28" s="5" t="n">
        <v>2030</v>
      </c>
      <c r="C28" s="5" t="n">
        <v>82.5</v>
      </c>
      <c r="E28" s="0" t="s">
        <v>140</v>
      </c>
      <c r="I28" s="27"/>
      <c r="J28" s="27"/>
      <c r="K28" s="27"/>
      <c r="L28" s="27"/>
      <c r="M28" s="27"/>
      <c r="N28" s="27"/>
      <c r="O28" s="27"/>
      <c r="P28" s="27"/>
      <c r="Q28" s="27"/>
    </row>
    <row r="29" customFormat="false" ht="17.25" hidden="false" customHeight="false" outlineLevel="0" collapsed="false">
      <c r="A29" s="5" t="s">
        <v>157</v>
      </c>
      <c r="B29" s="5" t="n">
        <v>2030</v>
      </c>
      <c r="C29" s="5" t="n">
        <v>74.66</v>
      </c>
      <c r="E29" s="0" t="s">
        <v>140</v>
      </c>
      <c r="O29" s="27"/>
      <c r="P29" s="27"/>
      <c r="Q29" s="27"/>
      <c r="U29" s="35"/>
    </row>
    <row r="30" customFormat="false" ht="15" hidden="false" customHeight="false" outlineLevel="0" collapsed="false">
      <c r="A30" s="5" t="s">
        <v>158</v>
      </c>
      <c r="B30" s="5" t="n">
        <v>2030</v>
      </c>
      <c r="C30" s="5" t="n">
        <v>15</v>
      </c>
      <c r="E30" s="0" t="s">
        <v>140</v>
      </c>
      <c r="O30" s="27"/>
      <c r="P30" s="27"/>
      <c r="Q30" s="27"/>
    </row>
    <row r="31" customFormat="false" ht="15" hidden="false" customHeight="false" outlineLevel="0" collapsed="false">
      <c r="A31" s="5" t="s">
        <v>159</v>
      </c>
      <c r="B31" s="5" t="n">
        <v>2020</v>
      </c>
      <c r="C31" s="30" t="n">
        <v>123</v>
      </c>
      <c r="E31" s="0" t="s">
        <v>145</v>
      </c>
      <c r="O31" s="27"/>
      <c r="P31" s="27"/>
      <c r="Q31" s="27"/>
    </row>
    <row r="32" customFormat="false" ht="15" hidden="false" customHeight="false" outlineLevel="0" collapsed="false">
      <c r="A32" s="5" t="s">
        <v>53</v>
      </c>
      <c r="B32" s="5" t="n">
        <v>2050</v>
      </c>
      <c r="C32" s="5" t="n">
        <v>1</v>
      </c>
      <c r="E32" s="0" t="s">
        <v>137</v>
      </c>
      <c r="N32" s="27"/>
      <c r="O32" s="27"/>
      <c r="P32" s="27"/>
      <c r="Q32" s="27"/>
    </row>
    <row r="33" customFormat="false" ht="15" hidden="false" customHeight="false" outlineLevel="0" collapsed="false">
      <c r="A33" s="5" t="s">
        <v>139</v>
      </c>
      <c r="B33" s="5" t="n">
        <v>2050</v>
      </c>
      <c r="C33" s="5" t="n">
        <v>79.69</v>
      </c>
      <c r="E33" s="0" t="s">
        <v>140</v>
      </c>
      <c r="N33" s="27"/>
      <c r="O33" s="27"/>
      <c r="P33" s="27"/>
      <c r="Q33" s="27"/>
    </row>
    <row r="34" customFormat="false" ht="15" hidden="false" customHeight="false" outlineLevel="0" collapsed="false">
      <c r="A34" s="0" t="s">
        <v>141</v>
      </c>
      <c r="B34" s="5" t="n">
        <v>2050</v>
      </c>
      <c r="C34" s="5" t="n">
        <v>45.1</v>
      </c>
      <c r="E34" s="0" t="s">
        <v>142</v>
      </c>
      <c r="F34" s="0" t="s">
        <v>171</v>
      </c>
      <c r="N34" s="27"/>
      <c r="O34" s="27"/>
      <c r="P34" s="27"/>
      <c r="Q34" s="27"/>
    </row>
    <row r="35" customFormat="false" ht="15" hidden="false" customHeight="false" outlineLevel="0" collapsed="false">
      <c r="A35" s="5" t="s">
        <v>144</v>
      </c>
      <c r="B35" s="5" t="n">
        <v>2050</v>
      </c>
      <c r="C35" s="5" t="n">
        <v>32.83</v>
      </c>
      <c r="E35" s="0" t="s">
        <v>145</v>
      </c>
      <c r="N35" s="27"/>
      <c r="O35" s="27"/>
      <c r="P35" s="27"/>
      <c r="Q35" s="27"/>
    </row>
    <row r="36" customFormat="false" ht="15" hidden="false" customHeight="false" outlineLevel="0" collapsed="false">
      <c r="A36" s="5" t="s">
        <v>146</v>
      </c>
      <c r="B36" s="5" t="n">
        <v>2050</v>
      </c>
      <c r="C36" s="5" t="n">
        <v>6.48</v>
      </c>
      <c r="E36" s="0" t="s">
        <v>140</v>
      </c>
      <c r="N36" s="27"/>
      <c r="O36" s="27"/>
      <c r="P36" s="27"/>
      <c r="Q36" s="27"/>
    </row>
    <row r="37" customFormat="false" ht="15" hidden="false" customHeight="false" outlineLevel="0" collapsed="false">
      <c r="A37" s="5" t="s">
        <v>147</v>
      </c>
      <c r="B37" s="5" t="n">
        <v>2050</v>
      </c>
      <c r="C37" s="5" t="n">
        <v>46.996</v>
      </c>
      <c r="E37" s="0" t="s">
        <v>140</v>
      </c>
      <c r="N37" s="27"/>
      <c r="O37" s="27"/>
      <c r="P37" s="27"/>
      <c r="Q37" s="27"/>
    </row>
    <row r="38" customFormat="false" ht="15" hidden="false" customHeight="false" outlineLevel="0" collapsed="false">
      <c r="A38" s="29" t="s">
        <v>148</v>
      </c>
      <c r="B38" s="5" t="n">
        <v>2050</v>
      </c>
      <c r="C38" s="30" t="n">
        <f aca="false">C50+E50*C46</f>
        <v>48.5792528512</v>
      </c>
      <c r="E38" s="0" t="s">
        <v>145</v>
      </c>
      <c r="G38" s="0" t="s">
        <v>172</v>
      </c>
    </row>
    <row r="39" customFormat="false" ht="15" hidden="false" customHeight="false" outlineLevel="0" collapsed="false">
      <c r="A39" s="5" t="s">
        <v>150</v>
      </c>
      <c r="B39" s="5" t="n">
        <v>2050</v>
      </c>
      <c r="C39" s="5" t="n">
        <v>1.69</v>
      </c>
      <c r="E39" s="0" t="s">
        <v>140</v>
      </c>
    </row>
    <row r="40" customFormat="false" ht="15" hidden="false" customHeight="false" outlineLevel="0" collapsed="false">
      <c r="A40" s="5" t="s">
        <v>151</v>
      </c>
      <c r="B40" s="5" t="n">
        <v>2050</v>
      </c>
      <c r="C40" s="5" t="n">
        <v>14.148</v>
      </c>
      <c r="E40" s="0" t="s">
        <v>140</v>
      </c>
    </row>
    <row r="41" customFormat="false" ht="15" hidden="false" customHeight="false" outlineLevel="0" collapsed="false">
      <c r="A41" s="5" t="s">
        <v>152</v>
      </c>
      <c r="B41" s="5" t="n">
        <v>2050</v>
      </c>
      <c r="C41" s="5" t="n">
        <v>6.73</v>
      </c>
      <c r="E41" s="0" t="s">
        <v>145</v>
      </c>
    </row>
    <row r="42" customFormat="false" ht="15" hidden="false" customHeight="false" outlineLevel="0" collapsed="false">
      <c r="A42" s="5" t="s">
        <v>153</v>
      </c>
      <c r="B42" s="5" t="n">
        <v>2050</v>
      </c>
      <c r="C42" s="5" t="n">
        <v>7.5</v>
      </c>
      <c r="E42" s="0" t="s">
        <v>140</v>
      </c>
    </row>
    <row r="43" customFormat="false" ht="15" hidden="false" customHeight="false" outlineLevel="0" collapsed="false">
      <c r="A43" s="5" t="s">
        <v>154</v>
      </c>
      <c r="B43" s="5" t="n">
        <v>2050</v>
      </c>
      <c r="C43" s="5" t="n">
        <v>35</v>
      </c>
      <c r="E43" s="0" t="s">
        <v>140</v>
      </c>
      <c r="F43" s="0" t="s">
        <v>173</v>
      </c>
    </row>
    <row r="44" customFormat="false" ht="15" hidden="false" customHeight="false" outlineLevel="0" collapsed="false">
      <c r="A44" s="5" t="s">
        <v>156</v>
      </c>
      <c r="B44" s="5" t="n">
        <v>2050</v>
      </c>
      <c r="C44" s="5" t="n">
        <v>82.5</v>
      </c>
      <c r="E44" s="0" t="s">
        <v>140</v>
      </c>
    </row>
    <row r="45" customFormat="false" ht="15" hidden="false" customHeight="false" outlineLevel="0" collapsed="false">
      <c r="A45" s="5" t="s">
        <v>157</v>
      </c>
      <c r="B45" s="5" t="n">
        <v>2050</v>
      </c>
      <c r="C45" s="5" t="n">
        <v>50.29</v>
      </c>
      <c r="E45" s="0" t="s">
        <v>140</v>
      </c>
    </row>
    <row r="46" customFormat="false" ht="15" hidden="false" customHeight="false" outlineLevel="0" collapsed="false">
      <c r="A46" s="5" t="s">
        <v>159</v>
      </c>
      <c r="B46" s="5" t="n">
        <v>2050</v>
      </c>
      <c r="C46" s="30" t="n">
        <v>168</v>
      </c>
      <c r="E46" s="0" t="s">
        <v>145</v>
      </c>
    </row>
    <row r="47" customFormat="false" ht="15" hidden="false" customHeight="false" outlineLevel="0" collapsed="false">
      <c r="A47" s="5" t="s">
        <v>158</v>
      </c>
      <c r="B47" s="5" t="n">
        <v>2050</v>
      </c>
      <c r="C47" s="5" t="n">
        <v>15</v>
      </c>
      <c r="E47" s="0" t="s">
        <v>140</v>
      </c>
    </row>
    <row r="48" customFormat="false" ht="15" hidden="false" customHeight="false" outlineLevel="0" collapsed="false">
      <c r="A48" s="29" t="s">
        <v>161</v>
      </c>
      <c r="B48" s="5" t="n">
        <v>2020</v>
      </c>
      <c r="C48" s="5" t="n">
        <v>20.05</v>
      </c>
    </row>
    <row r="49" customFormat="false" ht="15" hidden="false" customHeight="false" outlineLevel="0" collapsed="false">
      <c r="A49" s="29" t="s">
        <v>161</v>
      </c>
      <c r="B49" s="5" t="n">
        <v>2030</v>
      </c>
      <c r="C49" s="5" t="n">
        <v>14.47</v>
      </c>
      <c r="E49" s="0" t="s">
        <v>174</v>
      </c>
    </row>
    <row r="50" customFormat="false" ht="15" hidden="false" customHeight="false" outlineLevel="0" collapsed="false">
      <c r="A50" s="29" t="s">
        <v>161</v>
      </c>
      <c r="B50" s="5" t="n">
        <v>2050</v>
      </c>
      <c r="C50" s="5" t="n">
        <v>14.65</v>
      </c>
      <c r="E50" s="0" t="n">
        <v>0.2019598384</v>
      </c>
    </row>
    <row r="52" customFormat="false" ht="15" hidden="false" customHeight="false" outlineLevel="0" collapsed="false">
      <c r="A52" s="0" t="s">
        <v>157</v>
      </c>
      <c r="B52" s="0" t="s">
        <v>175</v>
      </c>
      <c r="C52" s="0" t="n">
        <v>102</v>
      </c>
      <c r="E52" s="0" t="s">
        <v>176</v>
      </c>
    </row>
    <row r="53" customFormat="false" ht="15" hidden="false" customHeight="false" outlineLevel="0" collapsed="false">
      <c r="A53" s="0" t="s">
        <v>157</v>
      </c>
      <c r="B53" s="0" t="s">
        <v>175</v>
      </c>
      <c r="C53" s="0" t="n">
        <v>36</v>
      </c>
      <c r="E53" s="0" t="s">
        <v>177</v>
      </c>
    </row>
    <row r="54" customFormat="false" ht="15" hidden="false" customHeight="false" outlineLevel="0" collapsed="false">
      <c r="A54" s="0" t="s">
        <v>158</v>
      </c>
      <c r="B54" s="0" t="s">
        <v>175</v>
      </c>
      <c r="C54" s="0" t="n">
        <v>30</v>
      </c>
      <c r="E54" s="0" t="s">
        <v>176</v>
      </c>
    </row>
    <row r="55" customFormat="false" ht="15" hidden="false" customHeight="false" outlineLevel="0" collapsed="false">
      <c r="A55" s="0" t="s">
        <v>158</v>
      </c>
      <c r="B55" s="0" t="s">
        <v>175</v>
      </c>
      <c r="C55" s="0" t="n">
        <v>15</v>
      </c>
      <c r="E55" s="0" t="s">
        <v>177</v>
      </c>
    </row>
    <row r="56" customFormat="false" ht="15" hidden="false" customHeight="false" outlineLevel="0" collapsed="false">
      <c r="A56" s="0" t="s">
        <v>156</v>
      </c>
      <c r="B56" s="0" t="s">
        <v>175</v>
      </c>
      <c r="C56" s="0" t="n">
        <v>125</v>
      </c>
      <c r="E56" s="0" t="s">
        <v>176</v>
      </c>
    </row>
    <row r="57" customFormat="false" ht="15" hidden="false" customHeight="false" outlineLevel="0" collapsed="false">
      <c r="A57" s="0" t="s">
        <v>156</v>
      </c>
      <c r="B57" s="0" t="s">
        <v>175</v>
      </c>
      <c r="C57" s="0" t="n">
        <v>40</v>
      </c>
      <c r="E57" s="0" t="s">
        <v>177</v>
      </c>
    </row>
    <row r="58" customFormat="false" ht="15" hidden="false" customHeight="false" outlineLevel="0" collapsed="false">
      <c r="A58" s="0" t="s">
        <v>153</v>
      </c>
      <c r="B58" s="0" t="s">
        <v>175</v>
      </c>
      <c r="C58" s="0" t="n">
        <v>15</v>
      </c>
      <c r="E58" s="0" t="s">
        <v>176</v>
      </c>
    </row>
    <row r="59" customFormat="false" ht="15" hidden="false" customHeight="false" outlineLevel="0" collapsed="false">
      <c r="A59" s="0" t="s">
        <v>153</v>
      </c>
      <c r="B59" s="0" t="s">
        <v>175</v>
      </c>
      <c r="C59" s="0" t="n">
        <v>0</v>
      </c>
      <c r="E59" s="0" t="s">
        <v>177</v>
      </c>
    </row>
    <row r="60" customFormat="false" ht="15" hidden="false" customHeight="false" outlineLevel="0" collapsed="false">
      <c r="A60" s="0" t="s">
        <v>154</v>
      </c>
      <c r="B60" s="0" t="s">
        <v>175</v>
      </c>
      <c r="C60" s="0" t="n">
        <v>45</v>
      </c>
      <c r="E60" s="0" t="s">
        <v>176</v>
      </c>
    </row>
    <row r="61" customFormat="false" ht="15" hidden="false" customHeight="false" outlineLevel="0" collapsed="false">
      <c r="A61" s="0" t="s">
        <v>154</v>
      </c>
      <c r="B61" s="0" t="s">
        <v>175</v>
      </c>
      <c r="C61" s="0" t="n">
        <v>30</v>
      </c>
      <c r="E61" s="0" t="s">
        <v>177</v>
      </c>
    </row>
    <row r="62" customFormat="false" ht="15" hidden="false" customHeight="false" outlineLevel="0" collapsed="false">
      <c r="A62" s="0" t="s">
        <v>152</v>
      </c>
      <c r="B62" s="0" t="s">
        <v>178</v>
      </c>
      <c r="C62" s="0" t="n">
        <v>100</v>
      </c>
      <c r="E62" s="0" t="n">
        <v>2030</v>
      </c>
    </row>
    <row r="63" customFormat="false" ht="15" hidden="false" customHeight="false" outlineLevel="0" collapsed="false">
      <c r="A63" s="0" t="s">
        <v>139</v>
      </c>
      <c r="B63" s="0" t="s">
        <v>178</v>
      </c>
      <c r="C63" s="0" t="n">
        <v>100</v>
      </c>
      <c r="E63" s="0" t="n">
        <v>2030</v>
      </c>
    </row>
    <row r="64" customFormat="false" ht="15" hidden="false" customHeight="false" outlineLevel="0" collapsed="false">
      <c r="A64" s="0" t="s">
        <v>144</v>
      </c>
      <c r="B64" s="0" t="s">
        <v>178</v>
      </c>
      <c r="C64" s="0" t="n">
        <v>100</v>
      </c>
      <c r="E64" s="0" t="n">
        <v>2030</v>
      </c>
    </row>
    <row r="65" customFormat="false" ht="15" hidden="false" customHeight="false" outlineLevel="0" collapsed="false">
      <c r="A65" s="0" t="s">
        <v>146</v>
      </c>
      <c r="B65" s="0" t="s">
        <v>178</v>
      </c>
      <c r="C65" s="0" t="n">
        <v>100</v>
      </c>
      <c r="E65" s="0" t="n">
        <v>2030</v>
      </c>
    </row>
    <row r="66" customFormat="false" ht="15" hidden="false" customHeight="false" outlineLevel="0" collapsed="false">
      <c r="A66" s="0" t="s">
        <v>147</v>
      </c>
      <c r="B66" s="0" t="s">
        <v>178</v>
      </c>
      <c r="C66" s="0" t="n">
        <v>100</v>
      </c>
      <c r="E66" s="0" t="n">
        <v>2030</v>
      </c>
    </row>
    <row r="67" customFormat="false" ht="15" hidden="false" customHeight="false" outlineLevel="0" collapsed="false">
      <c r="A67" s="0" t="s">
        <v>161</v>
      </c>
      <c r="B67" s="0" t="s">
        <v>178</v>
      </c>
      <c r="C67" s="0" t="n">
        <v>100</v>
      </c>
      <c r="E67" s="0" t="n">
        <v>2030</v>
      </c>
    </row>
    <row r="68" customFormat="false" ht="15" hidden="false" customHeight="false" outlineLevel="0" collapsed="false">
      <c r="A68" s="0" t="s">
        <v>151</v>
      </c>
      <c r="B68" s="0" t="s">
        <v>178</v>
      </c>
      <c r="C68" s="0" t="n">
        <v>100</v>
      </c>
      <c r="E68" s="0" t="n">
        <v>2030</v>
      </c>
    </row>
    <row r="69" customFormat="false" ht="15" hidden="false" customHeight="false" outlineLevel="0" collapsed="false">
      <c r="A69" s="0" t="s">
        <v>152</v>
      </c>
      <c r="B69" s="0" t="s">
        <v>178</v>
      </c>
      <c r="C69" s="0" t="n">
        <v>120</v>
      </c>
      <c r="E69" s="0" t="n">
        <v>2050</v>
      </c>
    </row>
    <row r="70" customFormat="false" ht="15" hidden="false" customHeight="false" outlineLevel="0" collapsed="false">
      <c r="A70" s="0" t="s">
        <v>139</v>
      </c>
      <c r="B70" s="0" t="s">
        <v>178</v>
      </c>
      <c r="C70" s="0" t="n">
        <v>120</v>
      </c>
      <c r="E70" s="0" t="n">
        <v>2050</v>
      </c>
    </row>
    <row r="71" customFormat="false" ht="15" hidden="false" customHeight="false" outlineLevel="0" collapsed="false">
      <c r="A71" s="0" t="s">
        <v>144</v>
      </c>
      <c r="B71" s="0" t="s">
        <v>178</v>
      </c>
      <c r="C71" s="0" t="n">
        <v>120</v>
      </c>
      <c r="E71" s="0" t="n">
        <v>2050</v>
      </c>
    </row>
    <row r="72" customFormat="false" ht="15" hidden="false" customHeight="false" outlineLevel="0" collapsed="false">
      <c r="A72" s="0" t="s">
        <v>146</v>
      </c>
      <c r="B72" s="0" t="s">
        <v>178</v>
      </c>
      <c r="C72" s="0" t="n">
        <v>120</v>
      </c>
      <c r="E72" s="0" t="n">
        <v>2050</v>
      </c>
    </row>
    <row r="73" customFormat="false" ht="15" hidden="false" customHeight="false" outlineLevel="0" collapsed="false">
      <c r="A73" s="0" t="s">
        <v>147</v>
      </c>
      <c r="B73" s="0" t="s">
        <v>178</v>
      </c>
      <c r="C73" s="0" t="n">
        <v>120</v>
      </c>
      <c r="E73" s="0" t="n">
        <v>2050</v>
      </c>
    </row>
    <row r="74" customFormat="false" ht="15" hidden="false" customHeight="false" outlineLevel="0" collapsed="false">
      <c r="A74" s="0" t="s">
        <v>161</v>
      </c>
      <c r="B74" s="0" t="s">
        <v>178</v>
      </c>
      <c r="C74" s="0" t="n">
        <v>120</v>
      </c>
      <c r="E74" s="0" t="n">
        <v>2050</v>
      </c>
    </row>
    <row r="75" customFormat="false" ht="15" hidden="false" customHeight="false" outlineLevel="0" collapsed="false">
      <c r="A75" s="0" t="s">
        <v>151</v>
      </c>
      <c r="B75" s="0" t="s">
        <v>178</v>
      </c>
      <c r="C75" s="0" t="n">
        <v>120</v>
      </c>
      <c r="E75" s="0" t="n">
        <v>2050</v>
      </c>
    </row>
    <row r="76" customFormat="false" ht="15" hidden="false" customHeight="false" outlineLevel="0" collapsed="false">
      <c r="A76" s="0" t="s">
        <v>152</v>
      </c>
      <c r="B76" s="0" t="s">
        <v>178</v>
      </c>
      <c r="C76" s="0" t="n">
        <v>200</v>
      </c>
      <c r="E76" s="0" t="s">
        <v>179</v>
      </c>
    </row>
    <row r="77" customFormat="false" ht="15" hidden="false" customHeight="false" outlineLevel="0" collapsed="false">
      <c r="A77" s="0" t="s">
        <v>139</v>
      </c>
      <c r="B77" s="0" t="s">
        <v>178</v>
      </c>
      <c r="C77" s="0" t="n">
        <v>200</v>
      </c>
      <c r="E77" s="0" t="s">
        <v>179</v>
      </c>
      <c r="G77" s="27"/>
      <c r="H77" s="27"/>
    </row>
    <row r="78" customFormat="false" ht="15" hidden="false" customHeight="false" outlineLevel="0" collapsed="false">
      <c r="A78" s="0" t="s">
        <v>144</v>
      </c>
      <c r="B78" s="0" t="s">
        <v>178</v>
      </c>
      <c r="C78" s="0" t="n">
        <v>200</v>
      </c>
      <c r="E78" s="0" t="s">
        <v>179</v>
      </c>
      <c r="G78" s="27"/>
      <c r="H78" s="27"/>
    </row>
    <row r="79" customFormat="false" ht="15" hidden="false" customHeight="false" outlineLevel="0" collapsed="false">
      <c r="A79" s="0" t="s">
        <v>146</v>
      </c>
      <c r="B79" s="0" t="s">
        <v>178</v>
      </c>
      <c r="C79" s="0" t="n">
        <v>200</v>
      </c>
      <c r="E79" s="0" t="s">
        <v>179</v>
      </c>
      <c r="G79" s="27"/>
      <c r="H79" s="27"/>
    </row>
    <row r="80" customFormat="false" ht="15" hidden="false" customHeight="false" outlineLevel="0" collapsed="false">
      <c r="A80" s="0" t="s">
        <v>147</v>
      </c>
      <c r="B80" s="0" t="s">
        <v>178</v>
      </c>
      <c r="C80" s="0" t="n">
        <v>200</v>
      </c>
      <c r="E80" s="0" t="s">
        <v>179</v>
      </c>
      <c r="G80" s="27"/>
      <c r="H80" s="27"/>
    </row>
    <row r="81" customFormat="false" ht="15" hidden="false" customHeight="false" outlineLevel="0" collapsed="false">
      <c r="A81" s="0" t="s">
        <v>161</v>
      </c>
      <c r="B81" s="0" t="s">
        <v>178</v>
      </c>
      <c r="C81" s="0" t="n">
        <v>200</v>
      </c>
      <c r="E81" s="0" t="s">
        <v>179</v>
      </c>
      <c r="G81" s="27"/>
      <c r="H81" s="27"/>
      <c r="I81" s="27"/>
      <c r="J81" s="27"/>
    </row>
    <row r="82" customFormat="false" ht="15" hidden="false" customHeight="false" outlineLevel="0" collapsed="false">
      <c r="A82" s="0" t="s">
        <v>151</v>
      </c>
      <c r="B82" s="0" t="s">
        <v>178</v>
      </c>
      <c r="C82" s="0" t="n">
        <v>200</v>
      </c>
      <c r="E82" s="0" t="s">
        <v>179</v>
      </c>
      <c r="G82" s="27"/>
      <c r="H82" s="27"/>
      <c r="I82" s="27"/>
      <c r="J82" s="27"/>
    </row>
    <row r="83" customFormat="false" ht="15" hidden="false" customHeight="false" outlineLevel="0" collapsed="false">
      <c r="A83" s="0" t="s">
        <v>152</v>
      </c>
      <c r="B83" s="0" t="s">
        <v>178</v>
      </c>
      <c r="C83" s="0" t="n">
        <v>70</v>
      </c>
      <c r="E83" s="0" t="s">
        <v>180</v>
      </c>
      <c r="G83" s="27"/>
      <c r="H83" s="27"/>
      <c r="I83" s="27"/>
    </row>
    <row r="84" customFormat="false" ht="15" hidden="false" customHeight="false" outlineLevel="0" collapsed="false">
      <c r="A84" s="0" t="s">
        <v>139</v>
      </c>
      <c r="B84" s="0" t="s">
        <v>178</v>
      </c>
      <c r="C84" s="0" t="n">
        <v>70</v>
      </c>
      <c r="E84" s="0" t="s">
        <v>180</v>
      </c>
      <c r="G84" s="27"/>
      <c r="H84" s="27"/>
      <c r="I84" s="27"/>
      <c r="J84" s="27"/>
    </row>
    <row r="85" customFormat="false" ht="15" hidden="false" customHeight="false" outlineLevel="0" collapsed="false">
      <c r="A85" s="0" t="s">
        <v>144</v>
      </c>
      <c r="B85" s="0" t="s">
        <v>178</v>
      </c>
      <c r="C85" s="0" t="n">
        <v>70</v>
      </c>
      <c r="E85" s="0" t="s">
        <v>180</v>
      </c>
      <c r="G85" s="27"/>
      <c r="H85" s="27"/>
      <c r="I85" s="27"/>
    </row>
    <row r="86" customFormat="false" ht="15" hidden="false" customHeight="false" outlineLevel="0" collapsed="false">
      <c r="A86" s="0" t="s">
        <v>146</v>
      </c>
      <c r="B86" s="0" t="s">
        <v>178</v>
      </c>
      <c r="C86" s="0" t="n">
        <v>70</v>
      </c>
      <c r="E86" s="0" t="s">
        <v>180</v>
      </c>
      <c r="G86" s="27"/>
      <c r="H86" s="27"/>
      <c r="I86" s="27"/>
    </row>
    <row r="87" customFormat="false" ht="15" hidden="false" customHeight="false" outlineLevel="0" collapsed="false">
      <c r="A87" s="0" t="s">
        <v>147</v>
      </c>
      <c r="B87" s="0" t="s">
        <v>178</v>
      </c>
      <c r="C87" s="0" t="n">
        <v>70</v>
      </c>
      <c r="E87" s="0" t="s">
        <v>180</v>
      </c>
      <c r="G87" s="27"/>
      <c r="H87" s="27"/>
      <c r="I87" s="27"/>
    </row>
    <row r="88" customFormat="false" ht="15" hidden="false" customHeight="false" outlineLevel="0" collapsed="false">
      <c r="A88" s="0" t="s">
        <v>161</v>
      </c>
      <c r="B88" s="0" t="s">
        <v>178</v>
      </c>
      <c r="C88" s="0" t="n">
        <v>70</v>
      </c>
      <c r="E88" s="0" t="s">
        <v>180</v>
      </c>
      <c r="G88" s="27"/>
      <c r="H88" s="27"/>
      <c r="I88" s="27"/>
    </row>
    <row r="89" customFormat="false" ht="15" hidden="false" customHeight="false" outlineLevel="0" collapsed="false">
      <c r="A89" s="0" t="s">
        <v>151</v>
      </c>
      <c r="B89" s="0" t="s">
        <v>178</v>
      </c>
      <c r="C89" s="0" t="n">
        <v>70</v>
      </c>
      <c r="E89" s="0" t="s">
        <v>180</v>
      </c>
      <c r="G89" s="27"/>
      <c r="H89" s="27"/>
      <c r="I89" s="27"/>
      <c r="J89" s="27"/>
    </row>
    <row r="90" customFormat="false" ht="15" hidden="false" customHeight="false" outlineLevel="0" collapsed="false">
      <c r="A90" s="0" t="s">
        <v>157</v>
      </c>
      <c r="B90" s="0" t="s">
        <v>181</v>
      </c>
      <c r="C90" s="0" t="n">
        <v>113000000</v>
      </c>
      <c r="E90" s="0" t="s">
        <v>182</v>
      </c>
      <c r="G90" s="27"/>
      <c r="H90" s="27"/>
      <c r="I90" s="27"/>
      <c r="J90" s="27"/>
    </row>
    <row r="91" customFormat="false" ht="15" hidden="false" customHeight="false" outlineLevel="0" collapsed="false">
      <c r="A91" s="0" t="s">
        <v>157</v>
      </c>
      <c r="B91" s="0" t="s">
        <v>181</v>
      </c>
      <c r="C91" s="0" t="n">
        <v>116000000</v>
      </c>
      <c r="E91" s="0" t="s">
        <v>183</v>
      </c>
      <c r="G91" s="27"/>
      <c r="H91" s="27"/>
    </row>
    <row r="92" customFormat="false" ht="15" hidden="false" customHeight="false" outlineLevel="0" collapsed="false">
      <c r="A92" s="0" t="s">
        <v>157</v>
      </c>
      <c r="B92" s="0" t="s">
        <v>181</v>
      </c>
      <c r="C92" s="0" t="n">
        <v>109000000</v>
      </c>
      <c r="E92" s="0" t="s">
        <v>184</v>
      </c>
      <c r="G92" s="27"/>
      <c r="H92" s="27"/>
    </row>
    <row r="93" customFormat="false" ht="15" hidden="false" customHeight="false" outlineLevel="0" collapsed="false">
      <c r="A93" s="0" t="s">
        <v>157</v>
      </c>
      <c r="B93" s="0" t="s">
        <v>181</v>
      </c>
      <c r="C93" s="0" t="n">
        <v>111000000</v>
      </c>
      <c r="E93" s="0" t="s">
        <v>185</v>
      </c>
      <c r="G93" s="27"/>
      <c r="H93" s="27"/>
    </row>
    <row r="94" customFormat="false" ht="15" hidden="false" customHeight="false" outlineLevel="0" collapsed="false">
      <c r="A94" s="0" t="s">
        <v>158</v>
      </c>
      <c r="B94" s="0" t="s">
        <v>181</v>
      </c>
      <c r="C94" s="0" t="n">
        <v>309000000</v>
      </c>
      <c r="E94" s="0" t="s">
        <v>185</v>
      </c>
      <c r="G94" s="27"/>
      <c r="H94" s="27"/>
    </row>
    <row r="95" customFormat="false" ht="15" hidden="false" customHeight="false" outlineLevel="0" collapsed="false">
      <c r="A95" s="0" t="s">
        <v>158</v>
      </c>
      <c r="B95" s="0" t="s">
        <v>181</v>
      </c>
      <c r="C95" s="0" t="n">
        <v>299000000</v>
      </c>
      <c r="E95" s="0" t="s">
        <v>182</v>
      </c>
      <c r="G95" s="27"/>
      <c r="H95" s="27"/>
    </row>
    <row r="96" customFormat="false" ht="15" hidden="false" customHeight="false" outlineLevel="0" collapsed="false">
      <c r="A96" s="0" t="s">
        <v>158</v>
      </c>
      <c r="B96" s="0" t="s">
        <v>181</v>
      </c>
      <c r="C96" s="0" t="n">
        <v>321000000</v>
      </c>
      <c r="E96" s="0" t="s">
        <v>183</v>
      </c>
      <c r="G96" s="27"/>
      <c r="H96" s="27"/>
    </row>
    <row r="97" customFormat="false" ht="15" hidden="false" customHeight="false" outlineLevel="0" collapsed="false">
      <c r="A97" s="0" t="s">
        <v>158</v>
      </c>
      <c r="B97" s="0" t="s">
        <v>181</v>
      </c>
      <c r="C97" s="0" t="n">
        <v>335000000</v>
      </c>
      <c r="E97" s="0" t="s">
        <v>184</v>
      </c>
      <c r="F97" s="27"/>
      <c r="G97" s="27"/>
      <c r="H97" s="27"/>
    </row>
  </sheetData>
  <autoFilter ref="A1:C5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D11" activeCellId="0" sqref="D1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36" width="15.57"/>
    <col collapsed="false" customWidth="true" hidden="false" outlineLevel="0" max="3" min="3" style="0" width="13.85"/>
    <col collapsed="false" customWidth="true" hidden="false" outlineLevel="0" max="4" min="4" style="0" width="19.4"/>
    <col collapsed="false" customWidth="true" hidden="false" outlineLevel="0" max="5" min="5" style="37" width="16.2"/>
    <col collapsed="false" customWidth="true" hidden="false" outlineLevel="0" max="6" min="6" style="0" width="12.78"/>
    <col collapsed="false" customWidth="true" hidden="false" outlineLevel="0" max="7" min="7" style="0" width="15.57"/>
    <col collapsed="false" customWidth="true" hidden="false" outlineLevel="0" max="8" min="8" style="0" width="8.85"/>
    <col collapsed="false" customWidth="true" hidden="false" outlineLevel="0" max="9" min="9" style="0" width="7.85"/>
    <col collapsed="false" customWidth="true" hidden="false" outlineLevel="0" max="10" min="10" style="0" width="16.14"/>
    <col collapsed="false" customWidth="true" hidden="false" outlineLevel="0" max="13" min="13" style="0" width="12.71"/>
    <col collapsed="false" customWidth="true" hidden="false" outlineLevel="0" max="14" min="14" style="0" width="28.86"/>
    <col collapsed="false" customWidth="true" hidden="false" outlineLevel="0" max="15" min="15" style="0" width="15.57"/>
    <col collapsed="false" customWidth="true" hidden="false" outlineLevel="0" max="17" min="16" style="0" width="8.85"/>
    <col collapsed="false" customWidth="true" hidden="false" outlineLevel="0" max="18" min="18" style="0" width="10.71"/>
  </cols>
  <sheetData>
    <row r="1" customFormat="false" ht="14.9" hidden="false" customHeight="false" outlineLevel="0" collapsed="false">
      <c r="A1" s="5" t="s">
        <v>1</v>
      </c>
      <c r="B1" s="38" t="s">
        <v>186</v>
      </c>
      <c r="C1" s="5" t="s">
        <v>23</v>
      </c>
      <c r="E1" s="39" t="s">
        <v>187</v>
      </c>
      <c r="F1" s="40" t="s">
        <v>188</v>
      </c>
    </row>
    <row r="2" customFormat="false" ht="14.9" hidden="false" customHeight="false" outlineLevel="0" collapsed="false">
      <c r="A2" s="5" t="s">
        <v>189</v>
      </c>
      <c r="B2" s="41" t="n">
        <v>2020</v>
      </c>
      <c r="C2" s="42" t="n">
        <v>3845510</v>
      </c>
      <c r="E2" s="37" t="s">
        <v>190</v>
      </c>
      <c r="F2" s="43" t="s">
        <v>191</v>
      </c>
    </row>
    <row r="3" customFormat="false" ht="14.9" hidden="false" customHeight="false" outlineLevel="0" collapsed="false">
      <c r="A3" s="5" t="s">
        <v>192</v>
      </c>
      <c r="B3" s="41" t="n">
        <v>2020</v>
      </c>
      <c r="C3" s="42" t="n">
        <v>3845510</v>
      </c>
      <c r="E3" s="37" t="s">
        <v>190</v>
      </c>
      <c r="F3" s="43" t="s">
        <v>191</v>
      </c>
    </row>
    <row r="4" customFormat="false" ht="14.9" hidden="false" customHeight="false" outlineLevel="0" collapsed="false">
      <c r="A4" s="5" t="s">
        <v>193</v>
      </c>
      <c r="B4" s="41" t="n">
        <v>2020</v>
      </c>
      <c r="C4" s="42" t="n">
        <v>343000</v>
      </c>
      <c r="E4" s="37" t="s">
        <v>190</v>
      </c>
      <c r="F4" s="43" t="s">
        <v>191</v>
      </c>
    </row>
    <row r="5" customFormat="false" ht="14.9" hidden="false" customHeight="false" outlineLevel="0" collapsed="false">
      <c r="A5" s="5" t="s">
        <v>98</v>
      </c>
      <c r="B5" s="41" t="n">
        <v>2020</v>
      </c>
      <c r="C5" s="42" t="n">
        <v>7940450</v>
      </c>
      <c r="E5" s="37" t="n">
        <f aca="false">C5</f>
        <v>7940450</v>
      </c>
      <c r="F5" s="43" t="s">
        <v>191</v>
      </c>
      <c r="G5" s="44" t="s">
        <v>194</v>
      </c>
    </row>
    <row r="6" customFormat="false" ht="13.8" hidden="false" customHeight="false" outlineLevel="0" collapsed="false">
      <c r="A6" s="5" t="s">
        <v>115</v>
      </c>
      <c r="B6" s="41" t="n">
        <v>2020</v>
      </c>
      <c r="C6" s="42" t="n">
        <v>2000000</v>
      </c>
      <c r="F6" s="0" t="s">
        <v>195</v>
      </c>
    </row>
    <row r="7" customFormat="false" ht="13.8" hidden="false" customHeight="false" outlineLevel="0" collapsed="false">
      <c r="A7" s="5" t="s">
        <v>196</v>
      </c>
      <c r="B7" s="41" t="n">
        <v>2020</v>
      </c>
      <c r="C7" s="42" t="n">
        <v>2500000</v>
      </c>
      <c r="F7" s="0" t="s">
        <v>197</v>
      </c>
    </row>
    <row r="8" customFormat="false" ht="13.8" hidden="false" customHeight="false" outlineLevel="0" collapsed="false">
      <c r="A8" s="5" t="s">
        <v>57</v>
      </c>
      <c r="B8" s="41" t="n">
        <v>2020</v>
      </c>
      <c r="C8" s="42" t="n">
        <v>2270000</v>
      </c>
      <c r="E8" s="37" t="n">
        <v>1800000</v>
      </c>
    </row>
    <row r="9" customFormat="false" ht="13.8" hidden="false" customHeight="false" outlineLevel="0" collapsed="false">
      <c r="A9" s="5" t="s">
        <v>51</v>
      </c>
      <c r="B9" s="41" t="n">
        <v>2020</v>
      </c>
      <c r="C9" s="42" t="n">
        <v>1150000</v>
      </c>
      <c r="E9" s="37" t="n">
        <v>1040000</v>
      </c>
      <c r="F9" s="0" t="s">
        <v>198</v>
      </c>
    </row>
    <row r="10" customFormat="false" ht="13.8" hidden="false" customHeight="false" outlineLevel="0" collapsed="false">
      <c r="A10" s="5" t="s">
        <v>111</v>
      </c>
      <c r="B10" s="41" t="n">
        <v>2020</v>
      </c>
      <c r="C10" s="45" t="n">
        <f aca="false">1042000*4</f>
        <v>4168000</v>
      </c>
      <c r="F10" s="0" t="s">
        <v>199</v>
      </c>
    </row>
    <row r="11" customFormat="false" ht="13.8" hidden="false" customHeight="false" outlineLevel="0" collapsed="false">
      <c r="A11" s="5" t="s">
        <v>196</v>
      </c>
      <c r="B11" s="41" t="n">
        <v>2030</v>
      </c>
      <c r="C11" s="46" t="n">
        <v>2400000</v>
      </c>
      <c r="F11" s="0" t="s">
        <v>55</v>
      </c>
    </row>
    <row r="12" customFormat="false" ht="13.8" hidden="false" customHeight="false" outlineLevel="0" collapsed="false">
      <c r="A12" s="5" t="s">
        <v>196</v>
      </c>
      <c r="B12" s="41" t="n">
        <v>2050</v>
      </c>
      <c r="C12" s="46" t="n">
        <v>2300000</v>
      </c>
      <c r="F12" s="0" t="s">
        <v>197</v>
      </c>
    </row>
    <row r="13" customFormat="false" ht="13.8" hidden="false" customHeight="false" outlineLevel="0" collapsed="false">
      <c r="A13" s="47" t="s">
        <v>107</v>
      </c>
      <c r="B13" s="48" t="n">
        <v>2020</v>
      </c>
      <c r="C13" s="49" t="n">
        <v>2150000</v>
      </c>
      <c r="F13" s="50" t="s">
        <v>200</v>
      </c>
    </row>
    <row r="14" customFormat="false" ht="13.8" hidden="false" customHeight="false" outlineLevel="0" collapsed="false">
      <c r="A14" s="47" t="s">
        <v>107</v>
      </c>
      <c r="B14" s="48" t="n">
        <v>2030</v>
      </c>
      <c r="C14" s="49" t="n">
        <v>2040000</v>
      </c>
      <c r="F14" s="50" t="s">
        <v>200</v>
      </c>
    </row>
    <row r="15" customFormat="false" ht="13.8" hidden="false" customHeight="false" outlineLevel="0" collapsed="false">
      <c r="A15" s="5" t="s">
        <v>95</v>
      </c>
      <c r="B15" s="41" t="n">
        <v>2030</v>
      </c>
      <c r="C15" s="46" t="n">
        <v>830000</v>
      </c>
      <c r="F15" s="0" t="s">
        <v>199</v>
      </c>
      <c r="L15" s="51"/>
    </row>
    <row r="16" customFormat="false" ht="13.8" hidden="false" customHeight="false" outlineLevel="0" collapsed="false">
      <c r="A16" s="5" t="s">
        <v>103</v>
      </c>
      <c r="B16" s="41" t="n">
        <v>2030</v>
      </c>
      <c r="C16" s="46" t="n">
        <v>1200000</v>
      </c>
      <c r="F16" s="0" t="s">
        <v>199</v>
      </c>
      <c r="L16" s="51"/>
    </row>
    <row r="17" customFormat="false" ht="13.8" hidden="false" customHeight="false" outlineLevel="0" collapsed="false">
      <c r="A17" s="5" t="s">
        <v>201</v>
      </c>
      <c r="B17" s="41" t="n">
        <v>2030</v>
      </c>
      <c r="C17" s="46" t="n">
        <v>1200000</v>
      </c>
      <c r="F17" s="0" t="s">
        <v>199</v>
      </c>
      <c r="L17" s="51"/>
    </row>
    <row r="18" customFormat="false" ht="13.8" hidden="false" customHeight="false" outlineLevel="0" collapsed="false">
      <c r="A18" s="5" t="s">
        <v>83</v>
      </c>
      <c r="B18" s="41" t="n">
        <v>2030</v>
      </c>
      <c r="C18" s="46" t="n">
        <v>2690000</v>
      </c>
      <c r="F18" s="0" t="s">
        <v>199</v>
      </c>
      <c r="L18" s="51"/>
    </row>
    <row r="19" customFormat="false" ht="13.8" hidden="false" customHeight="false" outlineLevel="0" collapsed="false">
      <c r="A19" s="5" t="s">
        <v>98</v>
      </c>
      <c r="B19" s="41" t="n">
        <v>2030</v>
      </c>
      <c r="C19" s="29" t="n">
        <v>6000000</v>
      </c>
      <c r="E19" s="37" t="n">
        <f aca="false">C19</f>
        <v>6000000</v>
      </c>
      <c r="F19" s="0" t="s">
        <v>199</v>
      </c>
      <c r="L19" s="51"/>
    </row>
    <row r="20" customFormat="false" ht="13.8" hidden="false" customHeight="false" outlineLevel="0" collapsed="false">
      <c r="A20" s="5" t="s">
        <v>92</v>
      </c>
      <c r="B20" s="41" t="n">
        <v>2030</v>
      </c>
      <c r="C20" s="46" t="n">
        <v>435000</v>
      </c>
      <c r="F20" s="0" t="s">
        <v>199</v>
      </c>
      <c r="L20" s="51"/>
    </row>
    <row r="21" customFormat="false" ht="13.8" hidden="false" customHeight="false" outlineLevel="0" collapsed="false">
      <c r="A21" s="5" t="s">
        <v>57</v>
      </c>
      <c r="B21" s="41" t="n">
        <v>2030</v>
      </c>
      <c r="C21" s="45" t="n">
        <v>1620000</v>
      </c>
      <c r="F21" s="0" t="s">
        <v>198</v>
      </c>
      <c r="L21" s="51"/>
    </row>
    <row r="22" customFormat="false" ht="13.8" hidden="false" customHeight="false" outlineLevel="0" collapsed="false">
      <c r="A22" s="5" t="s">
        <v>51</v>
      </c>
      <c r="B22" s="41" t="n">
        <v>2030</v>
      </c>
      <c r="C22" s="52" t="n">
        <v>1220000</v>
      </c>
      <c r="F22" s="0" t="s">
        <v>198</v>
      </c>
      <c r="L22" s="51"/>
    </row>
    <row r="23" customFormat="false" ht="13.8" hidden="false" customHeight="false" outlineLevel="0" collapsed="false">
      <c r="A23" s="5" t="s">
        <v>111</v>
      </c>
      <c r="B23" s="41" t="n">
        <v>2030</v>
      </c>
      <c r="C23" s="45" t="n">
        <f aca="false">622000*4</f>
        <v>2488000</v>
      </c>
      <c r="F23" s="0" t="s">
        <v>199</v>
      </c>
      <c r="L23" s="51"/>
    </row>
    <row r="24" customFormat="false" ht="13.8" hidden="false" customHeight="false" outlineLevel="0" collapsed="false">
      <c r="A24" s="5" t="s">
        <v>87</v>
      </c>
      <c r="B24" s="41" t="n">
        <v>2030</v>
      </c>
      <c r="C24" s="42" t="n">
        <v>2990000</v>
      </c>
      <c r="F24" s="0" t="s">
        <v>199</v>
      </c>
      <c r="L24" s="51"/>
    </row>
    <row r="25" customFormat="false" ht="13.8" hidden="false" customHeight="false" outlineLevel="0" collapsed="false">
      <c r="A25" s="5" t="s">
        <v>202</v>
      </c>
      <c r="B25" s="41" t="n">
        <v>2050</v>
      </c>
      <c r="C25" s="42" t="n">
        <v>800000</v>
      </c>
      <c r="F25" s="0" t="s">
        <v>199</v>
      </c>
      <c r="L25" s="51"/>
    </row>
    <row r="26" customFormat="false" ht="13.8" hidden="false" customHeight="false" outlineLevel="0" collapsed="false">
      <c r="A26" s="5" t="s">
        <v>203</v>
      </c>
      <c r="B26" s="41" t="n">
        <v>2050</v>
      </c>
      <c r="C26" s="42" t="n">
        <v>730000</v>
      </c>
      <c r="E26" s="37" t="s">
        <v>204</v>
      </c>
      <c r="F26" s="0" t="s">
        <v>199</v>
      </c>
      <c r="H26" s="36"/>
      <c r="I26" s="53"/>
      <c r="L26" s="51"/>
    </row>
    <row r="27" customFormat="false" ht="13.8" hidden="false" customHeight="false" outlineLevel="0" collapsed="false">
      <c r="A27" s="5" t="s">
        <v>205</v>
      </c>
      <c r="B27" s="41" t="n">
        <v>2030</v>
      </c>
      <c r="C27" s="42" t="n">
        <v>830000</v>
      </c>
      <c r="E27" s="54" t="n">
        <v>830000</v>
      </c>
      <c r="F27" s="0" t="s">
        <v>199</v>
      </c>
      <c r="H27" s="36"/>
      <c r="I27" s="53"/>
      <c r="L27" s="51"/>
    </row>
    <row r="28" customFormat="false" ht="13.8" hidden="false" customHeight="false" outlineLevel="0" collapsed="false">
      <c r="A28" s="5" t="s">
        <v>205</v>
      </c>
      <c r="B28" s="41" t="n">
        <v>2050</v>
      </c>
      <c r="C28" s="42" t="n">
        <v>750000</v>
      </c>
      <c r="F28" s="0" t="s">
        <v>199</v>
      </c>
      <c r="L28" s="51"/>
    </row>
    <row r="29" customFormat="false" ht="13.8" hidden="false" customHeight="false" outlineLevel="0" collapsed="false">
      <c r="A29" s="5" t="s">
        <v>206</v>
      </c>
      <c r="B29" s="41" t="n">
        <v>2050</v>
      </c>
      <c r="C29" s="42" t="n">
        <v>435000</v>
      </c>
      <c r="E29" s="37" t="s">
        <v>204</v>
      </c>
      <c r="F29" s="0" t="s">
        <v>199</v>
      </c>
      <c r="L29" s="51"/>
    </row>
    <row r="30" customFormat="false" ht="13.8" hidden="false" customHeight="false" outlineLevel="0" collapsed="false">
      <c r="A30" s="55" t="s">
        <v>206</v>
      </c>
      <c r="B30" s="41" t="n">
        <v>2030</v>
      </c>
      <c r="C30" s="42" t="n">
        <v>835000</v>
      </c>
      <c r="F30" s="0" t="s">
        <v>199</v>
      </c>
      <c r="L30" s="51"/>
    </row>
    <row r="31" customFormat="false" ht="13.8" hidden="false" customHeight="false" outlineLevel="0" collapsed="false">
      <c r="A31" s="5" t="s">
        <v>57</v>
      </c>
      <c r="B31" s="41" t="n">
        <v>2050</v>
      </c>
      <c r="C31" s="45" t="n">
        <v>1444000</v>
      </c>
      <c r="E31" s="37" t="n">
        <v>1640000</v>
      </c>
      <c r="F31" s="0" t="s">
        <v>198</v>
      </c>
      <c r="L31" s="51"/>
    </row>
    <row r="32" customFormat="false" ht="13.8" hidden="false" customHeight="false" outlineLevel="0" collapsed="false">
      <c r="A32" s="5" t="s">
        <v>51</v>
      </c>
      <c r="B32" s="41" t="n">
        <v>2050</v>
      </c>
      <c r="C32" s="52" t="n">
        <v>1127000</v>
      </c>
      <c r="E32" s="37" t="n">
        <v>960000</v>
      </c>
      <c r="F32" s="0" t="s">
        <v>198</v>
      </c>
      <c r="L32" s="51"/>
    </row>
    <row r="33" customFormat="false" ht="13.8" hidden="false" customHeight="false" outlineLevel="0" collapsed="false">
      <c r="A33" s="5" t="s">
        <v>207</v>
      </c>
      <c r="B33" s="41" t="n">
        <v>2050</v>
      </c>
      <c r="C33" s="42" t="n">
        <v>350000</v>
      </c>
      <c r="F33" s="0" t="s">
        <v>199</v>
      </c>
      <c r="L33" s="51"/>
    </row>
    <row r="34" customFormat="false" ht="13.8" hidden="false" customHeight="false" outlineLevel="0" collapsed="false">
      <c r="A34" s="5" t="s">
        <v>111</v>
      </c>
      <c r="B34" s="41" t="n">
        <v>2050</v>
      </c>
      <c r="C34" s="45" t="n">
        <f aca="false">255000*4</f>
        <v>1020000</v>
      </c>
      <c r="F34" s="0" t="s">
        <v>199</v>
      </c>
      <c r="L34" s="51"/>
    </row>
    <row r="35" customFormat="false" ht="13.8" hidden="false" customHeight="false" outlineLevel="0" collapsed="false">
      <c r="A35" s="5" t="s">
        <v>83</v>
      </c>
      <c r="B35" s="41" t="n">
        <v>2050</v>
      </c>
      <c r="C35" s="42" t="n">
        <v>2685000</v>
      </c>
      <c r="F35" s="0" t="s">
        <v>199</v>
      </c>
    </row>
    <row r="36" customFormat="false" ht="13.8" hidden="false" customHeight="false" outlineLevel="0" collapsed="false">
      <c r="A36" s="5" t="s">
        <v>92</v>
      </c>
      <c r="B36" s="41" t="n">
        <v>2050</v>
      </c>
      <c r="C36" s="42" t="n">
        <v>412000</v>
      </c>
      <c r="F36" s="0" t="s">
        <v>199</v>
      </c>
    </row>
    <row r="37" customFormat="false" ht="13.8" hidden="false" customHeight="false" outlineLevel="0" collapsed="false">
      <c r="A37" s="47" t="s">
        <v>107</v>
      </c>
      <c r="B37" s="48" t="n">
        <v>2050</v>
      </c>
      <c r="C37" s="56" t="n">
        <v>1900000</v>
      </c>
      <c r="F37" s="50" t="s">
        <v>200</v>
      </c>
    </row>
    <row r="38" customFormat="false" ht="13.8" hidden="false" customHeight="false" outlineLevel="0" collapsed="false">
      <c r="A38" s="5" t="s">
        <v>95</v>
      </c>
      <c r="B38" s="41" t="n">
        <v>2050</v>
      </c>
      <c r="C38" s="42" t="n">
        <v>800000</v>
      </c>
      <c r="F38" s="0" t="s">
        <v>199</v>
      </c>
    </row>
    <row r="39" customFormat="false" ht="13.8" hidden="false" customHeight="false" outlineLevel="0" collapsed="false">
      <c r="A39" s="5" t="s">
        <v>103</v>
      </c>
      <c r="B39" s="41" t="n">
        <v>2050</v>
      </c>
      <c r="C39" s="42" t="n">
        <v>1100000</v>
      </c>
      <c r="F39" s="0" t="s">
        <v>199</v>
      </c>
    </row>
    <row r="40" customFormat="false" ht="13.8" hidden="false" customHeight="false" outlineLevel="0" collapsed="false">
      <c r="A40" s="5" t="s">
        <v>87</v>
      </c>
      <c r="B40" s="41" t="n">
        <v>2050</v>
      </c>
      <c r="C40" s="42" t="n">
        <v>2970000</v>
      </c>
      <c r="F40" s="0" t="s">
        <v>199</v>
      </c>
    </row>
    <row r="41" customFormat="false" ht="13.8" hidden="false" customHeight="false" outlineLevel="0" collapsed="false">
      <c r="A41" s="5" t="s">
        <v>208</v>
      </c>
      <c r="B41" s="41" t="n">
        <v>2030</v>
      </c>
      <c r="C41" s="42" t="n">
        <v>1390000</v>
      </c>
      <c r="F41" s="0" t="s">
        <v>209</v>
      </c>
    </row>
    <row r="42" customFormat="false" ht="13.8" hidden="false" customHeight="false" outlineLevel="0" collapsed="false">
      <c r="A42" s="5" t="s">
        <v>208</v>
      </c>
      <c r="B42" s="41" t="n">
        <v>2030</v>
      </c>
      <c r="C42" s="42" t="n">
        <v>1280000</v>
      </c>
      <c r="F42" s="0" t="s">
        <v>209</v>
      </c>
    </row>
    <row r="43" customFormat="false" ht="13.8" hidden="false" customHeight="false" outlineLevel="0" collapsed="false">
      <c r="A43" s="5" t="s">
        <v>210</v>
      </c>
      <c r="B43" s="41" t="n">
        <v>2020</v>
      </c>
      <c r="C43" s="42" t="n">
        <f aca="false">+(C46+C49)/2</f>
        <v>878000</v>
      </c>
      <c r="F43" s="0" t="s">
        <v>198</v>
      </c>
    </row>
    <row r="44" customFormat="false" ht="13.8" hidden="false" customHeight="false" outlineLevel="0" collapsed="false">
      <c r="A44" s="5" t="s">
        <v>210</v>
      </c>
      <c r="B44" s="41" t="n">
        <v>2030</v>
      </c>
      <c r="C44" s="42" t="n">
        <f aca="false">+(C47+C50)/2</f>
        <v>730500</v>
      </c>
      <c r="F44" s="0" t="s">
        <v>198</v>
      </c>
    </row>
    <row r="45" customFormat="false" ht="13.8" hidden="false" customHeight="false" outlineLevel="0" collapsed="false">
      <c r="A45" s="5" t="s">
        <v>210</v>
      </c>
      <c r="B45" s="41" t="n">
        <v>2050</v>
      </c>
      <c r="C45" s="42" t="n">
        <f aca="false">+(C48+C51)/2</f>
        <v>519000</v>
      </c>
      <c r="F45" s="0" t="s">
        <v>198</v>
      </c>
    </row>
    <row r="46" customFormat="false" ht="13.8" hidden="false" customHeight="false" outlineLevel="0" collapsed="false">
      <c r="A46" s="5" t="s">
        <v>67</v>
      </c>
      <c r="B46" s="41" t="n">
        <v>2020</v>
      </c>
      <c r="C46" s="42" t="n">
        <v>587000</v>
      </c>
      <c r="E46" s="37" t="n">
        <v>380000</v>
      </c>
      <c r="F46" s="0" t="s">
        <v>198</v>
      </c>
    </row>
    <row r="47" customFormat="false" ht="13.8" hidden="false" customHeight="false" outlineLevel="0" collapsed="false">
      <c r="A47" s="5" t="s">
        <v>67</v>
      </c>
      <c r="B47" s="41" t="n">
        <v>2030</v>
      </c>
      <c r="C47" s="42" t="n">
        <v>444000</v>
      </c>
      <c r="F47" s="0" t="s">
        <v>198</v>
      </c>
    </row>
    <row r="48" customFormat="false" ht="13.8" hidden="false" customHeight="false" outlineLevel="0" collapsed="false">
      <c r="A48" s="5" t="s">
        <v>67</v>
      </c>
      <c r="B48" s="41" t="n">
        <v>2050</v>
      </c>
      <c r="C48" s="42" t="n">
        <v>350000</v>
      </c>
      <c r="E48" s="37" t="n">
        <v>290000</v>
      </c>
      <c r="F48" s="0" t="s">
        <v>198</v>
      </c>
    </row>
    <row r="49" customFormat="false" ht="13.8" hidden="false" customHeight="false" outlineLevel="0" collapsed="false">
      <c r="A49" s="5" t="s">
        <v>60</v>
      </c>
      <c r="B49" s="41" t="n">
        <v>2020</v>
      </c>
      <c r="C49" s="54" t="n">
        <v>1169000</v>
      </c>
      <c r="E49" s="37" t="n">
        <v>840000</v>
      </c>
      <c r="F49" s="0" t="s">
        <v>198</v>
      </c>
    </row>
    <row r="50" customFormat="false" ht="13.8" hidden="false" customHeight="false" outlineLevel="0" collapsed="false">
      <c r="A50" s="5" t="s">
        <v>60</v>
      </c>
      <c r="B50" s="41" t="n">
        <v>2030</v>
      </c>
      <c r="C50" s="42" t="n">
        <v>1017000</v>
      </c>
      <c r="F50" s="0" t="s">
        <v>198</v>
      </c>
    </row>
    <row r="51" customFormat="false" ht="13.8" hidden="false" customHeight="false" outlineLevel="0" collapsed="false">
      <c r="A51" s="5" t="s">
        <v>60</v>
      </c>
      <c r="B51" s="41" t="n">
        <v>2050</v>
      </c>
      <c r="C51" s="42" t="n">
        <v>688000</v>
      </c>
      <c r="E51" s="37" t="n">
        <v>640000</v>
      </c>
      <c r="F51" s="0" t="s">
        <v>198</v>
      </c>
    </row>
  </sheetData>
  <autoFilter ref="A1:F51"/>
  <hyperlinks>
    <hyperlink ref="F2" r:id="rId1" display="https://github.com/PyPSA/technology-data/blob/master/outputs/costs_2020.csv"/>
    <hyperlink ref="F3" r:id="rId2" display="https://github.com/PyPSA/technology-data/blob/master/outputs/costs_2020.csv"/>
    <hyperlink ref="F4" r:id="rId3" display="https://github.com/PyPSA/technology-data/blob/master/outputs/costs_2020.csv"/>
    <hyperlink ref="F5" r:id="rId4" display="https://github.com/PyPSA/technology-data/blob/master/outputs/costs_2020.csv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2.14"/>
  </cols>
  <sheetData>
    <row r="1" customFormat="false" ht="15" hidden="false" customHeight="false" outlineLevel="0" collapsed="false">
      <c r="A1" s="5" t="s">
        <v>211</v>
      </c>
      <c r="B1" s="5" t="n">
        <v>2020</v>
      </c>
      <c r="C1" s="5" t="n">
        <v>2030</v>
      </c>
      <c r="D1" s="5" t="n">
        <v>2050</v>
      </c>
    </row>
    <row r="2" customFormat="false" ht="13.8" hidden="false" customHeight="false" outlineLevel="0" collapsed="false">
      <c r="A2" s="5" t="s">
        <v>107</v>
      </c>
      <c r="B2" s="55" t="n">
        <v>55000</v>
      </c>
      <c r="C2" s="55" t="n">
        <v>52000</v>
      </c>
      <c r="D2" s="55" t="n">
        <v>49000</v>
      </c>
    </row>
    <row r="3" customFormat="false" ht="13.8" hidden="false" customHeight="false" outlineLevel="0" collapsed="false">
      <c r="A3" s="5" t="s">
        <v>196</v>
      </c>
      <c r="B3" s="55" t="n">
        <v>69000</v>
      </c>
      <c r="C3" s="55" t="n">
        <v>64000</v>
      </c>
      <c r="D3" s="55" t="n">
        <v>62000</v>
      </c>
    </row>
    <row r="4" customFormat="false" ht="15" hidden="false" customHeight="false" outlineLevel="0" collapsed="false">
      <c r="A4" s="5" t="s">
        <v>95</v>
      </c>
      <c r="B4" s="5"/>
      <c r="C4" s="5" t="n">
        <v>27800</v>
      </c>
      <c r="D4" s="5" t="n">
        <v>26000</v>
      </c>
    </row>
    <row r="5" customFormat="false" ht="15" hidden="false" customHeight="false" outlineLevel="0" collapsed="false">
      <c r="A5" s="5" t="s">
        <v>103</v>
      </c>
      <c r="B5" s="5"/>
      <c r="C5" s="5" t="n">
        <v>27800</v>
      </c>
      <c r="D5" s="5" t="n">
        <v>26000</v>
      </c>
    </row>
    <row r="6" customFormat="false" ht="15" hidden="false" customHeight="false" outlineLevel="0" collapsed="false">
      <c r="A6" s="5" t="s">
        <v>201</v>
      </c>
      <c r="B6" s="5"/>
      <c r="C6" s="5" t="n">
        <v>27800</v>
      </c>
      <c r="D6" s="5"/>
    </row>
    <row r="7" customFormat="false" ht="15" hidden="false" customHeight="false" outlineLevel="0" collapsed="false">
      <c r="A7" s="5" t="s">
        <v>208</v>
      </c>
      <c r="B7" s="5"/>
      <c r="C7" s="5" t="n">
        <v>32000</v>
      </c>
      <c r="D7" s="5"/>
    </row>
    <row r="8" customFormat="false" ht="15" hidden="false" customHeight="false" outlineLevel="0" collapsed="false">
      <c r="A8" s="5" t="s">
        <v>111</v>
      </c>
      <c r="B8" s="5"/>
      <c r="C8" s="5" t="n">
        <v>1000</v>
      </c>
      <c r="D8" s="5" t="n">
        <v>800</v>
      </c>
    </row>
    <row r="9" customFormat="false" ht="15" hidden="false" customHeight="false" outlineLevel="0" collapsed="false">
      <c r="A9" s="5" t="s">
        <v>83</v>
      </c>
      <c r="B9" s="5"/>
      <c r="C9" s="5" t="n">
        <v>13450</v>
      </c>
      <c r="D9" s="5" t="n">
        <v>13425</v>
      </c>
    </row>
    <row r="10" customFormat="false" ht="15" hidden="false" customHeight="false" outlineLevel="0" collapsed="false">
      <c r="A10" s="5" t="s">
        <v>87</v>
      </c>
      <c r="B10" s="5"/>
      <c r="C10" s="5" t="n">
        <v>14950</v>
      </c>
      <c r="D10" s="5" t="n">
        <v>14850</v>
      </c>
    </row>
    <row r="11" customFormat="false" ht="15" hidden="false" customHeight="false" outlineLevel="0" collapsed="false">
      <c r="A11" s="5" t="s">
        <v>98</v>
      </c>
      <c r="B11" s="5"/>
      <c r="C11" s="5" t="n">
        <v>100000</v>
      </c>
      <c r="D11" s="5"/>
    </row>
    <row r="12" customFormat="false" ht="15" hidden="false" customHeight="false" outlineLevel="0" collapsed="false">
      <c r="A12" s="5" t="s">
        <v>92</v>
      </c>
      <c r="B12" s="5"/>
      <c r="C12" s="5" t="n">
        <v>7745</v>
      </c>
      <c r="D12" s="5" t="n">
        <v>7423</v>
      </c>
    </row>
    <row r="13" customFormat="false" ht="15" hidden="false" customHeight="false" outlineLevel="0" collapsed="false">
      <c r="A13" s="5" t="s">
        <v>202</v>
      </c>
      <c r="B13" s="5"/>
      <c r="C13" s="5"/>
      <c r="D13" s="5" t="n">
        <v>40000</v>
      </c>
    </row>
    <row r="14" customFormat="false" ht="15" hidden="false" customHeight="false" outlineLevel="0" collapsed="false">
      <c r="A14" s="5" t="s">
        <v>203</v>
      </c>
      <c r="B14" s="5"/>
      <c r="C14" s="5"/>
      <c r="D14" s="5" t="n">
        <v>30000</v>
      </c>
    </row>
    <row r="15" customFormat="false" ht="15" hidden="false" customHeight="false" outlineLevel="0" collapsed="false">
      <c r="A15" s="5" t="s">
        <v>205</v>
      </c>
      <c r="B15" s="5"/>
      <c r="C15" s="5"/>
      <c r="D15" s="5" t="n">
        <v>11250</v>
      </c>
    </row>
    <row r="16" customFormat="false" ht="15" hidden="false" customHeight="false" outlineLevel="0" collapsed="false">
      <c r="A16" s="5" t="s">
        <v>206</v>
      </c>
      <c r="B16" s="5"/>
      <c r="C16" s="5"/>
      <c r="D16" s="5" t="n">
        <v>8700</v>
      </c>
    </row>
    <row r="17" customFormat="false" ht="15" hidden="false" customHeight="false" outlineLevel="0" collapsed="false">
      <c r="A17" s="5" t="s">
        <v>207</v>
      </c>
      <c r="B17" s="5"/>
      <c r="C17" s="5"/>
      <c r="D17" s="5" t="n">
        <v>7000</v>
      </c>
    </row>
    <row r="18" customFormat="false" ht="15" hidden="false" customHeight="false" outlineLevel="0" collapsed="false">
      <c r="A18" s="5" t="s">
        <v>189</v>
      </c>
      <c r="B18" s="33" t="n">
        <v>61528.16</v>
      </c>
      <c r="C18" s="5"/>
      <c r="D18" s="5"/>
    </row>
    <row r="19" customFormat="false" ht="15" hidden="false" customHeight="false" outlineLevel="0" collapsed="false">
      <c r="A19" s="5" t="s">
        <v>192</v>
      </c>
      <c r="B19" s="33" t="n">
        <v>61528.16</v>
      </c>
      <c r="C19" s="5"/>
      <c r="D19" s="5"/>
    </row>
    <row r="20" customFormat="false" ht="15" hidden="false" customHeight="false" outlineLevel="0" collapsed="false">
      <c r="A20" s="5" t="s">
        <v>193</v>
      </c>
      <c r="B20" s="33" t="n">
        <v>8575</v>
      </c>
      <c r="C20" s="5"/>
      <c r="D20" s="5"/>
    </row>
    <row r="21" customFormat="false" ht="15" hidden="false" customHeight="false" outlineLevel="0" collapsed="false">
      <c r="A21" s="5" t="s">
        <v>98</v>
      </c>
      <c r="B21" s="33" t="n">
        <v>111166.3</v>
      </c>
      <c r="C21" s="5"/>
      <c r="D21" s="5"/>
    </row>
    <row r="22" customFormat="false" ht="15" hidden="false" customHeight="false" outlineLevel="0" collapsed="false">
      <c r="A22" s="5" t="s">
        <v>115</v>
      </c>
      <c r="B22" s="5" t="n">
        <v>16000</v>
      </c>
      <c r="C22" s="5"/>
      <c r="D22" s="5"/>
    </row>
    <row r="23" customFormat="false" ht="15" hidden="false" customHeight="false" outlineLevel="0" collapsed="false">
      <c r="A23" s="5" t="s">
        <v>210</v>
      </c>
      <c r="B23" s="5"/>
      <c r="C23" s="5" t="n">
        <f aca="false">(C25+C24)/2</f>
        <v>10300</v>
      </c>
      <c r="D23" s="5" t="n">
        <f aca="false">(D25+D24)/2</f>
        <v>9300</v>
      </c>
    </row>
    <row r="24" customFormat="false" ht="15" hidden="false" customHeight="false" outlineLevel="0" collapsed="false">
      <c r="A24" s="5" t="s">
        <v>60</v>
      </c>
      <c r="B24" s="5"/>
      <c r="C24" s="5" t="n">
        <v>12300</v>
      </c>
      <c r="D24" s="5" t="n">
        <v>11000</v>
      </c>
    </row>
    <row r="25" customFormat="false" ht="15" hidden="false" customHeight="false" outlineLevel="0" collapsed="false">
      <c r="A25" s="5" t="s">
        <v>67</v>
      </c>
      <c r="B25" s="5"/>
      <c r="C25" s="5" t="n">
        <v>8300</v>
      </c>
      <c r="D25" s="5" t="n">
        <v>7600</v>
      </c>
    </row>
    <row r="26" customFormat="false" ht="15" hidden="false" customHeight="false" outlineLevel="0" collapsed="false">
      <c r="A26" s="5" t="s">
        <v>57</v>
      </c>
      <c r="B26" s="5"/>
      <c r="C26" s="5" t="n">
        <v>30500</v>
      </c>
      <c r="D26" s="5" t="n">
        <v>24700</v>
      </c>
    </row>
    <row r="27" customFormat="false" ht="15" hidden="false" customHeight="false" outlineLevel="0" collapsed="false">
      <c r="A27" s="5" t="s">
        <v>51</v>
      </c>
      <c r="B27" s="5"/>
      <c r="C27" s="5" t="n">
        <v>14700</v>
      </c>
      <c r="D27" s="5" t="n">
        <v>12900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35.43"/>
    <col collapsed="false" customWidth="true" hidden="false" outlineLevel="0" max="4" min="3" style="0" width="13.85"/>
    <col collapsed="false" customWidth="true" hidden="false" outlineLevel="0" max="5" min="5" style="0" width="8.43"/>
    <col collapsed="false" customWidth="true" hidden="false" outlineLevel="0" max="7" min="6" style="0" width="13.85"/>
    <col collapsed="false" customWidth="true" hidden="false" outlineLevel="0" max="8" min="8" style="0" width="10.57"/>
    <col collapsed="false" customWidth="true" hidden="false" outlineLevel="0" max="10" min="9" style="57" width="11.43"/>
    <col collapsed="false" customWidth="true" hidden="false" outlineLevel="0" max="11" min="11" style="57" width="20.57"/>
  </cols>
  <sheetData>
    <row r="1" s="60" customFormat="true" ht="45" hidden="false" customHeight="false" outlineLevel="0" collapsed="false">
      <c r="A1" s="58" t="s">
        <v>1</v>
      </c>
      <c r="B1" s="58" t="s">
        <v>25</v>
      </c>
      <c r="C1" s="58" t="s">
        <v>212</v>
      </c>
      <c r="D1" s="59" t="s">
        <v>213</v>
      </c>
      <c r="E1" s="59" t="s">
        <v>214</v>
      </c>
      <c r="F1" s="59" t="s">
        <v>215</v>
      </c>
      <c r="G1" s="59" t="s">
        <v>216</v>
      </c>
      <c r="I1" s="57" t="s">
        <v>24</v>
      </c>
      <c r="J1" s="61" t="s">
        <v>23</v>
      </c>
      <c r="K1" s="61"/>
      <c r="L1" s="60" t="s">
        <v>188</v>
      </c>
    </row>
    <row r="2" customFormat="false" ht="15" hidden="false" customHeight="false" outlineLevel="0" collapsed="false">
      <c r="A2" s="5" t="s">
        <v>189</v>
      </c>
      <c r="B2" s="5" t="n">
        <v>3.5</v>
      </c>
      <c r="C2" s="5" t="n">
        <v>0.33</v>
      </c>
      <c r="D2" s="5"/>
      <c r="E2" s="5"/>
      <c r="F2" s="5"/>
      <c r="G2" s="5"/>
      <c r="I2" s="57" t="n">
        <f aca="false">J2*0.016</f>
        <v>61528.16</v>
      </c>
      <c r="J2" s="57" t="n">
        <v>3845510</v>
      </c>
      <c r="K2" s="57" t="s">
        <v>217</v>
      </c>
      <c r="L2" s="43" t="s">
        <v>191</v>
      </c>
    </row>
    <row r="3" customFormat="false" ht="15" hidden="false" customHeight="false" outlineLevel="0" collapsed="false">
      <c r="A3" s="5" t="s">
        <v>192</v>
      </c>
      <c r="B3" s="5" t="n">
        <v>3.5</v>
      </c>
      <c r="C3" s="5" t="n">
        <v>0.33</v>
      </c>
      <c r="D3" s="5"/>
      <c r="E3" s="5"/>
      <c r="F3" s="5"/>
      <c r="G3" s="5"/>
      <c r="I3" s="57" t="n">
        <f aca="false">J3*0.016</f>
        <v>61528.16</v>
      </c>
      <c r="J3" s="57" t="n">
        <v>3845510</v>
      </c>
      <c r="K3" s="57" t="s">
        <v>146</v>
      </c>
      <c r="L3" s="43" t="s">
        <v>191</v>
      </c>
    </row>
    <row r="4" customFormat="false" ht="15" hidden="false" customHeight="false" outlineLevel="0" collapsed="false">
      <c r="A4" s="5" t="s">
        <v>193</v>
      </c>
      <c r="B4" s="5" t="n">
        <v>6</v>
      </c>
      <c r="C4" s="5" t="n">
        <v>0.35</v>
      </c>
      <c r="D4" s="5"/>
      <c r="E4" s="5"/>
      <c r="F4" s="5"/>
      <c r="G4" s="5"/>
      <c r="I4" s="57" t="n">
        <f aca="false">J4*0.025</f>
        <v>8575</v>
      </c>
      <c r="J4" s="57" t="n">
        <v>343000</v>
      </c>
      <c r="K4" s="57" t="s">
        <v>218</v>
      </c>
      <c r="L4" s="43" t="s">
        <v>191</v>
      </c>
    </row>
    <row r="5" customFormat="false" ht="15" hidden="false" customHeight="false" outlineLevel="0" collapsed="false">
      <c r="A5" s="5" t="s">
        <v>98</v>
      </c>
      <c r="B5" s="5" t="n">
        <v>3.5</v>
      </c>
      <c r="C5" s="5" t="n">
        <v>0.33</v>
      </c>
      <c r="D5" s="5"/>
      <c r="E5" s="5"/>
      <c r="F5" s="5"/>
      <c r="G5" s="5"/>
      <c r="I5" s="57" t="n">
        <f aca="false">J5*0.014</f>
        <v>111166.3</v>
      </c>
      <c r="J5" s="57" t="n">
        <v>7940450</v>
      </c>
      <c r="K5" s="57" t="str">
        <f aca="false">A5</f>
        <v>Nuclear</v>
      </c>
      <c r="L5" s="43" t="s">
        <v>191</v>
      </c>
    </row>
    <row r="6" customFormat="false" ht="15" hidden="false" customHeight="false" outlineLevel="0" collapsed="false">
      <c r="A6" s="5" t="s">
        <v>115</v>
      </c>
      <c r="B6" s="5" t="n">
        <v>0.0025</v>
      </c>
      <c r="C6" s="5" t="n">
        <v>1</v>
      </c>
      <c r="D6" s="5" t="n">
        <v>10</v>
      </c>
      <c r="E6" s="5" t="n">
        <v>0.89</v>
      </c>
      <c r="F6" s="5" t="n">
        <v>0.89</v>
      </c>
      <c r="G6" s="5" t="n">
        <v>0</v>
      </c>
      <c r="I6" s="57" t="n">
        <v>16000</v>
      </c>
      <c r="J6" s="57" t="n">
        <f aca="false">2000*1000</f>
        <v>2000000</v>
      </c>
      <c r="K6" s="57" t="str">
        <f aca="false">A6</f>
        <v>Pumped_hydro</v>
      </c>
      <c r="L6" s="0" t="s">
        <v>195</v>
      </c>
    </row>
    <row r="9" customFormat="false" ht="15" hidden="false" customHeight="false" outlineLevel="0" collapsed="false">
      <c r="C9" s="62"/>
      <c r="D9" s="62"/>
      <c r="E9" s="62"/>
      <c r="F9" s="62"/>
      <c r="G9" s="62"/>
      <c r="H9" s="62"/>
    </row>
    <row r="10" customFormat="false" ht="15" hidden="false" customHeight="false" outlineLevel="0" collapsed="false">
      <c r="C10" s="62"/>
      <c r="D10" s="62"/>
      <c r="E10" s="62"/>
      <c r="F10" s="62"/>
      <c r="G10" s="62"/>
      <c r="H10" s="62"/>
    </row>
    <row r="11" customFormat="false" ht="15" hidden="false" customHeight="false" outlineLevel="0" collapsed="false">
      <c r="C11" s="62"/>
      <c r="D11" s="62"/>
      <c r="E11" s="62"/>
      <c r="F11" s="62"/>
      <c r="G11" s="62"/>
      <c r="H11" s="62"/>
    </row>
    <row r="12" customFormat="false" ht="15" hidden="false" customHeight="false" outlineLevel="0" collapsed="false">
      <c r="C12" s="62"/>
      <c r="D12" s="62"/>
      <c r="E12" s="62"/>
      <c r="F12" s="62"/>
      <c r="G12" s="62"/>
      <c r="H12" s="62"/>
    </row>
    <row r="13" customFormat="false" ht="15" hidden="false" customHeight="false" outlineLevel="0" collapsed="false">
      <c r="C13" s="62"/>
      <c r="D13" s="62"/>
      <c r="E13" s="62"/>
      <c r="F13" s="62"/>
      <c r="G13" s="62"/>
      <c r="H13" s="62"/>
    </row>
    <row r="14" customFormat="false" ht="15" hidden="false" customHeight="false" outlineLevel="0" collapsed="false">
      <c r="C14" s="62"/>
      <c r="D14" s="62"/>
      <c r="E14" s="62"/>
      <c r="F14" s="62"/>
      <c r="G14" s="62"/>
      <c r="H14" s="62"/>
    </row>
    <row r="15" customFormat="false" ht="15" hidden="false" customHeight="false" outlineLevel="0" collapsed="false">
      <c r="C15" s="62"/>
      <c r="D15" s="62"/>
      <c r="E15" s="62"/>
      <c r="F15" s="62"/>
      <c r="G15" s="62"/>
      <c r="H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</row>
    <row r="17" customFormat="false" ht="15" hidden="false" customHeight="false" outlineLevel="0" collapsed="false">
      <c r="C17" s="62"/>
      <c r="D17" s="62"/>
    </row>
    <row r="18" customFormat="false" ht="15" hidden="false" customHeight="false" outlineLevel="0" collapsed="false">
      <c r="C18" s="62"/>
      <c r="D18" s="62"/>
    </row>
    <row r="19" customFormat="false" ht="15" hidden="false" customHeight="false" outlineLevel="0" collapsed="false">
      <c r="C19" s="62"/>
      <c r="D19" s="62"/>
      <c r="N19" s="0" t="s">
        <v>219</v>
      </c>
    </row>
    <row r="20" customFormat="false" ht="15" hidden="false" customHeight="false" outlineLevel="0" collapsed="false">
      <c r="C20" s="62"/>
    </row>
    <row r="24" customFormat="false" ht="15" hidden="false" customHeight="false" outlineLevel="0" collapsed="false">
      <c r="G24" s="62"/>
    </row>
    <row r="25" customFormat="false" ht="15" hidden="false" customHeight="false" outlineLevel="0" collapsed="false">
      <c r="G25" s="62"/>
    </row>
    <row r="26" customFormat="false" ht="15" hidden="false" customHeight="false" outlineLevel="0" collapsed="false">
      <c r="G26" s="62"/>
    </row>
  </sheetData>
  <hyperlinks>
    <hyperlink ref="L2" r:id="rId2" display="https://github.com/PyPSA/technology-data/blob/master/outputs/costs_2020.csv"/>
    <hyperlink ref="L3" r:id="rId3" display="https://github.com/PyPSA/technology-data/blob/master/outputs/costs_2020.csv"/>
    <hyperlink ref="L4" r:id="rId4" display="https://github.com/PyPSA/technology-data/blob/master/outputs/costs_2020.csv"/>
    <hyperlink ref="L5" r:id="rId5" display="https://github.com/PyPSA/technology-data/blob/master/outputs/costs_2020.csv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0.57"/>
    <col collapsed="false" customWidth="true" hidden="false" outlineLevel="0" max="2" min="2" style="36" width="23.15"/>
    <col collapsed="false" customWidth="true" hidden="false" outlineLevel="0" max="3" min="3" style="0" width="23.15"/>
    <col collapsed="false" customWidth="true" hidden="false" outlineLevel="0" max="4" min="4" style="36" width="10.71"/>
    <col collapsed="false" customWidth="true" hidden="false" outlineLevel="0" max="8" min="5" style="0" width="10.71"/>
    <col collapsed="false" customWidth="true" hidden="false" outlineLevel="0" max="9" min="9" style="57" width="13.43"/>
    <col collapsed="false" customWidth="true" hidden="false" outlineLevel="0" max="10" min="10" style="0" width="8"/>
    <col collapsed="false" customWidth="true" hidden="false" outlineLevel="0" max="11" min="11" style="0" width="23.15"/>
  </cols>
  <sheetData>
    <row r="1" customFormat="false" ht="15" hidden="false" customHeight="false" outlineLevel="0" collapsed="false">
      <c r="A1" s="5" t="s">
        <v>211</v>
      </c>
      <c r="B1" s="63" t="s">
        <v>25</v>
      </c>
      <c r="C1" s="63" t="s">
        <v>212</v>
      </c>
      <c r="D1" s="64" t="s">
        <v>213</v>
      </c>
      <c r="E1" s="64" t="s">
        <v>214</v>
      </c>
      <c r="F1" s="64" t="s">
        <v>215</v>
      </c>
      <c r="G1" s="64" t="s">
        <v>216</v>
      </c>
      <c r="I1" s="65" t="s">
        <v>24</v>
      </c>
      <c r="J1" s="66"/>
      <c r="K1" s="67" t="s">
        <v>220</v>
      </c>
      <c r="L1" s="67" t="s">
        <v>221</v>
      </c>
    </row>
    <row r="2" s="28" customFormat="true" ht="15" hidden="false" customHeight="false" outlineLevel="0" collapsed="false">
      <c r="A2" s="5" t="s">
        <v>196</v>
      </c>
      <c r="B2" s="41" t="n">
        <v>2.6</v>
      </c>
      <c r="C2" s="41" t="n">
        <v>0.309</v>
      </c>
      <c r="D2" s="5"/>
      <c r="E2" s="5"/>
      <c r="F2" s="5"/>
      <c r="G2" s="5"/>
      <c r="I2" s="68" t="n">
        <v>50000</v>
      </c>
      <c r="J2" s="28" t="s">
        <v>42</v>
      </c>
      <c r="K2" s="69"/>
    </row>
    <row r="3" s="28" customFormat="true" ht="15" hidden="false" customHeight="false" outlineLevel="0" collapsed="false">
      <c r="A3" s="5" t="s">
        <v>95</v>
      </c>
      <c r="B3" s="41" t="n">
        <v>4.2</v>
      </c>
      <c r="C3" s="41" t="n">
        <v>0.61</v>
      </c>
      <c r="D3" s="5"/>
      <c r="E3" s="5"/>
      <c r="F3" s="5"/>
      <c r="G3" s="5"/>
      <c r="I3" s="68" t="n">
        <v>27800</v>
      </c>
      <c r="K3" s="53"/>
    </row>
    <row r="4" customFormat="false" ht="15" hidden="false" customHeight="false" outlineLevel="0" collapsed="false">
      <c r="A4" s="5" t="s">
        <v>103</v>
      </c>
      <c r="B4" s="41" t="n">
        <v>4.2</v>
      </c>
      <c r="C4" s="41" t="n">
        <v>0.53</v>
      </c>
      <c r="D4" s="5"/>
      <c r="E4" s="5"/>
      <c r="F4" s="5"/>
      <c r="G4" s="5"/>
      <c r="I4" s="68" t="n">
        <v>27800</v>
      </c>
      <c r="K4" s="53"/>
    </row>
    <row r="5" customFormat="false" ht="15" hidden="false" customHeight="false" outlineLevel="0" collapsed="false">
      <c r="A5" s="5" t="s">
        <v>201</v>
      </c>
      <c r="B5" s="41" t="n">
        <v>4.2</v>
      </c>
      <c r="C5" s="41" t="n">
        <v>0.53</v>
      </c>
      <c r="D5" s="5"/>
      <c r="E5" s="5"/>
      <c r="F5" s="5"/>
      <c r="G5" s="5"/>
      <c r="I5" s="68" t="n">
        <v>27800</v>
      </c>
      <c r="K5" s="53"/>
    </row>
    <row r="6" customFormat="false" ht="15" hidden="false" customHeight="false" outlineLevel="0" collapsed="false">
      <c r="A6" s="5" t="s">
        <v>208</v>
      </c>
      <c r="B6" s="41" t="n">
        <v>6.11</v>
      </c>
      <c r="C6" s="41" t="n">
        <v>0.41</v>
      </c>
      <c r="D6" s="5"/>
      <c r="E6" s="5"/>
      <c r="F6" s="5"/>
      <c r="G6" s="5"/>
      <c r="I6" s="68" t="n">
        <v>32000</v>
      </c>
      <c r="J6" s="0" t="s">
        <v>209</v>
      </c>
      <c r="K6" s="53"/>
    </row>
    <row r="7" customFormat="false" ht="15" hidden="false" customHeight="false" outlineLevel="0" collapsed="false">
      <c r="A7" s="5" t="s">
        <v>111</v>
      </c>
      <c r="B7" s="41" t="n">
        <v>1.8</v>
      </c>
      <c r="C7" s="41" t="n">
        <v>0.92</v>
      </c>
      <c r="D7" s="5" t="n">
        <v>4</v>
      </c>
      <c r="E7" s="5" t="n">
        <v>0.92</v>
      </c>
      <c r="F7" s="5" t="n">
        <v>0.92</v>
      </c>
      <c r="G7" s="5" t="n">
        <v>0</v>
      </c>
      <c r="I7" s="68" t="n">
        <v>1000</v>
      </c>
      <c r="J7" s="0" t="s">
        <v>222</v>
      </c>
      <c r="K7" s="53"/>
    </row>
    <row r="8" s="28" customFormat="true" ht="15" hidden="false" customHeight="false" outlineLevel="0" collapsed="false">
      <c r="A8" s="5" t="s">
        <v>83</v>
      </c>
      <c r="B8" s="41" t="n">
        <v>0</v>
      </c>
      <c r="C8" s="41" t="n">
        <v>1</v>
      </c>
      <c r="D8" s="5"/>
      <c r="E8" s="5"/>
      <c r="F8" s="5"/>
      <c r="G8" s="5"/>
      <c r="I8" s="68" t="n">
        <v>13450</v>
      </c>
      <c r="K8" s="53"/>
    </row>
    <row r="9" s="28" customFormat="true" ht="15" hidden="false" customHeight="false" outlineLevel="0" collapsed="false">
      <c r="A9" s="5" t="s">
        <v>87</v>
      </c>
      <c r="B9" s="41" t="n">
        <v>0</v>
      </c>
      <c r="C9" s="41" t="n">
        <v>1</v>
      </c>
      <c r="D9" s="5"/>
      <c r="E9" s="5"/>
      <c r="F9" s="5"/>
      <c r="G9" s="5"/>
      <c r="I9" s="68" t="n">
        <v>14950</v>
      </c>
      <c r="K9" s="53"/>
    </row>
    <row r="10" customFormat="false" ht="15" hidden="false" customHeight="false" outlineLevel="0" collapsed="false">
      <c r="A10" s="5" t="s">
        <v>98</v>
      </c>
      <c r="B10" s="41" t="n">
        <v>4</v>
      </c>
      <c r="C10" s="41" t="n">
        <v>0.285</v>
      </c>
      <c r="D10" s="5"/>
      <c r="E10" s="5"/>
      <c r="F10" s="5"/>
      <c r="G10" s="5"/>
      <c r="I10" s="68" t="n">
        <v>100000</v>
      </c>
      <c r="K10" s="53"/>
    </row>
    <row r="11" customFormat="false" ht="15" hidden="false" customHeight="false" outlineLevel="0" collapsed="false">
      <c r="A11" s="5" t="s">
        <v>92</v>
      </c>
      <c r="B11" s="41" t="n">
        <v>4.5</v>
      </c>
      <c r="C11" s="41" t="n">
        <v>0.43</v>
      </c>
      <c r="D11" s="5"/>
      <c r="E11" s="5"/>
      <c r="F11" s="5"/>
      <c r="G11" s="5"/>
      <c r="I11" s="68" t="n">
        <v>7745</v>
      </c>
      <c r="K11" s="53"/>
    </row>
    <row r="12" customFormat="false" ht="15" hidden="false" customHeight="false" outlineLevel="0" collapsed="false">
      <c r="A12" s="5" t="s">
        <v>57</v>
      </c>
      <c r="B12" s="41" t="n">
        <v>2.7</v>
      </c>
      <c r="C12" s="41" t="n">
        <v>1</v>
      </c>
      <c r="D12" s="5"/>
      <c r="E12" s="5"/>
      <c r="F12" s="5"/>
      <c r="G12" s="5"/>
      <c r="I12" s="68" t="n">
        <v>30500</v>
      </c>
      <c r="J12" s="0" t="s">
        <v>198</v>
      </c>
      <c r="K12" s="53"/>
    </row>
    <row r="13" customFormat="false" ht="15" hidden="false" customHeight="false" outlineLevel="0" collapsed="false">
      <c r="A13" s="5" t="s">
        <v>51</v>
      </c>
      <c r="B13" s="41" t="n">
        <v>1.35</v>
      </c>
      <c r="C13" s="41" t="n">
        <v>1</v>
      </c>
      <c r="D13" s="5"/>
      <c r="E13" s="5"/>
      <c r="F13" s="5"/>
      <c r="G13" s="5"/>
      <c r="I13" s="68" t="n">
        <v>14700</v>
      </c>
      <c r="J13" s="0" t="s">
        <v>198</v>
      </c>
      <c r="K13" s="53"/>
    </row>
    <row r="14" customFormat="false" ht="15" hidden="false" customHeight="false" outlineLevel="0" collapsed="false">
      <c r="A14" s="5" t="s">
        <v>210</v>
      </c>
      <c r="B14" s="41" t="n">
        <v>0</v>
      </c>
      <c r="C14" s="41" t="n">
        <v>1</v>
      </c>
      <c r="D14" s="5"/>
      <c r="E14" s="5"/>
      <c r="F14" s="5"/>
      <c r="G14" s="5"/>
      <c r="K14" s="53"/>
    </row>
    <row r="15" customFormat="false" ht="15" hidden="false" customHeight="false" outlineLevel="0" collapsed="false">
      <c r="A15" s="5" t="s">
        <v>60</v>
      </c>
      <c r="B15" s="41" t="n">
        <v>0</v>
      </c>
      <c r="C15" s="41" t="n">
        <v>1</v>
      </c>
      <c r="D15" s="5"/>
      <c r="E15" s="5"/>
      <c r="F15" s="5"/>
      <c r="G15" s="5"/>
      <c r="H15" s="53"/>
      <c r="I15" s="70" t="n">
        <f aca="false">12300</f>
        <v>12300</v>
      </c>
      <c r="J15" s="0" t="s">
        <v>198</v>
      </c>
      <c r="K15" s="53"/>
    </row>
    <row r="16" s="29" customFormat="true" ht="15" hidden="false" customHeight="false" outlineLevel="0" collapsed="false">
      <c r="A16" s="5" t="s">
        <v>67</v>
      </c>
      <c r="B16" s="41" t="n">
        <v>0</v>
      </c>
      <c r="C16" s="41" t="n">
        <v>1</v>
      </c>
      <c r="D16" s="5"/>
      <c r="E16" s="5"/>
      <c r="F16" s="5"/>
      <c r="G16" s="5"/>
      <c r="H16" s="53"/>
      <c r="I16" s="70" t="n">
        <v>8300</v>
      </c>
      <c r="J16" s="29" t="s">
        <v>198</v>
      </c>
      <c r="K16" s="53"/>
    </row>
    <row r="17" customFormat="false" ht="15" hidden="false" customHeight="false" outlineLevel="0" collapsed="false">
      <c r="A17" s="50"/>
      <c r="B17" s="71"/>
      <c r="C17" s="50"/>
      <c r="D17" s="71"/>
      <c r="K17" s="53"/>
    </row>
    <row r="18" s="28" customFormat="true" ht="15" hidden="false" customHeight="false" outlineLevel="0" collapsed="false">
      <c r="A18" s="72" t="s">
        <v>70</v>
      </c>
      <c r="B18" s="71" t="n">
        <v>0</v>
      </c>
      <c r="C18" s="73"/>
      <c r="D18" s="71"/>
      <c r="E18" s="53"/>
      <c r="F18" s="53"/>
      <c r="G18" s="53"/>
      <c r="H18" s="53"/>
      <c r="I18" s="70" t="n">
        <v>68680</v>
      </c>
      <c r="J18" s="53"/>
      <c r="K18" s="53"/>
    </row>
    <row r="19" customFormat="false" ht="15" hidden="false" customHeight="false" outlineLevel="0" collapsed="false">
      <c r="A19" s="72" t="s">
        <v>76</v>
      </c>
      <c r="B19" s="71" t="n">
        <v>0</v>
      </c>
      <c r="C19" s="71"/>
      <c r="D19" s="71"/>
      <c r="E19" s="53"/>
      <c r="F19" s="53"/>
      <c r="G19" s="53"/>
      <c r="H19" s="53"/>
      <c r="I19" s="70" t="n">
        <v>60520</v>
      </c>
      <c r="J19" s="53"/>
      <c r="K19" s="53"/>
    </row>
    <row r="20" s="28" customFormat="true" ht="15" hidden="false" customHeight="false" outlineLevel="0" collapsed="false">
      <c r="A20" s="72" t="s">
        <v>223</v>
      </c>
      <c r="B20" s="71" t="n">
        <v>1.063</v>
      </c>
      <c r="C20" s="71"/>
      <c r="D20" s="71"/>
      <c r="E20" s="53"/>
      <c r="F20" s="53"/>
      <c r="G20" s="53"/>
      <c r="H20" s="53"/>
      <c r="I20" s="70" t="n">
        <v>104000</v>
      </c>
      <c r="J20" s="53"/>
      <c r="K20" s="53"/>
    </row>
    <row r="21" customFormat="false" ht="15" hidden="false" customHeight="false" outlineLevel="0" collapsed="false">
      <c r="A21" s="72" t="s">
        <v>126</v>
      </c>
      <c r="B21" s="71" t="n">
        <v>9.5</v>
      </c>
      <c r="C21" s="71"/>
      <c r="D21" s="71"/>
      <c r="E21" s="53"/>
      <c r="F21" s="53"/>
      <c r="G21" s="53"/>
      <c r="H21" s="53"/>
      <c r="I21" s="70"/>
      <c r="J21" s="53"/>
      <c r="K21" s="53"/>
    </row>
    <row r="22" s="28" customFormat="true" ht="15" hidden="false" customHeight="false" outlineLevel="0" collapsed="false">
      <c r="A22" s="72" t="s">
        <v>85</v>
      </c>
      <c r="B22" s="71"/>
      <c r="C22" s="71"/>
      <c r="D22" s="71"/>
      <c r="E22" s="53"/>
      <c r="F22" s="53"/>
      <c r="G22" s="53"/>
      <c r="H22" s="53"/>
      <c r="I22" s="70" t="n">
        <v>11450</v>
      </c>
      <c r="J22" s="53"/>
    </row>
    <row r="23" customFormat="false" ht="15" hidden="false" customHeight="false" outlineLevel="0" collapsed="false">
      <c r="A23" s="72" t="s">
        <v>80</v>
      </c>
      <c r="B23" s="71"/>
      <c r="C23" s="71"/>
      <c r="D23" s="71"/>
      <c r="E23" s="53"/>
      <c r="F23" s="53"/>
      <c r="G23" s="53"/>
      <c r="H23" s="53"/>
      <c r="I23" s="70" t="n">
        <v>33550</v>
      </c>
    </row>
    <row r="24" customFormat="false" ht="15" hidden="false" customHeight="false" outlineLevel="0" collapsed="false">
      <c r="A24" s="72" t="s">
        <v>224</v>
      </c>
      <c r="B24" s="71"/>
      <c r="C24" s="71"/>
      <c r="D24" s="71"/>
      <c r="E24" s="53"/>
      <c r="F24" s="53"/>
      <c r="G24" s="53"/>
      <c r="H24" s="53"/>
      <c r="I24" s="70"/>
      <c r="K24" s="69"/>
      <c r="L24" s="69"/>
    </row>
    <row r="25" customFormat="false" ht="15" hidden="false" customHeight="false" outlineLevel="0" collapsed="false">
      <c r="A25" s="72" t="s">
        <v>110</v>
      </c>
      <c r="B25" s="71" t="n">
        <v>2.6</v>
      </c>
      <c r="C25" s="71" t="n">
        <v>0.00225</v>
      </c>
      <c r="D25" s="71"/>
      <c r="E25" s="53"/>
      <c r="F25" s="53"/>
      <c r="G25" s="53"/>
      <c r="H25" s="53"/>
      <c r="I25" s="70" t="n">
        <v>126700</v>
      </c>
      <c r="K25" s="69"/>
      <c r="L25" s="69"/>
    </row>
    <row r="26" s="28" customFormat="true" ht="15" hidden="false" customHeight="false" outlineLevel="0" collapsed="false">
      <c r="A26" s="72" t="s">
        <v>225</v>
      </c>
      <c r="B26" s="71" t="n">
        <v>2.6</v>
      </c>
      <c r="C26" s="71" t="n">
        <v>0.00225</v>
      </c>
      <c r="D26" s="71"/>
      <c r="E26" s="53"/>
      <c r="F26" s="53"/>
      <c r="G26" s="53"/>
      <c r="H26" s="53"/>
      <c r="I26" s="70" t="n">
        <v>126700</v>
      </c>
      <c r="K26" s="69"/>
      <c r="L26" s="69"/>
    </row>
    <row r="27" s="28" customFormat="true" ht="15" hidden="false" customHeight="false" outlineLevel="0" collapsed="false">
      <c r="A27" s="72" t="s">
        <v>226</v>
      </c>
      <c r="B27" s="71" t="n">
        <v>2.62</v>
      </c>
      <c r="C27" s="71" t="n">
        <v>1.012</v>
      </c>
      <c r="D27" s="71"/>
      <c r="E27" s="53"/>
      <c r="F27" s="53"/>
      <c r="G27" s="53"/>
      <c r="H27" s="53"/>
      <c r="I27" s="70" t="n">
        <v>31000</v>
      </c>
      <c r="K27" s="69"/>
      <c r="L27" s="69"/>
    </row>
    <row r="28" s="4" customFormat="true" ht="15" hidden="false" customHeight="false" outlineLevel="0" collapsed="false">
      <c r="A28" s="72" t="s">
        <v>227</v>
      </c>
      <c r="B28" s="71" t="n">
        <v>2.62</v>
      </c>
      <c r="C28" s="71" t="n">
        <v>1.012</v>
      </c>
      <c r="D28" s="71"/>
      <c r="E28" s="53"/>
      <c r="F28" s="53"/>
      <c r="G28" s="53"/>
      <c r="H28" s="53"/>
      <c r="I28" s="70" t="n">
        <v>31000</v>
      </c>
      <c r="K28" s="69"/>
      <c r="L28" s="69"/>
    </row>
    <row r="29" customFormat="false" ht="15" hidden="false" customHeight="false" outlineLevel="0" collapsed="false">
      <c r="A29" s="72" t="s">
        <v>228</v>
      </c>
      <c r="B29" s="71" t="n">
        <v>1</v>
      </c>
      <c r="C29" s="71" t="n">
        <v>0.99</v>
      </c>
      <c r="D29" s="71"/>
      <c r="E29" s="53"/>
      <c r="F29" s="53"/>
      <c r="G29" s="53"/>
      <c r="H29" s="53"/>
      <c r="I29" s="70" t="n">
        <v>1020</v>
      </c>
    </row>
    <row r="30" customFormat="false" ht="15" hidden="false" customHeight="false" outlineLevel="0" collapsed="false">
      <c r="A30" s="72" t="s">
        <v>229</v>
      </c>
      <c r="B30" s="71" t="n">
        <v>1</v>
      </c>
      <c r="C30" s="71" t="n">
        <v>0.99</v>
      </c>
      <c r="D30" s="71"/>
      <c r="E30" s="53"/>
      <c r="F30" s="53"/>
      <c r="G30" s="53"/>
      <c r="H30" s="53"/>
      <c r="I30" s="70" t="n">
        <v>1020</v>
      </c>
    </row>
    <row r="31" customFormat="false" ht="15" hidden="false" customHeight="false" outlineLevel="0" collapsed="false">
      <c r="A31" s="72" t="s">
        <v>230</v>
      </c>
      <c r="B31" s="71" t="n">
        <v>1</v>
      </c>
      <c r="C31" s="71" t="n">
        <v>1.06</v>
      </c>
      <c r="D31" s="71"/>
      <c r="E31" s="53"/>
      <c r="F31" s="53"/>
      <c r="G31" s="53"/>
      <c r="H31" s="53"/>
      <c r="I31" s="70" t="n">
        <v>1900</v>
      </c>
    </row>
    <row r="32" customFormat="false" ht="15" hidden="false" customHeight="false" outlineLevel="0" collapsed="false">
      <c r="A32" s="72" t="s">
        <v>231</v>
      </c>
      <c r="B32" s="71" t="n">
        <v>1</v>
      </c>
      <c r="C32" s="71" t="n">
        <v>1.06</v>
      </c>
      <c r="D32" s="71"/>
      <c r="E32" s="53"/>
      <c r="F32" s="53"/>
      <c r="G32" s="53"/>
      <c r="H32" s="53"/>
      <c r="I32" s="70" t="n">
        <v>1900</v>
      </c>
    </row>
    <row r="33" customFormat="false" ht="15" hidden="false" customHeight="false" outlineLevel="0" collapsed="false">
      <c r="A33" s="72" t="s">
        <v>232</v>
      </c>
      <c r="B33" s="71" t="n">
        <v>2.01</v>
      </c>
      <c r="C33" s="71" t="n">
        <v>5.2</v>
      </c>
      <c r="D33" s="71"/>
      <c r="E33" s="53"/>
      <c r="F33" s="53"/>
      <c r="G33" s="53"/>
      <c r="H33" s="53"/>
      <c r="I33" s="70" t="n">
        <v>2000</v>
      </c>
    </row>
    <row r="34" customFormat="false" ht="15" hidden="false" customHeight="false" outlineLevel="0" collapsed="false">
      <c r="A34" s="72" t="s">
        <v>233</v>
      </c>
      <c r="B34" s="71" t="n">
        <v>2.01</v>
      </c>
      <c r="C34" s="71" t="n">
        <v>5.2</v>
      </c>
      <c r="D34" s="71"/>
      <c r="E34" s="53"/>
      <c r="F34" s="53"/>
      <c r="G34" s="53"/>
      <c r="H34" s="53"/>
      <c r="I34" s="70" t="n">
        <v>2000</v>
      </c>
    </row>
    <row r="35" customFormat="false" ht="15" hidden="false" customHeight="false" outlineLevel="0" collapsed="false">
      <c r="A35" s="72" t="s">
        <v>234</v>
      </c>
      <c r="B35" s="71" t="n">
        <v>4.6</v>
      </c>
      <c r="C35" s="71" t="n">
        <v>8.66</v>
      </c>
      <c r="D35" s="71"/>
      <c r="E35" s="53"/>
      <c r="F35" s="53"/>
      <c r="G35" s="53"/>
      <c r="H35" s="53"/>
      <c r="I35" s="70" t="n">
        <v>22500</v>
      </c>
    </row>
    <row r="36" customFormat="false" ht="15" hidden="false" customHeight="false" outlineLevel="0" collapsed="false">
      <c r="A36" s="72" t="s">
        <v>235</v>
      </c>
      <c r="B36" s="71" t="n">
        <v>4.6</v>
      </c>
      <c r="C36" s="71" t="n">
        <v>8.66</v>
      </c>
      <c r="D36" s="71"/>
      <c r="E36" s="53"/>
      <c r="F36" s="53"/>
      <c r="G36" s="53"/>
      <c r="H36" s="53"/>
      <c r="I36" s="70" t="n">
        <v>22500</v>
      </c>
    </row>
    <row r="37" customFormat="false" ht="15" hidden="false" customHeight="false" outlineLevel="0" collapsed="false">
      <c r="A37" s="72" t="s">
        <v>236</v>
      </c>
      <c r="B37" s="71" t="n">
        <v>2.9</v>
      </c>
      <c r="C37" s="71" t="n">
        <v>2.98</v>
      </c>
      <c r="D37" s="71"/>
      <c r="E37" s="53"/>
      <c r="F37" s="53"/>
      <c r="G37" s="53"/>
      <c r="H37" s="53"/>
      <c r="I37" s="70" t="n">
        <v>16300</v>
      </c>
    </row>
    <row r="38" customFormat="false" ht="15" hidden="false" customHeight="false" outlineLevel="0" collapsed="false">
      <c r="A38" s="72" t="s">
        <v>237</v>
      </c>
      <c r="B38" s="71" t="n">
        <v>2.9</v>
      </c>
      <c r="C38" s="71" t="n">
        <v>2.98</v>
      </c>
      <c r="D38" s="71"/>
      <c r="E38" s="53"/>
      <c r="F38" s="53"/>
      <c r="G38" s="53"/>
      <c r="H38" s="53"/>
      <c r="I38" s="70" t="n">
        <v>16300</v>
      </c>
    </row>
    <row r="39" customFormat="false" ht="15" hidden="false" customHeight="false" outlineLevel="0" collapsed="false">
      <c r="A39" s="72" t="s">
        <v>238</v>
      </c>
      <c r="B39" s="71" t="n">
        <v>1.51</v>
      </c>
      <c r="C39" s="71" t="n">
        <v>3.4</v>
      </c>
      <c r="D39" s="71"/>
      <c r="E39" s="53"/>
      <c r="F39" s="53"/>
      <c r="G39" s="53"/>
      <c r="H39" s="53"/>
      <c r="I39" s="70" t="n">
        <v>4000</v>
      </c>
    </row>
    <row r="40" customFormat="false" ht="15" hidden="false" customHeight="false" outlineLevel="0" collapsed="false">
      <c r="A40" s="72" t="s">
        <v>239</v>
      </c>
      <c r="B40" s="71" t="n">
        <v>1.51</v>
      </c>
      <c r="C40" s="71" t="n">
        <v>3.4</v>
      </c>
      <c r="D40" s="71"/>
      <c r="E40" s="53"/>
      <c r="F40" s="53"/>
      <c r="G40" s="53"/>
      <c r="H40" s="53"/>
      <c r="I40" s="70" t="n">
        <v>4000</v>
      </c>
    </row>
    <row r="41" customFormat="false" ht="15" hidden="false" customHeight="false" outlineLevel="0" collapsed="false">
      <c r="A41" s="72" t="s">
        <v>240</v>
      </c>
      <c r="B41" s="71" t="n">
        <v>3.2</v>
      </c>
      <c r="C41" s="71" t="n">
        <v>3.1</v>
      </c>
      <c r="D41" s="71"/>
      <c r="E41" s="53"/>
      <c r="F41" s="53"/>
      <c r="G41" s="53"/>
      <c r="H41" s="53"/>
      <c r="I41" s="70" t="n">
        <v>870</v>
      </c>
    </row>
    <row r="42" customFormat="false" ht="15" hidden="false" customHeight="false" outlineLevel="0" collapsed="false">
      <c r="A42" s="72" t="s">
        <v>241</v>
      </c>
      <c r="B42" s="71" t="n">
        <v>1.2</v>
      </c>
      <c r="C42" s="71" t="n">
        <v>1</v>
      </c>
      <c r="D42" s="71"/>
      <c r="E42" s="53"/>
      <c r="F42" s="53"/>
      <c r="G42" s="53"/>
      <c r="H42" s="53"/>
      <c r="I42" s="70" t="n">
        <v>28000</v>
      </c>
    </row>
    <row r="43" customFormat="false" ht="15" hidden="false" customHeight="false" outlineLevel="0" collapsed="false">
      <c r="A43" s="72" t="s">
        <v>242</v>
      </c>
      <c r="B43" s="71" t="n">
        <v>1.2</v>
      </c>
      <c r="C43" s="71" t="n">
        <v>1</v>
      </c>
      <c r="D43" s="71"/>
      <c r="E43" s="53"/>
      <c r="F43" s="53"/>
      <c r="G43" s="53"/>
      <c r="H43" s="53"/>
      <c r="I43" s="70" t="n">
        <v>28000</v>
      </c>
    </row>
    <row r="44" customFormat="false" ht="15" hidden="false" customHeight="false" outlineLevel="0" collapsed="false">
      <c r="A44" s="72" t="s">
        <v>243</v>
      </c>
      <c r="B44" s="71" t="n">
        <v>0.3</v>
      </c>
      <c r="C44" s="71" t="n">
        <v>0.48</v>
      </c>
      <c r="D44" s="71"/>
      <c r="E44" s="53"/>
      <c r="F44" s="53"/>
      <c r="G44" s="53"/>
      <c r="H44" s="53"/>
      <c r="I44" s="70" t="n">
        <v>0.04</v>
      </c>
    </row>
    <row r="45" customFormat="false" ht="15" hidden="false" customHeight="false" outlineLevel="0" collapsed="false">
      <c r="A45" s="72" t="s">
        <v>244</v>
      </c>
      <c r="B45" s="71" t="n">
        <v>0.3</v>
      </c>
      <c r="C45" s="71" t="n">
        <v>0.48</v>
      </c>
      <c r="D45" s="71"/>
      <c r="E45" s="53"/>
      <c r="F45" s="53"/>
      <c r="G45" s="53"/>
      <c r="H45" s="53"/>
      <c r="I45" s="70" t="n">
        <v>0.04</v>
      </c>
    </row>
    <row r="46" customFormat="false" ht="15" hidden="false" customHeight="false" outlineLevel="0" collapsed="false">
      <c r="A46" s="72" t="s">
        <v>245</v>
      </c>
      <c r="B46" s="71" t="n">
        <v>10</v>
      </c>
      <c r="C46" s="71"/>
      <c r="D46" s="71"/>
      <c r="E46" s="53"/>
      <c r="F46" s="53"/>
      <c r="G46" s="53"/>
      <c r="H46" s="53"/>
      <c r="I46" s="70" t="n">
        <v>0</v>
      </c>
    </row>
    <row r="47" customFormat="false" ht="15" hidden="false" customHeight="false" outlineLevel="0" collapsed="false">
      <c r="A47" s="72" t="s">
        <v>123</v>
      </c>
      <c r="B47" s="71" t="n">
        <v>0</v>
      </c>
      <c r="C47" s="71"/>
      <c r="D47" s="71"/>
      <c r="E47" s="53"/>
      <c r="F47" s="53"/>
      <c r="G47" s="53"/>
      <c r="H47" s="53"/>
      <c r="I47" s="70" t="n">
        <v>30000</v>
      </c>
    </row>
    <row r="48" customFormat="false" ht="15" hidden="false" customHeight="false" outlineLevel="0" collapsed="false">
      <c r="A48" s="72" t="s">
        <v>129</v>
      </c>
      <c r="B48" s="71" t="n">
        <v>7.4</v>
      </c>
      <c r="C48" s="71"/>
      <c r="D48" s="71"/>
      <c r="E48" s="53"/>
      <c r="F48" s="53"/>
      <c r="G48" s="53"/>
      <c r="H48" s="53"/>
      <c r="I48" s="70"/>
    </row>
    <row r="49" customFormat="false" ht="15" hidden="false" customHeight="false" outlineLevel="0" collapsed="false">
      <c r="A49" s="72" t="s">
        <v>64</v>
      </c>
      <c r="B49" s="71"/>
      <c r="C49" s="71" t="n">
        <v>1</v>
      </c>
      <c r="D49" s="71"/>
      <c r="E49" s="53"/>
      <c r="F49" s="53"/>
      <c r="G49" s="53"/>
      <c r="H49" s="53"/>
      <c r="I49" s="70" t="n">
        <v>9240</v>
      </c>
    </row>
    <row r="50" customFormat="false" ht="15" hidden="false" customHeight="false" outlineLevel="0" collapsed="false">
      <c r="A50" s="72" t="s">
        <v>107</v>
      </c>
      <c r="B50" s="71" t="n">
        <v>1.9</v>
      </c>
      <c r="C50" s="71" t="n">
        <v>0.309</v>
      </c>
      <c r="D50" s="71"/>
      <c r="E50" s="53"/>
      <c r="F50" s="53"/>
      <c r="G50" s="53"/>
      <c r="H50" s="53"/>
      <c r="I50" s="70" t="n">
        <v>117000</v>
      </c>
    </row>
    <row r="51" customFormat="false" ht="15" hidden="false" customHeight="false" outlineLevel="0" collapsed="false">
      <c r="A51" s="72" t="s">
        <v>246</v>
      </c>
      <c r="B51" s="71"/>
      <c r="C51" s="71" t="n">
        <v>1</v>
      </c>
      <c r="D51" s="71"/>
      <c r="E51" s="53"/>
      <c r="F51" s="53"/>
      <c r="G51" s="53"/>
      <c r="H51" s="53"/>
      <c r="I51" s="70"/>
    </row>
    <row r="52" customFormat="false" ht="15" hidden="false" customHeight="false" outlineLevel="0" collapsed="false">
      <c r="A52" s="72" t="s">
        <v>247</v>
      </c>
      <c r="B52" s="71"/>
      <c r="C52" s="71" t="n">
        <v>0.98</v>
      </c>
      <c r="D52" s="71"/>
      <c r="E52" s="53"/>
      <c r="F52" s="53"/>
      <c r="G52" s="53"/>
      <c r="H52" s="53"/>
      <c r="I52" s="70"/>
    </row>
    <row r="53" customFormat="false" ht="15" hidden="false" customHeight="false" outlineLevel="0" collapsed="false">
      <c r="A53" s="72" t="s">
        <v>248</v>
      </c>
      <c r="B53" s="71"/>
      <c r="C53" s="71" t="n">
        <v>4.1</v>
      </c>
      <c r="D53" s="71"/>
      <c r="E53" s="53"/>
      <c r="F53" s="53"/>
      <c r="G53" s="53"/>
      <c r="H53" s="53"/>
      <c r="I53" s="70"/>
    </row>
    <row r="54" customFormat="false" ht="15" hidden="false" customHeight="false" outlineLevel="0" collapsed="false">
      <c r="A54" s="72" t="s">
        <v>249</v>
      </c>
      <c r="B54" s="71"/>
      <c r="C54" s="71" t="n">
        <v>4.2</v>
      </c>
      <c r="D54" s="71"/>
      <c r="E54" s="53"/>
      <c r="F54" s="53"/>
      <c r="G54" s="53"/>
      <c r="H54" s="53"/>
      <c r="I54" s="70"/>
    </row>
    <row r="55" customFormat="false" ht="15" hidden="false" customHeight="false" outlineLevel="0" collapsed="false">
      <c r="A55" s="53"/>
      <c r="E55" s="53"/>
      <c r="F55" s="53"/>
      <c r="G55" s="53"/>
      <c r="H55" s="53"/>
      <c r="I55" s="70"/>
    </row>
    <row r="56" customFormat="false" ht="15" hidden="false" customHeight="false" outlineLevel="0" collapsed="false">
      <c r="A56" s="53"/>
      <c r="E56" s="53"/>
      <c r="F56" s="53"/>
      <c r="G56" s="53"/>
      <c r="H56" s="53"/>
      <c r="I56" s="7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0" width="17.43"/>
    <col collapsed="false" customWidth="true" hidden="false" outlineLevel="0" max="6" min="5" style="57" width="8.71"/>
    <col collapsed="false" customWidth="true" hidden="false" outlineLevel="0" max="8" min="8" style="0" width="19.57"/>
  </cols>
  <sheetData>
    <row r="1" customFormat="false" ht="15" hidden="false" customHeight="false" outlineLevel="0" collapsed="false">
      <c r="A1" s="5" t="s">
        <v>211</v>
      </c>
      <c r="B1" s="5" t="s">
        <v>25</v>
      </c>
      <c r="C1" s="5" t="s">
        <v>212</v>
      </c>
      <c r="E1" s="57" t="s">
        <v>24</v>
      </c>
      <c r="F1" s="57" t="s">
        <v>23</v>
      </c>
      <c r="H1" s="66" t="s">
        <v>188</v>
      </c>
    </row>
    <row r="2" customFormat="false" ht="15" hidden="false" customHeight="false" outlineLevel="0" collapsed="false">
      <c r="A2" s="5" t="s">
        <v>202</v>
      </c>
      <c r="B2" s="5"/>
      <c r="C2" s="5" t="n">
        <v>0.5</v>
      </c>
      <c r="E2" s="57" t="n">
        <f aca="false">F2*0.05</f>
        <v>40000</v>
      </c>
      <c r="F2" s="57" t="n">
        <v>800000</v>
      </c>
      <c r="H2" s="0" t="s">
        <v>250</v>
      </c>
    </row>
    <row r="3" customFormat="false" ht="15" hidden="false" customHeight="false" outlineLevel="0" collapsed="false">
      <c r="A3" s="5" t="s">
        <v>203</v>
      </c>
      <c r="B3" s="5" t="n">
        <v>2.7</v>
      </c>
      <c r="C3" s="5" t="n">
        <v>0.85</v>
      </c>
      <c r="E3" s="57" t="n">
        <v>30000</v>
      </c>
      <c r="F3" s="57" t="n">
        <v>730000</v>
      </c>
      <c r="H3" s="0" t="s">
        <v>251</v>
      </c>
    </row>
    <row r="4" customFormat="false" ht="15" hidden="false" customHeight="false" outlineLevel="0" collapsed="false">
      <c r="A4" s="5" t="s">
        <v>205</v>
      </c>
      <c r="B4" s="5" t="n">
        <f aca="false">B3</f>
        <v>2.7</v>
      </c>
      <c r="C4" s="5" t="n">
        <v>0.61</v>
      </c>
      <c r="E4" s="57" t="n">
        <v>11250</v>
      </c>
      <c r="F4" s="57" t="n">
        <v>750000</v>
      </c>
      <c r="H4" s="0" t="s">
        <v>252</v>
      </c>
    </row>
    <row r="5" customFormat="false" ht="15" hidden="false" customHeight="false" outlineLevel="0" collapsed="false">
      <c r="A5" s="5" t="s">
        <v>206</v>
      </c>
      <c r="B5" s="5" t="n">
        <v>1.5</v>
      </c>
      <c r="C5" s="5" t="n">
        <v>0.4</v>
      </c>
      <c r="E5" s="57" t="n">
        <v>8700</v>
      </c>
      <c r="F5" s="57" t="n">
        <v>435000</v>
      </c>
      <c r="H5" s="0" t="s">
        <v>42</v>
      </c>
    </row>
    <row r="6" customFormat="false" ht="15" hidden="false" customHeight="false" outlineLevel="0" collapsed="false">
      <c r="A6" s="5" t="s">
        <v>207</v>
      </c>
      <c r="B6" s="5" t="n">
        <v>0</v>
      </c>
      <c r="C6" s="5" t="n">
        <v>0.74</v>
      </c>
      <c r="E6" s="57" t="n">
        <v>7000</v>
      </c>
      <c r="F6" s="57" t="n">
        <v>350000</v>
      </c>
      <c r="H6" s="0" t="s">
        <v>42</v>
      </c>
    </row>
    <row r="7" customFormat="false" ht="13.8" hidden="false" customHeight="false" outlineLevel="0" collapsed="false">
      <c r="A7" s="5" t="s">
        <v>196</v>
      </c>
      <c r="B7" s="41" t="n">
        <v>2.6</v>
      </c>
      <c r="C7" s="41" t="n">
        <v>0.309</v>
      </c>
      <c r="H7" s="0" t="s">
        <v>42</v>
      </c>
    </row>
    <row r="9" customFormat="false" ht="15" hidden="false" customHeight="false" outlineLevel="0" collapsed="false">
      <c r="A9" s="51" t="s">
        <v>107</v>
      </c>
      <c r="B9" s="0" t="n">
        <v>1.9</v>
      </c>
      <c r="E9" s="57" t="n">
        <v>108000</v>
      </c>
    </row>
    <row r="10" customFormat="false" ht="15" hidden="false" customHeight="false" outlineLevel="0" collapsed="false">
      <c r="A10" s="51" t="s">
        <v>95</v>
      </c>
      <c r="B10" s="0" t="n">
        <v>4</v>
      </c>
      <c r="E10" s="57" t="n">
        <v>26000</v>
      </c>
    </row>
    <row r="11" customFormat="false" ht="15" hidden="false" customHeight="false" outlineLevel="0" collapsed="false">
      <c r="A11" s="51" t="s">
        <v>103</v>
      </c>
      <c r="B11" s="0" t="n">
        <v>4</v>
      </c>
      <c r="E11" s="57" t="n">
        <v>26000</v>
      </c>
    </row>
    <row r="12" customFormat="false" ht="15" hidden="false" customHeight="false" outlineLevel="0" collapsed="false">
      <c r="A12" s="51" t="s">
        <v>83</v>
      </c>
      <c r="B12" s="0" t="n">
        <v>0</v>
      </c>
      <c r="E12" s="57" t="n">
        <v>13425</v>
      </c>
    </row>
    <row r="13" customFormat="false" ht="15" hidden="false" customHeight="false" outlineLevel="0" collapsed="false">
      <c r="A13" s="51" t="s">
        <v>87</v>
      </c>
      <c r="B13" s="0" t="n">
        <v>0</v>
      </c>
      <c r="E13" s="57" t="n">
        <v>14850</v>
      </c>
    </row>
    <row r="14" customFormat="false" ht="15" hidden="false" customHeight="false" outlineLevel="0" collapsed="false">
      <c r="A14" s="51" t="s">
        <v>111</v>
      </c>
      <c r="B14" s="0" t="n">
        <v>1.6</v>
      </c>
      <c r="E14" s="57" t="n">
        <v>800</v>
      </c>
      <c r="H14" s="0" t="s">
        <v>198</v>
      </c>
    </row>
    <row r="15" customFormat="false" ht="15" hidden="false" customHeight="false" outlineLevel="0" collapsed="false">
      <c r="A15" s="51" t="s">
        <v>92</v>
      </c>
      <c r="B15" s="0" t="n">
        <v>4.5</v>
      </c>
      <c r="E15" s="57" t="n">
        <v>7423</v>
      </c>
      <c r="H15" s="0" t="s">
        <v>198</v>
      </c>
    </row>
    <row r="16" customFormat="false" ht="15" hidden="false" customHeight="false" outlineLevel="0" collapsed="false">
      <c r="A16" s="51" t="s">
        <v>60</v>
      </c>
      <c r="B16" s="0" t="n">
        <v>0</v>
      </c>
      <c r="E16" s="57" t="n">
        <v>11000</v>
      </c>
      <c r="H16" s="0" t="s">
        <v>198</v>
      </c>
    </row>
    <row r="17" customFormat="false" ht="15" hidden="false" customHeight="false" outlineLevel="0" collapsed="false">
      <c r="A17" s="51" t="s">
        <v>67</v>
      </c>
      <c r="B17" s="0" t="n">
        <v>0</v>
      </c>
      <c r="E17" s="57" t="n">
        <v>7600</v>
      </c>
      <c r="H17" s="0" t="s">
        <v>198</v>
      </c>
    </row>
    <row r="18" customFormat="false" ht="15" hidden="false" customHeight="false" outlineLevel="0" collapsed="false">
      <c r="A18" s="51" t="s">
        <v>57</v>
      </c>
      <c r="B18" s="0" t="n">
        <v>2.4</v>
      </c>
      <c r="E18" s="57" t="n">
        <v>24700</v>
      </c>
    </row>
    <row r="19" customFormat="false" ht="15" hidden="false" customHeight="false" outlineLevel="0" collapsed="false">
      <c r="A19" s="51" t="s">
        <v>51</v>
      </c>
      <c r="B19" s="0" t="n">
        <v>1.22</v>
      </c>
      <c r="E19" s="57" t="n">
        <v>12900</v>
      </c>
    </row>
    <row r="20" customFormat="false" ht="15" hidden="false" customHeight="false" outlineLevel="0" collapsed="false">
      <c r="A20" s="51" t="s">
        <v>89</v>
      </c>
      <c r="B20" s="0" t="n">
        <v>7</v>
      </c>
      <c r="E20" s="57" t="n">
        <v>0</v>
      </c>
    </row>
    <row r="21" customFormat="false" ht="15" hidden="false" customHeight="false" outlineLevel="0" collapsed="false">
      <c r="A21" s="51" t="s">
        <v>123</v>
      </c>
      <c r="B21" s="0" t="n">
        <v>0</v>
      </c>
      <c r="E21" s="57" t="n">
        <v>20000</v>
      </c>
    </row>
    <row r="22" customFormat="false" ht="15" hidden="false" customHeight="false" outlineLevel="0" collapsed="false">
      <c r="A22" s="51" t="s">
        <v>129</v>
      </c>
      <c r="B22" s="0" t="n">
        <v>0</v>
      </c>
      <c r="E22" s="57" t="n">
        <v>0</v>
      </c>
    </row>
    <row r="23" customFormat="false" ht="15" hidden="false" customHeight="false" outlineLevel="0" collapsed="false">
      <c r="A23" s="51" t="s">
        <v>64</v>
      </c>
      <c r="B23" s="0" t="n">
        <v>0</v>
      </c>
      <c r="E23" s="57" t="n">
        <v>7810</v>
      </c>
    </row>
    <row r="24" customFormat="false" ht="15" hidden="false" customHeight="false" outlineLevel="0" collapsed="false">
      <c r="A24" s="51" t="s">
        <v>70</v>
      </c>
      <c r="B24" s="0" t="n">
        <v>0</v>
      </c>
      <c r="E24" s="57" t="n">
        <v>58140</v>
      </c>
    </row>
    <row r="25" customFormat="false" ht="15" hidden="false" customHeight="false" outlineLevel="0" collapsed="false">
      <c r="A25" s="51" t="s">
        <v>76</v>
      </c>
      <c r="B25" s="0" t="n">
        <v>0</v>
      </c>
      <c r="E25" s="57" t="n">
        <v>51170</v>
      </c>
    </row>
    <row r="26" customFormat="false" ht="15" hidden="false" customHeight="false" outlineLevel="0" collapsed="false">
      <c r="A26" s="51" t="s">
        <v>126</v>
      </c>
      <c r="B26" s="0" t="n">
        <v>0</v>
      </c>
      <c r="E26" s="57" t="n">
        <v>0</v>
      </c>
    </row>
    <row r="27" customFormat="false" ht="15" hidden="false" customHeight="false" outlineLevel="0" collapsed="false">
      <c r="A27" s="51" t="s">
        <v>85</v>
      </c>
      <c r="B27" s="0" t="n">
        <v>0</v>
      </c>
      <c r="E27" s="57" t="n">
        <v>11375</v>
      </c>
    </row>
    <row r="28" customFormat="false" ht="15" hidden="false" customHeight="false" outlineLevel="0" collapsed="false">
      <c r="A28" s="51" t="s">
        <v>80</v>
      </c>
      <c r="B28" s="0" t="n">
        <v>0</v>
      </c>
      <c r="E28" s="57" t="n">
        <v>33450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.86"/>
  </cols>
  <sheetData>
    <row r="1" customFormat="false" ht="15" hidden="false" customHeight="false" outlineLevel="0" collapsed="false">
      <c r="B1" s="74" t="n">
        <v>2020</v>
      </c>
      <c r="C1" s="74" t="n">
        <v>2030</v>
      </c>
      <c r="D1" s="74" t="n">
        <v>2050</v>
      </c>
    </row>
    <row r="2" customFormat="false" ht="15" hidden="false" customHeight="false" outlineLevel="0" collapsed="false">
      <c r="A2" s="51" t="s">
        <v>196</v>
      </c>
      <c r="B2" s="0" t="n">
        <v>2040000</v>
      </c>
      <c r="C2" s="0" t="n">
        <v>2040000</v>
      </c>
    </row>
    <row r="3" customFormat="false" ht="15" hidden="false" customHeight="false" outlineLevel="0" collapsed="false">
      <c r="A3" s="51" t="s">
        <v>107</v>
      </c>
      <c r="C3" s="0" t="n">
        <v>2900000</v>
      </c>
    </row>
    <row r="4" customFormat="false" ht="15" hidden="false" customHeight="false" outlineLevel="0" collapsed="false">
      <c r="A4" s="51" t="s">
        <v>95</v>
      </c>
      <c r="C4" s="0" t="n">
        <v>830000</v>
      </c>
    </row>
    <row r="5" customFormat="false" ht="15" hidden="false" customHeight="false" outlineLevel="0" collapsed="false">
      <c r="A5" s="51" t="s">
        <v>103</v>
      </c>
      <c r="C5" s="0" t="n">
        <v>1200000</v>
      </c>
    </row>
    <row r="6" customFormat="false" ht="15" hidden="false" customHeight="false" outlineLevel="0" collapsed="false">
      <c r="A6" s="51" t="s">
        <v>201</v>
      </c>
      <c r="C6" s="0" t="n">
        <v>1200000</v>
      </c>
    </row>
    <row r="7" customFormat="false" ht="15" hidden="false" customHeight="false" outlineLevel="0" collapsed="false">
      <c r="A7" s="51" t="s">
        <v>189</v>
      </c>
      <c r="B7" s="0" t="n">
        <v>3845510</v>
      </c>
    </row>
    <row r="8" customFormat="false" ht="15" hidden="false" customHeight="false" outlineLevel="0" collapsed="false">
      <c r="A8" s="51" t="s">
        <v>207</v>
      </c>
      <c r="D8" s="0" t="n">
        <v>350000</v>
      </c>
    </row>
    <row r="9" customFormat="false" ht="15" hidden="false" customHeight="false" outlineLevel="0" collapsed="false">
      <c r="A9" s="51" t="s">
        <v>193</v>
      </c>
      <c r="B9" s="0" t="n">
        <v>343000</v>
      </c>
    </row>
    <row r="10" customFormat="false" ht="15" hidden="false" customHeight="false" outlineLevel="0" collapsed="false">
      <c r="A10" s="51" t="s">
        <v>202</v>
      </c>
      <c r="D10" s="0" t="n">
        <v>800000</v>
      </c>
    </row>
    <row r="11" customFormat="false" ht="15" hidden="false" customHeight="false" outlineLevel="0" collapsed="false">
      <c r="A11" s="51" t="s">
        <v>203</v>
      </c>
      <c r="D11" s="0" t="n">
        <v>730000</v>
      </c>
    </row>
    <row r="12" customFormat="false" ht="15" hidden="false" customHeight="false" outlineLevel="0" collapsed="false">
      <c r="A12" s="51" t="s">
        <v>205</v>
      </c>
      <c r="D12" s="0" t="n">
        <v>750000</v>
      </c>
    </row>
    <row r="13" customFormat="false" ht="15" hidden="false" customHeight="false" outlineLevel="0" collapsed="false">
      <c r="A13" s="51" t="s">
        <v>206</v>
      </c>
      <c r="D13" s="0" t="n">
        <v>435000</v>
      </c>
    </row>
    <row r="14" customFormat="false" ht="15" hidden="false" customHeight="false" outlineLevel="0" collapsed="false">
      <c r="A14" s="51" t="s">
        <v>83</v>
      </c>
      <c r="B14" s="0" t="n">
        <v>8000000</v>
      </c>
      <c r="C14" s="0" t="n">
        <v>2690000</v>
      </c>
    </row>
    <row r="15" customFormat="false" ht="15" hidden="false" customHeight="false" outlineLevel="0" collapsed="false">
      <c r="A15" s="51" t="s">
        <v>87</v>
      </c>
      <c r="B15" s="0" t="n">
        <v>8000000</v>
      </c>
    </row>
    <row r="16" customFormat="false" ht="15" hidden="false" customHeight="false" outlineLevel="0" collapsed="false">
      <c r="A16" s="51" t="s">
        <v>192</v>
      </c>
      <c r="B16" s="0" t="n">
        <v>3845510</v>
      </c>
    </row>
    <row r="17" customFormat="false" ht="15" hidden="false" customHeight="false" outlineLevel="0" collapsed="false">
      <c r="A17" s="51" t="s">
        <v>111</v>
      </c>
      <c r="B17" s="0" t="n">
        <v>321000</v>
      </c>
      <c r="C17" s="0" t="n">
        <v>176000</v>
      </c>
    </row>
    <row r="18" customFormat="false" ht="15" hidden="false" customHeight="false" outlineLevel="0" collapsed="false">
      <c r="A18" s="51" t="s">
        <v>98</v>
      </c>
      <c r="B18" s="0" t="n">
        <v>7940450</v>
      </c>
      <c r="C18" s="0" t="n">
        <v>4000000</v>
      </c>
    </row>
    <row r="19" customFormat="false" ht="15" hidden="false" customHeight="false" outlineLevel="0" collapsed="false">
      <c r="A19" s="51" t="s">
        <v>92</v>
      </c>
      <c r="C19" s="0" t="n">
        <v>435000</v>
      </c>
    </row>
    <row r="20" customFormat="false" ht="15" hidden="false" customHeight="false" outlineLevel="0" collapsed="false">
      <c r="A20" s="51" t="s">
        <v>115</v>
      </c>
      <c r="B20" s="0" t="n">
        <v>2000000</v>
      </c>
    </row>
    <row r="21" customFormat="false" ht="15" hidden="false" customHeight="false" outlineLevel="0" collapsed="false">
      <c r="A21" s="51" t="s">
        <v>67</v>
      </c>
      <c r="B21" s="0" t="n">
        <v>587000</v>
      </c>
      <c r="C21" s="0" t="n">
        <v>380000</v>
      </c>
      <c r="D21" s="0" t="n">
        <v>380000</v>
      </c>
    </row>
    <row r="22" customFormat="false" ht="15" hidden="false" customHeight="false" outlineLevel="0" collapsed="false">
      <c r="A22" s="51" t="s">
        <v>57</v>
      </c>
      <c r="B22" s="0" t="n">
        <v>2270000</v>
      </c>
      <c r="C22" s="0" t="n">
        <v>1930000</v>
      </c>
      <c r="D22" s="0" t="n">
        <v>1800000</v>
      </c>
    </row>
    <row r="23" customFormat="false" ht="15" hidden="false" customHeight="false" outlineLevel="0" collapsed="false">
      <c r="A23" s="51" t="s">
        <v>51</v>
      </c>
      <c r="B23" s="0" t="n">
        <v>1150000</v>
      </c>
      <c r="C23" s="0" t="n">
        <v>1040000</v>
      </c>
      <c r="D23" s="0" t="n">
        <v>1040000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2022-02-14T15:17:37Z</dcterms:created>
  <dc:creator>openpyxl</dc:creator>
  <dc:description/>
  <dc:language>en-US</dc:language>
  <cp:lastModifiedBy/>
  <dcterms:modified xsi:type="dcterms:W3CDTF">2023-09-20T16:58:05Z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