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0CED836-9EA2-4344-B9E0-0747995547CE}" xr6:coauthVersionLast="47" xr6:coauthVersionMax="47" xr10:uidLastSave="{00000000-0000-0000-0000-000000000000}"/>
  <bookViews>
    <workbookView xWindow="12315" yWindow="-16350" windowWidth="29040" windowHeight="15840" tabRatio="998" firstSheet="6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sources" sheetId="54" r:id="rId18"/>
    <sheet name="Dismantled" sheetId="49" r:id="rId19"/>
    <sheet name="backup" sheetId="50" r:id="rId20"/>
    <sheet name="CO2DE" sheetId="44" r:id="rId21"/>
    <sheet name="yearlyCO2" sheetId="53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1" l="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B30" i="41" l="1"/>
  <c r="B29" i="41"/>
  <c r="C3" i="18" l="1"/>
  <c r="D16" i="33" l="1"/>
  <c r="F16" i="33"/>
  <c r="N16" i="33" s="1"/>
  <c r="G16" i="33"/>
  <c r="H16" i="33"/>
  <c r="C16" i="33"/>
  <c r="M5" i="33"/>
  <c r="M6" i="33"/>
  <c r="M27" i="33"/>
  <c r="M29" i="33"/>
  <c r="M30" i="33"/>
  <c r="M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3" i="45"/>
  <c r="H10" i="45"/>
  <c r="I8" i="35"/>
  <c r="I11" i="35"/>
  <c r="M3" i="33" l="1"/>
  <c r="M18" i="33"/>
  <c r="M19" i="33"/>
  <c r="M20" i="33"/>
  <c r="M21" i="33"/>
  <c r="H7" i="45" s="1"/>
  <c r="M11" i="33"/>
  <c r="M12" i="33"/>
  <c r="M13" i="33"/>
  <c r="M14" i="33"/>
  <c r="M16" i="33" s="1"/>
  <c r="M15" i="33"/>
  <c r="M17" i="33"/>
  <c r="M22" i="33"/>
  <c r="M23" i="33"/>
  <c r="M24" i="33"/>
  <c r="M25" i="33"/>
  <c r="H2" i="45" s="1"/>
  <c r="M26" i="33"/>
  <c r="M7" i="33"/>
  <c r="M8" i="33"/>
  <c r="M9" i="33"/>
  <c r="M10" i="33"/>
  <c r="M4" i="33"/>
  <c r="M2" i="33"/>
  <c r="H4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<sst xmlns="http://schemas.openxmlformats.org/spreadsheetml/2006/main" count="1134" uniqueCount="434">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</sst>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385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392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388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387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386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D24" sqref="D24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376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v>0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322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v>0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v>0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1:10">
      <c r="A17" t="s">
        <v>318</v>
      </c>
      <c r="I17" s="46"/>
      <c r="J17" s="46"/>
    </row>
    <row r="18" spans="1:10">
      <c r="I18" s="46"/>
      <c r="J18" s="46"/>
    </row>
    <row r="19" spans="1:10">
      <c r="I19" s="46"/>
      <c r="J19" s="46"/>
    </row>
    <row r="20" spans="1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389</v>
      </c>
    </row>
    <row r="2" spans="1:10">
      <c r="A2" t="s">
        <v>397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394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395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396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402</v>
      </c>
      <c r="B7">
        <v>10</v>
      </c>
      <c r="D7" s="37"/>
      <c r="E7" s="37">
        <v>290.54545454545456</v>
      </c>
    </row>
    <row r="8" spans="1:10">
      <c r="A8" t="s">
        <v>401</v>
      </c>
      <c r="B8">
        <v>10</v>
      </c>
      <c r="D8" s="37"/>
      <c r="E8" s="37">
        <v>1821.6363636363637</v>
      </c>
    </row>
    <row r="9" spans="1:10">
      <c r="A9" t="s">
        <v>403</v>
      </c>
      <c r="B9">
        <v>10</v>
      </c>
      <c r="D9" s="37"/>
      <c r="E9" s="37">
        <v>1724.3181818181818</v>
      </c>
    </row>
    <row r="10" spans="1:10">
      <c r="A10" s="46" t="s">
        <v>402</v>
      </c>
      <c r="B10">
        <v>20</v>
      </c>
      <c r="C10" s="46"/>
      <c r="D10" s="46"/>
      <c r="E10">
        <v>228.4</v>
      </c>
    </row>
    <row r="11" spans="1:10">
      <c r="A11" s="46" t="s">
        <v>401</v>
      </c>
      <c r="B11">
        <v>20</v>
      </c>
      <c r="C11" s="46"/>
      <c r="D11" s="46"/>
      <c r="E11">
        <v>2450</v>
      </c>
    </row>
    <row r="12" spans="1:10">
      <c r="A12" s="46" t="s">
        <v>403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393</v>
      </c>
      <c r="C1" s="46" t="s">
        <v>404</v>
      </c>
      <c r="D1" s="46" t="s">
        <v>405</v>
      </c>
    </row>
    <row r="2" spans="1:4">
      <c r="A2" s="46" t="s">
        <v>402</v>
      </c>
      <c r="B2" s="46" t="s">
        <v>1</v>
      </c>
      <c r="C2" s="46" t="s">
        <v>146</v>
      </c>
      <c r="D2">
        <v>0</v>
      </c>
    </row>
    <row r="3" spans="1:4">
      <c r="A3" s="46" t="s">
        <v>401</v>
      </c>
      <c r="B3" t="s">
        <v>1</v>
      </c>
      <c r="C3" s="29" t="s">
        <v>145</v>
      </c>
      <c r="D3">
        <v>0</v>
      </c>
    </row>
    <row r="4" spans="1:4">
      <c r="A4" s="46" t="s">
        <v>403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H36" sqref="H36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383</v>
      </c>
      <c r="B1" s="46" t="s">
        <v>402</v>
      </c>
      <c r="C1" s="46" t="s">
        <v>401</v>
      </c>
      <c r="D1" s="46" t="s">
        <v>403</v>
      </c>
      <c r="E1" s="29"/>
      <c r="F1" s="52" t="s">
        <v>400</v>
      </c>
      <c r="G1" s="48" t="s">
        <v>399</v>
      </c>
      <c r="H1" s="48" t="s">
        <v>398</v>
      </c>
      <c r="I1" s="48" t="s">
        <v>302</v>
      </c>
      <c r="J1" s="48" t="s">
        <v>303</v>
      </c>
      <c r="K1" s="48" t="s">
        <v>406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399</v>
      </c>
      <c r="I6" s="48" t="s">
        <v>302</v>
      </c>
      <c r="J6" s="48" t="s">
        <v>303</v>
      </c>
      <c r="K6" s="48" t="s">
        <v>406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407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409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408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F7" sqref="F7:F1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379</v>
      </c>
      <c r="B1" t="s">
        <v>383</v>
      </c>
      <c r="C1" s="44" t="s">
        <v>268</v>
      </c>
      <c r="E1" s="44" t="s">
        <v>380</v>
      </c>
    </row>
    <row r="2" spans="1:14">
      <c r="A2" s="44" t="s">
        <v>146</v>
      </c>
      <c r="B2" t="s">
        <v>424</v>
      </c>
      <c r="C2" s="37">
        <f>I2/1000</f>
        <v>42.191125290999999</v>
      </c>
      <c r="D2" s="37"/>
      <c r="E2" s="44" t="s">
        <v>381</v>
      </c>
      <c r="F2" s="44"/>
      <c r="I2" s="37">
        <v>42191.125290999997</v>
      </c>
      <c r="J2" s="37">
        <v>43336.125918999998</v>
      </c>
      <c r="K2" s="46" t="s">
        <v>381</v>
      </c>
    </row>
    <row r="3" spans="1:14">
      <c r="A3" s="44" t="s">
        <v>145</v>
      </c>
      <c r="B3" s="46" t="s">
        <v>424</v>
      </c>
      <c r="C3" s="37">
        <f t="shared" ref="C3:C4" si="0">I3/1000</f>
        <v>27.84</v>
      </c>
      <c r="D3" s="37"/>
      <c r="E3" s="46" t="s">
        <v>381</v>
      </c>
      <c r="F3" s="44"/>
      <c r="I3" s="37">
        <v>27840</v>
      </c>
      <c r="J3" s="37">
        <v>47745</v>
      </c>
      <c r="K3" s="46" t="s">
        <v>381</v>
      </c>
    </row>
    <row r="4" spans="1:14">
      <c r="A4" s="44" t="s">
        <v>143</v>
      </c>
      <c r="B4" s="46" t="s">
        <v>424</v>
      </c>
      <c r="C4" s="37">
        <f t="shared" si="0"/>
        <v>796.91069999999979</v>
      </c>
      <c r="D4" s="37"/>
      <c r="E4" s="46" t="s">
        <v>381</v>
      </c>
      <c r="I4" s="37">
        <v>796910.69999999984</v>
      </c>
      <c r="J4" s="37">
        <v>96145.2</v>
      </c>
      <c r="K4" s="46" t="s">
        <v>382</v>
      </c>
    </row>
    <row r="5" spans="1:14">
      <c r="A5" s="46" t="s">
        <v>126</v>
      </c>
      <c r="B5" s="59" t="s">
        <v>419</v>
      </c>
      <c r="C5" s="59">
        <f>H8+H13</f>
        <v>89.45</v>
      </c>
      <c r="D5" s="59"/>
      <c r="E5" s="46" t="s">
        <v>381</v>
      </c>
      <c r="G5" s="44"/>
    </row>
    <row r="6" spans="1:14" ht="15">
      <c r="A6" s="46" t="s">
        <v>126</v>
      </c>
      <c r="B6" s="59" t="s">
        <v>420</v>
      </c>
      <c r="C6" s="59">
        <f>H9+H14</f>
        <v>69.44</v>
      </c>
      <c r="D6" s="59"/>
      <c r="E6" s="46" t="s">
        <v>381</v>
      </c>
      <c r="F6" s="61"/>
      <c r="J6" s="58" t="s">
        <v>412</v>
      </c>
      <c r="K6" s="58" t="s">
        <v>413</v>
      </c>
      <c r="L6" s="58" t="s">
        <v>414</v>
      </c>
      <c r="M6" s="58" t="s">
        <v>416</v>
      </c>
      <c r="N6" s="58" t="s">
        <v>380</v>
      </c>
    </row>
    <row r="7" spans="1:14" ht="15" customHeight="1">
      <c r="A7" s="46" t="s">
        <v>126</v>
      </c>
      <c r="B7" s="59" t="s">
        <v>421</v>
      </c>
      <c r="C7" s="59">
        <f>H10+H15</f>
        <v>65.680000000000007</v>
      </c>
      <c r="D7" s="59"/>
      <c r="E7" s="46" t="s">
        <v>381</v>
      </c>
      <c r="F7" s="64" t="s">
        <v>433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422</v>
      </c>
      <c r="C8" s="59">
        <f>H11+H16</f>
        <v>64.430000000000007</v>
      </c>
      <c r="D8" s="59"/>
      <c r="E8" s="46" t="s">
        <v>381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384</v>
      </c>
    </row>
    <row r="9" spans="1:14" ht="14.5" customHeight="1">
      <c r="A9" t="s">
        <v>126</v>
      </c>
      <c r="B9" s="59" t="s">
        <v>423</v>
      </c>
      <c r="C9" s="59">
        <f>H12+H17</f>
        <v>68.34</v>
      </c>
      <c r="D9" s="59"/>
      <c r="E9" s="46" t="s">
        <v>381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384</v>
      </c>
    </row>
    <row r="10" spans="1:14">
      <c r="A10" s="46" t="s">
        <v>146</v>
      </c>
      <c r="B10" s="46" t="s">
        <v>425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384</v>
      </c>
    </row>
    <row r="11" spans="1:14">
      <c r="A11" s="46" t="s">
        <v>145</v>
      </c>
      <c r="B11" s="46" t="s">
        <v>425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384</v>
      </c>
    </row>
    <row r="12" spans="1:14">
      <c r="A12" s="46" t="s">
        <v>143</v>
      </c>
      <c r="B12" s="46" t="s">
        <v>425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384</v>
      </c>
    </row>
    <row r="13" spans="1:14">
      <c r="A13" s="46" t="s">
        <v>126</v>
      </c>
      <c r="B13" s="59" t="s">
        <v>426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415</v>
      </c>
      <c r="K13" s="45">
        <v>2019</v>
      </c>
      <c r="L13" s="45">
        <v>462</v>
      </c>
      <c r="M13" s="45">
        <v>19</v>
      </c>
      <c r="N13" s="46" t="s">
        <v>384</v>
      </c>
    </row>
    <row r="14" spans="1:14">
      <c r="A14" s="46" t="s">
        <v>126</v>
      </c>
      <c r="B14" s="59" t="s">
        <v>427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415</v>
      </c>
      <c r="K14" s="45">
        <v>2020</v>
      </c>
      <c r="L14" s="45">
        <v>335</v>
      </c>
      <c r="M14" s="45">
        <v>19</v>
      </c>
      <c r="N14" s="46" t="s">
        <v>384</v>
      </c>
    </row>
    <row r="15" spans="1:14">
      <c r="A15" s="46" t="s">
        <v>126</v>
      </c>
      <c r="B15" s="59" t="s">
        <v>428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415</v>
      </c>
      <c r="K15" s="45">
        <v>2030</v>
      </c>
      <c r="L15" s="45">
        <v>309</v>
      </c>
      <c r="M15" s="45">
        <v>22</v>
      </c>
      <c r="N15" s="46" t="s">
        <v>384</v>
      </c>
    </row>
    <row r="16" spans="1:14">
      <c r="A16" s="46" t="s">
        <v>126</v>
      </c>
      <c r="B16" s="59" t="s">
        <v>429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415</v>
      </c>
      <c r="K16" s="45">
        <v>2040</v>
      </c>
      <c r="L16" s="45">
        <v>299</v>
      </c>
      <c r="M16" s="45">
        <v>25</v>
      </c>
      <c r="N16" s="46" t="s">
        <v>384</v>
      </c>
    </row>
    <row r="17" spans="1:14">
      <c r="A17" s="46" t="s">
        <v>126</v>
      </c>
      <c r="B17" s="59" t="s">
        <v>430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415</v>
      </c>
      <c r="K17" s="45">
        <v>2050</v>
      </c>
      <c r="L17" s="45">
        <v>321</v>
      </c>
      <c r="M17" s="45">
        <v>28</v>
      </c>
      <c r="N17" s="46" t="s">
        <v>384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417</v>
      </c>
    </row>
    <row r="4" spans="4:14">
      <c r="N4" t="s">
        <v>418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328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327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390</v>
      </c>
      <c r="N1" s="46" t="s">
        <v>391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390</v>
      </c>
      <c r="N2" s="46" t="s">
        <v>391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390</v>
      </c>
      <c r="N3" s="46" t="s">
        <v>391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390</v>
      </c>
      <c r="N4" s="46" t="s">
        <v>391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390</v>
      </c>
      <c r="N5" s="46" t="s">
        <v>391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383</v>
      </c>
      <c r="B1" t="s">
        <v>268</v>
      </c>
      <c r="D1" t="s">
        <v>410</v>
      </c>
      <c r="E1" s="46" t="s">
        <v>383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383</v>
      </c>
      <c r="B1" s="46" t="s">
        <v>1</v>
      </c>
      <c r="F1" s="46" t="s">
        <v>411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B39" sqref="B39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4" spans="1:5">
      <c r="A4" s="62" t="s">
        <v>431</v>
      </c>
      <c r="B4" t="s">
        <v>432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tabSelected="1" zoomScale="85" zoomScaleNormal="85" workbookViewId="0">
      <selection activeCell="J12" sqref="J12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6</v>
      </c>
      <c r="B2" t="s">
        <v>139</v>
      </c>
      <c r="C2" t="s">
        <v>332</v>
      </c>
      <c r="D2" t="b">
        <v>1</v>
      </c>
      <c r="E2">
        <v>300</v>
      </c>
      <c r="H2">
        <f>LOOKUP(B2,TechnologiesEmlab!$A$2:$A$31,TechnologiesEmlab!$M$2:$M$31)</f>
        <v>3</v>
      </c>
    </row>
    <row r="3" spans="1:9">
      <c r="A3">
        <v>7</v>
      </c>
      <c r="B3" t="s">
        <v>145</v>
      </c>
      <c r="C3" t="s">
        <v>332</v>
      </c>
      <c r="D3" t="b">
        <v>1</v>
      </c>
      <c r="E3" s="46">
        <v>300</v>
      </c>
      <c r="H3">
        <f>LOOKUP(B3,TechnologiesEmlab!$A$2:$A$31,TechnologiesEmlab!$M$2:$M$31)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200</v>
      </c>
      <c r="H4">
        <f>LOOKUP(B4,TechnologiesEmlab!$A$2:$A$31,TechnologiesEmlab!$M$2:$M$31)</f>
        <v>4</v>
      </c>
    </row>
    <row r="6" spans="1:9">
      <c r="A6">
        <v>3</v>
      </c>
      <c r="B6" t="s">
        <v>146</v>
      </c>
      <c r="C6" t="s">
        <v>332</v>
      </c>
      <c r="D6" t="b">
        <v>1</v>
      </c>
      <c r="E6">
        <v>220</v>
      </c>
      <c r="H6">
        <f>LOOKUP(B6,TechnologiesEmlab!$A$2:$A$31,TechnologiesEmlab!$M$2:$M$31)</f>
        <v>2</v>
      </c>
    </row>
    <row r="7" spans="1:9">
      <c r="A7">
        <v>9</v>
      </c>
      <c r="B7" t="s">
        <v>250</v>
      </c>
      <c r="C7" t="s">
        <v>332</v>
      </c>
      <c r="D7" t="b">
        <v>1</v>
      </c>
      <c r="E7">
        <v>50</v>
      </c>
      <c r="H7">
        <f>LOOKUP(B7,TechnologiesEmlab!$A$2:$A$31,TechnologiesEmlab!$M$2:$M$31)</f>
        <v>3</v>
      </c>
    </row>
    <row r="9" spans="1:9">
      <c r="A9">
        <v>10</v>
      </c>
      <c r="B9" s="46" t="s">
        <v>258</v>
      </c>
      <c r="C9" s="46" t="s">
        <v>332</v>
      </c>
      <c r="D9" s="46" t="b">
        <v>1</v>
      </c>
      <c r="E9" s="46">
        <v>100</v>
      </c>
      <c r="F9" s="46"/>
      <c r="G9" s="46"/>
      <c r="H9" s="46">
        <f>LOOKUP(B9,TechnologiesEmlab!$A$2:$A$31,TechnologiesEmlab!$M$2:$M$31)</f>
        <v>4</v>
      </c>
    </row>
    <row r="10" spans="1:9">
      <c r="A10">
        <v>2</v>
      </c>
      <c r="B10" t="s">
        <v>143</v>
      </c>
      <c r="C10" t="s">
        <v>332</v>
      </c>
      <c r="D10" t="b">
        <v>1</v>
      </c>
      <c r="E10" s="46">
        <v>350</v>
      </c>
      <c r="H10">
        <f>LOOKUP(B10,TechnologiesEmlab!$A$2:$A$31,TechnologiesEmlab!$M$2:$M$31)</f>
        <v>2</v>
      </c>
    </row>
    <row r="14" spans="1:9">
      <c r="A14">
        <v>8</v>
      </c>
      <c r="B14" t="s">
        <v>114</v>
      </c>
      <c r="C14" t="s">
        <v>332</v>
      </c>
      <c r="D14" t="b">
        <v>1</v>
      </c>
      <c r="E14">
        <v>300</v>
      </c>
      <c r="H14">
        <f>LOOKUP(B14,TechnologiesEmlab!$A$2:$A$31,TechnologiesEmlab!$M$2:$M$31)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X31"/>
  <sheetViews>
    <sheetView topLeftCell="C1" zoomScale="85" zoomScaleNormal="85" workbookViewId="0">
      <pane ySplit="1" topLeftCell="A2" activePane="bottomLeft" state="frozen"/>
      <selection pane="bottomLeft" activeCell="J22" sqref="J2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8.453125" customWidth="1"/>
    <col min="11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63" t="s">
        <v>324</v>
      </c>
      <c r="K1" s="7" t="s">
        <v>184</v>
      </c>
      <c r="L1" s="41"/>
      <c r="M1" t="s">
        <v>178</v>
      </c>
      <c r="N1" t="s">
        <v>334</v>
      </c>
      <c r="O1" s="3" t="s">
        <v>185</v>
      </c>
      <c r="P1" t="s">
        <v>168</v>
      </c>
      <c r="Q1" s="3" t="s">
        <v>170</v>
      </c>
      <c r="R1" s="3" t="s">
        <v>170</v>
      </c>
      <c r="S1" t="s">
        <v>107</v>
      </c>
      <c r="T1" t="s">
        <v>108</v>
      </c>
      <c r="U1" t="s">
        <v>91</v>
      </c>
      <c r="V1" t="s">
        <v>92</v>
      </c>
      <c r="W1" t="s">
        <v>93</v>
      </c>
      <c r="X1" t="s">
        <v>94</v>
      </c>
    </row>
    <row r="2" spans="1:24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K2" s="16" t="s">
        <v>162</v>
      </c>
      <c r="M2" s="16">
        <f t="shared" ref="M2:M15" si="0">D2+C2</f>
        <v>4</v>
      </c>
      <c r="N2" s="16">
        <f>IF(F2&lt;&gt;"",1,0)</f>
        <v>1</v>
      </c>
      <c r="P2" s="16" t="s">
        <v>169</v>
      </c>
      <c r="Q2" s="16">
        <v>500</v>
      </c>
      <c r="R2" s="16">
        <v>500</v>
      </c>
      <c r="S2" s="16" t="s">
        <v>109</v>
      </c>
      <c r="T2" s="16" t="s">
        <v>111</v>
      </c>
      <c r="U2" s="16">
        <v>0</v>
      </c>
      <c r="V2" s="16">
        <v>2.2999999999999998</v>
      </c>
      <c r="W2" s="16">
        <v>69.542579720367115</v>
      </c>
      <c r="X2" s="16">
        <v>0</v>
      </c>
    </row>
    <row r="3" spans="1:24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K3" t="s">
        <v>162</v>
      </c>
      <c r="M3">
        <f t="shared" si="0"/>
        <v>4</v>
      </c>
      <c r="N3">
        <f t="shared" ref="N3:N31" si="1">IF(F3&lt;&gt;"",1,0)</f>
        <v>0</v>
      </c>
      <c r="S3" t="s">
        <v>109</v>
      </c>
      <c r="T3" t="s">
        <v>110</v>
      </c>
      <c r="U3">
        <v>0</v>
      </c>
      <c r="V3">
        <v>3.5</v>
      </c>
      <c r="W3">
        <v>14.640543099024658</v>
      </c>
      <c r="X3">
        <v>0</v>
      </c>
    </row>
    <row r="4" spans="1:24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M4" s="16">
        <f t="shared" si="0"/>
        <v>3</v>
      </c>
      <c r="N4" s="16">
        <f t="shared" si="1"/>
        <v>1</v>
      </c>
      <c r="O4" s="16" t="s">
        <v>182</v>
      </c>
      <c r="P4" s="55" t="s">
        <v>175</v>
      </c>
      <c r="Q4" s="16">
        <v>600</v>
      </c>
      <c r="S4" s="16" t="s">
        <v>123</v>
      </c>
      <c r="T4" s="16" t="s">
        <v>125</v>
      </c>
      <c r="U4" s="16">
        <v>0</v>
      </c>
      <c r="V4" s="16">
        <v>2</v>
      </c>
      <c r="W4" s="16">
        <v>47.8</v>
      </c>
      <c r="X4" s="16">
        <v>0</v>
      </c>
    </row>
    <row r="5" spans="1:24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M5" s="16">
        <f t="shared" si="0"/>
        <v>2</v>
      </c>
      <c r="N5" s="16">
        <f t="shared" si="1"/>
        <v>1</v>
      </c>
      <c r="O5" s="16" t="s">
        <v>182</v>
      </c>
      <c r="P5" s="55" t="s">
        <v>174</v>
      </c>
      <c r="Q5" s="16">
        <v>600</v>
      </c>
      <c r="S5" s="16" t="s">
        <v>123</v>
      </c>
      <c r="T5" s="16" t="s">
        <v>124</v>
      </c>
      <c r="U5" s="16">
        <v>0</v>
      </c>
      <c r="V5" s="16">
        <v>1.5</v>
      </c>
      <c r="W5" s="16">
        <v>33.9</v>
      </c>
      <c r="X5" s="16">
        <v>0</v>
      </c>
    </row>
    <row r="6" spans="1:24">
      <c r="A6" t="s">
        <v>147</v>
      </c>
      <c r="B6" t="s">
        <v>177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182</v>
      </c>
    </row>
    <row r="7" spans="1:24">
      <c r="A7" t="s">
        <v>141</v>
      </c>
      <c r="B7" t="s">
        <v>177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182</v>
      </c>
    </row>
    <row r="8" spans="1:24">
      <c r="A8" t="s">
        <v>142</v>
      </c>
      <c r="B8" t="s">
        <v>177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182</v>
      </c>
    </row>
    <row r="9" spans="1:24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M9" s="16">
        <f t="shared" si="0"/>
        <v>2</v>
      </c>
      <c r="N9" s="16">
        <f t="shared" si="1"/>
        <v>1</v>
      </c>
      <c r="O9" s="16" t="s">
        <v>182</v>
      </c>
      <c r="P9" s="55" t="s">
        <v>172</v>
      </c>
      <c r="Q9" s="16">
        <v>500</v>
      </c>
      <c r="S9" s="16" t="s">
        <v>121</v>
      </c>
      <c r="T9" s="16" t="s">
        <v>122</v>
      </c>
      <c r="U9" s="16">
        <v>0</v>
      </c>
      <c r="V9" s="16">
        <v>0</v>
      </c>
      <c r="W9" s="16">
        <v>6.3</v>
      </c>
      <c r="X9" s="16">
        <v>0</v>
      </c>
    </row>
    <row r="10" spans="1:24">
      <c r="A10" t="s">
        <v>144</v>
      </c>
      <c r="B10" t="s">
        <v>177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130</v>
      </c>
      <c r="B11" t="s">
        <v>177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182</v>
      </c>
    </row>
    <row r="12" spans="1:24">
      <c r="A12" t="s">
        <v>131</v>
      </c>
      <c r="B12" t="s">
        <v>177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182</v>
      </c>
    </row>
    <row r="13" spans="1:24">
      <c r="A13" t="s">
        <v>132</v>
      </c>
      <c r="B13" t="s">
        <v>177</v>
      </c>
      <c r="E13" t="b">
        <v>1</v>
      </c>
      <c r="J13">
        <v>1</v>
      </c>
      <c r="K13" t="s">
        <v>155</v>
      </c>
      <c r="M13">
        <f t="shared" si="0"/>
        <v>0</v>
      </c>
      <c r="N13">
        <f t="shared" si="1"/>
        <v>0</v>
      </c>
      <c r="O13" t="s">
        <v>155</v>
      </c>
    </row>
    <row r="14" spans="1:24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155</v>
      </c>
      <c r="P14" t="s">
        <v>173</v>
      </c>
      <c r="Q14">
        <v>250</v>
      </c>
      <c r="S14" t="s">
        <v>118</v>
      </c>
      <c r="T14" t="s">
        <v>119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134</v>
      </c>
      <c r="B15" t="s">
        <v>177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155</v>
      </c>
    </row>
    <row r="16" spans="1:24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M16" s="16">
        <f>M14</f>
        <v>7</v>
      </c>
      <c r="N16" s="16">
        <f t="shared" si="1"/>
        <v>1</v>
      </c>
      <c r="O16" s="16" t="s">
        <v>155</v>
      </c>
    </row>
    <row r="17" spans="1:24">
      <c r="A17" t="s">
        <v>136</v>
      </c>
      <c r="B17" t="s">
        <v>177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155</v>
      </c>
    </row>
    <row r="18" spans="1:24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K18" s="16" t="s">
        <v>158</v>
      </c>
      <c r="M18" s="16">
        <f t="shared" si="3"/>
        <v>3</v>
      </c>
      <c r="N18" s="16">
        <f t="shared" si="1"/>
        <v>1</v>
      </c>
      <c r="P18" s="16" t="s">
        <v>114</v>
      </c>
      <c r="Q18" s="16">
        <v>775</v>
      </c>
      <c r="R18" s="16">
        <v>775</v>
      </c>
      <c r="S18" s="16" t="s">
        <v>113</v>
      </c>
      <c r="T18" s="16" t="s">
        <v>114</v>
      </c>
      <c r="U18" s="16">
        <v>56.8</v>
      </c>
      <c r="V18" s="16">
        <v>1.5</v>
      </c>
      <c r="W18" s="16">
        <v>10.473234339905167</v>
      </c>
      <c r="X18" s="16">
        <v>0</v>
      </c>
    </row>
    <row r="19" spans="1:24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K19" s="16" t="s">
        <v>158</v>
      </c>
      <c r="M19" s="16">
        <f t="shared" si="3"/>
        <v>3</v>
      </c>
      <c r="N19" s="16">
        <f t="shared" si="1"/>
        <v>1</v>
      </c>
    </row>
    <row r="20" spans="1:24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K20" t="s">
        <v>158</v>
      </c>
      <c r="M20">
        <f t="shared" si="3"/>
        <v>3</v>
      </c>
      <c r="N20">
        <f t="shared" si="1"/>
        <v>1</v>
      </c>
    </row>
    <row r="21" spans="1:24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K21" t="s">
        <v>153</v>
      </c>
      <c r="M21">
        <f t="shared" si="3"/>
        <v>3</v>
      </c>
      <c r="N21">
        <f t="shared" si="1"/>
        <v>0</v>
      </c>
      <c r="O21" t="s">
        <v>183</v>
      </c>
      <c r="S21" t="s">
        <v>113</v>
      </c>
      <c r="T21" t="s">
        <v>116</v>
      </c>
      <c r="U21">
        <v>8.52</v>
      </c>
      <c r="V21">
        <v>6.11</v>
      </c>
      <c r="W21">
        <v>32</v>
      </c>
      <c r="X21">
        <v>14</v>
      </c>
    </row>
    <row r="22" spans="1:24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K22" s="16" t="s">
        <v>159</v>
      </c>
      <c r="M22" s="16">
        <f t="shared" si="3"/>
        <v>7</v>
      </c>
      <c r="N22" s="16">
        <f t="shared" si="1"/>
        <v>1</v>
      </c>
      <c r="P22" s="16" t="s">
        <v>171</v>
      </c>
      <c r="Q22" s="16">
        <v>1000</v>
      </c>
      <c r="S22" s="16" t="s">
        <v>120</v>
      </c>
      <c r="T22" s="16" t="s">
        <v>117</v>
      </c>
      <c r="U22" s="16">
        <v>0</v>
      </c>
      <c r="V22" s="16">
        <v>1.74</v>
      </c>
      <c r="W22" s="16">
        <v>110</v>
      </c>
      <c r="X22" s="16">
        <v>0</v>
      </c>
    </row>
    <row r="23" spans="1:24">
      <c r="A23" t="s">
        <v>137</v>
      </c>
      <c r="B23" t="s">
        <v>176</v>
      </c>
      <c r="E23" t="b">
        <v>0</v>
      </c>
      <c r="J23">
        <v>1</v>
      </c>
      <c r="K23" t="s">
        <v>159</v>
      </c>
      <c r="M23">
        <f t="shared" si="3"/>
        <v>0</v>
      </c>
      <c r="N23">
        <f t="shared" si="1"/>
        <v>0</v>
      </c>
    </row>
    <row r="24" spans="1:24">
      <c r="A24" t="s">
        <v>138</v>
      </c>
      <c r="B24" t="s">
        <v>176</v>
      </c>
      <c r="E24" t="b">
        <v>0</v>
      </c>
      <c r="J24">
        <v>1</v>
      </c>
      <c r="K24" t="s">
        <v>159</v>
      </c>
      <c r="M24">
        <f t="shared" si="3"/>
        <v>0</v>
      </c>
      <c r="N24">
        <f t="shared" si="1"/>
        <v>0</v>
      </c>
    </row>
    <row r="25" spans="1:24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K25" s="16" t="s">
        <v>158</v>
      </c>
      <c r="M25" s="16">
        <f t="shared" si="3"/>
        <v>3</v>
      </c>
      <c r="N25" s="16">
        <f t="shared" si="1"/>
        <v>1</v>
      </c>
      <c r="P25" s="16" t="s">
        <v>139</v>
      </c>
      <c r="Q25" s="16">
        <v>150</v>
      </c>
      <c r="R25" s="16">
        <v>150</v>
      </c>
      <c r="S25" s="16" t="s">
        <v>113</v>
      </c>
      <c r="T25" s="16" t="s">
        <v>115</v>
      </c>
      <c r="U25" s="16">
        <v>56.8</v>
      </c>
      <c r="V25" s="16">
        <v>1.5</v>
      </c>
      <c r="W25" s="16">
        <v>3.8504628350434844</v>
      </c>
      <c r="X25" s="16">
        <v>0</v>
      </c>
    </row>
    <row r="26" spans="1:24">
      <c r="A26" t="s">
        <v>140</v>
      </c>
      <c r="B26" t="s">
        <v>176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M27" s="16">
        <f t="shared" si="3"/>
        <v>2</v>
      </c>
      <c r="N27" s="16">
        <f t="shared" si="1"/>
        <v>1</v>
      </c>
    </row>
    <row r="28" spans="1:24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M28" s="16">
        <f t="shared" si="3"/>
        <v>7</v>
      </c>
      <c r="N28" s="16">
        <f t="shared" si="1"/>
        <v>1</v>
      </c>
    </row>
    <row r="29" spans="1:24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K29" s="16" t="s">
        <v>153</v>
      </c>
      <c r="M29" s="16">
        <f t="shared" si="3"/>
        <v>5</v>
      </c>
      <c r="N29" s="16">
        <f t="shared" si="1"/>
        <v>1</v>
      </c>
    </row>
    <row r="30" spans="1:24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K30" s="16" t="s">
        <v>157</v>
      </c>
      <c r="M30" s="16">
        <f t="shared" si="3"/>
        <v>6</v>
      </c>
      <c r="N30" s="16">
        <f t="shared" si="1"/>
        <v>1</v>
      </c>
    </row>
    <row r="31" spans="1:24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K31" s="16" t="s">
        <v>154</v>
      </c>
      <c r="M31" s="16">
        <f t="shared" si="3"/>
        <v>2</v>
      </c>
      <c r="N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sources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2022-11-29T16:42:52Z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