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3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E6B5F4F-97BC-46C0-967F-8714356F803A}" xr6:coauthVersionLast="47" xr6:coauthVersionMax="47" xr10:uidLastSave="{00000000-0000-0000-0000-000000000000}"/>
  <bookViews>
    <workbookView xWindow="-9920" yWindow="-21710" windowWidth="38620" windowHeight="21220" tabRatio="998" firstSheet="4" activeTab="4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LoadShedders2" sheetId="68" r:id="rId20"/>
    <sheet name="VOLL" sheetId="69" r:id="rId21"/>
    <sheet name="TechnologyTargets" sheetId="26" r:id="rId22"/>
    <sheet name="YearlyTargets" sheetId="52" r:id="rId23"/>
    <sheet name="yearlyCO2" sheetId="53" r:id="rId24"/>
    <sheet name="technologyPotentials" sheetId="51" r:id="rId25"/>
    <sheet name="Dismantled" sheetId="49" r:id="rId26"/>
    <sheet name="StepTrends" sheetId="18" r:id="rId27"/>
    <sheet name="EnergyConsumers" sheetId="16" r:id="rId28"/>
    <sheet name="yearlytechnologyPotentials2" sheetId="58" r:id="rId29"/>
    <sheet name="graphs" sheetId="56" r:id="rId30"/>
    <sheet name="CO2DE" sheetId="44" r:id="rId31"/>
    <sheet name="backup" sheetId="50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3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8" l="1"/>
  <c r="F6" i="68"/>
  <c r="F5" i="68"/>
  <c r="F4" i="68"/>
  <c r="F3" i="68"/>
  <c r="G2" i="65"/>
  <c r="I3" i="65"/>
  <c r="I4" i="65"/>
  <c r="I5" i="65"/>
  <c r="I2" i="65"/>
  <c r="G5" i="65"/>
  <c r="C3" i="68"/>
  <c r="C4" i="68"/>
  <c r="C5" i="68"/>
  <c r="C6" i="68"/>
  <c r="C7" i="68"/>
  <c r="C8" i="68"/>
  <c r="C2" i="68"/>
  <c r="B2" i="68"/>
  <c r="B3" i="68"/>
  <c r="B4" i="68"/>
  <c r="B5" i="68"/>
  <c r="B6" i="68"/>
  <c r="B7" i="68"/>
  <c r="B8" i="68"/>
  <c r="E2" i="68"/>
  <c r="D9" i="68" l="1"/>
  <c r="D23" i="33"/>
  <c r="C23" i="33"/>
  <c r="D22" i="33"/>
  <c r="C22" i="33"/>
  <c r="D15" i="33"/>
  <c r="C15" i="33"/>
  <c r="I2" i="67"/>
  <c r="N23" i="33" l="1"/>
  <c r="M23" i="33"/>
  <c r="N22" i="33"/>
  <c r="M22" i="33"/>
  <c r="N15" i="33"/>
  <c r="M15" i="33"/>
  <c r="E6" i="65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L6" i="65"/>
  <c r="I3" i="67"/>
  <c r="I4" i="67"/>
  <c r="H2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K6" i="65"/>
  <c r="K7" i="65" s="1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P15" i="33"/>
  <c r="T15" i="33"/>
  <c r="Q15" i="33"/>
  <c r="R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  <author>tc={77E19BE4-6D5E-4084-B228-3489A587A6B7}</author>
    <author>tc={AF3591B2-EB13-4345-9D76-6FE14CC53840}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3" shapeId="0" xr:uid="{77E19BE4-6D5E-4084-B228-3489A587A6B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4" shapeId="0" xr:uid="{AF3591B2-EB13-4345-9D76-6FE14CC5384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H9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<sst xmlns="http://schemas.openxmlformats.org/spreadsheetml/2006/main" count="1119" uniqueCount="490">
  <si>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</si>
  <si>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</si>
  <si>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</si>
  <si>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</si>
  <si>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</si>
  <si>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</si>
  <si>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</si>
  <si>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</si>
  <si>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</si>
  <si>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</si>
  <si>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</si>
  <si>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</si>
  <si>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</si>
  <si>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</si>
  <si>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</si>
  <si>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</si>
  <si>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</si>
  <si>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</si>
  <si>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</si>
  <si>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</si>
  <si>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</si>
  <si>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</si>
  <si>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</si>
  <si>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</si>
  <si>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</si>
  <si>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</si>
  <si>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</si>
  <si>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</si>
  <si>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</si>
  <si>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</si>
  <si>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</si>
  <si>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</si>
  <si>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</si>
  <si>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</si>
  <si>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</si>
  <si>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</si>
  <si>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</si>
  <si>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</si>
  <si>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</si>
  <si>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</si>
  <si>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</si>
  <si>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</si>
  <si>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</si>
  <si>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</si>
  <si>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</si>
  <si>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</si>
  <si>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</si>
  <si>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</si>
  <si>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</si>
  <si>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</si>
  <si>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</si>
  <si>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</si>
  <si>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</si>
  <si>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</si>
  <si>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</si>
  <si>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</si>
  <si>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</si>
  <si>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</si>
  <si>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</si>
  <si>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</si>
  <si>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</si>
  <si>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</si>
  <si>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</si>
  <si>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</si>
  <si>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</si>
  <si>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</si>
  <si>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</si>
  <si>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</si>
  <si>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</si>
  <si>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</si>
  <si>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</si>
  <si>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</si>
  <si>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</si>
  <si>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</si>
  <si>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</si>
  <si>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</si>
  <si>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</si>
  <si>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</si>
  <si>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</si>
  <si>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</si>
  <si>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</si>
  <si>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</si>
  <si>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</si>
  <si>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</si>
  <si>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</si>
  <si>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</si>
  <si>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</si>
  <si>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</si>
  <si>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</si>
  <si>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</si>
  <si>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</si>
  <si>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</si>
  <si>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</si>
  <si>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</si>
  <si>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</si>
  <si>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</si>
  <si>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</si>
  <si>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</si>
  <si>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</si>
  <si>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</si>
  <si>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</si>
  <si>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</si>
  <si>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</si>
  <si>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</si>
  <si>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</si>
  <si>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</si>
  <si>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</si>
  <si>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</si>
  <si>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</si>
  <si>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</si>
  <si>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</si>
  <si>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</si>
  <si>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</si>
  <si>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</si>
  <si>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</si>
  <si>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</si>
  <si>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</si>
  <si>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</si>
  <si>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</si>
  <si>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</si>
  <si>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</si>
  <si>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</si>
  <si>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</si>
  <si>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</si>
  <si>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</si>
  <si>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</si>
  <si>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</si>
  <si>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</si>
  <si>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</si>
  <si>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</si>
  <si>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</si>
  <si>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</si>
  <si>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</si>
  <si>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</si>
  <si>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</si>
  <si>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</si>
  <si>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</si>
  <si>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</si>
  <si>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</si>
  <si>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</si>
  <si>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</si>
  <si>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</si>
  <si>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</si>
  <si>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</si>
  <si>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</si>
  <si>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</si>
  <si>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</si>
  <si>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</si>
  <si>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</si>
  <si>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</si>
  <si>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</si>
  <si>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</si>
  <si>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</si>
  <si>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</si>
  <si>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</si>
  <si>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</si>
  <si>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</si>
  <si>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</si>
  <si>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</si>
  <si>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</si>
  <si>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</si>
  <si>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</si>
  <si>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</si>
  <si>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</si>
  <si>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</si>
  <si>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</si>
  <si>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</si>
  <si>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</si>
  <si>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</si>
  <si>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</si>
  <si>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</si>
  <si>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</si>
  <si>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</si>
  <si>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</si>
  <si>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</si>
  <si>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</si>
  <si>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</si>
  <si>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</si>
  <si>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</si>
  <si>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</si>
  <si>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</si>
  <si>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</si>
  <si>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</si>
  <si>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</si>
  <si>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</si>
  <si>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</si>
  <si>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</si>
  <si>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</si>
  <si>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</si>
  <si>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</si>
  <si>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</si>
  <si>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</si>
  <si>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</si>
  <si>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</si>
  <si>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</si>
  <si>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</si>
  <si>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</si>
  <si>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</si>
  <si>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</si>
  <si>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</si>
  <si>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</si>
  <si>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</si>
  <si>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</si>
  <si>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</si>
  <si>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</si>
  <si>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</si>
  <si>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</si>
  <si>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</si>
  <si>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</si>
  <si>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</si>
  <si>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</si>
  <si>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</si>
  <si>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</si>
  <si>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</si>
  <si>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</si>
  <si>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</si>
  <si>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</si>
  <si>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</si>
  <si>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</si>
  <si>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</si>
  <si>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</si>
  <si>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</si>
  <si>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</si>
  <si>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</si>
  <si>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</si>
  <si>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</si>
  <si>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</si>
  <si>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</si>
  <si>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</si>
  <si>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</si>
  <si>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</si>
  <si>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</si>
  <si>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</si>
  <si>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</si>
  <si>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</si>
  <si>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</si>
  <si>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</si>
  <si>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</si>
  <si>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</si>
  <si>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</si>
  <si>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</si>
  <si>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</si>
  <si>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</si>
  <si>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</si>
  <si>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</si>
  <si>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</si>
  <si>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</si>
  <si>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</si>
  <si>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</si>
  <si>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</si>
  <si>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</si>
  <si>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</si>
  <si>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</si>
  <si>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</si>
  <si>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</si>
  <si>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</si>
  <si>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</si>
  <si>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</si>
  <si>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</si>
  <si>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</si>
  <si>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</si>
  <si>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</si>
  <si>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</si>
  <si>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</si>
  <si>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</si>
  <si>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</si>
  <si>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</si>
  <si>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</si>
  <si>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</si>
  <si>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</si>
  <si>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</si>
  <si>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</si>
  <si>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</si>
  <si>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</si>
  <si>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</si>
  <si>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</si>
  <si>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</si>
  <si>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</si>
  <si>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</si>
  <si>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</si>
  <si>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</si>
  <si>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</si>
  <si>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</si>
  <si>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</si>
  <si>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</si>
  <si>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</si>
  <si>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</si>
  <si>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</si>
  <si>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</si>
  <si>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</si>
  <si>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</si>
  <si>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</si>
  <si>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</si>
  <si>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</si>
  <si>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</si>
  <si>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</si>
  <si>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</si>
  <si>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</si>
  <si>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</si>
  <si>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</si>
  <si>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</si>
  <si>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</si>
  <si>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</si>
  <si>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</si>
  <si>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</si>
  <si>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</si>
  <si>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</si>
  <si>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</si>
  <si>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</si>
  <si>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</si>
  <si>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</si>
  <si>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</si>
  <si>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</si>
  <si>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</si>
  <si>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</si>
  <si>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</si>
  <si>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</si>
  <si>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</si>
  <si>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</si>
  <si>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</si>
  <si>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</si>
  <si>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</si>
  <si>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</si>
  <si>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</si>
  <si>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</si>
  <si>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</si>
  <si>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</si>
  <si>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</si>
  <si>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</si>
  <si>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</si>
  <si>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</si>
  <si>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</si>
  <si>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</si>
  <si>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</si>
  <si>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</si>
  <si>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</si>
  <si>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</si>
  <si>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</si>
  <si>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</si>
  <si>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</si>
  <si>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</si>
  <si>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</si>
  <si>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</si>
  <si>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</si>
  <si>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</si>
  <si>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</si>
  <si>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</si>
  <si>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</si>
  <si>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</si>
  <si>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</si>
  <si>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</si>
  <si>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</si>
  <si>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</si>
  <si>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</si>
  <si>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</si>
  <si>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</si>
  <si>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</si>
  <si>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</si>
  <si>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</si>
  <si>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</si>
  <si>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</si>
  <si>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</si>
  <si>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</si>
  <si>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</si>
  <si>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</si>
  <si>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</si>
  <si>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</si>
  <si>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</si>
  <si>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</si>
  <si>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</si>
  <si>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</si>
  <si>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</si>
  <si>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</si>
  <si>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</si>
  <si>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</si>
  <si>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</si>
  <si>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</si>
  <si>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</si>
  <si>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</si>
  <si>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</si>
  <si>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</si>
  <si>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</si>
  <si>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</si>
  <si>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</si>
  <si>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</si>
  <si>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</si>
  <si>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</si>
  <si>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</si>
  <si>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</si>
  <si>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</si>
  <si>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</si>
  <si>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</si>
  <si>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</si>
  <si>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</si>
  <si>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</si>
  <si>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</si>
  <si>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</si>
  <si>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</si>
  <si>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</si>
  <si>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</si>
  <si>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</si>
  <si>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</si>
  <si>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</si>
  <si>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</si>
  <si>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</si>
  <si>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</si>
  <si>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</si>
  <si>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</si>
  <si>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</si>
  <si>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</si>
  <si>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</si>
  <si>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</si>
  <si>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</si>
  <si>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</si>
  <si>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</si>
  <si>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</si>
  <si>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</si>
  <si>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</si>
  <si>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</si>
  <si>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</si>
  <si>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</si>
  <si>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</si>
  <si>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</si>
  <si>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</si>
  <si>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</si>
  <si>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</si>
  <si>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</si>
  <si>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</si>
  <si>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</si>
  <si>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</si>
  <si>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</si>
  <si>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</si>
  <si>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</si>
  <si>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</si>
  <si>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</si>
  <si>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</si>
  <si>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</si>
  <si>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</si>
  <si>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</si>
  <si>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</si>
  <si>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</si>
  <si>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</si>
  <si>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</si>
  <si>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</si>
  <si>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</si>
  <si>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</si>
  <si>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</si>
  <si>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</si>
  <si>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</si>
  <si>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</si>
  <si>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</si>
  <si>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</si>
  <si>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</si>
  <si>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</si>
  <si>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</si>
  <si>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</si>
  <si>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</si>
  <si>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</si>
  <si>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</si>
  <si>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</si>
  <si>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</si>
  <si>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</si>
  <si>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</si>
  <si>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</si>
  <si>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</si>
  <si>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</si>
  <si>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</si>
  <si>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</si>
  <si>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</si>
  <si>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</si>
  <si>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</si>
  <si>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</si>
  <si>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</si>
  <si>
    <t>0.07</t>
  </si>
  <si>
    <t>0.05</t>
  </si>
  <si>
    <t>0.08</t>
  </si>
  <si>
    <t>loan is for annuity calculation</t>
  </si>
  <si>
    <t>equity rate is for npv</t>
  </si>
  <si>
    <t>interest_rate</t>
  </si>
  <si>
    <t>for less flexible scenario reduce the electrolyzer MW</t>
  </si>
  <si>
    <t>peakload</t>
  </si>
  <si>
    <t>one</t>
  </si>
  <si>
    <t>two</t>
  </si>
  <si>
    <t>three</t>
  </si>
  <si>
    <t>four</t>
  </si>
  <si>
    <t>five</t>
  </si>
  <si>
    <t>six</t>
  </si>
  <si>
    <t>CONE</t>
  </si>
  <si>
    <t>reliability_standard</t>
  </si>
  <si>
    <t>PriceCapTimesCONE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</si>
</sst>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77E19BE4-6D5E-4084-B228-3489A587A6B7}">
    <text>must be  at least 1, later change downpayment to</text>
  </threadedComment>
  <threadedComment ref="N1" dT="2022-10-04T18:40:06.76" personId="{9E95C7A5-7FDF-48FF-95DD-9C4C7D0F3D8F}" id="{AF3591B2-EB13-4345-9D76-6FE14CC53840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9" dT="2023-11-09T16:08:32.41" personId="{9E95C7A5-7FDF-48FF-95DD-9C4C7D0F3D8F}" id="{7B5C1F1F-6E4E-4576-9930-0CFA2879427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348</v>
      </c>
    </row>
    <row r="2" spans="1:5">
      <c r="A2" s="8" t="s">
        <v>347</v>
      </c>
      <c r="B2" t="s">
        <v>150</v>
      </c>
    </row>
    <row r="3" spans="1:5">
      <c r="A3" s="23" t="s">
        <v>286</v>
      </c>
      <c r="B3" t="s">
        <v>287</v>
      </c>
    </row>
    <row r="4" spans="1:5">
      <c r="A4" s="36" t="s">
        <v>327</v>
      </c>
      <c r="B4" t="s">
        <v>328</v>
      </c>
    </row>
    <row r="5" spans="1:5">
      <c r="A5" s="66" t="s">
        <v>470</v>
      </c>
      <c r="B5" t="s">
        <v>469</v>
      </c>
      <c r="C5" t="s">
        <v>471</v>
      </c>
    </row>
    <row r="7" spans="1:5">
      <c r="A7" s="15"/>
      <c r="B7" s="15" t="s">
        <v>351</v>
      </c>
      <c r="C7" s="15" t="s">
        <v>70</v>
      </c>
      <c r="D7" s="15" t="s">
        <v>269</v>
      </c>
      <c r="E7" s="15" t="s">
        <v>259</v>
      </c>
    </row>
    <row r="8" spans="1:5">
      <c r="A8" s="15" t="s">
        <v>156</v>
      </c>
      <c r="B8" s="15" t="s">
        <v>192</v>
      </c>
      <c r="C8" s="15" t="s">
        <v>284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280</v>
      </c>
      <c r="D10" s="15"/>
      <c r="E10" s="15"/>
    </row>
    <row r="11" spans="1:5">
      <c r="B11" s="15" t="s">
        <v>275</v>
      </c>
      <c r="C11" s="15"/>
      <c r="D11" s="15"/>
      <c r="E11" s="15"/>
    </row>
    <row r="12" spans="1:5">
      <c r="B12" s="15" t="s">
        <v>267</v>
      </c>
      <c r="C12" s="15" t="s">
        <v>268</v>
      </c>
      <c r="D12" s="15"/>
      <c r="E12" s="15"/>
    </row>
    <row r="13" spans="1:5">
      <c r="A13" s="15" t="s">
        <v>71</v>
      </c>
      <c r="B13" s="8" t="s">
        <v>191</v>
      </c>
      <c r="C13" s="15" t="s">
        <v>282</v>
      </c>
      <c r="D13" s="15"/>
      <c r="E13" s="15"/>
    </row>
    <row r="14" spans="1:5">
      <c r="A14" s="15"/>
      <c r="B14" s="8" t="s">
        <v>188</v>
      </c>
      <c r="C14" s="15" t="s">
        <v>282</v>
      </c>
      <c r="D14" s="15"/>
    </row>
    <row r="15" spans="1:5">
      <c r="A15" s="15"/>
      <c r="B15" s="8" t="s">
        <v>189</v>
      </c>
      <c r="C15" s="15" t="s">
        <v>282</v>
      </c>
      <c r="D15" s="15"/>
      <c r="E15" s="15"/>
    </row>
    <row r="16" spans="1:5">
      <c r="A16" s="15"/>
      <c r="B16" s="8" t="s">
        <v>185</v>
      </c>
      <c r="C16" s="15" t="s">
        <v>266</v>
      </c>
      <c r="D16" s="15"/>
      <c r="E16" s="15"/>
    </row>
    <row r="17" spans="1:5">
      <c r="A17" s="15"/>
      <c r="B17" s="8" t="s">
        <v>186</v>
      </c>
      <c r="C17" s="15" t="s">
        <v>258</v>
      </c>
      <c r="D17" s="15"/>
      <c r="E17" s="15"/>
    </row>
    <row r="18" spans="1:5">
      <c r="A18" s="15"/>
      <c r="B18" s="8" t="s">
        <v>187</v>
      </c>
      <c r="C18" s="15" t="s">
        <v>263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277</v>
      </c>
      <c r="D20" s="15" t="s">
        <v>256</v>
      </c>
      <c r="E20" s="15"/>
    </row>
    <row r="21" spans="1:5">
      <c r="A21" s="15"/>
      <c r="B21" s="15" t="s">
        <v>66</v>
      </c>
      <c r="C21" s="15"/>
      <c r="D21" s="15" t="s">
        <v>256</v>
      </c>
      <c r="E21" s="15"/>
    </row>
    <row r="22" spans="1:5">
      <c r="A22" s="15"/>
      <c r="B22" s="15" t="s">
        <v>67</v>
      </c>
      <c r="C22" s="15" t="s">
        <v>261</v>
      </c>
      <c r="D22" s="15" t="s">
        <v>256</v>
      </c>
      <c r="E22" s="15"/>
    </row>
    <row r="23" spans="1:5">
      <c r="A23" s="15"/>
      <c r="B23" s="15" t="s">
        <v>134</v>
      </c>
      <c r="C23" s="15" t="s">
        <v>260</v>
      </c>
      <c r="D23" s="15" t="s">
        <v>256</v>
      </c>
      <c r="E23" s="15"/>
    </row>
    <row r="24" spans="1:5">
      <c r="A24" s="15"/>
      <c r="B24" s="15" t="s">
        <v>240</v>
      </c>
      <c r="C24" s="20" t="s">
        <v>262</v>
      </c>
      <c r="D24" s="15" t="s">
        <v>256</v>
      </c>
      <c r="E24" s="15"/>
    </row>
    <row r="25" spans="1:5">
      <c r="A25" s="15"/>
      <c r="B25" s="15" t="s">
        <v>232</v>
      </c>
      <c r="C25" s="15" t="s">
        <v>166</v>
      </c>
      <c r="D25" s="15" t="s">
        <v>256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281</v>
      </c>
      <c r="E28" s="15"/>
    </row>
    <row r="29" spans="1:5">
      <c r="A29" s="15" t="s">
        <v>265</v>
      </c>
      <c r="B29" s="21" t="s">
        <v>270</v>
      </c>
      <c r="C29" s="15" t="s">
        <v>155</v>
      </c>
      <c r="D29" s="15"/>
      <c r="E29" s="15"/>
    </row>
    <row r="30" spans="1:5">
      <c r="A30" s="15"/>
      <c r="B30" s="15" t="s">
        <v>271</v>
      </c>
      <c r="C30" s="15" t="s">
        <v>278</v>
      </c>
      <c r="D30" s="15" t="s">
        <v>256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271</v>
      </c>
      <c r="C33" s="15" t="s">
        <v>278</v>
      </c>
      <c r="D33" s="15" t="s">
        <v>256</v>
      </c>
      <c r="E33" s="15"/>
    </row>
    <row r="34" spans="1:5">
      <c r="A34" s="15" t="s">
        <v>264</v>
      </c>
      <c r="B34" s="15" t="s">
        <v>235</v>
      </c>
      <c r="C34" s="15"/>
      <c r="D34" s="15"/>
      <c r="E34" s="15"/>
    </row>
    <row r="35" spans="1:5">
      <c r="A35" s="15" t="s">
        <v>273</v>
      </c>
      <c r="B35" s="15" t="s">
        <v>231</v>
      </c>
      <c r="C35" s="15" t="s">
        <v>274</v>
      </c>
      <c r="D35" s="15"/>
      <c r="E35" s="15"/>
    </row>
    <row r="36" spans="1:5">
      <c r="A36" s="15"/>
      <c r="B36" s="15" t="s">
        <v>227</v>
      </c>
      <c r="C36" s="15" t="s">
        <v>274</v>
      </c>
      <c r="D36" s="15"/>
      <c r="E36" s="15"/>
    </row>
    <row r="37" spans="1:5">
      <c r="A37" s="15"/>
      <c r="B37" s="15" t="s">
        <v>228</v>
      </c>
      <c r="C37" s="15" t="s">
        <v>274</v>
      </c>
      <c r="D37" s="15"/>
      <c r="E37" s="15"/>
    </row>
    <row r="38" spans="1:5">
      <c r="A38" s="15"/>
      <c r="B38" s="15" t="s">
        <v>229</v>
      </c>
      <c r="C38" s="15" t="s">
        <v>274</v>
      </c>
      <c r="D38" s="15"/>
      <c r="E38" s="15"/>
    </row>
    <row r="39" spans="1:5">
      <c r="A39" s="15"/>
      <c r="B39" s="15" t="s">
        <v>230</v>
      </c>
      <c r="C39" s="15" t="s">
        <v>274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256</v>
      </c>
      <c r="E40" s="15"/>
    </row>
    <row r="41" spans="1:5">
      <c r="A41" s="15"/>
      <c r="B41" s="15" t="s">
        <v>12</v>
      </c>
      <c r="C41" s="15"/>
      <c r="D41" s="15" t="s">
        <v>256</v>
      </c>
      <c r="E41" s="15"/>
    </row>
    <row r="42" spans="1:5">
      <c r="A42" s="15"/>
      <c r="B42" s="15" t="s">
        <v>13</v>
      </c>
      <c r="C42" s="15"/>
      <c r="D42" s="15" t="s">
        <v>256</v>
      </c>
      <c r="E42" s="15"/>
    </row>
    <row r="43" spans="1:5">
      <c r="A43" s="15"/>
      <c r="B43" s="15" t="s">
        <v>14</v>
      </c>
      <c r="C43" s="15"/>
      <c r="D43" s="15" t="s">
        <v>256</v>
      </c>
      <c r="E43" s="15"/>
    </row>
    <row r="44" spans="1:5">
      <c r="A44" s="15"/>
      <c r="B44" s="15" t="s">
        <v>16</v>
      </c>
      <c r="C44" s="15" t="s">
        <v>283</v>
      </c>
      <c r="D44" s="15" t="s">
        <v>256</v>
      </c>
      <c r="E44" s="15"/>
    </row>
    <row r="45" spans="1:5">
      <c r="A45" s="15" t="s">
        <v>69</v>
      </c>
      <c r="B45" s="15" t="s">
        <v>28</v>
      </c>
      <c r="C45" s="15"/>
      <c r="D45" s="15" t="s">
        <v>256</v>
      </c>
      <c r="E45" s="15"/>
    </row>
    <row r="46" spans="1:5">
      <c r="A46" s="15"/>
      <c r="B46" s="15" t="s">
        <v>29</v>
      </c>
      <c r="C46" s="15"/>
      <c r="D46" s="15" t="s">
        <v>256</v>
      </c>
      <c r="E46" s="15"/>
    </row>
    <row r="47" spans="1:5">
      <c r="A47" s="15"/>
      <c r="B47" s="15" t="s">
        <v>30</v>
      </c>
      <c r="C47" s="15"/>
      <c r="D47" s="15" t="s">
        <v>256</v>
      </c>
      <c r="E47" s="15"/>
    </row>
    <row r="48" spans="1:5">
      <c r="A48" s="15"/>
      <c r="B48" s="15" t="s">
        <v>31</v>
      </c>
      <c r="C48" s="15"/>
      <c r="D48" s="15" t="s">
        <v>256</v>
      </c>
      <c r="E48" s="15"/>
    </row>
    <row r="49" spans="1:5">
      <c r="A49" s="15" t="s">
        <v>257</v>
      </c>
      <c r="B49" s="15" t="s">
        <v>251</v>
      </c>
      <c r="C49" s="15"/>
      <c r="D49" s="15" t="s">
        <v>256</v>
      </c>
      <c r="E49" s="15"/>
    </row>
    <row r="50" spans="1:5">
      <c r="A50" s="15"/>
      <c r="B50" s="15" t="s">
        <v>252</v>
      </c>
      <c r="C50" s="15"/>
      <c r="D50" s="15" t="s">
        <v>256</v>
      </c>
      <c r="E50" s="15"/>
    </row>
    <row r="51" spans="1:5">
      <c r="A51" s="15" t="s">
        <v>257</v>
      </c>
      <c r="B51" s="15" t="s">
        <v>276</v>
      </c>
      <c r="C51" s="15" t="s">
        <v>279</v>
      </c>
      <c r="D51" s="15" t="s">
        <v>256</v>
      </c>
      <c r="E51" s="15"/>
    </row>
    <row r="52" spans="1:5">
      <c r="A52" s="15" t="s">
        <v>74</v>
      </c>
      <c r="B52" s="15" t="s">
        <v>27</v>
      </c>
      <c r="C52" s="15" t="s">
        <v>272</v>
      </c>
      <c r="D52" s="15" t="s">
        <v>256</v>
      </c>
      <c r="E52" s="15"/>
    </row>
    <row r="53" spans="1:5">
      <c r="A53" s="15"/>
      <c r="B53" s="15" t="s">
        <v>20</v>
      </c>
      <c r="C53" s="15" t="s">
        <v>272</v>
      </c>
      <c r="D53" s="15" t="s">
        <v>256</v>
      </c>
      <c r="E53" s="15"/>
    </row>
    <row r="54" spans="1:5">
      <c r="A54" s="15"/>
      <c r="B54" s="15" t="s">
        <v>21</v>
      </c>
      <c r="C54" s="15" t="s">
        <v>272</v>
      </c>
      <c r="D54" s="15" t="s">
        <v>256</v>
      </c>
      <c r="E54" s="15"/>
    </row>
    <row r="55" spans="1:5">
      <c r="A55" s="15"/>
      <c r="B55" s="15" t="s">
        <v>22</v>
      </c>
      <c r="C55" s="15" t="s">
        <v>272</v>
      </c>
      <c r="D55" s="15" t="s">
        <v>256</v>
      </c>
      <c r="E55" s="15"/>
    </row>
    <row r="56" spans="1:5">
      <c r="A56" s="15"/>
      <c r="B56" s="15" t="s">
        <v>75</v>
      </c>
      <c r="C56" s="15" t="s">
        <v>272</v>
      </c>
      <c r="D56" s="15" t="s">
        <v>256</v>
      </c>
      <c r="E56" s="15"/>
    </row>
    <row r="57" spans="1:5">
      <c r="A57" t="s">
        <v>352</v>
      </c>
      <c r="C57" s="20" t="s">
        <v>354</v>
      </c>
    </row>
    <row r="58" spans="1:5">
      <c r="A58" t="s">
        <v>353</v>
      </c>
      <c r="C58" s="20" t="s">
        <v>355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G31" sqref="G31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255</v>
      </c>
      <c r="H1" t="s">
        <v>476</v>
      </c>
    </row>
    <row r="2" spans="1:8">
      <c r="A2" s="15">
        <v>1</v>
      </c>
      <c r="B2" s="65" t="s">
        <v>461</v>
      </c>
      <c r="C2" s="15" t="b">
        <v>1</v>
      </c>
      <c r="D2" s="15">
        <v>300</v>
      </c>
      <c r="H2" t="s">
        <v>477</v>
      </c>
    </row>
    <row r="3" spans="1:8">
      <c r="A3" s="15">
        <v>2</v>
      </c>
      <c r="B3" s="15" t="s">
        <v>460</v>
      </c>
      <c r="C3" s="15" t="b">
        <v>1</v>
      </c>
      <c r="D3" s="15">
        <v>500</v>
      </c>
    </row>
    <row r="4" spans="1:8">
      <c r="A4" s="15">
        <v>3</v>
      </c>
      <c r="B4" s="65" t="s">
        <v>462</v>
      </c>
      <c r="C4" s="15" t="b">
        <v>1</v>
      </c>
      <c r="D4" s="15">
        <v>500</v>
      </c>
    </row>
    <row r="5" spans="1:8">
      <c r="A5" s="15">
        <v>4</v>
      </c>
      <c r="B5" s="65" t="s">
        <v>457</v>
      </c>
      <c r="C5" s="15" t="b">
        <v>1</v>
      </c>
      <c r="D5" s="15">
        <v>350</v>
      </c>
    </row>
    <row r="6" spans="1:8">
      <c r="A6" s="15">
        <v>5</v>
      </c>
      <c r="B6" s="15" t="s">
        <v>459</v>
      </c>
      <c r="C6" s="15" t="b">
        <v>1</v>
      </c>
      <c r="D6" s="15">
        <v>250</v>
      </c>
    </row>
    <row r="7" spans="1:8">
      <c r="A7" s="15">
        <v>6</v>
      </c>
      <c r="B7" s="65" t="s">
        <v>456</v>
      </c>
      <c r="C7" s="15" t="b">
        <v>1</v>
      </c>
      <c r="D7" s="15">
        <v>300</v>
      </c>
    </row>
    <row r="8" spans="1:8">
      <c r="A8" s="15">
        <v>7</v>
      </c>
      <c r="B8" s="15" t="s">
        <v>458</v>
      </c>
      <c r="C8" s="15" t="b">
        <v>1</v>
      </c>
      <c r="D8" s="15">
        <v>300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463</v>
      </c>
      <c r="C14" t="b">
        <v>1</v>
      </c>
      <c r="D14">
        <v>300</v>
      </c>
      <c r="H14" t="s">
        <v>356</v>
      </c>
    </row>
    <row r="15" spans="1:8">
      <c r="A15">
        <v>5</v>
      </c>
      <c r="B15" s="11" t="s">
        <v>464</v>
      </c>
      <c r="C15" t="b">
        <v>1</v>
      </c>
      <c r="D15">
        <v>500</v>
      </c>
    </row>
    <row r="16" spans="1:8">
      <c r="A16" s="15">
        <v>8</v>
      </c>
      <c r="B16" s="65" t="s">
        <v>48</v>
      </c>
      <c r="C16" s="15" t="b">
        <v>1</v>
      </c>
      <c r="D16" s="15">
        <v>1000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2" width="1.28515625" customWidth="1"/>
    <col min="13" max="14" width="7.5703125" customWidth="1"/>
    <col min="15" max="15" width="1.2851562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374</v>
      </c>
      <c r="I1" s="48" t="s">
        <v>240</v>
      </c>
      <c r="J1" s="6" t="s">
        <v>153</v>
      </c>
      <c r="K1" s="6" t="s">
        <v>478</v>
      </c>
      <c r="M1" s="48" t="s">
        <v>66</v>
      </c>
      <c r="N1" s="48" t="s">
        <v>67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409</v>
      </c>
      <c r="AG1" s="11"/>
    </row>
    <row r="2" spans="1:38" s="11" customFormat="1">
      <c r="A2" s="11" t="s">
        <v>456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K2" s="11" t="s">
        <v>474</v>
      </c>
      <c r="M2" s="11">
        <v>1</v>
      </c>
      <c r="N2" s="11">
        <v>3</v>
      </c>
      <c r="O2"/>
      <c r="P2" s="11" t="b">
        <v>1</v>
      </c>
      <c r="Q2" s="11">
        <v>1</v>
      </c>
      <c r="R2" s="11">
        <v>1</v>
      </c>
      <c r="S2" s="11">
        <f t="shared" ref="S2:S39" si="0">D2+C2</f>
        <v>4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1</v>
      </c>
      <c r="D3" s="11">
        <v>2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 t="s">
        <v>473</v>
      </c>
      <c r="L3" s="11"/>
      <c r="M3" s="11">
        <v>1</v>
      </c>
      <c r="N3" s="11">
        <v>2</v>
      </c>
      <c r="O3" s="11"/>
      <c r="P3" s="11" t="b">
        <v>1</v>
      </c>
      <c r="Q3" s="11">
        <v>1</v>
      </c>
      <c r="R3" s="11">
        <v>1</v>
      </c>
      <c r="S3">
        <f t="shared" ref="S3:S21" si="2">D3+C3</f>
        <v>3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2</v>
      </c>
      <c r="D4" s="11">
        <v>5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 s="11" t="s">
        <v>475</v>
      </c>
      <c r="L4"/>
      <c r="M4" s="11">
        <v>2</v>
      </c>
      <c r="N4" s="11">
        <v>5</v>
      </c>
      <c r="P4" s="11" t="b">
        <v>1</v>
      </c>
      <c r="Q4" s="11">
        <v>0</v>
      </c>
      <c r="R4" s="11">
        <v>0</v>
      </c>
      <c r="S4">
        <f t="shared" si="2"/>
        <v>7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 s="11" t="s">
        <v>473</v>
      </c>
      <c r="L5"/>
      <c r="M5" s="11">
        <v>1</v>
      </c>
      <c r="N5" s="11">
        <v>2</v>
      </c>
      <c r="P5" s="11" t="b">
        <v>1</v>
      </c>
      <c r="Q5" s="11">
        <v>1</v>
      </c>
      <c r="R5" s="11">
        <v>1</v>
      </c>
      <c r="S5">
        <f t="shared" si="2"/>
        <v>3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1</v>
      </c>
      <c r="D6" s="11">
        <v>4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K6" s="11" t="s">
        <v>473</v>
      </c>
      <c r="M6" s="11">
        <v>1</v>
      </c>
      <c r="N6" s="11">
        <v>4</v>
      </c>
      <c r="O6" s="11"/>
      <c r="P6" s="11" t="b">
        <v>1</v>
      </c>
      <c r="Q6" s="11">
        <v>0</v>
      </c>
      <c r="R6" s="11">
        <v>0</v>
      </c>
      <c r="S6">
        <f t="shared" si="2"/>
        <v>5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410</v>
      </c>
    </row>
    <row r="7" spans="1:38">
      <c r="A7" s="11" t="s">
        <v>179</v>
      </c>
      <c r="B7" s="11" t="s">
        <v>145</v>
      </c>
      <c r="C7" s="11">
        <v>1</v>
      </c>
      <c r="D7" s="11">
        <v>5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K7" s="11" t="s">
        <v>473</v>
      </c>
      <c r="M7" s="11">
        <v>1</v>
      </c>
      <c r="N7" s="11">
        <v>5</v>
      </c>
      <c r="O7" s="11"/>
      <c r="P7" s="11" t="b">
        <v>1</v>
      </c>
      <c r="Q7" s="11">
        <v>0</v>
      </c>
      <c r="R7" s="11">
        <v>0</v>
      </c>
      <c r="S7">
        <f t="shared" si="2"/>
        <v>6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1</v>
      </c>
      <c r="D8" s="11">
        <v>1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K8" s="11" t="s">
        <v>473</v>
      </c>
      <c r="M8" s="11">
        <v>1</v>
      </c>
      <c r="N8" s="11">
        <v>1</v>
      </c>
      <c r="O8" s="11"/>
      <c r="P8" s="11" t="b">
        <v>1</v>
      </c>
      <c r="Q8" s="11">
        <v>1</v>
      </c>
      <c r="R8" s="11">
        <v>1</v>
      </c>
      <c r="S8">
        <f t="shared" si="2"/>
        <v>2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461</v>
      </c>
      <c r="B9" s="11" t="s">
        <v>172</v>
      </c>
      <c r="C9" s="31">
        <v>0</v>
      </c>
      <c r="D9" s="31">
        <v>1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 t="s">
        <v>474</v>
      </c>
      <c r="L9" s="11"/>
      <c r="M9" s="31">
        <v>0</v>
      </c>
      <c r="N9" s="31">
        <v>1</v>
      </c>
      <c r="O9" s="11"/>
      <c r="P9" s="31" t="b">
        <v>0</v>
      </c>
      <c r="Q9" s="31">
        <v>1</v>
      </c>
      <c r="R9" s="31">
        <v>1</v>
      </c>
      <c r="S9">
        <f t="shared" si="2"/>
        <v>1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466</v>
      </c>
      <c r="B10" s="11" t="s">
        <v>172</v>
      </c>
      <c r="C10" s="31">
        <v>3</v>
      </c>
      <c r="D10" s="31">
        <v>4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K10" s="11" t="s">
        <v>474</v>
      </c>
      <c r="M10" s="31">
        <v>3</v>
      </c>
      <c r="N10" s="31">
        <v>4</v>
      </c>
      <c r="O10" s="11"/>
      <c r="P10" s="31" t="b">
        <v>0</v>
      </c>
      <c r="Q10" s="31">
        <v>1</v>
      </c>
      <c r="R10" s="31">
        <v>1</v>
      </c>
      <c r="S10">
        <f t="shared" si="2"/>
        <v>7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460</v>
      </c>
      <c r="B11" s="11" t="s">
        <v>146</v>
      </c>
      <c r="C11" s="11">
        <v>1</v>
      </c>
      <c r="D11" s="11">
        <v>2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 t="s">
        <v>474</v>
      </c>
      <c r="L11" s="11"/>
      <c r="M11" s="11">
        <v>1</v>
      </c>
      <c r="N11" s="11">
        <v>2</v>
      </c>
      <c r="O11" s="11"/>
      <c r="P11" s="11" t="b">
        <v>1</v>
      </c>
      <c r="Q11" s="11">
        <v>1</v>
      </c>
      <c r="R11" s="11">
        <v>1</v>
      </c>
      <c r="S11">
        <f t="shared" si="2"/>
        <v>3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459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 t="s">
        <v>474</v>
      </c>
      <c r="L12" s="11"/>
      <c r="M12" s="11">
        <v>1</v>
      </c>
      <c r="N12" s="11">
        <v>1</v>
      </c>
      <c r="O12" s="11"/>
      <c r="P12" s="11" t="b">
        <v>1</v>
      </c>
      <c r="Q12" s="11">
        <v>1</v>
      </c>
      <c r="R12" s="11">
        <v>1</v>
      </c>
      <c r="S12">
        <f t="shared" si="2"/>
        <v>2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457</v>
      </c>
      <c r="B13" s="11" t="s">
        <v>146</v>
      </c>
      <c r="C13" s="11">
        <v>1</v>
      </c>
      <c r="D13" s="11">
        <v>1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 s="11" t="s">
        <v>474</v>
      </c>
      <c r="L13"/>
      <c r="M13" s="11">
        <v>1</v>
      </c>
      <c r="N13" s="11">
        <v>1</v>
      </c>
      <c r="P13" s="11" t="b">
        <v>1</v>
      </c>
      <c r="Q13" s="11">
        <v>1</v>
      </c>
      <c r="R13" s="11">
        <v>1</v>
      </c>
      <c r="S13">
        <f t="shared" si="2"/>
        <v>2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458</v>
      </c>
      <c r="B14" s="11" t="s">
        <v>146</v>
      </c>
      <c r="C14" s="11">
        <v>1</v>
      </c>
      <c r="D14" s="11">
        <v>1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 t="s">
        <v>474</v>
      </c>
      <c r="L14" s="11"/>
      <c r="M14" s="11">
        <v>1</v>
      </c>
      <c r="N14" s="11">
        <v>1</v>
      </c>
      <c r="S14">
        <f t="shared" si="2"/>
        <v>2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465</v>
      </c>
      <c r="B15" s="11" t="s">
        <v>146</v>
      </c>
      <c r="C15" s="11">
        <f>C32</f>
        <v>2</v>
      </c>
      <c r="D15" s="11">
        <f>D32</f>
        <v>5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K15" s="11" t="s">
        <v>474</v>
      </c>
      <c r="M15" s="11">
        <f>M32</f>
        <v>2</v>
      </c>
      <c r="N15" s="11">
        <f>N32</f>
        <v>5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7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462</v>
      </c>
      <c r="B16" s="11" t="s">
        <v>145</v>
      </c>
      <c r="C16" s="11">
        <v>2</v>
      </c>
      <c r="D16" s="11">
        <v>2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t="s">
        <v>124</v>
      </c>
      <c r="K16" s="11" t="s">
        <v>473</v>
      </c>
      <c r="L16"/>
      <c r="M16" s="11">
        <v>2</v>
      </c>
      <c r="N16" s="11">
        <v>2</v>
      </c>
      <c r="P16"/>
      <c r="Q16"/>
      <c r="R16"/>
      <c r="S16">
        <f t="shared" si="2"/>
        <v>4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463</v>
      </c>
      <c r="B17" s="11" t="s">
        <v>145</v>
      </c>
      <c r="C17" s="11">
        <v>2</v>
      </c>
      <c r="D17" s="11">
        <v>2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t="s">
        <v>124</v>
      </c>
      <c r="K17" s="11" t="s">
        <v>473</v>
      </c>
      <c r="M17" s="11">
        <v>2</v>
      </c>
      <c r="N17" s="11">
        <v>2</v>
      </c>
      <c r="O17" s="11"/>
      <c r="S17">
        <f t="shared" si="2"/>
        <v>4</v>
      </c>
      <c r="AF17" s="11"/>
      <c r="AG17" s="11"/>
    </row>
    <row r="18" spans="1:38">
      <c r="A18" s="11" t="s">
        <v>464</v>
      </c>
      <c r="B18" s="11" t="s">
        <v>145</v>
      </c>
      <c r="C18" s="11">
        <v>2</v>
      </c>
      <c r="D18" s="11">
        <v>2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t="s">
        <v>124</v>
      </c>
      <c r="K18" s="11" t="s">
        <v>473</v>
      </c>
      <c r="M18" s="11">
        <v>2</v>
      </c>
      <c r="N18" s="11">
        <v>2</v>
      </c>
      <c r="O18" s="11"/>
      <c r="S18">
        <f t="shared" si="2"/>
        <v>4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1</v>
      </c>
      <c r="D19" s="11">
        <v>2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K19" s="11" t="s">
        <v>473</v>
      </c>
      <c r="M19" s="11">
        <v>1</v>
      </c>
      <c r="N19" s="11">
        <v>2</v>
      </c>
      <c r="P19" s="11" t="b">
        <v>1</v>
      </c>
      <c r="Q19" s="11">
        <v>1</v>
      </c>
      <c r="R19" s="11">
        <v>1</v>
      </c>
      <c r="S19">
        <f t="shared" si="2"/>
        <v>3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>
        <v>1</v>
      </c>
      <c r="D20">
        <v>2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K20" s="11" t="s">
        <v>473</v>
      </c>
      <c r="M20">
        <v>1</v>
      </c>
      <c r="N20">
        <v>2</v>
      </c>
      <c r="P20" t="b">
        <v>1</v>
      </c>
      <c r="Q20">
        <v>1</v>
      </c>
      <c r="R20">
        <v>1</v>
      </c>
      <c r="S20">
        <f t="shared" si="2"/>
        <v>3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>
        <v>1</v>
      </c>
      <c r="D21">
        <v>2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K21" s="11" t="s">
        <v>473</v>
      </c>
      <c r="M21">
        <v>1</v>
      </c>
      <c r="N21">
        <v>2</v>
      </c>
      <c r="S21">
        <f t="shared" si="2"/>
        <v>3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467</v>
      </c>
      <c r="B22" s="11" t="s">
        <v>146</v>
      </c>
      <c r="C22" s="11">
        <f>C39</f>
        <v>1</v>
      </c>
      <c r="D22" s="11">
        <f>D39</f>
        <v>1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  <c r="K22" s="11" t="s">
        <v>474</v>
      </c>
      <c r="M22" s="11">
        <f>M39</f>
        <v>1</v>
      </c>
      <c r="N22" s="11">
        <f>N39</f>
        <v>1</v>
      </c>
    </row>
    <row r="23" spans="1:38">
      <c r="A23" s="68" t="s">
        <v>472</v>
      </c>
      <c r="B23" t="s">
        <v>145</v>
      </c>
      <c r="C23" s="11">
        <f>C40</f>
        <v>0</v>
      </c>
      <c r="D23" s="11">
        <f>D40</f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  <c r="K23" s="11" t="s">
        <v>473</v>
      </c>
      <c r="M23" s="11">
        <f>M40</f>
        <v>0</v>
      </c>
      <c r="N23" s="11">
        <f>N40</f>
        <v>0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M25">
        <v>1</v>
      </c>
      <c r="N25">
        <v>3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344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M26">
        <v>1</v>
      </c>
      <c r="N26">
        <v>2</v>
      </c>
      <c r="O26" s="11"/>
      <c r="S26">
        <f t="shared" si="0"/>
        <v>3</v>
      </c>
    </row>
    <row r="27" spans="1:38">
      <c r="A27" t="s">
        <v>342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M27">
        <v>2</v>
      </c>
      <c r="N27">
        <v>2</v>
      </c>
      <c r="O27" s="11"/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M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M31"/>
      <c r="N31"/>
      <c r="O31"/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M32">
        <v>2</v>
      </c>
      <c r="N32">
        <v>5</v>
      </c>
      <c r="O32"/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M33"/>
      <c r="N33"/>
      <c r="O33"/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M34"/>
      <c r="N34"/>
      <c r="O34"/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M35"/>
      <c r="N35"/>
      <c r="O35"/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M39" s="11">
        <v>1</v>
      </c>
      <c r="N39" s="11">
        <v>1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386</v>
      </c>
      <c r="B1" s="7" t="s">
        <v>383</v>
      </c>
      <c r="D1" s="7" t="s">
        <v>383</v>
      </c>
      <c r="E1" s="53" t="s">
        <v>397</v>
      </c>
      <c r="K1" t="s">
        <v>390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388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391</v>
      </c>
      <c r="L5" t="s">
        <v>392</v>
      </c>
      <c r="M5" t="s">
        <v>393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389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396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396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387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395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384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385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411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394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359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360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361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362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363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364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365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366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367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368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369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370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371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372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373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357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375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377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360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361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362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363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364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365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366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367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368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369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370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371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372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373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375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369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370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371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372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373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375</v>
      </c>
      <c r="B38" t="s">
        <v>377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375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8" sqref="F8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439</v>
      </c>
      <c r="C2" t="b">
        <v>1</v>
      </c>
      <c r="D2">
        <v>0</v>
      </c>
      <c r="E2">
        <v>1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438</v>
      </c>
      <c r="C3" t="b">
        <v>1</v>
      </c>
      <c r="D3">
        <v>0</v>
      </c>
      <c r="E3">
        <v>1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35" sqref="F3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D1" s="20" t="s">
        <v>480</v>
      </c>
      <c r="F1" s="63" t="s">
        <v>437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6"/>
  <sheetViews>
    <sheetView zoomScale="99" zoomScaleNormal="99" workbookViewId="0">
      <selection activeCell="J39" sqref="J39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406</v>
      </c>
      <c r="B1" s="15" t="s">
        <v>430</v>
      </c>
      <c r="D1">
        <f>D2*2</f>
        <v>11775.328767123288</v>
      </c>
    </row>
    <row r="2" spans="1:12">
      <c r="A2" s="15" t="s">
        <v>398</v>
      </c>
      <c r="B2" s="15">
        <v>11775</v>
      </c>
      <c r="D2">
        <f>B3/730</f>
        <v>5887.6643835616442</v>
      </c>
      <c r="E2" t="s">
        <v>405</v>
      </c>
    </row>
    <row r="3" spans="1:12">
      <c r="A3" s="15" t="s">
        <v>399</v>
      </c>
      <c r="B3" s="67">
        <f>J3/12</f>
        <v>4297995</v>
      </c>
      <c r="D3" t="s">
        <v>404</v>
      </c>
      <c r="J3">
        <v>51575940</v>
      </c>
      <c r="K3">
        <v>51.575940000000003</v>
      </c>
      <c r="L3" t="s">
        <v>293</v>
      </c>
    </row>
    <row r="4" spans="1:12">
      <c r="A4" s="15" t="s">
        <v>431</v>
      </c>
      <c r="B4" s="15" t="s">
        <v>433</v>
      </c>
      <c r="D4" s="46" t="s">
        <v>432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L16"/>
  <sheetViews>
    <sheetView workbookViewId="0">
      <selection activeCell="B2" sqref="B2:B5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  <c r="G1" t="s">
        <v>488</v>
      </c>
    </row>
    <row r="2" spans="1:12" ht="17.45" customHeight="1">
      <c r="A2" t="s">
        <v>300</v>
      </c>
      <c r="B2">
        <v>4000</v>
      </c>
      <c r="C2" t="s">
        <v>450</v>
      </c>
      <c r="D2" t="s">
        <v>449</v>
      </c>
      <c r="E2" t="s">
        <v>86</v>
      </c>
      <c r="F2" s="61">
        <f>1-F3-F4-F5</f>
        <v>0.79999999999999993</v>
      </c>
      <c r="G2">
        <f>$J$11/B2</f>
        <v>10</v>
      </c>
      <c r="I2">
        <f>G2*B2</f>
        <v>40000</v>
      </c>
      <c r="J2" t="s">
        <v>300</v>
      </c>
    </row>
    <row r="3" spans="1:12" ht="17.45" customHeight="1">
      <c r="A3" t="s">
        <v>402</v>
      </c>
      <c r="B3">
        <v>1500</v>
      </c>
      <c r="C3" t="s">
        <v>407</v>
      </c>
      <c r="D3" t="s">
        <v>426</v>
      </c>
      <c r="E3" t="s">
        <v>86</v>
      </c>
      <c r="F3" s="61">
        <v>0.1</v>
      </c>
      <c r="G3" s="18">
        <v>20</v>
      </c>
      <c r="H3" s="18"/>
      <c r="I3">
        <f t="shared" ref="I3:I5" si="0">G3*B3</f>
        <v>30000</v>
      </c>
      <c r="J3" t="s">
        <v>418</v>
      </c>
    </row>
    <row r="4" spans="1:12" ht="17.45" customHeight="1">
      <c r="A4" t="s">
        <v>422</v>
      </c>
      <c r="B4">
        <v>500</v>
      </c>
      <c r="C4" t="s">
        <v>421</v>
      </c>
      <c r="D4" t="s">
        <v>427</v>
      </c>
      <c r="E4" t="s">
        <v>86</v>
      </c>
      <c r="F4" s="61">
        <v>0.05</v>
      </c>
      <c r="G4">
        <v>100</v>
      </c>
      <c r="I4">
        <f t="shared" si="0"/>
        <v>50000</v>
      </c>
      <c r="J4" t="s">
        <v>419</v>
      </c>
    </row>
    <row r="5" spans="1:12" ht="17.45" customHeight="1">
      <c r="A5" t="s">
        <v>403</v>
      </c>
      <c r="B5">
        <v>250</v>
      </c>
      <c r="C5" t="s">
        <v>408</v>
      </c>
      <c r="D5" t="s">
        <v>428</v>
      </c>
      <c r="E5" s="18" t="s">
        <v>86</v>
      </c>
      <c r="F5" s="61">
        <v>0.05</v>
      </c>
      <c r="G5">
        <f t="shared" ref="G5" si="1">$J$11/B5</f>
        <v>160</v>
      </c>
      <c r="I5">
        <f t="shared" si="0"/>
        <v>40000</v>
      </c>
      <c r="J5" t="s">
        <v>420</v>
      </c>
      <c r="L5" t="s">
        <v>425</v>
      </c>
    </row>
    <row r="6" spans="1:12">
      <c r="A6" t="s">
        <v>124</v>
      </c>
      <c r="B6" t="s">
        <v>86</v>
      </c>
      <c r="C6" t="s">
        <v>435</v>
      </c>
      <c r="D6" t="s">
        <v>448</v>
      </c>
      <c r="E6">
        <f>29090</f>
        <v>29090</v>
      </c>
      <c r="F6" t="s">
        <v>86</v>
      </c>
      <c r="G6">
        <v>1000</v>
      </c>
      <c r="J6" t="s">
        <v>423</v>
      </c>
      <c r="K6" s="18">
        <f>LoadShifterCap!B3*12</f>
        <v>51575940</v>
      </c>
      <c r="L6">
        <f>[1]nodeOLD!$C$34*0.74</f>
        <v>33.374000000000002</v>
      </c>
    </row>
    <row r="7" spans="1:12">
      <c r="E7" s="18"/>
      <c r="J7" t="s">
        <v>479</v>
      </c>
      <c r="K7">
        <f>K6*0.74</f>
        <v>38166195.600000001</v>
      </c>
    </row>
    <row r="8" spans="1:12">
      <c r="J8" s="18">
        <v>41070</v>
      </c>
      <c r="K8" t="s">
        <v>468</v>
      </c>
    </row>
    <row r="10" spans="1:12">
      <c r="J10" s="70" t="s">
        <v>487</v>
      </c>
    </row>
    <row r="11" spans="1:12">
      <c r="J11" s="70">
        <v>40000</v>
      </c>
    </row>
    <row r="16" spans="1:12">
      <c r="E16" s="27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294</v>
      </c>
      <c r="G1" s="17" t="s">
        <v>203</v>
      </c>
    </row>
    <row r="2" spans="1:9">
      <c r="A2" s="65" t="s">
        <v>456</v>
      </c>
      <c r="B2" s="15" t="s">
        <v>138</v>
      </c>
      <c r="C2" s="15" t="s">
        <v>237</v>
      </c>
      <c r="D2" s="15">
        <v>6</v>
      </c>
      <c r="G2" t="s">
        <v>301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297</v>
      </c>
      <c r="G3" t="s">
        <v>343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296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342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344</v>
      </c>
      <c r="B13" s="15"/>
      <c r="C13" s="15" t="s">
        <v>237</v>
      </c>
      <c r="D13" s="15">
        <v>31</v>
      </c>
    </row>
    <row r="14" spans="1:9">
      <c r="A14" s="11" t="s">
        <v>463</v>
      </c>
      <c r="B14" s="15"/>
      <c r="C14" s="15" t="s">
        <v>237</v>
      </c>
      <c r="D14" s="15">
        <v>34</v>
      </c>
    </row>
    <row r="15" spans="1:9">
      <c r="A15" s="11" t="s">
        <v>464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462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295</v>
      </c>
      <c r="G18" t="s">
        <v>108</v>
      </c>
    </row>
    <row r="19" spans="1:9">
      <c r="A19" s="11" t="s">
        <v>465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461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466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458</v>
      </c>
      <c r="B32" s="15"/>
      <c r="C32" s="15" t="s">
        <v>221</v>
      </c>
      <c r="D32" s="15">
        <v>5</v>
      </c>
    </row>
    <row r="33" spans="1:4">
      <c r="A33" s="11" t="s">
        <v>457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460</v>
      </c>
      <c r="B35" s="15" t="s">
        <v>144</v>
      </c>
      <c r="C35" s="15" t="s">
        <v>223</v>
      </c>
      <c r="D35" s="15">
        <v>1</v>
      </c>
    </row>
    <row r="36" spans="1:4">
      <c r="A36" t="s">
        <v>459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rgb="FF7030A0"/>
  </sheetPr>
  <dimension ref="A1:H14"/>
  <sheetViews>
    <sheetView workbookViewId="0">
      <selection activeCell="L29" sqref="L29"/>
    </sheetView>
  </sheetViews>
  <sheetFormatPr defaultRowHeight="15"/>
  <cols>
    <col min="2" max="2" width="42.5703125" customWidth="1"/>
    <col min="3" max="3" width="56.42578125" customWidth="1"/>
  </cols>
  <sheetData>
    <row r="1" spans="1:8">
      <c r="A1" t="s">
        <v>0</v>
      </c>
      <c r="B1" t="s">
        <v>401</v>
      </c>
      <c r="C1" t="s">
        <v>429</v>
      </c>
      <c r="D1" t="s">
        <v>434</v>
      </c>
      <c r="E1" t="s">
        <v>424</v>
      </c>
      <c r="F1" t="s">
        <v>488</v>
      </c>
      <c r="H1" t="s">
        <v>400</v>
      </c>
    </row>
    <row r="2" spans="1:8">
      <c r="A2" t="s">
        <v>300</v>
      </c>
      <c r="B2" t="str">
        <f t="shared" ref="B2:B8" si="0">CONCATENATE("amiris-config/data/LS_",A2,".csv")</f>
        <v>amiris-config/data/LS_base.csv</v>
      </c>
      <c r="C2" t="str">
        <f t="shared" ref="C2:C8" si="1">CONCATENATE("amiris-config/data/future_LS_",A2,".csv")</f>
        <v>amiris-config/data/future_LS_base.csv</v>
      </c>
      <c r="D2" t="s">
        <v>86</v>
      </c>
      <c r="E2" s="61">
        <f>1-SUM(E3:E8)</f>
        <v>0.8</v>
      </c>
      <c r="F2" s="18">
        <f>$G$14/H2</f>
        <v>10</v>
      </c>
      <c r="H2">
        <v>4000</v>
      </c>
    </row>
    <row r="3" spans="1:8">
      <c r="A3" t="s">
        <v>481</v>
      </c>
      <c r="B3" t="str">
        <f t="shared" si="0"/>
        <v>amiris-config/data/LS_one.csv</v>
      </c>
      <c r="C3" t="str">
        <f t="shared" si="1"/>
        <v>amiris-config/data/future_LS_one.csv</v>
      </c>
      <c r="D3" t="s">
        <v>86</v>
      </c>
      <c r="E3" s="61">
        <v>0.05</v>
      </c>
      <c r="F3" s="18">
        <f>26</f>
        <v>26</v>
      </c>
      <c r="H3">
        <v>1500</v>
      </c>
    </row>
    <row r="4" spans="1:8">
      <c r="A4" t="s">
        <v>482</v>
      </c>
      <c r="B4" t="str">
        <f t="shared" si="0"/>
        <v>amiris-config/data/LS_two.csv</v>
      </c>
      <c r="C4" t="str">
        <f t="shared" si="1"/>
        <v>amiris-config/data/future_LS_two.csv</v>
      </c>
      <c r="D4" t="s">
        <v>86</v>
      </c>
      <c r="E4" s="61">
        <v>0.05</v>
      </c>
      <c r="F4" s="18">
        <f>31</f>
        <v>31</v>
      </c>
      <c r="H4">
        <v>1501</v>
      </c>
    </row>
    <row r="5" spans="1:8">
      <c r="A5" t="s">
        <v>483</v>
      </c>
      <c r="B5" t="str">
        <f t="shared" si="0"/>
        <v>amiris-config/data/LS_three.csv</v>
      </c>
      <c r="C5" t="str">
        <f t="shared" si="1"/>
        <v>amiris-config/data/future_LS_three.csv</v>
      </c>
      <c r="D5" t="s">
        <v>86</v>
      </c>
      <c r="E5" s="61">
        <v>2.5000000000000001E-2</v>
      </c>
      <c r="F5" s="18">
        <f>35</f>
        <v>35</v>
      </c>
      <c r="H5">
        <v>501</v>
      </c>
    </row>
    <row r="6" spans="1:8">
      <c r="A6" t="s">
        <v>484</v>
      </c>
      <c r="B6" t="str">
        <f t="shared" si="0"/>
        <v>amiris-config/data/LS_four.csv</v>
      </c>
      <c r="C6" t="str">
        <f t="shared" si="1"/>
        <v>amiris-config/data/future_LS_four.csv</v>
      </c>
      <c r="D6" t="s">
        <v>86</v>
      </c>
      <c r="E6" s="61">
        <v>2.5000000000000001E-2</v>
      </c>
      <c r="F6" s="18">
        <f>40</f>
        <v>40</v>
      </c>
      <c r="H6">
        <v>500</v>
      </c>
    </row>
    <row r="7" spans="1:8">
      <c r="A7" t="s">
        <v>485</v>
      </c>
      <c r="B7" t="str">
        <f t="shared" si="0"/>
        <v>amiris-config/data/LS_five.csv</v>
      </c>
      <c r="C7" t="str">
        <f t="shared" si="1"/>
        <v>amiris-config/data/future_LS_five.csv</v>
      </c>
      <c r="D7" t="s">
        <v>86</v>
      </c>
      <c r="E7" s="61">
        <v>2.5000000000000001E-2</v>
      </c>
      <c r="F7" s="18">
        <v>50</v>
      </c>
      <c r="H7">
        <v>250</v>
      </c>
    </row>
    <row r="8" spans="1:8">
      <c r="A8" t="s">
        <v>486</v>
      </c>
      <c r="B8" t="str">
        <f t="shared" si="0"/>
        <v>amiris-config/data/LS_six.csv</v>
      </c>
      <c r="C8" t="str">
        <f t="shared" si="1"/>
        <v>amiris-config/data/future_LS_six.csv</v>
      </c>
      <c r="D8" t="s">
        <v>86</v>
      </c>
      <c r="E8" s="61">
        <v>2.5000000000000001E-2</v>
      </c>
      <c r="F8" s="18">
        <v>70</v>
      </c>
      <c r="H8">
        <v>251</v>
      </c>
    </row>
    <row r="9" spans="1:8">
      <c r="A9" t="s">
        <v>124</v>
      </c>
      <c r="B9" t="s">
        <v>435</v>
      </c>
      <c r="C9" t="s">
        <v>448</v>
      </c>
      <c r="D9">
        <f>29090</f>
        <v>29090</v>
      </c>
      <c r="E9" t="s">
        <v>86</v>
      </c>
      <c r="H9" t="s">
        <v>86</v>
      </c>
    </row>
    <row r="13" spans="1:8">
      <c r="G13" s="70" t="s">
        <v>487</v>
      </c>
    </row>
    <row r="14" spans="1:8">
      <c r="G14" s="70">
        <v>40000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rgb="FF7030A0"/>
  </sheetPr>
  <dimension ref="A1:H10"/>
  <sheetViews>
    <sheetView workbookViewId="0">
      <selection activeCell="K20" sqref="K20"/>
    </sheetView>
  </sheetViews>
  <sheetFormatPr defaultRowHeight="15"/>
  <sheetData>
    <row r="1" spans="1:8">
      <c r="B1" t="s">
        <v>300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</row>
    <row r="2" spans="1:8">
      <c r="A2">
        <v>2050</v>
      </c>
      <c r="B2">
        <v>4000</v>
      </c>
      <c r="C2">
        <v>1500</v>
      </c>
      <c r="D2">
        <v>1501</v>
      </c>
      <c r="E2">
        <v>501</v>
      </c>
      <c r="F2">
        <v>500</v>
      </c>
      <c r="G2">
        <v>250</v>
      </c>
      <c r="H2">
        <v>251</v>
      </c>
    </row>
    <row r="8" spans="1:8">
      <c r="F8" s="61"/>
    </row>
    <row r="9" spans="1:8">
      <c r="F9" s="61"/>
    </row>
    <row r="10" spans="1:8">
      <c r="E10" s="18"/>
      <c r="F10" s="6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302</v>
      </c>
      <c r="C1" t="s">
        <v>313</v>
      </c>
    </row>
    <row r="2" spans="1:3">
      <c r="A2" t="s">
        <v>311</v>
      </c>
      <c r="B2" t="s">
        <v>1</v>
      </c>
      <c r="C2" t="s">
        <v>459</v>
      </c>
    </row>
    <row r="3" spans="1:3">
      <c r="A3" t="s">
        <v>310</v>
      </c>
      <c r="B3" t="s">
        <v>1</v>
      </c>
      <c r="C3" t="s">
        <v>460</v>
      </c>
    </row>
    <row r="4" spans="1:3">
      <c r="A4" t="s">
        <v>312</v>
      </c>
      <c r="B4" t="s">
        <v>1</v>
      </c>
      <c r="C4" s="11" t="s">
        <v>457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292</v>
      </c>
      <c r="B1" t="s">
        <v>311</v>
      </c>
      <c r="C1" t="s">
        <v>310</v>
      </c>
      <c r="D1" t="s">
        <v>312</v>
      </c>
      <c r="F1" t="s">
        <v>309</v>
      </c>
      <c r="G1" s="25" t="s">
        <v>308</v>
      </c>
      <c r="H1" s="40" t="s">
        <v>307</v>
      </c>
      <c r="I1" s="40" t="s">
        <v>222</v>
      </c>
      <c r="J1" s="40" t="s">
        <v>223</v>
      </c>
      <c r="K1" s="40" t="s">
        <v>314</v>
      </c>
      <c r="M1" s="43" t="s">
        <v>336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376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308</v>
      </c>
      <c r="I6" s="25" t="s">
        <v>222</v>
      </c>
      <c r="J6" s="25" t="s">
        <v>223</v>
      </c>
      <c r="K6" s="25" t="s">
        <v>314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315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317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316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292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335</v>
      </c>
      <c r="F2" s="39" t="s">
        <v>334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318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319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288</v>
      </c>
      <c r="B1" t="s">
        <v>337</v>
      </c>
      <c r="C1" t="s">
        <v>339</v>
      </c>
      <c r="D1" t="s">
        <v>341</v>
      </c>
      <c r="H1" t="s">
        <v>332</v>
      </c>
    </row>
    <row r="2" spans="1:11">
      <c r="A2" t="s">
        <v>459</v>
      </c>
      <c r="B2" t="s">
        <v>1</v>
      </c>
      <c r="C2" t="s">
        <v>338</v>
      </c>
      <c r="D2" s="18">
        <v>12000</v>
      </c>
      <c r="E2" s="18"/>
      <c r="H2" s="18">
        <v>43336.125918999998</v>
      </c>
      <c r="I2" t="s">
        <v>290</v>
      </c>
      <c r="J2" t="s">
        <v>115</v>
      </c>
    </row>
    <row r="3" spans="1:11">
      <c r="A3" t="s">
        <v>458</v>
      </c>
      <c r="B3" t="s">
        <v>1</v>
      </c>
      <c r="C3" t="s">
        <v>338</v>
      </c>
      <c r="D3" s="55">
        <v>26964</v>
      </c>
      <c r="E3" s="18"/>
      <c r="H3" s="18">
        <v>96145.2</v>
      </c>
      <c r="I3" t="s">
        <v>291</v>
      </c>
      <c r="J3" t="s">
        <v>112</v>
      </c>
    </row>
    <row r="4" spans="1:11">
      <c r="A4" s="11" t="s">
        <v>457</v>
      </c>
      <c r="B4" t="s">
        <v>1</v>
      </c>
      <c r="C4" t="s">
        <v>338</v>
      </c>
      <c r="D4" s="55">
        <v>82099</v>
      </c>
      <c r="F4" t="s">
        <v>441</v>
      </c>
      <c r="H4" s="37">
        <v>47745</v>
      </c>
      <c r="I4" t="s">
        <v>290</v>
      </c>
      <c r="J4" t="s">
        <v>114</v>
      </c>
    </row>
    <row r="5" spans="1:11">
      <c r="A5" t="s">
        <v>460</v>
      </c>
      <c r="B5" t="s">
        <v>1</v>
      </c>
      <c r="C5" t="s">
        <v>338</v>
      </c>
      <c r="D5" s="18">
        <v>70000</v>
      </c>
      <c r="E5" s="18"/>
      <c r="H5" s="54">
        <v>134820</v>
      </c>
      <c r="J5" t="s">
        <v>416</v>
      </c>
      <c r="K5" t="s">
        <v>417</v>
      </c>
    </row>
    <row r="6" spans="1:11">
      <c r="A6" s="11" t="s">
        <v>456</v>
      </c>
      <c r="B6" t="s">
        <v>1</v>
      </c>
      <c r="C6" t="s">
        <v>338</v>
      </c>
      <c r="D6" s="18">
        <v>12040</v>
      </c>
      <c r="H6" s="55">
        <v>82099</v>
      </c>
      <c r="I6" t="s">
        <v>412</v>
      </c>
      <c r="J6" s="58" t="s">
        <v>413</v>
      </c>
    </row>
    <row r="7" spans="1:11" ht="15" customHeight="1">
      <c r="A7" t="s">
        <v>459</v>
      </c>
      <c r="B7" t="s">
        <v>190</v>
      </c>
      <c r="C7" t="s">
        <v>338</v>
      </c>
      <c r="D7" s="18">
        <v>42191.125290999997</v>
      </c>
      <c r="E7" s="33"/>
      <c r="H7" s="55">
        <v>26964</v>
      </c>
      <c r="I7" t="s">
        <v>412</v>
      </c>
      <c r="J7" s="58" t="s">
        <v>414</v>
      </c>
    </row>
    <row r="8" spans="1:11" ht="14.45" customHeight="1">
      <c r="A8" t="s">
        <v>460</v>
      </c>
      <c r="B8" t="s">
        <v>190</v>
      </c>
      <c r="C8" t="s">
        <v>338</v>
      </c>
      <c r="D8" s="18">
        <v>27840</v>
      </c>
      <c r="E8" s="33"/>
    </row>
    <row r="9" spans="1:11" ht="14.45" customHeight="1">
      <c r="A9" s="11" t="s">
        <v>457</v>
      </c>
      <c r="B9" t="s">
        <v>190</v>
      </c>
      <c r="C9" t="s">
        <v>338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338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254</v>
      </c>
      <c r="C1" s="46"/>
    </row>
    <row r="2" spans="1:3">
      <c r="A2" t="s">
        <v>378</v>
      </c>
      <c r="B2" t="s">
        <v>380</v>
      </c>
    </row>
    <row r="3" spans="1:3">
      <c r="A3" t="s">
        <v>379</v>
      </c>
      <c r="B3" t="s">
        <v>380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298</v>
      </c>
    </row>
    <row r="2" spans="1:10">
      <c r="A2" t="s">
        <v>306</v>
      </c>
      <c r="B2">
        <v>1</v>
      </c>
      <c r="C2">
        <v>700</v>
      </c>
      <c r="D2">
        <v>700</v>
      </c>
      <c r="E2">
        <v>700</v>
      </c>
    </row>
    <row r="3" spans="1:10">
      <c r="A3" t="s">
        <v>303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304</v>
      </c>
      <c r="B4">
        <v>1</v>
      </c>
      <c r="C4">
        <v>700</v>
      </c>
      <c r="D4">
        <v>700</v>
      </c>
      <c r="E4">
        <v>700</v>
      </c>
    </row>
    <row r="5" spans="1:10">
      <c r="A5" t="s">
        <v>305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311</v>
      </c>
      <c r="B7">
        <v>10</v>
      </c>
      <c r="D7" s="18"/>
      <c r="E7" s="18">
        <v>290.54545454545456</v>
      </c>
      <c r="G7" s="47" t="s">
        <v>381</v>
      </c>
    </row>
    <row r="8" spans="1:10">
      <c r="A8" t="s">
        <v>310</v>
      </c>
      <c r="B8">
        <v>10</v>
      </c>
      <c r="D8" s="18"/>
      <c r="E8" s="18">
        <v>1821.6363636363637</v>
      </c>
    </row>
    <row r="9" spans="1:10">
      <c r="A9" t="s">
        <v>312</v>
      </c>
      <c r="B9">
        <v>10</v>
      </c>
      <c r="D9" s="18"/>
      <c r="E9" s="18">
        <v>1724.3181818181818</v>
      </c>
    </row>
    <row r="10" spans="1:10">
      <c r="A10" t="s">
        <v>311</v>
      </c>
      <c r="B10">
        <v>20</v>
      </c>
      <c r="E10">
        <v>228.4</v>
      </c>
    </row>
    <row r="11" spans="1:10">
      <c r="A11" t="s">
        <v>310</v>
      </c>
      <c r="B11">
        <v>20</v>
      </c>
      <c r="E11">
        <v>2450</v>
      </c>
    </row>
    <row r="12" spans="1:10">
      <c r="A12" t="s">
        <v>312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288</v>
      </c>
      <c r="B1" t="s">
        <v>337</v>
      </c>
      <c r="C1" t="s">
        <v>339</v>
      </c>
      <c r="D1" t="s">
        <v>292</v>
      </c>
      <c r="E1" t="s">
        <v>341</v>
      </c>
    </row>
    <row r="2" spans="1:16">
      <c r="A2" t="s">
        <v>95</v>
      </c>
      <c r="B2" t="s">
        <v>1</v>
      </c>
      <c r="C2" t="s">
        <v>340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340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340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340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340</v>
      </c>
      <c r="D6" s="33">
        <v>2050</v>
      </c>
      <c r="E6" s="33">
        <f>(K12+K17)*1000</f>
        <v>12040</v>
      </c>
      <c r="F6" s="33"/>
      <c r="H6" s="35"/>
      <c r="L6" s="32" t="s">
        <v>320</v>
      </c>
      <c r="M6" s="32" t="s">
        <v>321</v>
      </c>
      <c r="N6" s="32" t="s">
        <v>322</v>
      </c>
      <c r="O6" s="32" t="s">
        <v>324</v>
      </c>
      <c r="P6" s="32" t="s">
        <v>289</v>
      </c>
    </row>
    <row r="7" spans="1:16" ht="15" customHeight="1">
      <c r="A7" t="s">
        <v>95</v>
      </c>
      <c r="B7" t="s">
        <v>190</v>
      </c>
      <c r="C7" t="s">
        <v>340</v>
      </c>
      <c r="D7" s="33">
        <v>2019</v>
      </c>
      <c r="E7" s="33">
        <f>(J8+J13)*1000</f>
        <v>89450</v>
      </c>
      <c r="F7" s="33"/>
      <c r="H7" s="71" t="s">
        <v>329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340</v>
      </c>
      <c r="D8" s="33">
        <v>2020</v>
      </c>
      <c r="E8" s="33">
        <f>(J9+J14)*1000</f>
        <v>69440</v>
      </c>
      <c r="F8" s="33"/>
      <c r="H8" s="71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293</v>
      </c>
    </row>
    <row r="9" spans="1:16" ht="14.45" customHeight="1">
      <c r="A9" t="s">
        <v>95</v>
      </c>
      <c r="B9" t="s">
        <v>190</v>
      </c>
      <c r="C9" t="s">
        <v>340</v>
      </c>
      <c r="D9" s="33">
        <v>2030</v>
      </c>
      <c r="E9" s="33">
        <f>(J10+J15)*1000</f>
        <v>65680</v>
      </c>
      <c r="F9" s="33"/>
      <c r="H9" s="71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293</v>
      </c>
    </row>
    <row r="10" spans="1:16">
      <c r="A10" t="s">
        <v>95</v>
      </c>
      <c r="B10" t="s">
        <v>190</v>
      </c>
      <c r="C10" t="s">
        <v>340</v>
      </c>
      <c r="D10" s="33">
        <v>2040</v>
      </c>
      <c r="E10" s="33">
        <f>(J11+J16)*1000</f>
        <v>64430.000000000007</v>
      </c>
      <c r="F10" s="18"/>
      <c r="H10" s="71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293</v>
      </c>
    </row>
    <row r="11" spans="1:16">
      <c r="A11" t="s">
        <v>95</v>
      </c>
      <c r="B11" t="s">
        <v>190</v>
      </c>
      <c r="C11" t="s">
        <v>340</v>
      </c>
      <c r="D11" s="33">
        <v>2050</v>
      </c>
      <c r="E11" s="33">
        <f>(J12+J17)*1000</f>
        <v>68340</v>
      </c>
      <c r="H11" s="71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293</v>
      </c>
    </row>
    <row r="12" spans="1:16">
      <c r="F12" s="18"/>
      <c r="H12" s="71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293</v>
      </c>
    </row>
    <row r="13" spans="1:16">
      <c r="F13" s="33"/>
      <c r="H13" s="71"/>
      <c r="I13" s="33">
        <v>2019</v>
      </c>
      <c r="J13" s="33">
        <v>72.25</v>
      </c>
      <c r="K13" s="33">
        <v>2.97</v>
      </c>
      <c r="L13" s="33" t="s">
        <v>323</v>
      </c>
      <c r="M13">
        <v>2019</v>
      </c>
      <c r="N13">
        <v>462</v>
      </c>
      <c r="O13">
        <v>19</v>
      </c>
      <c r="P13" t="s">
        <v>293</v>
      </c>
    </row>
    <row r="14" spans="1:16">
      <c r="F14" s="33"/>
      <c r="H14" s="71"/>
      <c r="I14" s="33">
        <v>2020</v>
      </c>
      <c r="J14" s="33">
        <v>52.39</v>
      </c>
      <c r="K14" s="33">
        <v>2.97</v>
      </c>
      <c r="L14" s="33" t="s">
        <v>323</v>
      </c>
      <c r="M14">
        <v>2020</v>
      </c>
      <c r="N14">
        <v>335</v>
      </c>
      <c r="O14">
        <v>19</v>
      </c>
      <c r="P14" t="s">
        <v>293</v>
      </c>
    </row>
    <row r="15" spans="1:16">
      <c r="F15" s="33"/>
      <c r="H15" s="71"/>
      <c r="I15" s="33">
        <v>2030</v>
      </c>
      <c r="J15" s="33">
        <v>48.32</v>
      </c>
      <c r="K15" s="33">
        <v>3.44</v>
      </c>
      <c r="L15" s="33" t="s">
        <v>323</v>
      </c>
      <c r="M15">
        <v>2030</v>
      </c>
      <c r="N15">
        <v>309</v>
      </c>
      <c r="O15">
        <v>22</v>
      </c>
      <c r="P15" t="s">
        <v>293</v>
      </c>
    </row>
    <row r="16" spans="1:16">
      <c r="F16" s="33"/>
      <c r="H16" s="71"/>
      <c r="I16" s="33">
        <v>2040</v>
      </c>
      <c r="J16" s="33">
        <v>46.76</v>
      </c>
      <c r="K16" s="33">
        <v>3.91</v>
      </c>
      <c r="L16" s="33" t="s">
        <v>323</v>
      </c>
      <c r="M16">
        <v>2040</v>
      </c>
      <c r="N16">
        <v>299</v>
      </c>
      <c r="O16">
        <v>25</v>
      </c>
      <c r="P16" t="s">
        <v>293</v>
      </c>
    </row>
    <row r="17" spans="5:16">
      <c r="F17" s="33"/>
      <c r="H17" s="71"/>
      <c r="I17" s="33">
        <v>2050</v>
      </c>
      <c r="J17" s="33">
        <v>50.2</v>
      </c>
      <c r="K17" s="33">
        <v>4.38</v>
      </c>
      <c r="L17" s="33" t="s">
        <v>323</v>
      </c>
      <c r="M17">
        <v>2050</v>
      </c>
      <c r="N17">
        <v>321</v>
      </c>
      <c r="O17">
        <v>28</v>
      </c>
      <c r="P17" t="s">
        <v>293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349</v>
      </c>
      <c r="F1" t="s">
        <v>350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297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415</v>
      </c>
      <c r="B15" s="60" t="s">
        <v>415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292</v>
      </c>
      <c r="B1" t="s">
        <v>330</v>
      </c>
      <c r="C1" t="s">
        <v>331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292</v>
      </c>
      <c r="B1" t="s">
        <v>190</v>
      </c>
      <c r="D1" t="s">
        <v>318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299</v>
      </c>
      <c r="N1" t="s">
        <v>300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299</v>
      </c>
      <c r="N2" t="s">
        <v>300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299</v>
      </c>
      <c r="N3" t="s">
        <v>300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299</v>
      </c>
      <c r="N4" t="s">
        <v>300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299</v>
      </c>
      <c r="N5" t="s">
        <v>300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325</v>
      </c>
    </row>
    <row r="4" spans="4:14">
      <c r="N4" t="s">
        <v>326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3"/>
  <sheetViews>
    <sheetView tabSelected="1" workbookViewId="0">
      <selection activeCell="K25" sqref="K25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20" customWidth="1"/>
    <col min="8" max="8" width="16.28515625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455</v>
      </c>
      <c r="H1" s="15" t="s">
        <v>489</v>
      </c>
    </row>
    <row r="2" spans="1:8">
      <c r="A2" s="15" t="s">
        <v>238</v>
      </c>
      <c r="B2" s="15">
        <v>0</v>
      </c>
      <c r="C2" s="15">
        <v>3.5000000000000003E-2</v>
      </c>
      <c r="D2" s="15">
        <v>3.5000000000000003E-2</v>
      </c>
      <c r="E2" s="15">
        <v>60000</v>
      </c>
      <c r="F2" s="15" t="s">
        <v>190</v>
      </c>
      <c r="G2" s="15">
        <v>1</v>
      </c>
      <c r="H2" s="15">
        <v>1</v>
      </c>
    </row>
    <row r="3" spans="1:8">
      <c r="A3" s="15" t="s">
        <v>243</v>
      </c>
      <c r="B3" s="15">
        <v>0</v>
      </c>
      <c r="C3" s="15">
        <v>0</v>
      </c>
      <c r="D3" s="15">
        <v>7.0000000000000007E-2</v>
      </c>
      <c r="E3" s="15">
        <v>60000</v>
      </c>
      <c r="F3" s="15" t="s">
        <v>1</v>
      </c>
      <c r="G3" s="15">
        <v>1</v>
      </c>
      <c r="H3" s="1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H50" sqref="H50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251</v>
      </c>
      <c r="C1" s="15" t="s">
        <v>252</v>
      </c>
      <c r="D1" s="15" t="s">
        <v>4</v>
      </c>
      <c r="E1" s="15" t="s">
        <v>454</v>
      </c>
      <c r="F1" s="15" t="s">
        <v>447</v>
      </c>
      <c r="G1" s="15" t="s">
        <v>451</v>
      </c>
      <c r="H1" s="15" t="s">
        <v>19</v>
      </c>
      <c r="I1" s="15" t="s">
        <v>248</v>
      </c>
      <c r="J1" s="15" t="s">
        <v>253</v>
      </c>
      <c r="L1" t="s">
        <v>442</v>
      </c>
    </row>
    <row r="2" spans="1:12">
      <c r="A2" s="15" t="s">
        <v>249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452</v>
      </c>
    </row>
    <row r="3" spans="1:12">
      <c r="A3" s="15" t="s">
        <v>250</v>
      </c>
      <c r="B3" s="15">
        <v>4000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453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H33" sqref="H33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292</v>
      </c>
      <c r="B1" t="s">
        <v>438</v>
      </c>
      <c r="H1" t="s">
        <v>444</v>
      </c>
      <c r="I1" t="s">
        <v>445</v>
      </c>
      <c r="J1" t="s">
        <v>446</v>
      </c>
    </row>
    <row r="2" spans="1:10">
      <c r="A2" s="15">
        <v>2020</v>
      </c>
      <c r="B2" s="15">
        <v>20000</v>
      </c>
      <c r="D2" t="s">
        <v>440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v>0</v>
      </c>
      <c r="D3" s="15">
        <f>35000+LoadShifterCap!B2</f>
        <v>46775</v>
      </c>
      <c r="E3" t="s">
        <v>443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I24" sqref="I24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285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345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382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345</v>
      </c>
      <c r="B11" s="15">
        <v>1.02</v>
      </c>
      <c r="C11" s="15">
        <v>1.03</v>
      </c>
      <c r="D11" s="15">
        <v>0.98</v>
      </c>
      <c r="E11" s="15" t="s">
        <v>346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LoadShedders2</vt:lpstr>
      <vt:lpstr>VOLL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2024-02-15T12:30:30Z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